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.Demidova\Desktop\sprendimai\"/>
    </mc:Choice>
  </mc:AlternateContent>
  <bookViews>
    <workbookView xWindow="0" yWindow="0" windowWidth="20490" windowHeight="7755"/>
  </bookViews>
  <sheets>
    <sheet name="12 programa" sheetId="9" r:id="rId1"/>
    <sheet name="Lyginamasis" sheetId="11" state="hidden" r:id="rId2"/>
    <sheet name="Aiškinamoji lentelė " sheetId="7" state="hidden" r:id="rId3"/>
  </sheets>
  <definedNames>
    <definedName name="_xlnm.Print_Area" localSheetId="0">'12 programa'!$A$1:$N$207</definedName>
    <definedName name="_xlnm.Print_Area" localSheetId="2">'Aiškinamoji lentelė '!$A$1:$Q$244</definedName>
    <definedName name="_xlnm.Print_Area" localSheetId="1">Lyginamasis!$A$1:$P$207</definedName>
    <definedName name="_xlnm.Print_Titles" localSheetId="0">'12 programa'!$6:$8</definedName>
    <definedName name="_xlnm.Print_Titles" localSheetId="2">'Aiškinamoji lentelė '!$6:$8</definedName>
    <definedName name="_xlnm.Print_Titles" localSheetId="1">Lyginamasis!$6:$8</definedName>
  </definedNames>
  <calcPr calcId="162913"/>
</workbook>
</file>

<file path=xl/calcChain.xml><?xml version="1.0" encoding="utf-8"?>
<calcChain xmlns="http://schemas.openxmlformats.org/spreadsheetml/2006/main">
  <c r="J145" i="11" l="1"/>
  <c r="I204" i="11" l="1"/>
  <c r="I203" i="11"/>
  <c r="I200" i="11"/>
  <c r="I199" i="11"/>
  <c r="I198" i="11"/>
  <c r="I196" i="11"/>
  <c r="I195" i="11"/>
  <c r="I194" i="11"/>
  <c r="I186" i="11"/>
  <c r="I183" i="11"/>
  <c r="I168" i="11"/>
  <c r="I169" i="11" s="1"/>
  <c r="I164" i="11"/>
  <c r="I158" i="11"/>
  <c r="I159" i="11" s="1"/>
  <c r="I138" i="11"/>
  <c r="I140" i="11" s="1"/>
  <c r="I137" i="11"/>
  <c r="I133" i="11"/>
  <c r="I130" i="11"/>
  <c r="I128" i="11"/>
  <c r="I124" i="11"/>
  <c r="I118" i="11"/>
  <c r="I107" i="11"/>
  <c r="I57" i="11"/>
  <c r="I202" i="11" s="1"/>
  <c r="I56" i="11"/>
  <c r="I197" i="11" s="1"/>
  <c r="I52" i="11"/>
  <c r="I49" i="11"/>
  <c r="I45" i="11"/>
  <c r="I46" i="11" s="1"/>
  <c r="I44" i="11"/>
  <c r="I42" i="11"/>
  <c r="I37" i="11"/>
  <c r="I35" i="11"/>
  <c r="I33" i="11"/>
  <c r="I29" i="11"/>
  <c r="I27" i="11"/>
  <c r="I25" i="11"/>
  <c r="I23" i="11"/>
  <c r="I21" i="11"/>
  <c r="I105" i="11" l="1"/>
  <c r="I40" i="11"/>
  <c r="I141" i="11"/>
  <c r="I193" i="11"/>
  <c r="I192" i="11" s="1"/>
  <c r="I201" i="11"/>
  <c r="I187" i="11"/>
  <c r="I50" i="11"/>
  <c r="L204" i="11"/>
  <c r="K204" i="11"/>
  <c r="H204" i="11"/>
  <c r="L203" i="11"/>
  <c r="K203" i="11"/>
  <c r="H203" i="11"/>
  <c r="L200" i="11"/>
  <c r="K200" i="11"/>
  <c r="H200" i="11"/>
  <c r="L199" i="11"/>
  <c r="K199" i="11"/>
  <c r="H199" i="11"/>
  <c r="H198" i="11"/>
  <c r="L197" i="11"/>
  <c r="K197" i="11"/>
  <c r="L196" i="11"/>
  <c r="K196" i="11"/>
  <c r="H196" i="11"/>
  <c r="L195" i="11"/>
  <c r="K195" i="11"/>
  <c r="H195" i="11"/>
  <c r="H194" i="11"/>
  <c r="K186" i="11"/>
  <c r="H186" i="11"/>
  <c r="L183" i="11"/>
  <c r="L187" i="11" s="1"/>
  <c r="K183" i="11"/>
  <c r="K187" i="11" s="1"/>
  <c r="H183" i="11"/>
  <c r="K168" i="11"/>
  <c r="K169" i="11" s="1"/>
  <c r="H168" i="11"/>
  <c r="H169" i="11" s="1"/>
  <c r="H187" i="11" s="1"/>
  <c r="H164" i="11"/>
  <c r="L158" i="11"/>
  <c r="L159" i="11" s="1"/>
  <c r="K158" i="11"/>
  <c r="K159" i="11" s="1"/>
  <c r="H158" i="11"/>
  <c r="H159" i="11" s="1"/>
  <c r="J144" i="11"/>
  <c r="J158" i="11" s="1"/>
  <c r="J159" i="11" s="1"/>
  <c r="J188" i="11" s="1"/>
  <c r="J189" i="11" s="1"/>
  <c r="L140" i="11"/>
  <c r="K140" i="11"/>
  <c r="H140" i="11"/>
  <c r="H138" i="11"/>
  <c r="K137" i="11"/>
  <c r="H137" i="11"/>
  <c r="K133" i="11"/>
  <c r="H133" i="11"/>
  <c r="L130" i="11"/>
  <c r="K130" i="11"/>
  <c r="H130" i="11"/>
  <c r="L128" i="11"/>
  <c r="K128" i="11"/>
  <c r="H128" i="11"/>
  <c r="H124" i="11"/>
  <c r="L119" i="11"/>
  <c r="L124" i="11" s="1"/>
  <c r="K119" i="11"/>
  <c r="K124" i="11" s="1"/>
  <c r="H118" i="11"/>
  <c r="L108" i="11"/>
  <c r="L118" i="11" s="1"/>
  <c r="K108" i="11"/>
  <c r="K118" i="11" s="1"/>
  <c r="L107" i="11"/>
  <c r="K107" i="11"/>
  <c r="H107" i="11"/>
  <c r="L57" i="11"/>
  <c r="L202" i="11" s="1"/>
  <c r="K57" i="11"/>
  <c r="K202" i="11" s="1"/>
  <c r="K201" i="11" s="1"/>
  <c r="H57" i="11"/>
  <c r="H202" i="11" s="1"/>
  <c r="H201" i="11" s="1"/>
  <c r="H56" i="11"/>
  <c r="H197" i="11" s="1"/>
  <c r="L55" i="11"/>
  <c r="L198" i="11" s="1"/>
  <c r="K55" i="11"/>
  <c r="K198" i="11" s="1"/>
  <c r="H52" i="11"/>
  <c r="L49" i="11"/>
  <c r="K49" i="11"/>
  <c r="H49" i="11"/>
  <c r="L45" i="11"/>
  <c r="L46" i="11" s="1"/>
  <c r="K45" i="11"/>
  <c r="K46" i="11" s="1"/>
  <c r="H45" i="11"/>
  <c r="H46" i="11" s="1"/>
  <c r="L44" i="11"/>
  <c r="K44" i="11"/>
  <c r="H44" i="11"/>
  <c r="L42" i="11"/>
  <c r="K42" i="11"/>
  <c r="H42" i="11"/>
  <c r="L37" i="11"/>
  <c r="K37" i="11"/>
  <c r="H37" i="11"/>
  <c r="L35" i="11"/>
  <c r="K35" i="11"/>
  <c r="H35" i="11"/>
  <c r="K33" i="11"/>
  <c r="H33" i="11"/>
  <c r="L29" i="11"/>
  <c r="K29" i="11"/>
  <c r="H29" i="11"/>
  <c r="L27" i="11"/>
  <c r="K27" i="11"/>
  <c r="H27" i="11"/>
  <c r="L25" i="11"/>
  <c r="K25" i="11"/>
  <c r="H25" i="11"/>
  <c r="L23" i="11"/>
  <c r="K23" i="11"/>
  <c r="H23" i="11"/>
  <c r="L21" i="11"/>
  <c r="K21" i="11"/>
  <c r="H21" i="11"/>
  <c r="L40" i="11" l="1"/>
  <c r="I188" i="11"/>
  <c r="I189" i="11" s="1"/>
  <c r="H193" i="11"/>
  <c r="J193" i="11" s="1"/>
  <c r="J192" i="11" s="1"/>
  <c r="J205" i="11" s="1"/>
  <c r="H40" i="11"/>
  <c r="K40" i="11"/>
  <c r="K50" i="11" s="1"/>
  <c r="L201" i="11"/>
  <c r="I205" i="11"/>
  <c r="H50" i="11"/>
  <c r="L50" i="11"/>
  <c r="H105" i="11"/>
  <c r="H141" i="11" s="1"/>
  <c r="H188" i="11" s="1"/>
  <c r="H189" i="11" s="1"/>
  <c r="K193" i="11"/>
  <c r="K192" i="11" s="1"/>
  <c r="K205" i="11" s="1"/>
  <c r="K105" i="11"/>
  <c r="K141" i="11" s="1"/>
  <c r="L193" i="11"/>
  <c r="L192" i="11" s="1"/>
  <c r="L205" i="11" s="1"/>
  <c r="L105" i="11"/>
  <c r="L141" i="11" s="1"/>
  <c r="L188" i="11" s="1"/>
  <c r="L189" i="11" s="1"/>
  <c r="K188" i="11" l="1"/>
  <c r="K189" i="11" s="1"/>
  <c r="H192" i="11"/>
  <c r="H205" i="11" s="1"/>
  <c r="H57" i="9"/>
  <c r="H56" i="9"/>
  <c r="K56" i="7" l="1"/>
  <c r="H168" i="9" l="1"/>
  <c r="J197" i="7"/>
  <c r="H52" i="9" l="1"/>
  <c r="H105" i="9"/>
  <c r="J117" i="7" l="1"/>
  <c r="J109" i="7"/>
  <c r="J28" i="7" l="1"/>
  <c r="J119" i="9" l="1"/>
  <c r="I119" i="9"/>
  <c r="L143" i="7"/>
  <c r="K143" i="7"/>
  <c r="L51" i="7"/>
  <c r="K51" i="7"/>
  <c r="J45" i="9"/>
  <c r="I45" i="9"/>
  <c r="J108" i="9"/>
  <c r="I108" i="9"/>
  <c r="J183" i="9" l="1"/>
  <c r="I183" i="9"/>
  <c r="H183" i="9"/>
  <c r="I158" i="9" l="1"/>
  <c r="J158" i="9"/>
  <c r="H158" i="9"/>
  <c r="H137" i="9"/>
  <c r="H133" i="9"/>
  <c r="I124" i="9"/>
  <c r="J124" i="9"/>
  <c r="H124" i="9"/>
  <c r="I118" i="9"/>
  <c r="J118" i="9"/>
  <c r="H118" i="9"/>
  <c r="J128" i="7"/>
  <c r="J57" i="9" l="1"/>
  <c r="I57" i="9"/>
  <c r="J55" i="9"/>
  <c r="I55" i="9"/>
  <c r="I105" i="9" l="1"/>
  <c r="J105" i="9"/>
  <c r="J204" i="9" l="1"/>
  <c r="I204" i="9"/>
  <c r="H204" i="9"/>
  <c r="J203" i="9"/>
  <c r="I203" i="9"/>
  <c r="H203" i="9"/>
  <c r="J202" i="9"/>
  <c r="I202" i="9"/>
  <c r="H202" i="9"/>
  <c r="I200" i="9"/>
  <c r="J199" i="9"/>
  <c r="I199" i="9"/>
  <c r="H199" i="9"/>
  <c r="J198" i="9"/>
  <c r="I198" i="9"/>
  <c r="H198" i="9"/>
  <c r="J197" i="9"/>
  <c r="I197" i="9"/>
  <c r="H197" i="9"/>
  <c r="J196" i="9"/>
  <c r="I196" i="9"/>
  <c r="J195" i="9"/>
  <c r="I195" i="9"/>
  <c r="H195" i="9"/>
  <c r="H194" i="9"/>
  <c r="I186" i="9"/>
  <c r="H186" i="9"/>
  <c r="I168" i="9"/>
  <c r="H164" i="9"/>
  <c r="H159" i="9"/>
  <c r="J159" i="9"/>
  <c r="I159" i="9"/>
  <c r="J140" i="9"/>
  <c r="I140" i="9"/>
  <c r="H138" i="9"/>
  <c r="H140" i="9" s="1"/>
  <c r="I137" i="9"/>
  <c r="I133" i="9"/>
  <c r="J130" i="9"/>
  <c r="I130" i="9"/>
  <c r="H130" i="9"/>
  <c r="J128" i="9"/>
  <c r="I128" i="9"/>
  <c r="H128" i="9"/>
  <c r="J107" i="9"/>
  <c r="I107" i="9"/>
  <c r="H107" i="9"/>
  <c r="J49" i="9"/>
  <c r="I49" i="9"/>
  <c r="H49" i="9"/>
  <c r="J46" i="9"/>
  <c r="H45" i="9"/>
  <c r="J44" i="9"/>
  <c r="I44" i="9"/>
  <c r="H44" i="9"/>
  <c r="J42" i="9"/>
  <c r="I42" i="9"/>
  <c r="H42" i="9"/>
  <c r="J37" i="9"/>
  <c r="I37" i="9"/>
  <c r="H37" i="9"/>
  <c r="J35" i="9"/>
  <c r="I35" i="9"/>
  <c r="H35" i="9"/>
  <c r="I33" i="9"/>
  <c r="H33" i="9"/>
  <c r="H40" i="9" s="1"/>
  <c r="J29" i="9"/>
  <c r="I29" i="9"/>
  <c r="H29" i="9"/>
  <c r="J27" i="9"/>
  <c r="I27" i="9"/>
  <c r="H27" i="9"/>
  <c r="J25" i="9"/>
  <c r="I25" i="9"/>
  <c r="H25" i="9"/>
  <c r="I23" i="9"/>
  <c r="H23" i="9"/>
  <c r="J200" i="9"/>
  <c r="J21" i="9"/>
  <c r="I21" i="9"/>
  <c r="H21" i="9"/>
  <c r="H169" i="9" l="1"/>
  <c r="H187" i="9" s="1"/>
  <c r="I169" i="9"/>
  <c r="I187" i="9" s="1"/>
  <c r="H141" i="9"/>
  <c r="J187" i="9"/>
  <c r="H193" i="9"/>
  <c r="I201" i="9"/>
  <c r="J201" i="9"/>
  <c r="H201" i="9"/>
  <c r="I193" i="9"/>
  <c r="I192" i="9" s="1"/>
  <c r="I205" i="9" s="1"/>
  <c r="I141" i="9"/>
  <c r="I40" i="9"/>
  <c r="J141" i="9"/>
  <c r="J193" i="9"/>
  <c r="J192" i="9" s="1"/>
  <c r="H196" i="9"/>
  <c r="J23" i="9"/>
  <c r="J40" i="9" s="1"/>
  <c r="J50" i="9" s="1"/>
  <c r="H200" i="9"/>
  <c r="H46" i="9"/>
  <c r="H50" i="9" s="1"/>
  <c r="I46" i="9"/>
  <c r="J51" i="7"/>
  <c r="J205" i="9" l="1"/>
  <c r="H192" i="9"/>
  <c r="H205" i="9" s="1"/>
  <c r="H188" i="9"/>
  <c r="H189" i="9" s="1"/>
  <c r="J188" i="9"/>
  <c r="J189" i="9" s="1"/>
  <c r="I50" i="9"/>
  <c r="I188" i="9" s="1"/>
  <c r="I189" i="9" s="1"/>
  <c r="J186" i="7"/>
  <c r="K186" i="7" l="1"/>
  <c r="L228" i="7" l="1"/>
  <c r="K228" i="7"/>
  <c r="I228" i="7"/>
  <c r="J192" i="7"/>
  <c r="J228" i="7" l="1"/>
  <c r="J38" i="7"/>
  <c r="K28" i="7" l="1"/>
  <c r="L22" i="7"/>
  <c r="J215" i="7" l="1"/>
  <c r="J163" i="7"/>
  <c r="J159" i="7"/>
  <c r="J153" i="7"/>
  <c r="J148" i="7"/>
  <c r="J41" i="7"/>
  <c r="J21" i="7"/>
  <c r="J231" i="7"/>
  <c r="J140" i="7"/>
  <c r="J238" i="7"/>
  <c r="J237" i="7"/>
  <c r="J236" i="7"/>
  <c r="J234" i="7"/>
  <c r="J232" i="7"/>
  <c r="J230" i="7"/>
  <c r="J227" i="7"/>
  <c r="J235" i="7" l="1"/>
  <c r="J164" i="7"/>
  <c r="J166" i="7" s="1"/>
  <c r="J187" i="7" l="1"/>
  <c r="I215" i="7" l="1"/>
  <c r="I218" i="7"/>
  <c r="I140" i="7"/>
  <c r="I58" i="7"/>
  <c r="I128" i="7" s="1"/>
  <c r="I28" i="7" l="1"/>
  <c r="I13" i="7"/>
  <c r="L227" i="7" l="1"/>
  <c r="K227" i="7"/>
  <c r="I227" i="7"/>
  <c r="J226" i="7" l="1"/>
  <c r="J225" i="7" l="1"/>
  <c r="J224" i="7" s="1"/>
  <c r="J239" i="7" s="1"/>
  <c r="L186" i="7"/>
  <c r="K128" i="7"/>
  <c r="L128" i="7"/>
  <c r="K41" i="7"/>
  <c r="L41" i="7"/>
  <c r="K197" i="7" l="1"/>
  <c r="I175" i="7"/>
  <c r="I172" i="7"/>
  <c r="I186" i="7" l="1"/>
  <c r="K166" i="7"/>
  <c r="I153" i="7" l="1"/>
  <c r="L153" i="7" l="1"/>
  <c r="K153" i="7"/>
  <c r="L237" i="7"/>
  <c r="L200" i="7"/>
  <c r="L215" i="7"/>
  <c r="L238" i="7"/>
  <c r="L236" i="7"/>
  <c r="L232" i="7"/>
  <c r="L231" i="7"/>
  <c r="L230" i="7"/>
  <c r="L225" i="7"/>
  <c r="K238" i="7"/>
  <c r="K237" i="7"/>
  <c r="K236" i="7"/>
  <c r="K234" i="7"/>
  <c r="K232" i="7"/>
  <c r="K231" i="7"/>
  <c r="K230" i="7"/>
  <c r="K225" i="7"/>
  <c r="I229" i="7"/>
  <c r="I226" i="7"/>
  <c r="L219" i="7" l="1"/>
  <c r="K224" i="7"/>
  <c r="L235" i="7"/>
  <c r="L187" i="7" l="1"/>
  <c r="K215" i="7" l="1"/>
  <c r="L166" i="7" l="1"/>
  <c r="I163" i="7" l="1"/>
  <c r="K163" i="7"/>
  <c r="L155" i="7"/>
  <c r="K148" i="7"/>
  <c r="L148" i="7"/>
  <c r="I148" i="7"/>
  <c r="K140" i="7"/>
  <c r="L140" i="7"/>
  <c r="L130" i="7"/>
  <c r="K130" i="7"/>
  <c r="J130" i="7"/>
  <c r="L55" i="7"/>
  <c r="L52" i="7"/>
  <c r="L50" i="7"/>
  <c r="L48" i="7"/>
  <c r="L56" i="7" s="1"/>
  <c r="L43" i="7"/>
  <c r="L34" i="7"/>
  <c r="L32" i="7"/>
  <c r="L30" i="7"/>
  <c r="I21" i="7"/>
  <c r="K21" i="7"/>
  <c r="L21" i="7"/>
  <c r="L167" i="7" l="1"/>
  <c r="L28" i="7"/>
  <c r="L46" i="7" s="1"/>
  <c r="L234" i="7"/>
  <c r="L224" i="7" s="1"/>
  <c r="L239" i="7" s="1"/>
  <c r="L220" i="7" l="1"/>
  <c r="L221" i="7" s="1"/>
  <c r="K187" i="7"/>
  <c r="K159" i="7"/>
  <c r="K155" i="7"/>
  <c r="K55" i="7"/>
  <c r="K52" i="7"/>
  <c r="K50" i="7"/>
  <c r="K48" i="7"/>
  <c r="K43" i="7"/>
  <c r="K38" i="7"/>
  <c r="K34" i="7"/>
  <c r="K32" i="7"/>
  <c r="K30" i="7"/>
  <c r="K167" i="7" l="1"/>
  <c r="K200" i="7"/>
  <c r="K219" i="7" s="1"/>
  <c r="K235" i="7"/>
  <c r="K46" i="7"/>
  <c r="I38" i="7"/>
  <c r="K239" i="7" l="1"/>
  <c r="K220" i="7"/>
  <c r="K221" i="7" s="1"/>
  <c r="I233" i="7" l="1"/>
  <c r="I159" i="7" l="1"/>
  <c r="I197" i="7" l="1"/>
  <c r="I238" i="7" l="1"/>
  <c r="I237" i="7"/>
  <c r="I236" i="7"/>
  <c r="I232" i="7"/>
  <c r="J218" i="7"/>
  <c r="I199" i="7"/>
  <c r="J200" i="7"/>
  <c r="I192" i="7"/>
  <c r="I164" i="7"/>
  <c r="J155" i="7"/>
  <c r="J167" i="7" s="1"/>
  <c r="I155" i="7"/>
  <c r="I130" i="7"/>
  <c r="J55" i="7"/>
  <c r="I55" i="7"/>
  <c r="J52" i="7"/>
  <c r="I52" i="7"/>
  <c r="J50" i="7"/>
  <c r="I50" i="7"/>
  <c r="J48" i="7"/>
  <c r="I48" i="7"/>
  <c r="J43" i="7"/>
  <c r="I43" i="7"/>
  <c r="I41" i="7"/>
  <c r="J34" i="7"/>
  <c r="I34" i="7"/>
  <c r="J32" i="7"/>
  <c r="I32" i="7"/>
  <c r="J30" i="7"/>
  <c r="I30" i="7"/>
  <c r="J46" i="7" l="1"/>
  <c r="J56" i="7" s="1"/>
  <c r="J219" i="7"/>
  <c r="I166" i="7"/>
  <c r="I167" i="7" s="1"/>
  <c r="I225" i="7"/>
  <c r="I46" i="7"/>
  <c r="I235" i="7"/>
  <c r="I200" i="7"/>
  <c r="I219" i="7" s="1"/>
  <c r="I234" i="7"/>
  <c r="I230" i="7"/>
  <c r="I187" i="7"/>
  <c r="I231" i="7"/>
  <c r="I56" i="7" l="1"/>
  <c r="I224" i="7"/>
  <c r="I239" i="7" s="1"/>
  <c r="I220" i="7" l="1"/>
  <c r="I221" i="7" s="1"/>
  <c r="J220" i="7" l="1"/>
  <c r="J221" i="7" s="1"/>
</calcChain>
</file>

<file path=xl/comments1.xml><?xml version="1.0" encoding="utf-8"?>
<comments xmlns="http://schemas.openxmlformats.org/spreadsheetml/2006/main">
  <authors>
    <author>Snieguole Kacerauskaite</author>
    <author>Rima Alisauskaite</author>
  </authors>
  <commentList>
    <comment ref="D39" authorId="0" shapeId="0">
      <text>
        <r>
          <rPr>
            <sz val="9"/>
            <color indexed="81"/>
            <rFont val="Tahoma"/>
            <family val="2"/>
            <charset val="186"/>
          </rPr>
          <t>Pasikeitė terminas, 2018 m. buvo "Socialinio globėjo"</t>
        </r>
      </text>
    </comment>
    <comment ref="H174" authorId="1" shapeId="0">
      <text>
        <r>
          <rPr>
            <b/>
            <sz val="9"/>
            <color rgb="FF000000"/>
            <rFont val="Tahoma"/>
            <family val="2"/>
            <charset val="186"/>
          </rPr>
          <t>Rima Alisauskaite:</t>
        </r>
        <r>
          <rPr>
            <sz val="9"/>
            <color rgb="FF000000"/>
            <rFont val="Tahoma"/>
            <family val="2"/>
            <charset val="186"/>
          </rPr>
          <t xml:space="preserve">
buvo įvesta 339,5 </t>
        </r>
      </text>
    </comment>
    <comment ref="D175" authorId="0" shapeId="0">
      <text>
        <r>
          <rPr>
            <b/>
            <sz val="9"/>
            <color indexed="81"/>
            <rFont val="Tahoma"/>
            <family val="2"/>
            <charset val="186"/>
          </rPr>
          <t>Snieguole Kacerauskaite:</t>
        </r>
        <r>
          <rPr>
            <sz val="9"/>
            <color indexed="81"/>
            <rFont val="Tahoma"/>
            <family val="2"/>
            <charset val="186"/>
          </rPr>
          <t xml:space="preserve">
Ankstesnis pavadinimas "Laikino apnakvindinimo / apgyvendinimo namų infrastruktūros modernizavimas"</t>
        </r>
      </text>
    </comment>
    <comment ref="I178" authorId="1" shapeId="0">
      <text>
        <r>
          <rPr>
            <b/>
            <sz val="9"/>
            <color rgb="FF000000"/>
            <rFont val="Tahoma"/>
            <family val="2"/>
            <charset val="186"/>
          </rPr>
          <t>Rima Alisauskaite:</t>
        </r>
        <r>
          <rPr>
            <sz val="9"/>
            <color rgb="FF000000"/>
            <rFont val="Tahoma"/>
            <family val="2"/>
            <charset val="186"/>
          </rPr>
          <t xml:space="preserve">
likutis atiduotas Pamariui</t>
        </r>
      </text>
    </comment>
    <comment ref="I194" authorId="1" shapeId="0">
      <text>
        <r>
          <rPr>
            <b/>
            <sz val="9"/>
            <color rgb="FF000000"/>
            <rFont val="Tahoma"/>
            <family val="2"/>
            <charset val="186"/>
          </rPr>
          <t>Rima Alisauskaite:</t>
        </r>
        <r>
          <rPr>
            <sz val="9"/>
            <color rgb="FF000000"/>
            <rFont val="Tahoma"/>
            <family val="2"/>
            <charset val="186"/>
          </rPr>
          <t xml:space="preserve">
buvo įrašyta 362,0</t>
        </r>
      </text>
    </comment>
  </commentList>
</comments>
</file>

<file path=xl/sharedStrings.xml><?xml version="1.0" encoding="utf-8"?>
<sst xmlns="http://schemas.openxmlformats.org/spreadsheetml/2006/main" count="1454" uniqueCount="345">
  <si>
    <t>SOCIALINĖS ATSKIRTIES MAŽINIMO PROGRAMOS (NR. 12)</t>
  </si>
  <si>
    <t xml:space="preserve"> TIKSLŲ, UŽDAVINIŲ, PRIEMONIŲ, PRIEMONIŲ IŠLAIDŲ IR PRODUKTO KRITERIJŲ SUVESTINĖ</t>
  </si>
  <si>
    <t>tūkst. Eur</t>
  </si>
  <si>
    <t>Programos tikslo kodas</t>
  </si>
  <si>
    <t>Uždavinio kodas</t>
  </si>
  <si>
    <t>Priemonės kodas</t>
  </si>
  <si>
    <t>Pavadinimas</t>
  </si>
  <si>
    <t>Priemonės požymis</t>
  </si>
  <si>
    <t>Asignavimų valdytojo kodas</t>
  </si>
  <si>
    <t>Finansavimo šaltinis</t>
  </si>
  <si>
    <t>Produkto kriterijaus</t>
  </si>
  <si>
    <t>Planas</t>
  </si>
  <si>
    <t>2018-ieji metai</t>
  </si>
  <si>
    <t>03 Strateginis tikslas. Užtikrinti gyventojams aukštą švietimo, kultūros, socialinių, sporto ir sveikatos apsaugos paslaugų kokybę ir prieinamumą</t>
  </si>
  <si>
    <t>12 Socialinės atskirties mažinimo programa</t>
  </si>
  <si>
    <t>01</t>
  </si>
  <si>
    <t>Įgyvendinti socialinės paramos politiką siekiant sumažinti socialinę atskirtį Klaipėdos mieste</t>
  </si>
  <si>
    <t>Užtikrinti Lietuvos Respublikos įstatymais, Vyriausybės nutarimais ir kitais teisės aktais numatytų socialinių išmokų ir kompensacijų mokėjimą</t>
  </si>
  <si>
    <t>Socialinių paslaugų ir kitos socialinės paramos teikimas</t>
  </si>
  <si>
    <t>3</t>
  </si>
  <si>
    <t>SB(VB)</t>
  </si>
  <si>
    <t xml:space="preserve">Piniginės socialinės paramos nepasiturinčioms šeimoms ir vieniems gyvenantiems asmenims bei paramos mirties atveju teikimas, išmokant pašalpas ir kompensacijas </t>
  </si>
  <si>
    <t>SB</t>
  </si>
  <si>
    <t xml:space="preserve">Vidutinis išmokamų socialinių pašalpų skaičius per mėn. </t>
  </si>
  <si>
    <t>Vidutinis išmokamų kompensacijų skaičius per mėn.</t>
  </si>
  <si>
    <t xml:space="preserve">Vidutinis išmokamų kompensacijų kreditams ir kredito palūkanoms skaičius per mėn. </t>
  </si>
  <si>
    <t>Iš viso:</t>
  </si>
  <si>
    <t>Socialinės globos paslaugų teikimas asmenims su sunkia negalia</t>
  </si>
  <si>
    <t xml:space="preserve">Asmenų su sunkia negalia, kuriems teikiamos socialinės globos paslaugos, skaičius </t>
  </si>
  <si>
    <t>Pagalbos socialinės rizikos šeimoms teikimas</t>
  </si>
  <si>
    <t>Darbuotojų, dirbančių su socialinės rizikos šeimomis, skaičius</t>
  </si>
  <si>
    <t>Mokinių nemokamo maitinimo ir aprūpinimo mokinio reikmenimis organizavimas</t>
  </si>
  <si>
    <t>Nemokamą maitinimą gaunančių bei aprūpinamų mokinio reikmenimis mokinių skaičius</t>
  </si>
  <si>
    <t>Mokinių iš mažas pajamas gaunančių šeimų nemokamo maitinimo gamybos išlaidų padengimas</t>
  </si>
  <si>
    <t>Iš viso priemonei:</t>
  </si>
  <si>
    <t>02</t>
  </si>
  <si>
    <t xml:space="preserve">Tikslinių kompensacijų ir išmokų skaičiavimas ir mokėjimas, siekiant neįgaliesiems kompensuoti specialiųjų poreikių tenkinimo išlaidas </t>
  </si>
  <si>
    <t>LRVB</t>
  </si>
  <si>
    <t>Išmokų gavėjų skaičius, žm.</t>
  </si>
  <si>
    <t>03</t>
  </si>
  <si>
    <t>Išmokų vaikams skaičiavimas ir mokėjimas</t>
  </si>
  <si>
    <t>04</t>
  </si>
  <si>
    <t>05</t>
  </si>
  <si>
    <t>Iš viso uždaviniui:</t>
  </si>
  <si>
    <t xml:space="preserve">Teikti visuomenės poreikius atitinkančias socialines paslaugas įvairioms gyventojų grupėms </t>
  </si>
  <si>
    <t>Socialinių paslaugų teikimas socialinėse įstaigose:</t>
  </si>
  <si>
    <t>SB(SP)</t>
  </si>
  <si>
    <t>Kt</t>
  </si>
  <si>
    <t>BĮ Klaipėdos miesto šeimos ir vaiko gerovės centre, iš jų:</t>
  </si>
  <si>
    <t>BĮ Klaipėdos vaikų globos namuose „Rytas“</t>
  </si>
  <si>
    <t>Socialinės globos paslaugų teikimas senyvo amžiaus asmenims ir asmenims su negalia ne savivaldybės institucijose</t>
  </si>
  <si>
    <t>Dienos socialinės globos, trumpalaikės socialinės globos ir socialinės priežiūros paslaugų teikimo organizavimas miesto gyventojams ne savivaldybės institucijose:</t>
  </si>
  <si>
    <t>Psichosocialinės pagalbos teikimas šeimoms, auginančioms vaiką su negalia ir patiriančioms krizes</t>
  </si>
  <si>
    <t>Socialinių projektų dalinis finansavimas:</t>
  </si>
  <si>
    <t xml:space="preserve">Nevyriausybinių organizacijų socialinių projektų </t>
  </si>
  <si>
    <t xml:space="preserve">Socialinės reabilitacijos paslaugų neįgaliesiems bendruomenėje projektų </t>
  </si>
  <si>
    <t>Būsto pritaikymas neįgaliesiems</t>
  </si>
  <si>
    <t>6</t>
  </si>
  <si>
    <t>Pritaikyta butų neįgaliesiems, skaičius</t>
  </si>
  <si>
    <t>06</t>
  </si>
  <si>
    <t>07</t>
  </si>
  <si>
    <t>Parengtas techninis projektas</t>
  </si>
  <si>
    <t>ES</t>
  </si>
  <si>
    <t>Plėtoti socialinių paslaugų infrastruktūrą, įrengiant  naujus ir modernizuojant esamus socialines paslaugas teikiančių įstaigų pastatus</t>
  </si>
  <si>
    <t>Teikiamų socialinių paslaugų infrastruktūros tobulinimas siekiant atitikti keliamus reikalavimus:</t>
  </si>
  <si>
    <t>I</t>
  </si>
  <si>
    <t xml:space="preserve">Užtikrinti Klaipėdos miesto socialinio būsto fondo plėtrą ir valstybės politikos, padedančios apsirūpinti būstu, įgyvendinimą </t>
  </si>
  <si>
    <t>Socialinio būsto fondo plėtra:</t>
  </si>
  <si>
    <t>Įgyvendintas projektas, proc.</t>
  </si>
  <si>
    <t>Savivaldybės gyvenamųjų patalpų  tinkamos fizinės būklės užtikrinimas ir nuomos administravimas:</t>
  </si>
  <si>
    <t xml:space="preserve">Savivaldybės gyvenamųjų patalpų techninės būklės vertinimas ir remontas </t>
  </si>
  <si>
    <t xml:space="preserve">Apmokėjimas savivaldybei tenkančia dalimi už daugiabučių namų bendrosios  nuosavybės objektų atnaujinimą ir renovaciją bei lėšų kaupimą </t>
  </si>
  <si>
    <t>Rezervo naudojimas nenumatytiems darbams apmokėti ir avarinėms situacijoms likviduoti</t>
  </si>
  <si>
    <t>Savivaldybės gyvenamųjų patalpų nuomos administravimas</t>
  </si>
  <si>
    <t xml:space="preserve">Surinkta  nuomos mokesčio  proc. nuo priskaičiuoto </t>
  </si>
  <si>
    <t>Savininkams grąžintų nuomotų patalpų vertės įskaičiavimas į nuompinigius</t>
  </si>
  <si>
    <t>Apmokėjimas už daugiabučių namų bendrųjų objektų administravimą ir nuolatinę techninę priežiūrą</t>
  </si>
  <si>
    <t>Užtikrintas privalomojo gyvenamųjų namų naudojimo ir priežiūros reikalavimų įgyvendinimas, proc.</t>
  </si>
  <si>
    <t xml:space="preserve">Politinių kalinių ir tremtinių bei jų šeimų narių sugrįžimo į Lietuvą programos įgyvendinimas: </t>
  </si>
  <si>
    <t>Iš viso tikslui:</t>
  </si>
  <si>
    <t>12</t>
  </si>
  <si>
    <t xml:space="preserve">Iš viso programai: </t>
  </si>
  <si>
    <t>Finansavimo šaltinių suvestinė</t>
  </si>
  <si>
    <t>Finansavimo šaltiniai</t>
  </si>
  <si>
    <t>SAVIVALDYBĖS  LĖŠOS, IŠ VISO: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</si>
  <si>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</si>
  <si>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Pajamų įmokos už paslaugas </t>
    </r>
    <r>
      <rPr>
        <b/>
        <sz val="10"/>
        <rFont val="Times New Roman"/>
        <family val="1"/>
      </rPr>
      <t>SB(SP)</t>
    </r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</si>
  <si>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</si>
  <si>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t>KITI ŠALTINIAI, IŠ VISO:</t>
  </si>
  <si>
    <r>
      <t xml:space="preserve">Valstybės biudžeto lėšos </t>
    </r>
    <r>
      <rPr>
        <b/>
        <sz val="10"/>
        <rFont val="Times New Roman"/>
        <family val="1"/>
      </rPr>
      <t>LRVB</t>
    </r>
  </si>
  <si>
    <r>
      <t xml:space="preserve">Kiti finansavimo šaltiniai </t>
    </r>
    <r>
      <rPr>
        <b/>
        <sz val="10"/>
        <rFont val="Times New Roman"/>
        <family val="1"/>
      </rPr>
      <t>Kt</t>
    </r>
  </si>
  <si>
    <t>IŠ VISO:</t>
  </si>
  <si>
    <t>Vietų skaičius įstaigoje</t>
  </si>
  <si>
    <t>SB(SPL)</t>
  </si>
  <si>
    <t>08</t>
  </si>
  <si>
    <t>09</t>
  </si>
  <si>
    <t>Dienos socialinės globos paslaugų teikimas asmenims su psichine negalia dienos socialinės globos centre</t>
  </si>
  <si>
    <t>Dienos socialinės globos paslaugų teikimas vaikams su negalia dienos socialinės globos centre</t>
  </si>
  <si>
    <t>Dienos socialinės priežiūros paslauga vaikams iš socialinės rizikos šeimų vaikų dienos centruose</t>
  </si>
  <si>
    <t>Pagalbos į namus paslaugos teikimas senyvo amžiaus asmenims ir suaugusiems asmenims su negalia</t>
  </si>
  <si>
    <t>20</t>
  </si>
  <si>
    <t>Vidutiniškai per mėn. išmokamų laidojimo pašalpų skaičius</t>
  </si>
  <si>
    <t>Vidutinis išmokamų kompensacijų nepriklausomybės gynėjams skaičius per mėn.</t>
  </si>
  <si>
    <t>Būsto nuomos ar išperkamosios būsto nuomos mokesčių dalies kompensaciją gavusių asmenų skaičius</t>
  </si>
  <si>
    <t>Nemokamą maitinimą gaunančių mokinių skaičius</t>
  </si>
  <si>
    <t>Senyvo amžiaus asmenų bei asmenų su negalia, apgyvendintų globos institucijose per metus, skaičius</t>
  </si>
  <si>
    <t>Įsigyta keltuvų, skirtų neįgaliems asmenims su ryškiu judėjimo sutrikimu, skaičius</t>
  </si>
  <si>
    <t>Daugiabučių namų, kuriuose vykdomi atnaujinimo darbai, skaičius</t>
  </si>
  <si>
    <t>Savivaldybės butų, kuriuose pašalintos avarijų grėsmės ar padariniai, skaičius</t>
  </si>
  <si>
    <t>Efektyvių globos ir įvaikinimo populiarinimo, globėjų, įtėvių paieškos formų įgyvendinimas</t>
  </si>
  <si>
    <t>Nemokamo maitinimo organizavimas labdaros valgykloje Klaipėdos mieste gyvenantiems asmenims, nepajėgiantiems maitintis savo namuose</t>
  </si>
  <si>
    <t>Socialinės srities renginių organizavimas</t>
  </si>
  <si>
    <t>1.3.1.5</t>
  </si>
  <si>
    <t>1.3.2.1</t>
  </si>
  <si>
    <t>1.3.2.2</t>
  </si>
  <si>
    <t>1.3.3.1</t>
  </si>
  <si>
    <t>1.3.1.4, 1.3.2.3</t>
  </si>
  <si>
    <t xml:space="preserve"> 1.3.3.2, 1.3.3.3, 1.3.3.5</t>
  </si>
  <si>
    <t>1.3.1.2, 1.3.1.3, 1.3.2.1,  1.3.2.3, 1.3.3.1, 1.3.3.2, 1.3.3.6</t>
  </si>
  <si>
    <t>1.3.3.6</t>
  </si>
  <si>
    <t>1.3.3.8</t>
  </si>
  <si>
    <t>1.3.3.1, 1.3.4.3</t>
  </si>
  <si>
    <t>1.3.2.3, 1.3.3.3</t>
  </si>
  <si>
    <t>1.3.5.2</t>
  </si>
  <si>
    <t>Būsto įsigijimas bendruomeniniams vaikų globos namams</t>
  </si>
  <si>
    <t>Ne savivaldybės įsteigtų įstaigų, teikiančių ilgalaikės socialinės globos paslaugas senyvo amžiaus ir neįgaliems asmenims bei dienos socialinę globą neįgaliems asmenims institucijoje, projektų, skirtų socialinių paslaugų infrastruktūrai gerinti</t>
  </si>
  <si>
    <t>Paslaugų gavėjų skaičius</t>
  </si>
  <si>
    <t>Projekto „Kompleksinės paslaugos šeimai Klaipėdos mieste“ įgyvendinimas</t>
  </si>
  <si>
    <t xml:space="preserve"> </t>
  </si>
  <si>
    <t>2019-ieji metai</t>
  </si>
  <si>
    <t>13</t>
  </si>
  <si>
    <t>280/55</t>
  </si>
  <si>
    <t>Socialinių būstų pirkimas</t>
  </si>
  <si>
    <t>Įsigyta įranga, baldai, proc.</t>
  </si>
  <si>
    <t xml:space="preserve"> - kovos su prekyba žmonėmis prevencinių priemonių  įgyvendinimas</t>
  </si>
  <si>
    <t xml:space="preserve"> - smurto artimoje aplinkoje prevencijos priemonių įgyvendinimas</t>
  </si>
  <si>
    <t xml:space="preserve">Šîldoma įstaigų, skaičius  </t>
  </si>
  <si>
    <t>Socialinių įstaigų patalpų šildymas</t>
  </si>
  <si>
    <t>Centralizuotas paviršinių (lietaus) nuotekų tvarkymas (paslaugos apmokėjimas)</t>
  </si>
  <si>
    <t>Vykdoma projektų, vnt.</t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</si>
  <si>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</si>
  <si>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t>Asmenų, kuriems teikiamos integracijos paslaugos, skaičius</t>
  </si>
  <si>
    <t>Prižiūrima eksploatuojamų keltuvų, vnt.</t>
  </si>
  <si>
    <t>Asmenų su sunkia negalia, kuriems teikiamos socialinės globos paslaugos, skaičius</t>
  </si>
  <si>
    <t xml:space="preserve"> - projekto „Moterys ir vaikai – saugūs savo mieste“ įgyvendinimas</t>
  </si>
  <si>
    <t>Paslaugas gavusių asmenų skaičius</t>
  </si>
  <si>
    <t>Savivaldybės socialinio būsto fondo gyvenamųjų namų statyba žemės sklypuose Irklų g. 1 ir Rambyno g. 14A</t>
  </si>
  <si>
    <t>BĮ Klaipėdos miesto globos namuose</t>
  </si>
  <si>
    <t>BĮ Neįgaliųjų centre „Klaipėdos lakštutė“</t>
  </si>
  <si>
    <t>BĮ Klaipėdos miesto nakvynės namuose</t>
  </si>
  <si>
    <t>BĮ Klaipėdos vaikų globos namuose „Smiltelė“</t>
  </si>
  <si>
    <t>BĮ Klaipėdos socialinių paslaugų centre „Danė“</t>
  </si>
  <si>
    <t xml:space="preserve">Klaipėdos miesto integruotų investicijų teritorijos vietos veiklos grupės 2016–2022 metų vietos plėtros įgyvendinimas ir veiklų administravimas </t>
  </si>
  <si>
    <t>Atlikta rekonstravimo darbų, proc.</t>
  </si>
  <si>
    <t>Atliktas rekonstravimas, proc</t>
  </si>
  <si>
    <t xml:space="preserve">Butų pirkimas politiniams kaliniams ir tremtiniams bei jų šeimų nariams </t>
  </si>
  <si>
    <t>Lyginamasis variantas</t>
  </si>
  <si>
    <t>Skirtumas</t>
  </si>
  <si>
    <t>SB(L)</t>
  </si>
  <si>
    <r>
      <t xml:space="preserve">Apyvartos lėšų likutis </t>
    </r>
    <r>
      <rPr>
        <b/>
        <sz val="10"/>
        <rFont val="Times New Roman"/>
        <family val="1"/>
        <charset val="186"/>
      </rPr>
      <t>SB(L)</t>
    </r>
  </si>
  <si>
    <t xml:space="preserve"> - projekto „Atrask save Lietuvoje“ įgyvendinimas</t>
  </si>
  <si>
    <t xml:space="preserve"> - projekto „Lietuva – kitataučių užuovėja“ įgyvendinimas;</t>
  </si>
  <si>
    <t>SB(ES)</t>
  </si>
  <si>
    <t>SB(ESA)</t>
  </si>
  <si>
    <t>Materialinės paramos Klaipėdos miesto savivaldybės gyventojams, atsidūrusiems sunkioje materialinėje padėtyje, teikimas</t>
  </si>
  <si>
    <t>Vidutinis materialinės paramos išmokų Klaipėdos miesto gyventojams, atsidūrusiems sunkioje materialinėje padėtyje, skaičius per mėn.</t>
  </si>
  <si>
    <r>
      <t>Priemonių, mažinančių administracinę naštą juridiniams ir fiziniams asmenims, taikymas</t>
    </r>
    <r>
      <rPr>
        <sz val="10"/>
        <rFont val="Times New Roman"/>
        <family val="1"/>
        <charset val="186"/>
      </rPr>
      <t>, projekto „Paslaugų organizavimo ir asmenų aptarnavimo kokybės gerinimas teikiant socialinę paramą Klaipėdos miesto savivaldybėje“ įgyvendinimas</t>
    </r>
  </si>
  <si>
    <t>16 vietų automobilių stovėjimo aikštelės įrengimas šalia žemės sklypo Irklų g. 2</t>
  </si>
  <si>
    <t xml:space="preserve">Įrengta automobilių stovėjimo aikštelė, proc. </t>
  </si>
  <si>
    <t xml:space="preserve"> - projekto „Jungtinio kompetencijų centro kūrimas ir išmaniųjų socialinių paslaugų senyvo amžiaus asmenims teikimas“ įgyvendinimas</t>
  </si>
  <si>
    <t>Vietos bendruomenių savivaldos programos įgyvendinimas</t>
  </si>
  <si>
    <t>Iš dalies finansuota projektų</t>
  </si>
  <si>
    <r>
      <t xml:space="preserve">Europos Sąjungos finansinės paramos lėšų likučio metų pradžioje lėšos </t>
    </r>
    <r>
      <rPr>
        <b/>
        <sz val="10"/>
        <rFont val="Times New Roman"/>
        <family val="1"/>
        <charset val="186"/>
      </rPr>
      <t>SB(ESL)</t>
    </r>
  </si>
  <si>
    <t>SB(ESL)</t>
  </si>
  <si>
    <t>Asmenų, pasinaudojusių įdiegtomis inovatyviosiomis  paslaugomis, skaičius</t>
  </si>
  <si>
    <t>2018-ųjų metų asignavimų planas</t>
  </si>
  <si>
    <t>2020-ųjų metų lėšų projektas</t>
  </si>
  <si>
    <t>2020-ieji metai</t>
  </si>
  <si>
    <t>2020 m. lėšų projektas</t>
  </si>
  <si>
    <t>Atlikta statybos darbų, proc.</t>
  </si>
  <si>
    <t>Atlikta rangos darbų, proc.</t>
  </si>
  <si>
    <t>1260</t>
  </si>
  <si>
    <t>700</t>
  </si>
  <si>
    <t>Vidutinis prižiūrimų vaikų skaičius per mėnesį (Šeimos ir vaiko gerovės centras)</t>
  </si>
  <si>
    <t>Paramos teikimas labiausiai skurstantiems asmenims, įgyvendinant projektą „Parama maisto produktais IV“ (projekto Nr. EPSF-2016-V-04-01)</t>
  </si>
  <si>
    <t>Vidutinis paramos gavėjo ir (ar) bendrai su juo gyvenančių asmenų skaičius per mėnesį</t>
  </si>
  <si>
    <t>1000/800</t>
  </si>
  <si>
    <t>Suteikta paramos rūbais, avalyne, kt., asmenų skaičius</t>
  </si>
  <si>
    <t>Išduota techninės pagalbos priemonių, vnt./asm.</t>
  </si>
  <si>
    <t>Suteikta transporto paslaugų, asm.</t>
  </si>
  <si>
    <t>160</t>
  </si>
  <si>
    <t xml:space="preserve"> - projekto „Matyk kitą kelią“ įgyvendinimas</t>
  </si>
  <si>
    <t>Pravesta mokymų specialistams ir asmenims su regėjimo negalia, skaičius</t>
  </si>
  <si>
    <t>70</t>
  </si>
  <si>
    <t>42</t>
  </si>
  <si>
    <t>63</t>
  </si>
  <si>
    <t xml:space="preserve">Dienos socialinės globos paslaugos įstaigoje gavėjų skaičius </t>
  </si>
  <si>
    <t>Pagalbos į namus paslaugos gavėjų skaičius</t>
  </si>
  <si>
    <t>Dienos socialinės globos paslaugos asmens namuose, gavėjų skaičius</t>
  </si>
  <si>
    <t>14000</t>
  </si>
  <si>
    <t>Intervencijų į šeimas skaičius</t>
  </si>
  <si>
    <t xml:space="preserve">Vietų skaičius trumpalaikės soc. globos paslaugai gauti </t>
  </si>
  <si>
    <t>Asmenų, pradėjusių gyventi savarankiškai skaičius</t>
  </si>
  <si>
    <t>Planinis vaikų skaičius</t>
  </si>
  <si>
    <t>Įstaigų skaičius</t>
  </si>
  <si>
    <t>Dienos socialinę globą per mėn. gaunančių vaikų su negalia skaičius dienos socialinės globos centre</t>
  </si>
  <si>
    <t xml:space="preserve">Pagalbos į namus paslaugos gavėjų skaičius per mėnesį </t>
  </si>
  <si>
    <t>Vidutiniškai per dieną nemokamą maitinimą gaunančių asmenų skaičius</t>
  </si>
  <si>
    <t>Atlikta kompleksinė viešųjų ryšių metodų analizė ir įgyvendinta įvaikinimą skatinanti informacinė kampanija</t>
  </si>
  <si>
    <t xml:space="preserve">Vidutinis šeimų, auginančių vaiką su negalia ir patiriančių krizes, skaičius per mėn. </t>
  </si>
  <si>
    <t>Laikiniesiems darbams įdarbintų bedarbių skaičius per metus</t>
  </si>
  <si>
    <t>Integravimo į darbo rinką projektų veiklose dalyvaujančių asmenų skaičius per metus</t>
  </si>
  <si>
    <t>Darbo rinkos politikos priemonių, skirtų socialinę atskirtį patiriantiems asmenims, vykdymas</t>
  </si>
  <si>
    <t>Parengta piliečių chartija, vnt.</t>
  </si>
  <si>
    <t xml:space="preserve">Parengta vadybos kokybės sistemos ar metodo įgyvendinimo / įdiegimo įstaigose dokumentacija, vnt. </t>
  </si>
  <si>
    <r>
      <t xml:space="preserve">Senyvo amžiaus asmenų globos paslaugų plėtra </t>
    </r>
    <r>
      <rPr>
        <sz val="10"/>
        <rFont val="Times New Roman"/>
        <family val="1"/>
      </rPr>
      <t xml:space="preserve">rekonstruojant pastatą, esantį Melnragės gyvenamąjame rajone, Vaivos g. 23 </t>
    </r>
  </si>
  <si>
    <t xml:space="preserve">Nakvynės namų pastato (Viršutinė g. 21) rekonstravimas </t>
  </si>
  <si>
    <t>Sutrumpėjęs nuomininkų pasirinktos valstybės garantijos įvykdymo terminas, mėnesiai</t>
  </si>
  <si>
    <t>Įsigyti baldai ir įranga, proc.</t>
  </si>
  <si>
    <r>
      <t xml:space="preserve">Laikino apgyvendinimo namų infrastruktūros modernizavimas </t>
    </r>
    <r>
      <rPr>
        <sz val="10"/>
        <rFont val="Times New Roman"/>
        <family val="1"/>
        <charset val="186"/>
      </rPr>
      <t xml:space="preserve">(Šilutės pl. 8, nakvynės namai) </t>
    </r>
  </si>
  <si>
    <r>
      <t xml:space="preserve">Savivaldybės biudžeto apyvartos lėšos ES finansinės paramos programų laikinam lėšų stygiui dengti  </t>
    </r>
    <r>
      <rPr>
        <b/>
        <sz val="10"/>
        <rFont val="Times New Roman"/>
        <family val="1"/>
        <charset val="186"/>
      </rPr>
      <t>SB(ESA)</t>
    </r>
  </si>
  <si>
    <t>Paramos teikimas labiausiai skurstantiems asmenims, įgyvendinant projektą „Parama higienos prekėmis“ Nr. EPSF-2017-V-05-01</t>
  </si>
  <si>
    <r>
      <rPr>
        <b/>
        <sz val="10"/>
        <rFont val="Times New Roman"/>
        <family val="1"/>
      </rPr>
      <t>Laikino apnakvindinimo namų steigimas</t>
    </r>
    <r>
      <rPr>
        <sz val="10"/>
        <rFont val="Times New Roman"/>
        <family val="1"/>
        <charset val="186"/>
      </rPr>
      <t xml:space="preserve"> (Dubysos g.) </t>
    </r>
  </si>
  <si>
    <t>BĮ Klaipėdos miesto socialinės paramos centre</t>
  </si>
  <si>
    <t xml:space="preserve">Vidutiniškai per mėn. paslaugas gaunančių socialinės rizikos ir rizikos šeimų vaikų skaičius </t>
  </si>
  <si>
    <t xml:space="preserve">Dienos socialinę globą per mėn. gaunančių asmenų  su psichine negalia dienos socialinės globos centre skaičius </t>
  </si>
  <si>
    <t>Vaikų, gaunančių ilgalaikės globos paslaugas, skaičius</t>
  </si>
  <si>
    <t>Psichosocialinės pagalbos paslaugų gavėjų skaičius</t>
  </si>
  <si>
    <t>Darbuotojai, dalyvavę kompetencijų stiprinime, skaičius</t>
  </si>
  <si>
    <t>Įsigyta būstų, vnt.</t>
  </si>
  <si>
    <t>Nupirkta butų, vnt.</t>
  </si>
  <si>
    <r>
      <t xml:space="preserve">Europos Sąjungos paramos lėšos, kurios įtrauktos į savivaldybės biudžetą </t>
    </r>
    <r>
      <rPr>
        <b/>
        <sz val="10"/>
        <rFont val="Times New Roman"/>
        <family val="1"/>
        <charset val="186"/>
      </rPr>
      <t>SB(ES)</t>
    </r>
  </si>
  <si>
    <r>
      <t xml:space="preserve">Pajamų įmokų už paslaugas likutis </t>
    </r>
    <r>
      <rPr>
        <b/>
        <sz val="10"/>
        <rFont val="Times New Roman"/>
        <family val="1"/>
      </rPr>
      <t>SB(SPL)</t>
    </r>
  </si>
  <si>
    <r>
      <t xml:space="preserve">Projekto  </t>
    </r>
    <r>
      <rPr>
        <b/>
        <sz val="10"/>
        <rFont val="Times New Roman"/>
        <family val="1"/>
      </rPr>
      <t>„Integrali pagalba į namus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Klaipėdos mieste</t>
    </r>
    <r>
      <rPr>
        <sz val="10"/>
        <rFont val="Times New Roman"/>
        <family val="1"/>
      </rPr>
      <t xml:space="preserve">“ įgyvendinimas (dienos socialinės globos ir slaugos paslaugos į namus)                   </t>
    </r>
  </si>
  <si>
    <t>2019-ųjų metų asignavimų planas</t>
  </si>
  <si>
    <t>Siūlomas keisti 2019-ųjų metų asignavimų planas</t>
  </si>
  <si>
    <t>____________________________________</t>
  </si>
  <si>
    <t>Pritaikyta būstų vaikams su sunkia negalia, vaikų skaičius</t>
  </si>
  <si>
    <t>SB'</t>
  </si>
  <si>
    <t>Pastatytas daugiabutis gyv. namas Irklų g. 1, vnt.</t>
  </si>
  <si>
    <t>Pastatytas daugiabutis gyv. namas Rambyno g. 14A, vnt.</t>
  </si>
  <si>
    <t xml:space="preserve">2018–2021 M. KLAIPĖDOS MIESTO SAVIVALDYBĖS  </t>
  </si>
  <si>
    <t>Asmenų su sunkia negalia, kuriems teikiamos socialinės globos paslaugos, skaičius  (perkamos paslaugos)</t>
  </si>
  <si>
    <t>Asmenų su sunkia negalia, kuriems teikiamos socialinės globos paslaugos, skaičius  (Socialinės paramos centras)</t>
  </si>
  <si>
    <t>Asmenų su sunkia negalia, kuriems teikiamos socialinės globos paslaugos, skaičius  (Klaipėdos lakštutė)</t>
  </si>
  <si>
    <t>Asmenų su sunkia negalia, kuriems teikiamos socialinės globos paslaugos, skaičius  (Globos namai)</t>
  </si>
  <si>
    <t>Asmenų su sunkia negalia, kuriems teikiamos socialinės globos paslaugos, skaičius  (DANĖ)</t>
  </si>
  <si>
    <t>Asmenų su sunkia negalia, kuriems teikiamos socialinės globos paslaugos, skaičius  (Sutrikusio vystymosi kūdikių namai)</t>
  </si>
  <si>
    <t>1128</t>
  </si>
  <si>
    <t xml:space="preserve">Budinčio globotojo veiklos organizavimas </t>
  </si>
  <si>
    <t>Vidutinis prižiūrimų vaikų skaičius per mėnesį (VšĮ SOS KAIMAS)</t>
  </si>
  <si>
    <t>32500</t>
  </si>
  <si>
    <t>Vietų sk. įstaigoje</t>
  </si>
  <si>
    <t>Įsigytos kraninės svarstyklės, vnt.</t>
  </si>
  <si>
    <t>Rekonstruota dujinė katilinė</t>
  </si>
  <si>
    <t>Darbuotojų, apmokytų naudotis sukurta infrastruktūra ir metodika, skaičius</t>
  </si>
  <si>
    <t>Įsigyta transporto priemonė, pritaikyta neįgaliesiems, vnt.</t>
  </si>
  <si>
    <t>Įsigyta baldų darbo vietoms įrengti, vnt</t>
  </si>
  <si>
    <t>Įrengta kondiocionavimo sistema serverinėje, vnt</t>
  </si>
  <si>
    <t>Įsigyta kompiuterių, vnt.</t>
  </si>
  <si>
    <t>Įsigytos ir sumontuotos aliumininės durys, vnt</t>
  </si>
  <si>
    <t>kondicionavimo sistemos įrengimas, vnt</t>
  </si>
  <si>
    <t>Suteikta į namus paslaugų/ soc. globos asmens namuose paslaugų, asm.</t>
  </si>
  <si>
    <t>220/55</t>
  </si>
  <si>
    <t>Pareigybių, skirtų padėti adaptuotis prieglobstį LR gavusiems  užsieniečiams, skaičius</t>
  </si>
  <si>
    <t>Pritaikyta patalpų pagal universalaus dizaino principus, skaičius</t>
  </si>
  <si>
    <t>1</t>
  </si>
  <si>
    <t>Įsigyta kompiuterių, vnt</t>
  </si>
  <si>
    <t>2</t>
  </si>
  <si>
    <t>Įsigytas automobilis</t>
  </si>
  <si>
    <t>Perdaryta ir įrengta vidaus patalpų Debreceno g. 48, kambarių skaičius</t>
  </si>
  <si>
    <t xml:space="preserve">Vietų skaičius  intensyvios krizių įveikimo  pagalbos paslaugai gauti </t>
  </si>
  <si>
    <t>Psichosocialinės pagalbos paslaugų gavėjų sk.</t>
  </si>
  <si>
    <t>Įsigyta baldų gyventojų kambariuose (Viršutinės g. 21), vnt</t>
  </si>
  <si>
    <t>Įsigytas kompiuteris, vnt</t>
  </si>
  <si>
    <t>Oro vesinimo siurblys, vnt</t>
  </si>
  <si>
    <t>Vaikų, gaunančių ilgalaikės globos paslaugas, sk.</t>
  </si>
  <si>
    <t>Suremontuota bendruomeninių vaikų globos namų, butų sk.</t>
  </si>
  <si>
    <t>Įsigyta apsaugos ir priešgaisrinė sistema, vnt.</t>
  </si>
  <si>
    <t>Įsigyta virtuvės įranga, baldai, vnt.</t>
  </si>
  <si>
    <t>Įsigytas kopijavimo aparatas, vnt</t>
  </si>
  <si>
    <t>Dienos socialinę globą per mėn. gaunančių asmenų  su psichine negalia dienos socialinės globos centre skaičius (VšĮ Klaipėdos specialioji mokykla - daugiafunkcinis centras „Svetliačiok“)</t>
  </si>
  <si>
    <t>Vidutiniškai per mėn. paslaugas gaunančių socialinės rizikos ir rizikos šeimų vaikų skaičius LPF „Dienvidis“ ir LPF „DPJC“</t>
  </si>
  <si>
    <t>NVO projektų, gaunančių dalinį finansavimą iš savivaldybės biudžeto, skaičius/ kofinasavimo procentas</t>
  </si>
  <si>
    <t>Iš dalies finansuotų projektų skaičius</t>
  </si>
  <si>
    <t>14</t>
  </si>
  <si>
    <t>11</t>
  </si>
  <si>
    <t>5</t>
  </si>
  <si>
    <t>Suremontuotų butų skaičius</t>
  </si>
  <si>
    <t>2021-ųjų metų lėšų projektas</t>
  </si>
  <si>
    <t>Įsigyta būstų, vnt</t>
  </si>
  <si>
    <t>Nupirkta butų, skaičius</t>
  </si>
  <si>
    <t>2021 m. lėšų projektas</t>
  </si>
  <si>
    <t>2018-ųjų metų asignavimų planas pgl. 2018-10-25 keitimą</t>
  </si>
  <si>
    <t>2021-ieji metai</t>
  </si>
  <si>
    <t>BĮ Klaipėdos miesto šeimos ir vaiko gerovės centro patalpų remontas (Debreceno 48)</t>
  </si>
  <si>
    <t>Atliktas Dienos socialinės priežiūros skyriaus remontas, proc.</t>
  </si>
  <si>
    <t>Organizuota tėvystės įgūdžių/globėjų (rūpintojų) mokymų sk.</t>
  </si>
  <si>
    <t>Suorganizuota renginių, skaičius</t>
  </si>
  <si>
    <t>Licencijų ir programinės įrangos įsigijimas, vnt</t>
  </si>
  <si>
    <t>Kompiuterių įsigijimas naujoms darbo vietoms, vnt.</t>
  </si>
  <si>
    <t xml:space="preserve">Papildomas paslaugų pirkimas vaikams iš socialinės rizikos šeimų, vaikų skaičius </t>
  </si>
  <si>
    <t>Aiškinamojo rašto priedas Nr.3</t>
  </si>
  <si>
    <t>Atliktas Pagalbos šeimai ir pagalbos vaikams padalinių remontas (centrinio įėjimo ir  I aukšto sienų), proc.</t>
  </si>
  <si>
    <t>SB(F)</t>
  </si>
  <si>
    <r>
      <t>Savivaldybės biudžeto lėšos, gautos už parduotus savivaldybės būstus</t>
    </r>
    <r>
      <rPr>
        <b/>
        <sz val="10"/>
        <rFont val="Times New Roman"/>
        <family val="1"/>
        <charset val="186"/>
      </rPr>
      <t xml:space="preserve"> SB(F)</t>
    </r>
  </si>
  <si>
    <t>Įveiklintas globos centras</t>
  </si>
  <si>
    <t>Sukurta papildomų darbo vietų</t>
  </si>
  <si>
    <t>Parengta metodinė programa</t>
  </si>
  <si>
    <r>
      <rPr>
        <sz val="10"/>
        <rFont val="Times New Roman"/>
        <family val="1"/>
        <charset val="186"/>
      </rPr>
      <t>Projekto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„Vaikų gerovės ir saugumo didinimo, paslaugų šeimai, globėjams (rūpintojams) kokybės didinimo bei prieinamumo plėtra“ įgyvendinimas</t>
    </r>
  </si>
  <si>
    <t>Turto skyrius</t>
  </si>
  <si>
    <t>IED Statybos ir infrastruktūros plėtros skyrius, I. Gustaitienė</t>
  </si>
  <si>
    <t>IED V. Kovaitis</t>
  </si>
  <si>
    <t>IED I. Gustaitienė ir J. Jasiulionienė</t>
  </si>
  <si>
    <t>SRD Socialinės paramos skyrius</t>
  </si>
  <si>
    <t>IED Tarptautinių ryšių ir ekonominės plėtros skyrius</t>
  </si>
  <si>
    <t>MŪD Socialinės infrastruktūros skyrius</t>
  </si>
  <si>
    <t>SB(FL)</t>
  </si>
  <si>
    <t xml:space="preserve">2019–2021 M. KLAIPĖDOS MIESTO SAVIVALDYBĖS  </t>
  </si>
  <si>
    <t>Vykdytojas</t>
  </si>
  <si>
    <t xml:space="preserve">Vidutinis prižiūrimų vaikų skaičius per mėnesį </t>
  </si>
  <si>
    <t>Išmokų gavėjų skaičius</t>
  </si>
  <si>
    <t>Suteikta transporto paslaugų, asmenų skaičius</t>
  </si>
  <si>
    <t xml:space="preserve"> - projekto „Atrask save Lietuvoje“ įgyvendinimas;</t>
  </si>
  <si>
    <t>BĮ Klaipėdos miesto socialinės paramos centre, iš jų:</t>
  </si>
  <si>
    <t>BĮ Klaipėdos miesto globos namuose, iš jų:</t>
  </si>
  <si>
    <t xml:space="preserve"> - projekto „Moterys ir vaikai – saugūs savo mieste“ įgyvendinimas;</t>
  </si>
  <si>
    <r>
      <rPr>
        <i/>
        <sz val="10"/>
        <rFont val="Times New Roman"/>
        <family val="1"/>
        <charset val="186"/>
      </rPr>
      <t xml:space="preserve"> - projekto</t>
    </r>
    <r>
      <rPr>
        <i/>
        <sz val="10"/>
        <rFont val="Times New Roman"/>
        <family val="1"/>
        <charset val="186"/>
      </rPr>
      <t>„Vaikų gerovės ir saugumo didinimo, paslaugų šeimai, globėjams (rūpintojams) kokybės didinimo bei prieinamumo plėtra“ įgyvendinimas;</t>
    </r>
  </si>
  <si>
    <t xml:space="preserve"> - kovos su prekyba žmonėmis prevencinių priemonių  įgyvendinimas;</t>
  </si>
  <si>
    <t>IED J. Vorobjova ir J. Poimanskienė</t>
  </si>
  <si>
    <t>Klaipėdos miesto savivaldybės socialinės atskirties mažinimo programos (Nr. 12) aprašymo                 priedas</t>
  </si>
  <si>
    <r>
      <t>Savivaldybės biudžeto lėšų, gautų už parduotus savivaldybės būstus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likutis</t>
    </r>
    <r>
      <rPr>
        <b/>
        <sz val="10"/>
        <rFont val="Times New Roman"/>
        <family val="1"/>
        <charset val="186"/>
      </rPr>
      <t xml:space="preserve"> SB(FL) </t>
    </r>
  </si>
  <si>
    <r>
      <t>Savivaldybės biudžeto lėšų, gautų už parduotus savivaldybės būstus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 xml:space="preserve">likutis </t>
    </r>
    <r>
      <rPr>
        <b/>
        <sz val="10"/>
        <rFont val="Times New Roman"/>
        <family val="1"/>
        <charset val="186"/>
      </rPr>
      <t>SB(FL)</t>
    </r>
  </si>
  <si>
    <t>Suteikta į namus paslaugų / socialinės globos asmens namuose paslaugų, asmenų skaičius</t>
  </si>
  <si>
    <t>Išduota techninės pagalbos priemonių, vnt./asmenų skaičius</t>
  </si>
  <si>
    <t>Pareigybių, skirtų padėti adaptuotis prieglobstį Lietuvos Respublikoje gavusiems  užsieniečiams, skaičius</t>
  </si>
  <si>
    <t>Licencijų ir programinės įrangos įsigijimas, vnt.</t>
  </si>
  <si>
    <t>Organizuota tėvystės įgūdžių / globėjų (rūpintojų) mokymų skaičius</t>
  </si>
  <si>
    <t>Asmenų, pradėjusių gyventi savarankiškai, skaičius</t>
  </si>
  <si>
    <t>Įsigyta baldų gyventojų kambariuose (Viršutinės g. 21), vnt.</t>
  </si>
  <si>
    <t>Oro vėsinimo siurblys, vnt.</t>
  </si>
  <si>
    <t>Suremontuota bendruomeninių vaikų globos namų, butų skaičius</t>
  </si>
  <si>
    <t>NVO projektų, gaunančių dalinį finansavimą iš savivaldybės biudžeto, skaičius / bendrojo finasavimo procentas</t>
  </si>
  <si>
    <t>Atliktas Pagalbos šeimai ir Pagalbos vaikams padalinių remontas (centrinio įėjimo ir  I aukšto sienų), proc.</t>
  </si>
  <si>
    <r>
      <rPr>
        <strike/>
        <sz val="10"/>
        <color rgb="FFFF0000"/>
        <rFont val="Times New Roman"/>
        <family val="1"/>
        <charset val="186"/>
      </rPr>
      <t>2</t>
    </r>
    <r>
      <rPr>
        <sz val="10"/>
        <color rgb="FFFF0000"/>
        <rFont val="Times New Roman"/>
        <family val="1"/>
        <charset val="186"/>
      </rPr>
      <t xml:space="preserve"> </t>
    </r>
    <r>
      <rPr>
        <b/>
        <sz val="10"/>
        <color rgb="FFFF0000"/>
        <rFont val="Times New Roman"/>
        <family val="1"/>
        <charset val="186"/>
      </rPr>
      <t xml:space="preserve"> 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</si>
</sst>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[$-409]General"/>
  </numFmts>
  <fonts count="30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sz val="9"/>
      <name val="Times New Roman"/>
      <family val="1"/>
    </font>
    <font>
      <sz val="12"/>
      <name val="Times New Roman"/>
      <family val="1"/>
      <charset val="186"/>
    </font>
    <font>
      <sz val="12"/>
      <name val="Arial"/>
      <family val="2"/>
      <charset val="186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Calibri"/>
      <family val="2"/>
      <charset val="186"/>
      <scheme val="minor"/>
    </font>
    <font>
      <sz val="8"/>
      <name val="Times New Roman"/>
      <family val="1"/>
    </font>
    <font>
      <i/>
      <sz val="10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sz val="8"/>
      <name val="Times New Roman"/>
      <family val="1"/>
      <charset val="186"/>
    </font>
    <font>
      <sz val="10"/>
      <color rgb="FFFF0000"/>
      <name val="Times New Roman"/>
      <family val="1"/>
    </font>
    <font>
      <sz val="10"/>
      <color rgb="FFFF0000"/>
      <name val="Times New Roman"/>
      <family val="1"/>
      <charset val="186"/>
    </font>
    <font>
      <strike/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1"/>
      <color rgb="FF000000"/>
      <name val="Calibri"/>
      <family val="2"/>
      <charset val="186"/>
    </font>
    <font>
      <sz val="10"/>
      <name val="Calibri"/>
      <family val="2"/>
      <charset val="186"/>
      <scheme val="minor"/>
    </font>
    <font>
      <b/>
      <sz val="9"/>
      <color rgb="FF000000"/>
      <name val="Tahoma"/>
      <family val="2"/>
      <charset val="186"/>
    </font>
    <font>
      <sz val="9"/>
      <color rgb="FF000000"/>
      <name val="Tahoma"/>
      <family val="2"/>
      <charset val="186"/>
    </font>
    <font>
      <sz val="10"/>
      <color rgb="FF000000"/>
      <name val="Times New Roman"/>
      <family val="1"/>
      <charset val="186"/>
    </font>
    <font>
      <b/>
      <i/>
      <sz val="10"/>
      <name val="Times New Roman"/>
      <family val="1"/>
      <charset val="186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rgb="FFFFFFFF"/>
        <bgColor rgb="FFFFFFFF"/>
      </patternFill>
    </fill>
  </fills>
  <borders count="8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6" fontId="24" fillId="0" borderId="0" applyBorder="0" applyProtection="0"/>
  </cellStyleXfs>
  <cellXfs count="1893">
    <xf numFmtId="0" fontId="0" fillId="0" borderId="0" xfId="0"/>
    <xf numFmtId="3" fontId="2" fillId="0" borderId="0" xfId="0" applyNumberFormat="1" applyFont="1"/>
    <xf numFmtId="3" fontId="4" fillId="0" borderId="0" xfId="0" applyNumberFormat="1" applyFont="1" applyAlignment="1">
      <alignment vertical="top"/>
    </xf>
    <xf numFmtId="3" fontId="4" fillId="0" borderId="0" xfId="0" applyNumberFormat="1" applyFont="1" applyBorder="1" applyAlignment="1">
      <alignment vertical="top"/>
    </xf>
    <xf numFmtId="3" fontId="1" fillId="0" borderId="21" xfId="0" applyNumberFormat="1" applyFont="1" applyBorder="1" applyAlignment="1">
      <alignment horizontal="center" vertical="center" textRotation="90"/>
    </xf>
    <xf numFmtId="3" fontId="3" fillId="2" borderId="34" xfId="0" applyNumberFormat="1" applyFont="1" applyFill="1" applyBorder="1" applyAlignment="1">
      <alignment horizontal="center" vertical="top"/>
    </xf>
    <xf numFmtId="3" fontId="3" fillId="2" borderId="5" xfId="0" applyNumberFormat="1" applyFont="1" applyFill="1" applyBorder="1" applyAlignment="1">
      <alignment horizontal="center" vertical="top"/>
    </xf>
    <xf numFmtId="3" fontId="3" fillId="2" borderId="14" xfId="0" applyNumberFormat="1" applyFont="1" applyFill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 vertical="top" wrapText="1"/>
    </xf>
    <xf numFmtId="3" fontId="4" fillId="0" borderId="42" xfId="0" applyNumberFormat="1" applyFont="1" applyFill="1" applyBorder="1" applyAlignment="1">
      <alignment horizontal="center" vertical="top"/>
    </xf>
    <xf numFmtId="164" fontId="4" fillId="3" borderId="41" xfId="0" applyNumberFormat="1" applyFont="1" applyFill="1" applyBorder="1" applyAlignment="1">
      <alignment horizontal="center" vertical="top"/>
    </xf>
    <xf numFmtId="164" fontId="3" fillId="5" borderId="42" xfId="0" applyNumberFormat="1" applyFont="1" applyFill="1" applyBorder="1" applyAlignment="1">
      <alignment horizontal="center" vertical="top"/>
    </xf>
    <xf numFmtId="3" fontId="4" fillId="3" borderId="42" xfId="0" applyNumberFormat="1" applyFont="1" applyFill="1" applyBorder="1" applyAlignment="1">
      <alignment horizontal="center" vertical="top" wrapText="1"/>
    </xf>
    <xf numFmtId="3" fontId="4" fillId="3" borderId="44" xfId="0" applyNumberFormat="1" applyFont="1" applyFill="1" applyBorder="1" applyAlignment="1">
      <alignment horizontal="center" vertical="top" wrapText="1"/>
    </xf>
    <xf numFmtId="49" fontId="4" fillId="0" borderId="53" xfId="0" applyNumberFormat="1" applyFont="1" applyFill="1" applyBorder="1" applyAlignment="1">
      <alignment horizontal="center" vertical="top"/>
    </xf>
    <xf numFmtId="49" fontId="4" fillId="0" borderId="13" xfId="0" applyNumberFormat="1" applyFont="1" applyFill="1" applyBorder="1" applyAlignment="1">
      <alignment horizontal="center" vertical="top"/>
    </xf>
    <xf numFmtId="49" fontId="4" fillId="0" borderId="54" xfId="0" applyNumberFormat="1" applyFont="1" applyFill="1" applyBorder="1" applyAlignment="1">
      <alignment horizontal="center" vertical="top"/>
    </xf>
    <xf numFmtId="164" fontId="4" fillId="0" borderId="30" xfId="0" applyNumberFormat="1" applyFont="1" applyFill="1" applyBorder="1" applyAlignment="1">
      <alignment horizontal="center" vertical="top"/>
    </xf>
    <xf numFmtId="3" fontId="4" fillId="0" borderId="48" xfId="0" applyNumberFormat="1" applyFont="1" applyFill="1" applyBorder="1" applyAlignment="1">
      <alignment vertical="top" wrapText="1"/>
    </xf>
    <xf numFmtId="164" fontId="4" fillId="0" borderId="41" xfId="0" applyNumberFormat="1" applyFont="1" applyFill="1" applyBorder="1" applyAlignment="1">
      <alignment horizontal="center" vertical="top"/>
    </xf>
    <xf numFmtId="164" fontId="4" fillId="4" borderId="49" xfId="0" applyNumberFormat="1" applyFont="1" applyFill="1" applyBorder="1" applyAlignment="1">
      <alignment horizontal="center" vertical="top" wrapText="1"/>
    </xf>
    <xf numFmtId="164" fontId="4" fillId="3" borderId="42" xfId="0" applyNumberFormat="1" applyFont="1" applyFill="1" applyBorder="1" applyAlignment="1">
      <alignment horizontal="center" vertical="top"/>
    </xf>
    <xf numFmtId="164" fontId="3" fillId="5" borderId="55" xfId="0" applyNumberFormat="1" applyFont="1" applyFill="1" applyBorder="1" applyAlignment="1">
      <alignment horizontal="center" vertical="top"/>
    </xf>
    <xf numFmtId="164" fontId="3" fillId="5" borderId="20" xfId="0" applyNumberFormat="1" applyFont="1" applyFill="1" applyBorder="1" applyAlignment="1">
      <alignment horizontal="center" vertical="top"/>
    </xf>
    <xf numFmtId="3" fontId="3" fillId="2" borderId="23" xfId="0" applyNumberFormat="1" applyFont="1" applyFill="1" applyBorder="1" applyAlignment="1">
      <alignment horizontal="center" vertical="top"/>
    </xf>
    <xf numFmtId="3" fontId="4" fillId="0" borderId="1" xfId="0" applyNumberFormat="1" applyFont="1" applyFill="1" applyBorder="1" applyAlignment="1">
      <alignment horizontal="center" vertical="top" wrapText="1"/>
    </xf>
    <xf numFmtId="3" fontId="4" fillId="0" borderId="0" xfId="0" applyNumberFormat="1" applyFont="1" applyFill="1" applyBorder="1" applyAlignment="1">
      <alignment horizontal="center" vertical="top" wrapText="1"/>
    </xf>
    <xf numFmtId="3" fontId="4" fillId="0" borderId="35" xfId="0" applyNumberFormat="1" applyFont="1" applyFill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center" vertical="top"/>
    </xf>
    <xf numFmtId="3" fontId="4" fillId="0" borderId="46" xfId="0" applyNumberFormat="1" applyFont="1" applyFill="1" applyBorder="1" applyAlignment="1">
      <alignment vertical="top" wrapText="1"/>
    </xf>
    <xf numFmtId="49" fontId="3" fillId="0" borderId="14" xfId="0" applyNumberFormat="1" applyFont="1" applyFill="1" applyBorder="1" applyAlignment="1">
      <alignment horizontal="center" vertical="top"/>
    </xf>
    <xf numFmtId="3" fontId="4" fillId="0" borderId="0" xfId="0" applyNumberFormat="1" applyFont="1" applyFill="1" applyBorder="1" applyAlignment="1">
      <alignment vertical="top"/>
    </xf>
    <xf numFmtId="3" fontId="1" fillId="0" borderId="0" xfId="0" applyNumberFormat="1" applyFont="1" applyAlignment="1">
      <alignment vertical="top"/>
    </xf>
    <xf numFmtId="164" fontId="6" fillId="5" borderId="55" xfId="0" applyNumberFormat="1" applyFont="1" applyFill="1" applyBorder="1" applyAlignment="1">
      <alignment horizontal="center" vertical="top"/>
    </xf>
    <xf numFmtId="3" fontId="1" fillId="0" borderId="0" xfId="0" applyNumberFormat="1" applyFont="1" applyBorder="1" applyAlignment="1">
      <alignment vertical="top"/>
    </xf>
    <xf numFmtId="3" fontId="3" fillId="2" borderId="4" xfId="0" applyNumberFormat="1" applyFont="1" applyFill="1" applyBorder="1" applyAlignment="1">
      <alignment horizontal="center" vertical="top" wrapText="1"/>
    </xf>
    <xf numFmtId="164" fontId="4" fillId="4" borderId="37" xfId="0" applyNumberFormat="1" applyFont="1" applyFill="1" applyBorder="1" applyAlignment="1">
      <alignment horizontal="center" vertical="top" wrapText="1"/>
    </xf>
    <xf numFmtId="3" fontId="3" fillId="2" borderId="13" xfId="0" applyNumberFormat="1" applyFont="1" applyFill="1" applyBorder="1" applyAlignment="1">
      <alignment horizontal="center" vertical="top" wrapText="1"/>
    </xf>
    <xf numFmtId="164" fontId="4" fillId="4" borderId="41" xfId="0" applyNumberFormat="1" applyFont="1" applyFill="1" applyBorder="1" applyAlignment="1">
      <alignment horizontal="center" vertical="top" wrapText="1"/>
    </xf>
    <xf numFmtId="3" fontId="4" fillId="0" borderId="30" xfId="0" applyNumberFormat="1" applyFont="1" applyFill="1" applyBorder="1" applyAlignment="1">
      <alignment vertical="top" wrapText="1"/>
    </xf>
    <xf numFmtId="3" fontId="4" fillId="3" borderId="48" xfId="0" applyNumberFormat="1" applyFont="1" applyFill="1" applyBorder="1" applyAlignment="1">
      <alignment vertical="top" wrapText="1"/>
    </xf>
    <xf numFmtId="0" fontId="4" fillId="3" borderId="46" xfId="0" applyFont="1" applyFill="1" applyBorder="1" applyAlignment="1">
      <alignment vertical="top" wrapText="1"/>
    </xf>
    <xf numFmtId="164" fontId="4" fillId="3" borderId="49" xfId="0" applyNumberFormat="1" applyFont="1" applyFill="1" applyBorder="1" applyAlignment="1">
      <alignment horizontal="center" vertical="top"/>
    </xf>
    <xf numFmtId="3" fontId="4" fillId="0" borderId="48" xfId="0" applyNumberFormat="1" applyFont="1" applyBorder="1" applyAlignment="1">
      <alignment vertical="top" wrapText="1"/>
    </xf>
    <xf numFmtId="3" fontId="3" fillId="0" borderId="54" xfId="0" applyNumberFormat="1" applyFont="1" applyBorder="1" applyAlignment="1">
      <alignment horizontal="center" vertical="top" wrapText="1"/>
    </xf>
    <xf numFmtId="164" fontId="1" fillId="0" borderId="41" xfId="0" applyNumberFormat="1" applyFont="1" applyFill="1" applyBorder="1" applyAlignment="1">
      <alignment horizontal="center" vertical="top"/>
    </xf>
    <xf numFmtId="49" fontId="4" fillId="0" borderId="60" xfId="0" applyNumberFormat="1" applyFont="1" applyFill="1" applyBorder="1" applyAlignment="1">
      <alignment horizontal="center" vertical="top"/>
    </xf>
    <xf numFmtId="164" fontId="3" fillId="2" borderId="8" xfId="0" applyNumberFormat="1" applyFont="1" applyFill="1" applyBorder="1" applyAlignment="1">
      <alignment horizontal="center" vertical="top"/>
    </xf>
    <xf numFmtId="49" fontId="6" fillId="4" borderId="14" xfId="0" applyNumberFormat="1" applyFont="1" applyFill="1" applyBorder="1" applyAlignment="1">
      <alignment horizontal="center" vertical="top"/>
    </xf>
    <xf numFmtId="3" fontId="4" fillId="4" borderId="42" xfId="0" applyNumberFormat="1" applyFont="1" applyFill="1" applyBorder="1" applyAlignment="1">
      <alignment vertical="top" wrapText="1"/>
    </xf>
    <xf numFmtId="3" fontId="2" fillId="0" borderId="0" xfId="0" applyNumberFormat="1" applyFont="1" applyBorder="1"/>
    <xf numFmtId="3" fontId="4" fillId="3" borderId="42" xfId="0" applyNumberFormat="1" applyFont="1" applyFill="1" applyBorder="1" applyAlignment="1">
      <alignment vertical="top" wrapText="1"/>
    </xf>
    <xf numFmtId="3" fontId="6" fillId="0" borderId="54" xfId="0" applyNumberFormat="1" applyFont="1" applyBorder="1" applyAlignment="1">
      <alignment horizontal="center" vertical="top"/>
    </xf>
    <xf numFmtId="164" fontId="1" fillId="3" borderId="30" xfId="0" applyNumberFormat="1" applyFont="1" applyFill="1" applyBorder="1" applyAlignment="1">
      <alignment horizontal="center" vertical="top"/>
    </xf>
    <xf numFmtId="3" fontId="3" fillId="2" borderId="64" xfId="0" applyNumberFormat="1" applyFont="1" applyFill="1" applyBorder="1" applyAlignment="1">
      <alignment horizontal="center" vertical="top"/>
    </xf>
    <xf numFmtId="3" fontId="6" fillId="0" borderId="7" xfId="0" applyNumberFormat="1" applyFont="1" applyBorder="1" applyAlignment="1">
      <alignment vertical="top" wrapText="1"/>
    </xf>
    <xf numFmtId="3" fontId="3" fillId="0" borderId="45" xfId="0" applyNumberFormat="1" applyFont="1" applyBorder="1" applyAlignment="1">
      <alignment horizontal="center" vertical="top" wrapText="1"/>
    </xf>
    <xf numFmtId="3" fontId="4" fillId="0" borderId="44" xfId="0" applyNumberFormat="1" applyFont="1" applyBorder="1" applyAlignment="1">
      <alignment horizontal="center" vertical="top" wrapText="1"/>
    </xf>
    <xf numFmtId="3" fontId="4" fillId="0" borderId="13" xfId="0" applyNumberFormat="1" applyFont="1" applyBorder="1" applyAlignment="1">
      <alignment horizontal="center" vertical="top" wrapText="1"/>
    </xf>
    <xf numFmtId="3" fontId="3" fillId="0" borderId="13" xfId="0" applyNumberFormat="1" applyFont="1" applyFill="1" applyBorder="1" applyAlignment="1">
      <alignment horizontal="center" vertical="top"/>
    </xf>
    <xf numFmtId="49" fontId="3" fillId="4" borderId="13" xfId="0" applyNumberFormat="1" applyFont="1" applyFill="1" applyBorder="1" applyAlignment="1">
      <alignment horizontal="center" vertical="top"/>
    </xf>
    <xf numFmtId="0" fontId="4" fillId="0" borderId="54" xfId="0" applyFont="1" applyFill="1" applyBorder="1" applyAlignment="1">
      <alignment horizontal="center" vertical="top"/>
    </xf>
    <xf numFmtId="0" fontId="4" fillId="0" borderId="45" xfId="0" applyFont="1" applyFill="1" applyBorder="1" applyAlignment="1">
      <alignment horizontal="center" vertical="top"/>
    </xf>
    <xf numFmtId="164" fontId="6" fillId="2" borderId="8" xfId="0" applyNumberFormat="1" applyFont="1" applyFill="1" applyBorder="1" applyAlignment="1">
      <alignment horizontal="center" vertical="top"/>
    </xf>
    <xf numFmtId="3" fontId="3" fillId="0" borderId="0" xfId="0" applyNumberFormat="1" applyFont="1" applyFill="1" applyBorder="1" applyAlignment="1">
      <alignment vertical="center" wrapText="1"/>
    </xf>
    <xf numFmtId="3" fontId="1" fillId="4" borderId="0" xfId="0" applyNumberFormat="1" applyFont="1" applyFill="1" applyBorder="1" applyAlignment="1">
      <alignment horizontal="center" vertical="top"/>
    </xf>
    <xf numFmtId="3" fontId="1" fillId="0" borderId="0" xfId="0" applyNumberFormat="1" applyFont="1" applyBorder="1" applyAlignment="1">
      <alignment horizontal="center" vertical="top"/>
    </xf>
    <xf numFmtId="49" fontId="1" fillId="0" borderId="0" xfId="0" applyNumberFormat="1" applyFont="1" applyBorder="1" applyAlignment="1">
      <alignment horizontal="center" vertical="top"/>
    </xf>
    <xf numFmtId="3" fontId="1" fillId="0" borderId="0" xfId="0" applyNumberFormat="1" applyFont="1" applyBorder="1" applyAlignment="1">
      <alignment horizontal="left" vertical="top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left"/>
    </xf>
    <xf numFmtId="3" fontId="4" fillId="0" borderId="47" xfId="0" applyNumberFormat="1" applyFont="1" applyFill="1" applyBorder="1" applyAlignment="1">
      <alignment horizontal="center" vertical="top" wrapText="1"/>
    </xf>
    <xf numFmtId="3" fontId="4" fillId="0" borderId="49" xfId="0" applyNumberFormat="1" applyFont="1" applyFill="1" applyBorder="1" applyAlignment="1">
      <alignment horizontal="center" vertical="top"/>
    </xf>
    <xf numFmtId="3" fontId="4" fillId="0" borderId="49" xfId="0" applyNumberFormat="1" applyFont="1" applyFill="1" applyBorder="1" applyAlignment="1">
      <alignment vertical="top" wrapText="1"/>
    </xf>
    <xf numFmtId="3" fontId="4" fillId="0" borderId="62" xfId="0" applyNumberFormat="1" applyFont="1" applyFill="1" applyBorder="1" applyAlignment="1">
      <alignment vertical="top" wrapText="1"/>
    </xf>
    <xf numFmtId="3" fontId="4" fillId="0" borderId="71" xfId="0" applyNumberFormat="1" applyFont="1" applyFill="1" applyBorder="1" applyAlignment="1">
      <alignment horizontal="center" vertical="top"/>
    </xf>
    <xf numFmtId="3" fontId="4" fillId="0" borderId="14" xfId="0" applyNumberFormat="1" applyFont="1" applyFill="1" applyBorder="1" applyAlignment="1">
      <alignment horizontal="center" vertical="top"/>
    </xf>
    <xf numFmtId="3" fontId="4" fillId="0" borderId="17" xfId="0" applyNumberFormat="1" applyFont="1" applyFill="1" applyBorder="1" applyAlignment="1">
      <alignment horizontal="center" vertical="top"/>
    </xf>
    <xf numFmtId="3" fontId="4" fillId="0" borderId="31" xfId="0" applyNumberFormat="1" applyFont="1" applyFill="1" applyBorder="1" applyAlignment="1">
      <alignment horizontal="center" vertical="top"/>
    </xf>
    <xf numFmtId="3" fontId="3" fillId="0" borderId="61" xfId="0" applyNumberFormat="1" applyFont="1" applyBorder="1" applyAlignment="1">
      <alignment horizontal="center" vertical="top" wrapText="1"/>
    </xf>
    <xf numFmtId="3" fontId="4" fillId="3" borderId="61" xfId="0" applyNumberFormat="1" applyFont="1" applyFill="1" applyBorder="1" applyAlignment="1">
      <alignment horizontal="center" vertical="top" wrapText="1"/>
    </xf>
    <xf numFmtId="3" fontId="4" fillId="3" borderId="49" xfId="0" applyNumberFormat="1" applyFont="1" applyFill="1" applyBorder="1" applyAlignment="1">
      <alignment vertical="top" wrapText="1"/>
    </xf>
    <xf numFmtId="49" fontId="3" fillId="4" borderId="22" xfId="0" applyNumberFormat="1" applyFont="1" applyFill="1" applyBorder="1" applyAlignment="1">
      <alignment horizontal="center" vertical="top"/>
    </xf>
    <xf numFmtId="3" fontId="4" fillId="3" borderId="0" xfId="0" applyNumberFormat="1" applyFont="1" applyFill="1" applyBorder="1" applyAlignment="1">
      <alignment horizontal="center" vertical="top"/>
    </xf>
    <xf numFmtId="3" fontId="4" fillId="3" borderId="13" xfId="0" applyNumberFormat="1" applyFont="1" applyFill="1" applyBorder="1" applyAlignment="1">
      <alignment horizontal="center" vertical="top" wrapText="1"/>
    </xf>
    <xf numFmtId="3" fontId="3" fillId="0" borderId="53" xfId="0" applyNumberFormat="1" applyFont="1" applyBorder="1" applyAlignment="1">
      <alignment horizontal="center" vertical="top" wrapText="1"/>
    </xf>
    <xf numFmtId="3" fontId="12" fillId="0" borderId="0" xfId="0" applyNumberFormat="1" applyFont="1"/>
    <xf numFmtId="3" fontId="14" fillId="0" borderId="0" xfId="0" applyNumberFormat="1" applyFont="1" applyAlignment="1">
      <alignment vertical="top"/>
    </xf>
    <xf numFmtId="164" fontId="2" fillId="0" borderId="0" xfId="0" applyNumberFormat="1" applyFont="1" applyAlignment="1">
      <alignment horizontal="center" vertical="top"/>
    </xf>
    <xf numFmtId="0" fontId="15" fillId="0" borderId="0" xfId="0" applyFont="1"/>
    <xf numFmtId="164" fontId="4" fillId="3" borderId="49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3" fontId="4" fillId="0" borderId="0" xfId="0" applyNumberFormat="1" applyFont="1" applyFill="1" applyBorder="1" applyAlignment="1">
      <alignment horizontal="center" vertical="top" textRotation="180" wrapText="1"/>
    </xf>
    <xf numFmtId="3" fontId="1" fillId="0" borderId="37" xfId="0" applyNumberFormat="1" applyFont="1" applyFill="1" applyBorder="1" applyAlignment="1">
      <alignment horizontal="center" vertical="top" textRotation="180" wrapText="1"/>
    </xf>
    <xf numFmtId="3" fontId="1" fillId="0" borderId="11" xfId="0" applyNumberFormat="1" applyFont="1" applyFill="1" applyBorder="1" applyAlignment="1">
      <alignment horizontal="center" vertical="center" textRotation="90" wrapText="1"/>
    </xf>
    <xf numFmtId="49" fontId="3" fillId="4" borderId="54" xfId="0" applyNumberFormat="1" applyFont="1" applyFill="1" applyBorder="1" applyAlignment="1">
      <alignment horizontal="center" vertical="top"/>
    </xf>
    <xf numFmtId="3" fontId="4" fillId="0" borderId="69" xfId="0" applyNumberFormat="1" applyFont="1" applyFill="1" applyBorder="1" applyAlignment="1">
      <alignment horizontal="center" vertical="top"/>
    </xf>
    <xf numFmtId="164" fontId="4" fillId="0" borderId="49" xfId="0" applyNumberFormat="1" applyFont="1" applyFill="1" applyBorder="1" applyAlignment="1">
      <alignment horizontal="center" vertical="top"/>
    </xf>
    <xf numFmtId="164" fontId="1" fillId="3" borderId="49" xfId="0" applyNumberFormat="1" applyFont="1" applyFill="1" applyBorder="1" applyAlignment="1">
      <alignment horizontal="center" vertical="top"/>
    </xf>
    <xf numFmtId="164" fontId="3" fillId="5" borderId="30" xfId="0" applyNumberFormat="1" applyFont="1" applyFill="1" applyBorder="1" applyAlignment="1">
      <alignment horizontal="center" vertical="top"/>
    </xf>
    <xf numFmtId="0" fontId="4" fillId="0" borderId="69" xfId="0" applyFont="1" applyFill="1" applyBorder="1" applyAlignment="1">
      <alignment horizontal="center" vertical="top"/>
    </xf>
    <xf numFmtId="0" fontId="4" fillId="0" borderId="14" xfId="0" applyFont="1" applyFill="1" applyBorder="1" applyAlignment="1">
      <alignment horizontal="center" vertical="top"/>
    </xf>
    <xf numFmtId="164" fontId="4" fillId="3" borderId="41" xfId="0" applyNumberFormat="1" applyFont="1" applyFill="1" applyBorder="1" applyAlignment="1">
      <alignment horizontal="center" vertical="top" wrapText="1"/>
    </xf>
    <xf numFmtId="164" fontId="4" fillId="3" borderId="42" xfId="0" applyNumberFormat="1" applyFont="1" applyFill="1" applyBorder="1" applyAlignment="1">
      <alignment horizontal="center" vertical="top" wrapText="1"/>
    </xf>
    <xf numFmtId="164" fontId="4" fillId="3" borderId="30" xfId="0" applyNumberFormat="1" applyFont="1" applyFill="1" applyBorder="1" applyAlignment="1">
      <alignment horizontal="center" vertical="top" wrapText="1"/>
    </xf>
    <xf numFmtId="164" fontId="6" fillId="4" borderId="0" xfId="0" applyNumberFormat="1" applyFont="1" applyFill="1" applyBorder="1" applyAlignment="1">
      <alignment horizontal="center" vertical="top"/>
    </xf>
    <xf numFmtId="164" fontId="6" fillId="4" borderId="0" xfId="0" applyNumberFormat="1" applyFont="1" applyFill="1" applyBorder="1" applyAlignment="1">
      <alignment horizontal="center" vertical="top" wrapText="1"/>
    </xf>
    <xf numFmtId="164" fontId="1" fillId="3" borderId="41" xfId="0" applyNumberFormat="1" applyFont="1" applyFill="1" applyBorder="1" applyAlignment="1">
      <alignment horizontal="center" vertical="top"/>
    </xf>
    <xf numFmtId="3" fontId="4" fillId="3" borderId="15" xfId="0" applyNumberFormat="1" applyFont="1" applyFill="1" applyBorder="1" applyAlignment="1">
      <alignment horizontal="center" vertical="top" wrapText="1"/>
    </xf>
    <xf numFmtId="164" fontId="15" fillId="0" borderId="0" xfId="0" applyNumberFormat="1" applyFont="1" applyAlignment="1">
      <alignment horizontal="center"/>
    </xf>
    <xf numFmtId="3" fontId="6" fillId="4" borderId="27" xfId="0" applyNumberFormat="1" applyFont="1" applyFill="1" applyBorder="1" applyAlignment="1">
      <alignment vertical="top" wrapText="1"/>
    </xf>
    <xf numFmtId="3" fontId="4" fillId="3" borderId="32" xfId="0" applyNumberFormat="1" applyFont="1" applyFill="1" applyBorder="1" applyAlignment="1">
      <alignment horizontal="center" vertical="top" wrapText="1"/>
    </xf>
    <xf numFmtId="3" fontId="6" fillId="0" borderId="0" xfId="0" applyNumberFormat="1" applyFont="1" applyAlignment="1">
      <alignment horizontal="center" vertical="top"/>
    </xf>
    <xf numFmtId="3" fontId="6" fillId="0" borderId="66" xfId="0" applyNumberFormat="1" applyFont="1" applyBorder="1" applyAlignment="1">
      <alignment horizontal="center" vertical="top"/>
    </xf>
    <xf numFmtId="3" fontId="4" fillId="0" borderId="0" xfId="0" applyNumberFormat="1" applyFont="1" applyBorder="1" applyAlignment="1">
      <alignment horizontal="center" vertical="top" wrapText="1"/>
    </xf>
    <xf numFmtId="3" fontId="1" fillId="2" borderId="14" xfId="0" applyNumberFormat="1" applyFont="1" applyFill="1" applyBorder="1" applyAlignment="1">
      <alignment horizontal="center" vertical="top"/>
    </xf>
    <xf numFmtId="49" fontId="1" fillId="4" borderId="14" xfId="0" applyNumberFormat="1" applyFont="1" applyFill="1" applyBorder="1" applyAlignment="1">
      <alignment horizontal="center" vertical="top"/>
    </xf>
    <xf numFmtId="3" fontId="1" fillId="2" borderId="13" xfId="0" applyNumberFormat="1" applyFont="1" applyFill="1" applyBorder="1" applyAlignment="1">
      <alignment horizontal="center" vertical="top"/>
    </xf>
    <xf numFmtId="3" fontId="4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top" wrapText="1"/>
    </xf>
    <xf numFmtId="3" fontId="4" fillId="0" borderId="39" xfId="0" applyNumberFormat="1" applyFont="1" applyBorder="1" applyAlignment="1">
      <alignment horizontal="center" vertical="top" textRotation="90"/>
    </xf>
    <xf numFmtId="3" fontId="4" fillId="0" borderId="36" xfId="0" applyNumberFormat="1" applyFont="1" applyBorder="1" applyAlignment="1">
      <alignment horizontal="center" vertical="top" textRotation="90"/>
    </xf>
    <xf numFmtId="3" fontId="4" fillId="0" borderId="0" xfId="0" applyNumberFormat="1" applyFont="1" applyBorder="1" applyAlignment="1">
      <alignment horizontal="center" vertical="top" textRotation="90"/>
    </xf>
    <xf numFmtId="3" fontId="4" fillId="0" borderId="62" xfId="0" applyNumberFormat="1" applyFont="1" applyBorder="1" applyAlignment="1">
      <alignment horizontal="center" vertical="top" textRotation="90"/>
    </xf>
    <xf numFmtId="3" fontId="1" fillId="0" borderId="39" xfId="0" applyNumberFormat="1" applyFont="1" applyFill="1" applyBorder="1" applyAlignment="1">
      <alignment vertical="center" textRotation="90" wrapText="1"/>
    </xf>
    <xf numFmtId="164" fontId="4" fillId="3" borderId="27" xfId="0" applyNumberFormat="1" applyFont="1" applyFill="1" applyBorder="1" applyAlignment="1">
      <alignment horizontal="center" vertical="top" wrapText="1"/>
    </xf>
    <xf numFmtId="164" fontId="1" fillId="3" borderId="37" xfId="0" applyNumberFormat="1" applyFont="1" applyFill="1" applyBorder="1" applyAlignment="1">
      <alignment horizontal="center" vertical="top"/>
    </xf>
    <xf numFmtId="164" fontId="1" fillId="3" borderId="6" xfId="0" applyNumberFormat="1" applyFont="1" applyFill="1" applyBorder="1" applyAlignment="1">
      <alignment horizontal="center" vertical="top"/>
    </xf>
    <xf numFmtId="3" fontId="3" fillId="0" borderId="0" xfId="0" applyNumberFormat="1" applyFont="1" applyFill="1" applyBorder="1" applyAlignment="1">
      <alignment horizontal="center" vertical="center" wrapText="1"/>
    </xf>
    <xf numFmtId="3" fontId="4" fillId="3" borderId="45" xfId="0" applyNumberFormat="1" applyFont="1" applyFill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 wrapText="1"/>
    </xf>
    <xf numFmtId="3" fontId="4" fillId="0" borderId="30" xfId="0" applyNumberFormat="1" applyFont="1" applyFill="1" applyBorder="1" applyAlignment="1">
      <alignment horizontal="center" vertical="top"/>
    </xf>
    <xf numFmtId="164" fontId="1" fillId="3" borderId="42" xfId="0" applyNumberFormat="1" applyFont="1" applyFill="1" applyBorder="1" applyAlignment="1">
      <alignment horizontal="center" vertical="top"/>
    </xf>
    <xf numFmtId="3" fontId="1" fillId="3" borderId="40" xfId="0" applyNumberFormat="1" applyFont="1" applyFill="1" applyBorder="1" applyAlignment="1">
      <alignment horizontal="center" vertical="top"/>
    </xf>
    <xf numFmtId="3" fontId="1" fillId="3" borderId="46" xfId="0" applyNumberFormat="1" applyFont="1" applyFill="1" applyBorder="1" applyAlignment="1">
      <alignment horizontal="center" vertical="top"/>
    </xf>
    <xf numFmtId="3" fontId="4" fillId="0" borderId="1" xfId="0" applyNumberFormat="1" applyFont="1" applyFill="1" applyBorder="1" applyAlignment="1">
      <alignment horizontal="center" vertical="top"/>
    </xf>
    <xf numFmtId="49" fontId="6" fillId="0" borderId="14" xfId="0" applyNumberFormat="1" applyFont="1" applyBorder="1" applyAlignment="1">
      <alignment horizontal="center" vertical="top"/>
    </xf>
    <xf numFmtId="164" fontId="1" fillId="4" borderId="30" xfId="0" applyNumberFormat="1" applyFont="1" applyFill="1" applyBorder="1" applyAlignment="1">
      <alignment horizontal="center" vertical="top"/>
    </xf>
    <xf numFmtId="3" fontId="4" fillId="0" borderId="40" xfId="0" applyNumberFormat="1" applyFont="1" applyFill="1" applyBorder="1" applyAlignment="1">
      <alignment vertical="top" wrapText="1"/>
    </xf>
    <xf numFmtId="3" fontId="4" fillId="0" borderId="0" xfId="0" applyNumberFormat="1" applyFont="1" applyFill="1" applyBorder="1" applyAlignment="1">
      <alignment horizontal="center" vertical="top"/>
    </xf>
    <xf numFmtId="3" fontId="1" fillId="0" borderId="7" xfId="0" applyNumberFormat="1" applyFont="1" applyBorder="1" applyAlignment="1">
      <alignment vertical="top" wrapText="1"/>
    </xf>
    <xf numFmtId="3" fontId="1" fillId="3" borderId="44" xfId="0" applyNumberFormat="1" applyFont="1" applyFill="1" applyBorder="1" applyAlignment="1">
      <alignment horizontal="center" vertical="top"/>
    </xf>
    <xf numFmtId="3" fontId="1" fillId="3" borderId="16" xfId="0" applyNumberFormat="1" applyFont="1" applyFill="1" applyBorder="1" applyAlignment="1">
      <alignment vertical="top" wrapText="1"/>
    </xf>
    <xf numFmtId="0" fontId="17" fillId="0" borderId="62" xfId="0" applyFont="1" applyBorder="1" applyAlignment="1">
      <alignment vertical="top" wrapText="1"/>
    </xf>
    <xf numFmtId="3" fontId="4" fillId="3" borderId="16" xfId="0" applyNumberFormat="1" applyFont="1" applyFill="1" applyBorder="1" applyAlignment="1">
      <alignment horizontal="center" vertical="top"/>
    </xf>
    <xf numFmtId="3" fontId="4" fillId="4" borderId="37" xfId="0" applyNumberFormat="1" applyFont="1" applyFill="1" applyBorder="1" applyAlignment="1">
      <alignment vertical="top" wrapText="1"/>
    </xf>
    <xf numFmtId="3" fontId="4" fillId="4" borderId="37" xfId="0" applyNumberFormat="1" applyFont="1" applyFill="1" applyBorder="1" applyAlignment="1">
      <alignment horizontal="center" vertical="top" wrapText="1"/>
    </xf>
    <xf numFmtId="3" fontId="4" fillId="3" borderId="46" xfId="0" applyNumberFormat="1" applyFont="1" applyFill="1" applyBorder="1" applyAlignment="1">
      <alignment horizontal="left" vertical="top" wrapText="1"/>
    </xf>
    <xf numFmtId="3" fontId="4" fillId="0" borderId="37" xfId="0" applyNumberFormat="1" applyFont="1" applyFill="1" applyBorder="1" applyAlignment="1">
      <alignment horizontal="center" vertical="top" wrapText="1"/>
    </xf>
    <xf numFmtId="3" fontId="4" fillId="0" borderId="39" xfId="0" applyNumberFormat="1" applyFont="1" applyFill="1" applyBorder="1" applyAlignment="1">
      <alignment horizontal="center" vertical="center" wrapText="1"/>
    </xf>
    <xf numFmtId="3" fontId="4" fillId="0" borderId="49" xfId="0" applyNumberFormat="1" applyFont="1" applyFill="1" applyBorder="1" applyAlignment="1">
      <alignment horizontal="center" vertical="center" wrapText="1"/>
    </xf>
    <xf numFmtId="164" fontId="1" fillId="3" borderId="65" xfId="0" applyNumberFormat="1" applyFont="1" applyFill="1" applyBorder="1" applyAlignment="1">
      <alignment horizontal="center" vertical="top"/>
    </xf>
    <xf numFmtId="3" fontId="4" fillId="0" borderId="60" xfId="0" applyNumberFormat="1" applyFont="1" applyFill="1" applyBorder="1" applyAlignment="1">
      <alignment horizontal="center" vertical="top" wrapText="1"/>
    </xf>
    <xf numFmtId="49" fontId="3" fillId="4" borderId="14" xfId="0" applyNumberFormat="1" applyFont="1" applyFill="1" applyBorder="1" applyAlignment="1">
      <alignment horizontal="center" vertical="top"/>
    </xf>
    <xf numFmtId="49" fontId="3" fillId="4" borderId="23" xfId="0" applyNumberFormat="1" applyFont="1" applyFill="1" applyBorder="1" applyAlignment="1">
      <alignment horizontal="center" vertical="top"/>
    </xf>
    <xf numFmtId="3" fontId="1" fillId="0" borderId="46" xfId="0" applyNumberFormat="1" applyFont="1" applyFill="1" applyBorder="1" applyAlignment="1">
      <alignment horizontal="center" vertical="top"/>
    </xf>
    <xf numFmtId="164" fontId="1" fillId="0" borderId="37" xfId="0" applyNumberFormat="1" applyFont="1" applyFill="1" applyBorder="1" applyAlignment="1">
      <alignment horizontal="center" vertical="top"/>
    </xf>
    <xf numFmtId="3" fontId="4" fillId="0" borderId="41" xfId="0" applyNumberFormat="1" applyFont="1" applyFill="1" applyBorder="1" applyAlignment="1">
      <alignment vertical="center" textRotation="90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top"/>
    </xf>
    <xf numFmtId="0" fontId="1" fillId="0" borderId="0" xfId="0" applyFont="1" applyBorder="1" applyAlignment="1">
      <alignment vertical="top"/>
    </xf>
    <xf numFmtId="164" fontId="4" fillId="3" borderId="0" xfId="0" applyNumberFormat="1" applyFont="1" applyFill="1" applyBorder="1" applyAlignment="1">
      <alignment horizontal="center" vertical="top"/>
    </xf>
    <xf numFmtId="164" fontId="3" fillId="5" borderId="31" xfId="0" applyNumberFormat="1" applyFont="1" applyFill="1" applyBorder="1" applyAlignment="1">
      <alignment horizontal="center" vertical="top"/>
    </xf>
    <xf numFmtId="164" fontId="3" fillId="5" borderId="18" xfId="0" applyNumberFormat="1" applyFont="1" applyFill="1" applyBorder="1" applyAlignment="1">
      <alignment horizontal="center" vertical="top"/>
    </xf>
    <xf numFmtId="164" fontId="4" fillId="3" borderId="51" xfId="0" applyNumberFormat="1" applyFont="1" applyFill="1" applyBorder="1" applyAlignment="1">
      <alignment horizontal="center" vertical="top"/>
    </xf>
    <xf numFmtId="164" fontId="3" fillId="5" borderId="56" xfId="0" applyNumberFormat="1" applyFont="1" applyFill="1" applyBorder="1" applyAlignment="1">
      <alignment horizontal="center" vertical="top"/>
    </xf>
    <xf numFmtId="164" fontId="4" fillId="0" borderId="0" xfId="0" applyNumberFormat="1" applyFont="1" applyFill="1" applyBorder="1" applyAlignment="1">
      <alignment horizontal="center" vertical="top"/>
    </xf>
    <xf numFmtId="164" fontId="1" fillId="4" borderId="4" xfId="0" applyNumberFormat="1" applyFont="1" applyFill="1" applyBorder="1" applyAlignment="1">
      <alignment horizontal="center" vertical="top"/>
    </xf>
    <xf numFmtId="164" fontId="1" fillId="3" borderId="44" xfId="0" applyNumberFormat="1" applyFont="1" applyFill="1" applyBorder="1" applyAlignment="1">
      <alignment horizontal="center" vertical="top"/>
    </xf>
    <xf numFmtId="164" fontId="4" fillId="3" borderId="13" xfId="0" applyNumberFormat="1" applyFont="1" applyFill="1" applyBorder="1" applyAlignment="1">
      <alignment horizontal="center" vertical="top"/>
    </xf>
    <xf numFmtId="164" fontId="3" fillId="5" borderId="44" xfId="0" applyNumberFormat="1" applyFont="1" applyFill="1" applyBorder="1" applyAlignment="1">
      <alignment horizontal="center" vertical="top"/>
    </xf>
    <xf numFmtId="164" fontId="3" fillId="5" borderId="12" xfId="0" applyNumberFormat="1" applyFont="1" applyFill="1" applyBorder="1" applyAlignment="1">
      <alignment horizontal="center" vertical="top"/>
    </xf>
    <xf numFmtId="164" fontId="4" fillId="3" borderId="50" xfId="0" applyNumberFormat="1" applyFont="1" applyFill="1" applyBorder="1" applyAlignment="1">
      <alignment horizontal="center" vertical="top"/>
    </xf>
    <xf numFmtId="164" fontId="4" fillId="0" borderId="50" xfId="0" applyNumberFormat="1" applyFont="1" applyFill="1" applyBorder="1" applyAlignment="1">
      <alignment horizontal="center" vertical="top"/>
    </xf>
    <xf numFmtId="164" fontId="4" fillId="0" borderId="12" xfId="0" applyNumberFormat="1" applyFont="1" applyFill="1" applyBorder="1" applyAlignment="1">
      <alignment horizontal="center" vertical="top"/>
    </xf>
    <xf numFmtId="164" fontId="3" fillId="5" borderId="21" xfId="0" applyNumberFormat="1" applyFont="1" applyFill="1" applyBorder="1" applyAlignment="1">
      <alignment horizontal="center" vertical="top"/>
    </xf>
    <xf numFmtId="164" fontId="4" fillId="0" borderId="13" xfId="0" applyNumberFormat="1" applyFont="1" applyFill="1" applyBorder="1" applyAlignment="1">
      <alignment horizontal="center" vertical="top"/>
    </xf>
    <xf numFmtId="164" fontId="3" fillId="2" borderId="34" xfId="0" applyNumberFormat="1" applyFont="1" applyFill="1" applyBorder="1" applyAlignment="1">
      <alignment horizontal="center" vertical="top"/>
    </xf>
    <xf numFmtId="164" fontId="1" fillId="4" borderId="0" xfId="0" applyNumberFormat="1" applyFont="1" applyFill="1" applyBorder="1" applyAlignment="1">
      <alignment horizontal="center" vertical="top"/>
    </xf>
    <xf numFmtId="164" fontId="1" fillId="4" borderId="31" xfId="0" applyNumberFormat="1" applyFont="1" applyFill="1" applyBorder="1" applyAlignment="1">
      <alignment horizontal="center" vertical="top"/>
    </xf>
    <xf numFmtId="164" fontId="1" fillId="0" borderId="0" xfId="0" applyNumberFormat="1" applyFont="1" applyFill="1" applyBorder="1" applyAlignment="1">
      <alignment horizontal="center" vertical="top"/>
    </xf>
    <xf numFmtId="164" fontId="1" fillId="3" borderId="0" xfId="0" applyNumberFormat="1" applyFont="1" applyFill="1" applyBorder="1" applyAlignment="1">
      <alignment horizontal="center" vertical="top"/>
    </xf>
    <xf numFmtId="164" fontId="4" fillId="4" borderId="0" xfId="0" applyNumberFormat="1" applyFont="1" applyFill="1" applyBorder="1" applyAlignment="1">
      <alignment horizontal="center" vertical="top" wrapText="1"/>
    </xf>
    <xf numFmtId="164" fontId="4" fillId="3" borderId="0" xfId="0" applyNumberFormat="1" applyFont="1" applyFill="1" applyBorder="1" applyAlignment="1">
      <alignment horizontal="center" vertical="top" wrapText="1"/>
    </xf>
    <xf numFmtId="164" fontId="6" fillId="5" borderId="56" xfId="0" applyNumberFormat="1" applyFont="1" applyFill="1" applyBorder="1" applyAlignment="1">
      <alignment horizontal="center" vertical="top"/>
    </xf>
    <xf numFmtId="164" fontId="1" fillId="0" borderId="35" xfId="0" applyNumberFormat="1" applyFont="1" applyFill="1" applyBorder="1" applyAlignment="1">
      <alignment horizontal="center" vertical="top"/>
    </xf>
    <xf numFmtId="164" fontId="1" fillId="3" borderId="35" xfId="0" applyNumberFormat="1" applyFont="1" applyFill="1" applyBorder="1" applyAlignment="1">
      <alignment horizontal="center" vertical="top"/>
    </xf>
    <xf numFmtId="164" fontId="1" fillId="3" borderId="51" xfId="0" applyNumberFormat="1" applyFont="1" applyFill="1" applyBorder="1" applyAlignment="1">
      <alignment horizontal="center" vertical="top"/>
    </xf>
    <xf numFmtId="164" fontId="1" fillId="4" borderId="12" xfId="0" applyNumberFormat="1" applyFont="1" applyFill="1" applyBorder="1" applyAlignment="1">
      <alignment horizontal="center" vertical="top"/>
    </xf>
    <xf numFmtId="164" fontId="1" fillId="4" borderId="13" xfId="0" applyNumberFormat="1" applyFont="1" applyFill="1" applyBorder="1" applyAlignment="1">
      <alignment horizontal="center" vertical="top"/>
    </xf>
    <xf numFmtId="164" fontId="1" fillId="4" borderId="44" xfId="0" applyNumberFormat="1" applyFont="1" applyFill="1" applyBorder="1" applyAlignment="1">
      <alignment horizontal="center" vertical="top"/>
    </xf>
    <xf numFmtId="164" fontId="1" fillId="0" borderId="13" xfId="0" applyNumberFormat="1" applyFont="1" applyFill="1" applyBorder="1" applyAlignment="1">
      <alignment horizontal="center" vertical="top"/>
    </xf>
    <xf numFmtId="164" fontId="1" fillId="3" borderId="13" xfId="0" applyNumberFormat="1" applyFont="1" applyFill="1" applyBorder="1" applyAlignment="1">
      <alignment horizontal="center" vertical="top"/>
    </xf>
    <xf numFmtId="164" fontId="4" fillId="4" borderId="13" xfId="0" applyNumberFormat="1" applyFont="1" applyFill="1" applyBorder="1" applyAlignment="1">
      <alignment horizontal="center" vertical="top" wrapText="1"/>
    </xf>
    <xf numFmtId="164" fontId="4" fillId="3" borderId="13" xfId="0" applyNumberFormat="1" applyFont="1" applyFill="1" applyBorder="1" applyAlignment="1">
      <alignment horizontal="center" vertical="top" wrapText="1"/>
    </xf>
    <xf numFmtId="164" fontId="4" fillId="4" borderId="50" xfId="0" applyNumberFormat="1" applyFont="1" applyFill="1" applyBorder="1" applyAlignment="1">
      <alignment horizontal="center" vertical="top" wrapText="1"/>
    </xf>
    <xf numFmtId="164" fontId="6" fillId="5" borderId="21" xfId="0" applyNumberFormat="1" applyFont="1" applyFill="1" applyBorder="1" applyAlignment="1">
      <alignment horizontal="center" vertical="top"/>
    </xf>
    <xf numFmtId="164" fontId="1" fillId="0" borderId="4" xfId="0" applyNumberFormat="1" applyFont="1" applyFill="1" applyBorder="1" applyAlignment="1">
      <alignment horizontal="center" vertical="top"/>
    </xf>
    <xf numFmtId="164" fontId="1" fillId="3" borderId="4" xfId="0" applyNumberFormat="1" applyFont="1" applyFill="1" applyBorder="1" applyAlignment="1">
      <alignment horizontal="center" vertical="top"/>
    </xf>
    <xf numFmtId="164" fontId="1" fillId="3" borderId="50" xfId="0" applyNumberFormat="1" applyFont="1" applyFill="1" applyBorder="1" applyAlignment="1">
      <alignment horizontal="center" vertical="top"/>
    </xf>
    <xf numFmtId="164" fontId="4" fillId="3" borderId="28" xfId="0" applyNumberFormat="1" applyFont="1" applyFill="1" applyBorder="1" applyAlignment="1">
      <alignment horizontal="center" vertical="top" wrapText="1"/>
    </xf>
    <xf numFmtId="164" fontId="4" fillId="3" borderId="3" xfId="0" applyNumberFormat="1" applyFont="1" applyFill="1" applyBorder="1" applyAlignment="1">
      <alignment horizontal="center" vertical="top" wrapText="1"/>
    </xf>
    <xf numFmtId="164" fontId="4" fillId="3" borderId="50" xfId="0" applyNumberFormat="1" applyFont="1" applyFill="1" applyBorder="1" applyAlignment="1">
      <alignment horizontal="center" vertical="top" wrapText="1"/>
    </xf>
    <xf numFmtId="164" fontId="4" fillId="3" borderId="44" xfId="0" applyNumberFormat="1" applyFont="1" applyFill="1" applyBorder="1" applyAlignment="1">
      <alignment horizontal="center" vertical="top" wrapText="1"/>
    </xf>
    <xf numFmtId="164" fontId="4" fillId="4" borderId="35" xfId="0" applyNumberFormat="1" applyFont="1" applyFill="1" applyBorder="1" applyAlignment="1">
      <alignment horizontal="center" vertical="top" wrapText="1"/>
    </xf>
    <xf numFmtId="164" fontId="1" fillId="3" borderId="18" xfId="0" applyNumberFormat="1" applyFont="1" applyFill="1" applyBorder="1" applyAlignment="1">
      <alignment horizontal="center" vertical="top"/>
    </xf>
    <xf numFmtId="164" fontId="4" fillId="4" borderId="4" xfId="0" applyNumberFormat="1" applyFont="1" applyFill="1" applyBorder="1" applyAlignment="1">
      <alignment horizontal="center" vertical="top" wrapText="1"/>
    </xf>
    <xf numFmtId="164" fontId="1" fillId="3" borderId="12" xfId="0" applyNumberFormat="1" applyFont="1" applyFill="1" applyBorder="1" applyAlignment="1">
      <alignment horizontal="center" vertical="top"/>
    </xf>
    <xf numFmtId="164" fontId="4" fillId="3" borderId="12" xfId="0" applyNumberFormat="1" applyFont="1" applyFill="1" applyBorder="1" applyAlignment="1">
      <alignment horizontal="center" vertical="top"/>
    </xf>
    <xf numFmtId="164" fontId="6" fillId="2" borderId="34" xfId="0" applyNumberFormat="1" applyFont="1" applyFill="1" applyBorder="1" applyAlignment="1">
      <alignment horizontal="center" vertical="top"/>
    </xf>
    <xf numFmtId="164" fontId="1" fillId="0" borderId="18" xfId="0" applyNumberFormat="1" applyFont="1" applyBorder="1" applyAlignment="1">
      <alignment horizontal="center" vertical="top" wrapText="1"/>
    </xf>
    <xf numFmtId="164" fontId="1" fillId="0" borderId="0" xfId="0" applyNumberFormat="1" applyFont="1" applyBorder="1" applyAlignment="1">
      <alignment horizontal="center" vertical="top" wrapText="1"/>
    </xf>
    <xf numFmtId="164" fontId="1" fillId="0" borderId="12" xfId="0" applyNumberFormat="1" applyFont="1" applyBorder="1" applyAlignment="1">
      <alignment horizontal="center" vertical="top" wrapText="1"/>
    </xf>
    <xf numFmtId="164" fontId="6" fillId="5" borderId="34" xfId="0" applyNumberFormat="1" applyFont="1" applyFill="1" applyBorder="1" applyAlignment="1">
      <alignment horizontal="center" vertical="top" wrapText="1"/>
    </xf>
    <xf numFmtId="3" fontId="4" fillId="3" borderId="54" xfId="0" applyNumberFormat="1" applyFont="1" applyFill="1" applyBorder="1" applyAlignment="1">
      <alignment horizontal="center" vertical="top"/>
    </xf>
    <xf numFmtId="3" fontId="4" fillId="0" borderId="42" xfId="0" applyNumberFormat="1" applyFont="1" applyFill="1" applyBorder="1" applyAlignment="1">
      <alignment vertical="top" wrapText="1"/>
    </xf>
    <xf numFmtId="3" fontId="6" fillId="0" borderId="14" xfId="0" applyNumberFormat="1" applyFont="1" applyBorder="1" applyAlignment="1">
      <alignment horizontal="center" vertical="top"/>
    </xf>
    <xf numFmtId="3" fontId="4" fillId="0" borderId="37" xfId="0" applyNumberFormat="1" applyFont="1" applyFill="1" applyBorder="1" applyAlignment="1">
      <alignment horizontal="center" vertical="center" textRotation="90" wrapText="1"/>
    </xf>
    <xf numFmtId="3" fontId="4" fillId="3" borderId="30" xfId="0" applyNumberFormat="1" applyFont="1" applyFill="1" applyBorder="1" applyAlignment="1">
      <alignment horizontal="center" vertical="top"/>
    </xf>
    <xf numFmtId="3" fontId="4" fillId="3" borderId="47" xfId="0" applyNumberFormat="1" applyFont="1" applyFill="1" applyBorder="1" applyAlignment="1">
      <alignment horizontal="center" vertical="top"/>
    </xf>
    <xf numFmtId="3" fontId="4" fillId="3" borderId="69" xfId="0" applyNumberFormat="1" applyFont="1" applyFill="1" applyBorder="1" applyAlignment="1">
      <alignment horizontal="center" vertical="top"/>
    </xf>
    <xf numFmtId="49" fontId="3" fillId="0" borderId="23" xfId="0" applyNumberFormat="1" applyFont="1" applyFill="1" applyBorder="1" applyAlignment="1">
      <alignment horizontal="center" vertical="top"/>
    </xf>
    <xf numFmtId="164" fontId="1" fillId="4" borderId="35" xfId="0" applyNumberFormat="1" applyFont="1" applyFill="1" applyBorder="1" applyAlignment="1">
      <alignment horizontal="center" vertical="top"/>
    </xf>
    <xf numFmtId="3" fontId="6" fillId="0" borderId="53" xfId="0" applyNumberFormat="1" applyFont="1" applyBorder="1" applyAlignment="1">
      <alignment horizontal="center" vertical="top"/>
    </xf>
    <xf numFmtId="3" fontId="2" fillId="0" borderId="49" xfId="0" applyNumberFormat="1" applyFont="1" applyBorder="1" applyAlignment="1">
      <alignment horizontal="center" vertical="center" wrapText="1"/>
    </xf>
    <xf numFmtId="3" fontId="4" fillId="0" borderId="51" xfId="0" applyNumberFormat="1" applyFont="1" applyFill="1" applyBorder="1" applyAlignment="1">
      <alignment horizontal="center" vertical="top" wrapText="1"/>
    </xf>
    <xf numFmtId="3" fontId="4" fillId="3" borderId="30" xfId="0" applyNumberFormat="1" applyFont="1" applyFill="1" applyBorder="1" applyAlignment="1">
      <alignment horizontal="left" vertical="top" wrapText="1"/>
    </xf>
    <xf numFmtId="49" fontId="6" fillId="0" borderId="45" xfId="0" applyNumberFormat="1" applyFont="1" applyBorder="1" applyAlignment="1">
      <alignment horizontal="center" vertical="top"/>
    </xf>
    <xf numFmtId="49" fontId="6" fillId="0" borderId="54" xfId="0" applyNumberFormat="1" applyFont="1" applyBorder="1" applyAlignment="1">
      <alignment horizontal="center" vertical="top"/>
    </xf>
    <xf numFmtId="164" fontId="3" fillId="2" borderId="9" xfId="0" applyNumberFormat="1" applyFont="1" applyFill="1" applyBorder="1" applyAlignment="1">
      <alignment horizontal="center" vertical="top"/>
    </xf>
    <xf numFmtId="164" fontId="1" fillId="0" borderId="30" xfId="0" applyNumberFormat="1" applyFont="1" applyBorder="1" applyAlignment="1">
      <alignment horizontal="center" vertical="top" wrapText="1"/>
    </xf>
    <xf numFmtId="164" fontId="1" fillId="0" borderId="41" xfId="0" applyNumberFormat="1" applyFont="1" applyBorder="1" applyAlignment="1">
      <alignment horizontal="center" vertical="top" wrapText="1"/>
    </xf>
    <xf numFmtId="164" fontId="6" fillId="5" borderId="8" xfId="0" applyNumberFormat="1" applyFont="1" applyFill="1" applyBorder="1" applyAlignment="1">
      <alignment horizontal="center" vertical="top" wrapText="1"/>
    </xf>
    <xf numFmtId="164" fontId="1" fillId="0" borderId="13" xfId="0" applyNumberFormat="1" applyFont="1" applyBorder="1" applyAlignment="1">
      <alignment horizontal="center" vertical="top" wrapText="1"/>
    </xf>
    <xf numFmtId="49" fontId="1" fillId="3" borderId="53" xfId="0" applyNumberFormat="1" applyFont="1" applyFill="1" applyBorder="1" applyAlignment="1">
      <alignment horizontal="center" vertical="top"/>
    </xf>
    <xf numFmtId="0" fontId="4" fillId="3" borderId="54" xfId="0" applyFont="1" applyFill="1" applyBorder="1" applyAlignment="1">
      <alignment horizontal="center" vertical="top" wrapText="1"/>
    </xf>
    <xf numFmtId="3" fontId="4" fillId="3" borderId="12" xfId="0" applyNumberFormat="1" applyFont="1" applyFill="1" applyBorder="1" applyAlignment="1">
      <alignment horizontal="center" vertical="top"/>
    </xf>
    <xf numFmtId="164" fontId="4" fillId="0" borderId="42" xfId="0" applyNumberFormat="1" applyFont="1" applyFill="1" applyBorder="1" applyAlignment="1">
      <alignment horizontal="center" vertical="top"/>
    </xf>
    <xf numFmtId="164" fontId="4" fillId="0" borderId="44" xfId="0" applyNumberFormat="1" applyFont="1" applyFill="1" applyBorder="1" applyAlignment="1">
      <alignment horizontal="center" vertical="top"/>
    </xf>
    <xf numFmtId="164" fontId="4" fillId="3" borderId="31" xfId="0" applyNumberFormat="1" applyFont="1" applyFill="1" applyBorder="1" applyAlignment="1">
      <alignment horizontal="center" vertical="top" wrapText="1"/>
    </xf>
    <xf numFmtId="164" fontId="4" fillId="3" borderId="44" xfId="0" applyNumberFormat="1" applyFont="1" applyFill="1" applyBorder="1" applyAlignment="1">
      <alignment horizontal="center" vertical="top"/>
    </xf>
    <xf numFmtId="3" fontId="1" fillId="3" borderId="48" xfId="0" applyNumberFormat="1" applyFont="1" applyFill="1" applyBorder="1" applyAlignment="1">
      <alignment vertical="top" wrapText="1"/>
    </xf>
    <xf numFmtId="164" fontId="1" fillId="4" borderId="18" xfId="0" applyNumberFormat="1" applyFont="1" applyFill="1" applyBorder="1" applyAlignment="1">
      <alignment horizontal="center" vertical="top"/>
    </xf>
    <xf numFmtId="164" fontId="1" fillId="3" borderId="31" xfId="0" applyNumberFormat="1" applyFont="1" applyFill="1" applyBorder="1" applyAlignment="1">
      <alignment horizontal="center" vertical="top"/>
    </xf>
    <xf numFmtId="164" fontId="1" fillId="4" borderId="6" xfId="0" applyNumberFormat="1" applyFont="1" applyFill="1" applyBorder="1" applyAlignment="1">
      <alignment horizontal="center" vertical="top"/>
    </xf>
    <xf numFmtId="164" fontId="1" fillId="4" borderId="15" xfId="0" applyNumberFormat="1" applyFont="1" applyFill="1" applyBorder="1" applyAlignment="1">
      <alignment horizontal="center" vertical="top"/>
    </xf>
    <xf numFmtId="164" fontId="1" fillId="0" borderId="15" xfId="0" applyNumberFormat="1" applyFont="1" applyFill="1" applyBorder="1" applyAlignment="1">
      <alignment horizontal="center" vertical="top"/>
    </xf>
    <xf numFmtId="164" fontId="4" fillId="4" borderId="15" xfId="0" applyNumberFormat="1" applyFont="1" applyFill="1" applyBorder="1" applyAlignment="1">
      <alignment horizontal="center" vertical="top" wrapText="1"/>
    </xf>
    <xf numFmtId="164" fontId="4" fillId="4" borderId="65" xfId="0" applyNumberFormat="1" applyFont="1" applyFill="1" applyBorder="1" applyAlignment="1">
      <alignment horizontal="center" vertical="top" wrapText="1"/>
    </xf>
    <xf numFmtId="164" fontId="1" fillId="4" borderId="19" xfId="0" applyNumberFormat="1" applyFont="1" applyFill="1" applyBorder="1" applyAlignment="1">
      <alignment horizontal="center" vertical="top"/>
    </xf>
    <xf numFmtId="164" fontId="1" fillId="3" borderId="15" xfId="0" applyNumberFormat="1" applyFont="1" applyFill="1" applyBorder="1" applyAlignment="1">
      <alignment horizontal="center" vertical="top"/>
    </xf>
    <xf numFmtId="3" fontId="1" fillId="0" borderId="39" xfId="0" applyNumberFormat="1" applyFont="1" applyBorder="1" applyAlignment="1">
      <alignment horizontal="center" vertical="top" textRotation="90"/>
    </xf>
    <xf numFmtId="164" fontId="6" fillId="5" borderId="42" xfId="0" applyNumberFormat="1" applyFont="1" applyFill="1" applyBorder="1" applyAlignment="1">
      <alignment horizontal="center" vertical="top"/>
    </xf>
    <xf numFmtId="164" fontId="6" fillId="5" borderId="44" xfId="0" applyNumberFormat="1" applyFont="1" applyFill="1" applyBorder="1" applyAlignment="1">
      <alignment horizontal="center" vertical="top"/>
    </xf>
    <xf numFmtId="164" fontId="6" fillId="5" borderId="31" xfId="0" applyNumberFormat="1" applyFont="1" applyFill="1" applyBorder="1" applyAlignment="1">
      <alignment horizontal="center" vertical="top"/>
    </xf>
    <xf numFmtId="164" fontId="4" fillId="4" borderId="6" xfId="0" applyNumberFormat="1" applyFont="1" applyFill="1" applyBorder="1" applyAlignment="1">
      <alignment horizontal="center" vertical="top" wrapText="1"/>
    </xf>
    <xf numFmtId="164" fontId="1" fillId="3" borderId="19" xfId="0" applyNumberFormat="1" applyFont="1" applyFill="1" applyBorder="1" applyAlignment="1">
      <alignment horizontal="center" vertical="top"/>
    </xf>
    <xf numFmtId="164" fontId="3" fillId="5" borderId="19" xfId="0" applyNumberFormat="1" applyFont="1" applyFill="1" applyBorder="1" applyAlignment="1">
      <alignment horizontal="center" vertical="top"/>
    </xf>
    <xf numFmtId="164" fontId="1" fillId="0" borderId="30" xfId="0" applyNumberFormat="1" applyFont="1" applyFill="1" applyBorder="1" applyAlignment="1">
      <alignment horizontal="center" vertical="top"/>
    </xf>
    <xf numFmtId="164" fontId="1" fillId="3" borderId="32" xfId="0" applyNumberFormat="1" applyFont="1" applyFill="1" applyBorder="1" applyAlignment="1">
      <alignment horizontal="center" vertical="top" wrapText="1"/>
    </xf>
    <xf numFmtId="3" fontId="4" fillId="0" borderId="41" xfId="0" applyNumberFormat="1" applyFont="1" applyBorder="1" applyAlignment="1">
      <alignment horizontal="center" vertical="top" textRotation="90"/>
    </xf>
    <xf numFmtId="164" fontId="3" fillId="5" borderId="74" xfId="0" applyNumberFormat="1" applyFont="1" applyFill="1" applyBorder="1" applyAlignment="1">
      <alignment horizontal="center" vertical="top"/>
    </xf>
    <xf numFmtId="164" fontId="3" fillId="5" borderId="57" xfId="0" applyNumberFormat="1" applyFont="1" applyFill="1" applyBorder="1" applyAlignment="1">
      <alignment horizontal="center" vertical="top"/>
    </xf>
    <xf numFmtId="3" fontId="1" fillId="3" borderId="40" xfId="0" applyNumberFormat="1" applyFont="1" applyFill="1" applyBorder="1" applyAlignment="1">
      <alignment vertical="top" wrapText="1"/>
    </xf>
    <xf numFmtId="164" fontId="6" fillId="5" borderId="32" xfId="0" applyNumberFormat="1" applyFont="1" applyFill="1" applyBorder="1" applyAlignment="1">
      <alignment horizontal="center" vertical="top"/>
    </xf>
    <xf numFmtId="164" fontId="1" fillId="0" borderId="47" xfId="0" applyNumberFormat="1" applyFont="1" applyBorder="1" applyAlignment="1">
      <alignment horizontal="center" vertical="top" wrapText="1"/>
    </xf>
    <xf numFmtId="3" fontId="4" fillId="0" borderId="49" xfId="0" applyNumberFormat="1" applyFont="1" applyFill="1" applyBorder="1" applyAlignment="1">
      <alignment horizontal="center" vertical="top" wrapText="1"/>
    </xf>
    <xf numFmtId="164" fontId="1" fillId="3" borderId="32" xfId="0" applyNumberFormat="1" applyFont="1" applyFill="1" applyBorder="1" applyAlignment="1">
      <alignment horizontal="center" vertical="top"/>
    </xf>
    <xf numFmtId="164" fontId="4" fillId="3" borderId="32" xfId="0" applyNumberFormat="1" applyFont="1" applyFill="1" applyBorder="1" applyAlignment="1">
      <alignment horizontal="center" vertical="top" wrapText="1"/>
    </xf>
    <xf numFmtId="164" fontId="1" fillId="0" borderId="51" xfId="0" applyNumberFormat="1" applyFont="1" applyFill="1" applyBorder="1" applyAlignment="1">
      <alignment horizontal="center" vertical="top"/>
    </xf>
    <xf numFmtId="164" fontId="1" fillId="3" borderId="65" xfId="0" applyNumberFormat="1" applyFont="1" applyFill="1" applyBorder="1" applyAlignment="1">
      <alignment horizontal="center" vertical="top" wrapText="1"/>
    </xf>
    <xf numFmtId="3" fontId="4" fillId="3" borderId="41" xfId="0" applyNumberFormat="1" applyFont="1" applyFill="1" applyBorder="1" applyAlignment="1">
      <alignment vertical="top" wrapText="1"/>
    </xf>
    <xf numFmtId="164" fontId="4" fillId="0" borderId="15" xfId="0" applyNumberFormat="1" applyFont="1" applyFill="1" applyBorder="1" applyAlignment="1">
      <alignment horizontal="center" vertical="top"/>
    </xf>
    <xf numFmtId="3" fontId="10" fillId="0" borderId="52" xfId="0" applyNumberFormat="1" applyFont="1" applyFill="1" applyBorder="1" applyAlignment="1">
      <alignment horizontal="center" vertical="center" textRotation="90" wrapText="1"/>
    </xf>
    <xf numFmtId="3" fontId="4" fillId="0" borderId="44" xfId="0" applyNumberFormat="1" applyFont="1" applyFill="1" applyBorder="1" applyAlignment="1">
      <alignment horizontal="center" vertical="top"/>
    </xf>
    <xf numFmtId="3" fontId="4" fillId="0" borderId="45" xfId="0" applyNumberFormat="1" applyFont="1" applyFill="1" applyBorder="1" applyAlignment="1">
      <alignment horizontal="center" vertical="top"/>
    </xf>
    <xf numFmtId="3" fontId="1" fillId="3" borderId="0" xfId="0" applyNumberFormat="1" applyFont="1" applyFill="1" applyBorder="1" applyAlignment="1">
      <alignment horizontal="center" vertical="top"/>
    </xf>
    <xf numFmtId="3" fontId="3" fillId="5" borderId="55" xfId="0" applyNumberFormat="1" applyFont="1" applyFill="1" applyBorder="1" applyAlignment="1">
      <alignment horizontal="center" vertical="top"/>
    </xf>
    <xf numFmtId="3" fontId="1" fillId="0" borderId="0" xfId="0" applyNumberFormat="1" applyFont="1" applyFill="1" applyBorder="1" applyAlignment="1">
      <alignment horizontal="center" vertical="top"/>
    </xf>
    <xf numFmtId="3" fontId="4" fillId="4" borderId="42" xfId="0" applyNumberFormat="1" applyFont="1" applyFill="1" applyBorder="1" applyAlignment="1">
      <alignment horizontal="center" vertical="top" wrapText="1"/>
    </xf>
    <xf numFmtId="3" fontId="3" fillId="5" borderId="42" xfId="0" applyNumberFormat="1" applyFont="1" applyFill="1" applyBorder="1" applyAlignment="1">
      <alignment horizontal="center" vertical="top" wrapText="1"/>
    </xf>
    <xf numFmtId="3" fontId="4" fillId="0" borderId="23" xfId="0" applyNumberFormat="1" applyFont="1" applyFill="1" applyBorder="1" applyAlignment="1">
      <alignment horizontal="center" vertical="top" wrapText="1"/>
    </xf>
    <xf numFmtId="3" fontId="4" fillId="0" borderId="23" xfId="0" applyNumberFormat="1" applyFont="1" applyFill="1" applyBorder="1" applyAlignment="1">
      <alignment horizontal="center" vertical="top"/>
    </xf>
    <xf numFmtId="3" fontId="1" fillId="3" borderId="35" xfId="0" applyNumberFormat="1" applyFont="1" applyFill="1" applyBorder="1" applyAlignment="1">
      <alignment horizontal="center" vertical="top"/>
    </xf>
    <xf numFmtId="3" fontId="4" fillId="4" borderId="35" xfId="0" applyNumberFormat="1" applyFont="1" applyFill="1" applyBorder="1" applyAlignment="1">
      <alignment horizontal="center" vertical="top" wrapText="1"/>
    </xf>
    <xf numFmtId="3" fontId="4" fillId="0" borderId="31" xfId="0" applyNumberFormat="1" applyFont="1" applyBorder="1" applyAlignment="1">
      <alignment horizontal="center" vertical="top" wrapText="1"/>
    </xf>
    <xf numFmtId="165" fontId="4" fillId="0" borderId="37" xfId="0" applyNumberFormat="1" applyFont="1" applyBorder="1" applyAlignment="1">
      <alignment horizontal="center" vertical="top" wrapText="1"/>
    </xf>
    <xf numFmtId="164" fontId="3" fillId="5" borderId="26" xfId="0" applyNumberFormat="1" applyFont="1" applyFill="1" applyBorder="1" applyAlignment="1">
      <alignment horizontal="center" vertical="top"/>
    </xf>
    <xf numFmtId="164" fontId="3" fillId="2" borderId="76" xfId="0" applyNumberFormat="1" applyFont="1" applyFill="1" applyBorder="1" applyAlignment="1">
      <alignment horizontal="center" vertical="top"/>
    </xf>
    <xf numFmtId="164" fontId="3" fillId="5" borderId="32" xfId="0" applyNumberFormat="1" applyFont="1" applyFill="1" applyBorder="1" applyAlignment="1">
      <alignment horizontal="center" vertical="top"/>
    </xf>
    <xf numFmtId="164" fontId="1" fillId="0" borderId="18" xfId="0" applyNumberFormat="1" applyFont="1" applyFill="1" applyBorder="1" applyAlignment="1">
      <alignment horizontal="center" vertical="top"/>
    </xf>
    <xf numFmtId="3" fontId="4" fillId="3" borderId="5" xfId="0" applyNumberFormat="1" applyFont="1" applyFill="1" applyBorder="1" applyAlignment="1">
      <alignment horizontal="center" vertical="top" wrapText="1"/>
    </xf>
    <xf numFmtId="3" fontId="1" fillId="3" borderId="61" xfId="0" applyNumberFormat="1" applyFont="1" applyFill="1" applyBorder="1" applyAlignment="1">
      <alignment horizontal="center" vertical="top"/>
    </xf>
    <xf numFmtId="49" fontId="1" fillId="3" borderId="54" xfId="0" applyNumberFormat="1" applyFont="1" applyFill="1" applyBorder="1" applyAlignment="1">
      <alignment horizontal="center" vertical="top"/>
    </xf>
    <xf numFmtId="3" fontId="4" fillId="4" borderId="61" xfId="0" applyNumberFormat="1" applyFont="1" applyFill="1" applyBorder="1" applyAlignment="1">
      <alignment horizontal="center" vertical="top" wrapText="1"/>
    </xf>
    <xf numFmtId="3" fontId="1" fillId="4" borderId="53" xfId="0" applyNumberFormat="1" applyFont="1" applyFill="1" applyBorder="1" applyAlignment="1">
      <alignment horizontal="center" vertical="top" wrapText="1"/>
    </xf>
    <xf numFmtId="3" fontId="4" fillId="0" borderId="45" xfId="0" applyNumberFormat="1" applyFont="1" applyBorder="1" applyAlignment="1">
      <alignment horizontal="center" vertical="top" wrapText="1"/>
    </xf>
    <xf numFmtId="3" fontId="4" fillId="0" borderId="54" xfId="0" applyNumberFormat="1" applyFont="1" applyBorder="1" applyAlignment="1">
      <alignment horizontal="center" vertical="top" wrapText="1"/>
    </xf>
    <xf numFmtId="3" fontId="3" fillId="0" borderId="54" xfId="0" applyNumberFormat="1" applyFont="1" applyFill="1" applyBorder="1" applyAlignment="1">
      <alignment horizontal="center" vertical="top"/>
    </xf>
    <xf numFmtId="3" fontId="3" fillId="0" borderId="60" xfId="0" applyNumberFormat="1" applyFont="1" applyFill="1" applyBorder="1" applyAlignment="1">
      <alignment horizontal="center" vertical="top"/>
    </xf>
    <xf numFmtId="3" fontId="4" fillId="0" borderId="46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center" vertical="top"/>
    </xf>
    <xf numFmtId="3" fontId="4" fillId="3" borderId="45" xfId="0" applyNumberFormat="1" applyFont="1" applyFill="1" applyBorder="1" applyAlignment="1">
      <alignment horizontal="center" vertical="top" wrapText="1"/>
    </xf>
    <xf numFmtId="164" fontId="3" fillId="5" borderId="41" xfId="0" applyNumberFormat="1" applyFont="1" applyFill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3" fontId="1" fillId="3" borderId="12" xfId="0" applyNumberFormat="1" applyFont="1" applyFill="1" applyBorder="1" applyAlignment="1">
      <alignment horizontal="center" vertical="top"/>
    </xf>
    <xf numFmtId="3" fontId="1" fillId="3" borderId="47" xfId="0" applyNumberFormat="1" applyFont="1" applyFill="1" applyBorder="1" applyAlignment="1">
      <alignment horizontal="center" vertical="top"/>
    </xf>
    <xf numFmtId="3" fontId="1" fillId="0" borderId="0" xfId="0" applyNumberFormat="1" applyFont="1" applyFill="1" applyBorder="1" applyAlignment="1">
      <alignment vertical="center" textRotation="90" wrapText="1"/>
    </xf>
    <xf numFmtId="3" fontId="6" fillId="0" borderId="5" xfId="0" applyNumberFormat="1" applyFont="1" applyBorder="1" applyAlignment="1">
      <alignment horizontal="center" vertical="top"/>
    </xf>
    <xf numFmtId="3" fontId="1" fillId="0" borderId="31" xfId="0" applyNumberFormat="1" applyFont="1" applyFill="1" applyBorder="1" applyAlignment="1">
      <alignment horizontal="center" vertical="top" wrapText="1"/>
    </xf>
    <xf numFmtId="3" fontId="4" fillId="0" borderId="75" xfId="0" applyNumberFormat="1" applyFont="1" applyFill="1" applyBorder="1" applyAlignment="1">
      <alignment horizontal="center" vertical="top"/>
    </xf>
    <xf numFmtId="164" fontId="3" fillId="5" borderId="0" xfId="0" applyNumberFormat="1" applyFont="1" applyFill="1" applyBorder="1" applyAlignment="1">
      <alignment horizontal="center" vertical="top"/>
    </xf>
    <xf numFmtId="164" fontId="3" fillId="5" borderId="69" xfId="0" applyNumberFormat="1" applyFont="1" applyFill="1" applyBorder="1" applyAlignment="1">
      <alignment horizontal="center" vertical="top"/>
    </xf>
    <xf numFmtId="3" fontId="1" fillId="4" borderId="49" xfId="0" applyNumberFormat="1" applyFont="1" applyFill="1" applyBorder="1" applyAlignment="1">
      <alignment vertical="top" wrapText="1"/>
    </xf>
    <xf numFmtId="3" fontId="6" fillId="0" borderId="45" xfId="0" applyNumberFormat="1" applyFont="1" applyBorder="1" applyAlignment="1">
      <alignment horizontal="center" vertical="top"/>
    </xf>
    <xf numFmtId="3" fontId="1" fillId="0" borderId="31" xfId="0" applyNumberFormat="1" applyFont="1" applyBorder="1" applyAlignment="1">
      <alignment horizontal="center" vertical="top"/>
    </xf>
    <xf numFmtId="3" fontId="1" fillId="4" borderId="45" xfId="0" applyNumberFormat="1" applyFont="1" applyFill="1" applyBorder="1" applyAlignment="1">
      <alignment horizontal="center" vertical="top" wrapText="1"/>
    </xf>
    <xf numFmtId="3" fontId="4" fillId="3" borderId="14" xfId="0" applyNumberFormat="1" applyFont="1" applyFill="1" applyBorder="1" applyAlignment="1">
      <alignment horizontal="center" vertical="top"/>
    </xf>
    <xf numFmtId="164" fontId="4" fillId="3" borderId="31" xfId="0" applyNumberFormat="1" applyFont="1" applyFill="1" applyBorder="1" applyAlignment="1">
      <alignment horizontal="center" vertical="top"/>
    </xf>
    <xf numFmtId="3" fontId="1" fillId="3" borderId="45" xfId="0" applyNumberFormat="1" applyFont="1" applyFill="1" applyBorder="1" applyAlignment="1">
      <alignment horizontal="center" vertical="top"/>
    </xf>
    <xf numFmtId="164" fontId="6" fillId="5" borderId="30" xfId="0" applyNumberFormat="1" applyFont="1" applyFill="1" applyBorder="1" applyAlignment="1">
      <alignment horizontal="center" vertical="top"/>
    </xf>
    <xf numFmtId="164" fontId="6" fillId="5" borderId="12" xfId="0" applyNumberFormat="1" applyFont="1" applyFill="1" applyBorder="1" applyAlignment="1">
      <alignment horizontal="center" vertical="top"/>
    </xf>
    <xf numFmtId="164" fontId="6" fillId="5" borderId="18" xfId="0" applyNumberFormat="1" applyFont="1" applyFill="1" applyBorder="1" applyAlignment="1">
      <alignment horizontal="center" vertical="top"/>
    </xf>
    <xf numFmtId="3" fontId="1" fillId="0" borderId="51" xfId="0" applyNumberFormat="1" applyFont="1" applyFill="1" applyBorder="1" applyAlignment="1">
      <alignment horizontal="center" vertical="top" wrapText="1"/>
    </xf>
    <xf numFmtId="3" fontId="1" fillId="0" borderId="53" xfId="0" applyNumberFormat="1" applyFont="1" applyFill="1" applyBorder="1" applyAlignment="1">
      <alignment horizontal="center" vertical="top" wrapText="1"/>
    </xf>
    <xf numFmtId="3" fontId="1" fillId="0" borderId="0" xfId="0" applyNumberFormat="1" applyFont="1" applyFill="1" applyBorder="1" applyAlignment="1">
      <alignment horizontal="center" vertical="top" wrapText="1"/>
    </xf>
    <xf numFmtId="3" fontId="1" fillId="0" borderId="54" xfId="0" applyNumberFormat="1" applyFont="1" applyFill="1" applyBorder="1" applyAlignment="1">
      <alignment horizontal="center" vertical="top" wrapText="1"/>
    </xf>
    <xf numFmtId="164" fontId="6" fillId="3" borderId="42" xfId="0" applyNumberFormat="1" applyFont="1" applyFill="1" applyBorder="1" applyAlignment="1">
      <alignment horizontal="center" vertical="top"/>
    </xf>
    <xf numFmtId="164" fontId="6" fillId="3" borderId="31" xfId="0" applyNumberFormat="1" applyFont="1" applyFill="1" applyBorder="1" applyAlignment="1">
      <alignment horizontal="center" vertical="top"/>
    </xf>
    <xf numFmtId="3" fontId="1" fillId="0" borderId="45" xfId="0" applyNumberFormat="1" applyFont="1" applyFill="1" applyBorder="1" applyAlignment="1">
      <alignment horizontal="center" vertical="top" wrapText="1"/>
    </xf>
    <xf numFmtId="164" fontId="4" fillId="3" borderId="45" xfId="0" applyNumberFormat="1" applyFont="1" applyFill="1" applyBorder="1" applyAlignment="1">
      <alignment horizontal="center" vertical="top" wrapText="1"/>
    </xf>
    <xf numFmtId="3" fontId="4" fillId="0" borderId="51" xfId="0" applyNumberFormat="1" applyFont="1" applyFill="1" applyBorder="1" applyAlignment="1">
      <alignment horizontal="center" vertical="top"/>
    </xf>
    <xf numFmtId="3" fontId="1" fillId="0" borderId="51" xfId="0" applyNumberFormat="1" applyFont="1" applyFill="1" applyBorder="1" applyAlignment="1">
      <alignment horizontal="center" vertical="top"/>
    </xf>
    <xf numFmtId="164" fontId="1" fillId="0" borderId="12" xfId="0" applyNumberFormat="1" applyFont="1" applyFill="1" applyBorder="1" applyAlignment="1">
      <alignment horizontal="center" vertical="top"/>
    </xf>
    <xf numFmtId="3" fontId="1" fillId="0" borderId="54" xfId="0" applyNumberFormat="1" applyFont="1" applyFill="1" applyBorder="1" applyAlignment="1">
      <alignment horizontal="center" vertical="top"/>
    </xf>
    <xf numFmtId="3" fontId="1" fillId="0" borderId="47" xfId="0" applyNumberFormat="1" applyFont="1" applyFill="1" applyBorder="1" applyAlignment="1">
      <alignment horizontal="center" vertical="top"/>
    </xf>
    <xf numFmtId="164" fontId="4" fillId="0" borderId="31" xfId="0" applyNumberFormat="1" applyFont="1" applyFill="1" applyBorder="1" applyAlignment="1">
      <alignment horizontal="center" vertical="top"/>
    </xf>
    <xf numFmtId="49" fontId="4" fillId="0" borderId="47" xfId="0" applyNumberFormat="1" applyFont="1" applyFill="1" applyBorder="1" applyAlignment="1">
      <alignment horizontal="center" vertical="top" wrapText="1"/>
    </xf>
    <xf numFmtId="164" fontId="4" fillId="3" borderId="12" xfId="0" applyNumberFormat="1" applyFont="1" applyFill="1" applyBorder="1" applyAlignment="1">
      <alignment horizontal="center" vertical="top" wrapText="1"/>
    </xf>
    <xf numFmtId="164" fontId="4" fillId="3" borderId="18" xfId="0" applyNumberFormat="1" applyFont="1" applyFill="1" applyBorder="1" applyAlignment="1">
      <alignment horizontal="center" vertical="top" wrapText="1"/>
    </xf>
    <xf numFmtId="3" fontId="1" fillId="3" borderId="0" xfId="0" applyNumberFormat="1" applyFont="1" applyFill="1" applyBorder="1" applyAlignment="1">
      <alignment horizontal="center" vertical="top" wrapText="1"/>
    </xf>
    <xf numFmtId="164" fontId="4" fillId="0" borderId="32" xfId="0" applyNumberFormat="1" applyFont="1" applyFill="1" applyBorder="1" applyAlignment="1">
      <alignment horizontal="center" vertical="top"/>
    </xf>
    <xf numFmtId="3" fontId="4" fillId="0" borderId="51" xfId="0" applyNumberFormat="1" applyFont="1" applyFill="1" applyBorder="1" applyAlignment="1">
      <alignment vertical="top" wrapText="1"/>
    </xf>
    <xf numFmtId="3" fontId="1" fillId="0" borderId="61" xfId="0" applyNumberFormat="1" applyFont="1" applyFill="1" applyBorder="1" applyAlignment="1">
      <alignment horizontal="center" vertical="top" wrapText="1"/>
    </xf>
    <xf numFmtId="3" fontId="4" fillId="0" borderId="61" xfId="0" applyNumberFormat="1" applyFont="1" applyFill="1" applyBorder="1" applyAlignment="1">
      <alignment horizontal="center" vertical="top" wrapText="1"/>
    </xf>
    <xf numFmtId="3" fontId="4" fillId="0" borderId="27" xfId="0" applyNumberFormat="1" applyFont="1" applyFill="1" applyBorder="1" applyAlignment="1">
      <alignment horizontal="center" vertical="top"/>
    </xf>
    <xf numFmtId="3" fontId="1" fillId="3" borderId="69" xfId="0" applyNumberFormat="1" applyFont="1" applyFill="1" applyBorder="1" applyAlignment="1">
      <alignment horizontal="center" vertical="top"/>
    </xf>
    <xf numFmtId="3" fontId="1" fillId="0" borderId="39" xfId="0" applyNumberFormat="1" applyFont="1" applyBorder="1" applyAlignment="1">
      <alignment horizontal="center" vertical="center" textRotation="90"/>
    </xf>
    <xf numFmtId="3" fontId="1" fillId="3" borderId="54" xfId="0" applyNumberFormat="1" applyFont="1" applyFill="1" applyBorder="1" applyAlignment="1">
      <alignment horizontal="center" vertical="top"/>
    </xf>
    <xf numFmtId="3" fontId="3" fillId="5" borderId="30" xfId="0" applyNumberFormat="1" applyFont="1" applyFill="1" applyBorder="1" applyAlignment="1">
      <alignment horizontal="center" vertical="top" wrapText="1"/>
    </xf>
    <xf numFmtId="3" fontId="6" fillId="5" borderId="42" xfId="0" applyNumberFormat="1" applyFont="1" applyFill="1" applyBorder="1" applyAlignment="1">
      <alignment horizontal="center" vertical="top" wrapText="1"/>
    </xf>
    <xf numFmtId="49" fontId="1" fillId="3" borderId="45" xfId="0" applyNumberFormat="1" applyFont="1" applyFill="1" applyBorder="1" applyAlignment="1">
      <alignment horizontal="center" vertical="top"/>
    </xf>
    <xf numFmtId="3" fontId="1" fillId="3" borderId="54" xfId="0" applyNumberFormat="1" applyFont="1" applyFill="1" applyBorder="1" applyAlignment="1">
      <alignment horizontal="center" vertical="top" wrapText="1"/>
    </xf>
    <xf numFmtId="164" fontId="1" fillId="0" borderId="29" xfId="0" applyNumberFormat="1" applyFont="1" applyFill="1" applyBorder="1" applyAlignment="1">
      <alignment horizontal="center" vertical="top"/>
    </xf>
    <xf numFmtId="164" fontId="1" fillId="0" borderId="19" xfId="0" applyNumberFormat="1" applyFont="1" applyFill="1" applyBorder="1" applyAlignment="1">
      <alignment horizontal="center" vertical="top"/>
    </xf>
    <xf numFmtId="165" fontId="6" fillId="5" borderId="56" xfId="0" applyNumberFormat="1" applyFont="1" applyFill="1" applyBorder="1" applyAlignment="1">
      <alignment horizontal="center" vertical="top" wrapText="1"/>
    </xf>
    <xf numFmtId="164" fontId="1" fillId="3" borderId="30" xfId="0" applyNumberFormat="1" applyFont="1" applyFill="1" applyBorder="1" applyAlignment="1">
      <alignment horizontal="center" vertical="top" wrapText="1"/>
    </xf>
    <xf numFmtId="164" fontId="6" fillId="2" borderId="9" xfId="0" applyNumberFormat="1" applyFont="1" applyFill="1" applyBorder="1" applyAlignment="1">
      <alignment horizontal="center" vertical="top"/>
    </xf>
    <xf numFmtId="3" fontId="1" fillId="0" borderId="53" xfId="0" applyNumberFormat="1" applyFont="1" applyFill="1" applyBorder="1" applyAlignment="1">
      <alignment horizontal="center" vertical="top"/>
    </xf>
    <xf numFmtId="164" fontId="7" fillId="0" borderId="8" xfId="0" applyNumberFormat="1" applyFont="1" applyBorder="1" applyAlignment="1">
      <alignment horizontal="center" vertical="center" wrapText="1"/>
    </xf>
    <xf numFmtId="3" fontId="1" fillId="3" borderId="41" xfId="0" applyNumberFormat="1" applyFont="1" applyFill="1" applyBorder="1" applyAlignment="1">
      <alignment vertical="top" wrapText="1"/>
    </xf>
    <xf numFmtId="3" fontId="1" fillId="3" borderId="42" xfId="0" applyNumberFormat="1" applyFont="1" applyFill="1" applyBorder="1" applyAlignment="1">
      <alignment vertical="top" wrapText="1"/>
    </xf>
    <xf numFmtId="3" fontId="1" fillId="3" borderId="62" xfId="0" applyNumberFormat="1" applyFont="1" applyFill="1" applyBorder="1" applyAlignment="1">
      <alignment vertical="top" wrapText="1"/>
    </xf>
    <xf numFmtId="3" fontId="4" fillId="3" borderId="62" xfId="0" applyNumberFormat="1" applyFont="1" applyFill="1" applyBorder="1" applyAlignment="1">
      <alignment vertical="top" wrapText="1"/>
    </xf>
    <xf numFmtId="0" fontId="4" fillId="0" borderId="62" xfId="0" applyFont="1" applyFill="1" applyBorder="1" applyAlignment="1">
      <alignment vertical="top" wrapText="1"/>
    </xf>
    <xf numFmtId="0" fontId="1" fillId="3" borderId="37" xfId="0" applyFont="1" applyFill="1" applyBorder="1" applyAlignment="1">
      <alignment horizontal="left" vertical="top" wrapText="1"/>
    </xf>
    <xf numFmtId="3" fontId="4" fillId="3" borderId="37" xfId="0" applyNumberFormat="1" applyFont="1" applyFill="1" applyBorder="1" applyAlignment="1">
      <alignment horizontal="center" vertical="top" wrapText="1"/>
    </xf>
    <xf numFmtId="49" fontId="4" fillId="0" borderId="49" xfId="0" applyNumberFormat="1" applyFont="1" applyFill="1" applyBorder="1" applyAlignment="1">
      <alignment horizontal="center" vertical="top"/>
    </xf>
    <xf numFmtId="3" fontId="1" fillId="0" borderId="42" xfId="0" applyNumberFormat="1" applyFont="1" applyFill="1" applyBorder="1" applyAlignment="1">
      <alignment vertical="top" wrapText="1"/>
    </xf>
    <xf numFmtId="164" fontId="4" fillId="0" borderId="19" xfId="0" applyNumberFormat="1" applyFont="1" applyFill="1" applyBorder="1" applyAlignment="1">
      <alignment horizontal="center" vertical="top"/>
    </xf>
    <xf numFmtId="164" fontId="4" fillId="3" borderId="65" xfId="0" applyNumberFormat="1" applyFont="1" applyFill="1" applyBorder="1" applyAlignment="1">
      <alignment horizontal="center" vertical="top"/>
    </xf>
    <xf numFmtId="164" fontId="4" fillId="3" borderId="32" xfId="0" applyNumberFormat="1" applyFont="1" applyFill="1" applyBorder="1" applyAlignment="1">
      <alignment horizontal="center" vertical="top"/>
    </xf>
    <xf numFmtId="164" fontId="6" fillId="5" borderId="19" xfId="0" applyNumberFormat="1" applyFont="1" applyFill="1" applyBorder="1" applyAlignment="1">
      <alignment horizontal="center" vertical="top"/>
    </xf>
    <xf numFmtId="164" fontId="4" fillId="3" borderId="15" xfId="0" applyNumberFormat="1" applyFont="1" applyFill="1" applyBorder="1" applyAlignment="1">
      <alignment horizontal="center" vertical="top"/>
    </xf>
    <xf numFmtId="3" fontId="3" fillId="0" borderId="54" xfId="0" applyNumberFormat="1" applyFont="1" applyBorder="1" applyAlignment="1">
      <alignment vertical="top"/>
    </xf>
    <xf numFmtId="3" fontId="1" fillId="3" borderId="16" xfId="0" applyNumberFormat="1" applyFont="1" applyFill="1" applyBorder="1" applyAlignment="1">
      <alignment horizontal="center" vertical="top"/>
    </xf>
    <xf numFmtId="3" fontId="17" fillId="0" borderId="16" xfId="0" applyNumberFormat="1" applyFont="1" applyFill="1" applyBorder="1" applyAlignment="1">
      <alignment horizontal="center" vertical="top"/>
    </xf>
    <xf numFmtId="0" fontId="4" fillId="0" borderId="30" xfId="0" applyFont="1" applyFill="1" applyBorder="1" applyAlignment="1">
      <alignment horizontal="left" vertical="top" wrapText="1"/>
    </xf>
    <xf numFmtId="3" fontId="4" fillId="3" borderId="31" xfId="0" applyNumberFormat="1" applyFont="1" applyFill="1" applyBorder="1" applyAlignment="1">
      <alignment horizontal="center" vertical="top" wrapText="1"/>
    </xf>
    <xf numFmtId="3" fontId="4" fillId="3" borderId="51" xfId="0" applyNumberFormat="1" applyFont="1" applyFill="1" applyBorder="1" applyAlignment="1">
      <alignment horizontal="center" vertical="top"/>
    </xf>
    <xf numFmtId="3" fontId="1" fillId="0" borderId="43" xfId="0" applyNumberFormat="1" applyFont="1" applyBorder="1" applyAlignment="1">
      <alignment horizontal="center" vertical="center" textRotation="90"/>
    </xf>
    <xf numFmtId="49" fontId="6" fillId="4" borderId="61" xfId="0" applyNumberFormat="1" applyFont="1" applyFill="1" applyBorder="1" applyAlignment="1">
      <alignment horizontal="center" vertical="top" wrapText="1"/>
    </xf>
    <xf numFmtId="3" fontId="4" fillId="0" borderId="49" xfId="0" applyNumberFormat="1" applyFont="1" applyBorder="1" applyAlignment="1">
      <alignment horizontal="center" vertical="top"/>
    </xf>
    <xf numFmtId="3" fontId="4" fillId="0" borderId="53" xfId="0" applyNumberFormat="1" applyFont="1" applyBorder="1" applyAlignment="1">
      <alignment horizontal="center" vertical="top"/>
    </xf>
    <xf numFmtId="3" fontId="4" fillId="3" borderId="37" xfId="0" applyNumberFormat="1" applyFont="1" applyFill="1" applyBorder="1" applyAlignment="1">
      <alignment horizontal="center" vertical="top"/>
    </xf>
    <xf numFmtId="164" fontId="4" fillId="3" borderId="37" xfId="0" applyNumberFormat="1" applyFont="1" applyFill="1" applyBorder="1" applyAlignment="1">
      <alignment horizontal="center" vertical="top" wrapText="1"/>
    </xf>
    <xf numFmtId="3" fontId="4" fillId="0" borderId="60" xfId="0" applyNumberFormat="1" applyFont="1" applyFill="1" applyBorder="1" applyAlignment="1">
      <alignment vertical="top"/>
    </xf>
    <xf numFmtId="164" fontId="6" fillId="3" borderId="41" xfId="0" applyNumberFormat="1" applyFont="1" applyFill="1" applyBorder="1" applyAlignment="1">
      <alignment horizontal="center" vertical="top"/>
    </xf>
    <xf numFmtId="164" fontId="6" fillId="3" borderId="13" xfId="0" applyNumberFormat="1" applyFont="1" applyFill="1" applyBorder="1" applyAlignment="1">
      <alignment horizontal="center" vertical="top"/>
    </xf>
    <xf numFmtId="164" fontId="6" fillId="3" borderId="0" xfId="0" applyNumberFormat="1" applyFont="1" applyFill="1" applyBorder="1" applyAlignment="1">
      <alignment horizontal="center" vertical="top"/>
    </xf>
    <xf numFmtId="164" fontId="4" fillId="3" borderId="65" xfId="0" applyNumberFormat="1" applyFont="1" applyFill="1" applyBorder="1" applyAlignment="1">
      <alignment horizontal="center" vertical="top" wrapText="1"/>
    </xf>
    <xf numFmtId="3" fontId="3" fillId="7" borderId="33" xfId="0" applyNumberFormat="1" applyFont="1" applyFill="1" applyBorder="1" applyAlignment="1">
      <alignment horizontal="center" vertical="top" wrapText="1"/>
    </xf>
    <xf numFmtId="3" fontId="3" fillId="7" borderId="33" xfId="0" applyNumberFormat="1" applyFont="1" applyFill="1" applyBorder="1" applyAlignment="1">
      <alignment horizontal="center" vertical="top"/>
    </xf>
    <xf numFmtId="3" fontId="3" fillId="7" borderId="8" xfId="0" applyNumberFormat="1" applyFont="1" applyFill="1" applyBorder="1" applyAlignment="1">
      <alignment horizontal="center" vertical="top"/>
    </xf>
    <xf numFmtId="3" fontId="3" fillId="7" borderId="41" xfId="0" applyNumberFormat="1" applyFont="1" applyFill="1" applyBorder="1" applyAlignment="1">
      <alignment horizontal="center" vertical="top"/>
    </xf>
    <xf numFmtId="3" fontId="3" fillId="7" borderId="62" xfId="0" applyNumberFormat="1" applyFont="1" applyFill="1" applyBorder="1" applyAlignment="1">
      <alignment horizontal="center" vertical="top"/>
    </xf>
    <xf numFmtId="3" fontId="3" fillId="7" borderId="36" xfId="0" applyNumberFormat="1" applyFont="1" applyFill="1" applyBorder="1" applyAlignment="1">
      <alignment horizontal="center" vertical="top" wrapText="1"/>
    </xf>
    <xf numFmtId="3" fontId="3" fillId="7" borderId="39" xfId="0" applyNumberFormat="1" applyFont="1" applyFill="1" applyBorder="1" applyAlignment="1">
      <alignment horizontal="center" vertical="top" wrapText="1"/>
    </xf>
    <xf numFmtId="3" fontId="1" fillId="7" borderId="39" xfId="0" applyNumberFormat="1" applyFont="1" applyFill="1" applyBorder="1" applyAlignment="1">
      <alignment horizontal="center" vertical="top"/>
    </xf>
    <xf numFmtId="3" fontId="3" fillId="7" borderId="23" xfId="0" applyNumberFormat="1" applyFont="1" applyFill="1" applyBorder="1" applyAlignment="1">
      <alignment horizontal="center" vertical="top"/>
    </xf>
    <xf numFmtId="164" fontId="3" fillId="7" borderId="9" xfId="0" applyNumberFormat="1" applyFont="1" applyFill="1" applyBorder="1" applyAlignment="1">
      <alignment horizontal="center" vertical="top"/>
    </xf>
    <xf numFmtId="3" fontId="3" fillId="8" borderId="33" xfId="0" applyNumberFormat="1" applyFont="1" applyFill="1" applyBorder="1" applyAlignment="1">
      <alignment horizontal="center" vertical="top"/>
    </xf>
    <xf numFmtId="164" fontId="3" fillId="8" borderId="1" xfId="0" applyNumberFormat="1" applyFont="1" applyFill="1" applyBorder="1" applyAlignment="1">
      <alignment horizontal="center" vertical="top" wrapText="1"/>
    </xf>
    <xf numFmtId="164" fontId="6" fillId="8" borderId="8" xfId="0" applyNumberFormat="1" applyFont="1" applyFill="1" applyBorder="1" applyAlignment="1">
      <alignment horizontal="center" vertical="top" wrapText="1"/>
    </xf>
    <xf numFmtId="164" fontId="3" fillId="7" borderId="8" xfId="0" applyNumberFormat="1" applyFont="1" applyFill="1" applyBorder="1" applyAlignment="1">
      <alignment horizontal="center" vertical="top"/>
    </xf>
    <xf numFmtId="164" fontId="3" fillId="7" borderId="34" xfId="0" applyNumberFormat="1" applyFont="1" applyFill="1" applyBorder="1" applyAlignment="1">
      <alignment horizontal="center" vertical="top"/>
    </xf>
    <xf numFmtId="164" fontId="3" fillId="8" borderId="62" xfId="0" applyNumberFormat="1" applyFont="1" applyFill="1" applyBorder="1" applyAlignment="1">
      <alignment horizontal="center" vertical="top" wrapText="1"/>
    </xf>
    <xf numFmtId="164" fontId="3" fillId="8" borderId="22" xfId="0" applyNumberFormat="1" applyFont="1" applyFill="1" applyBorder="1" applyAlignment="1">
      <alignment horizontal="center" vertical="top" wrapText="1"/>
    </xf>
    <xf numFmtId="164" fontId="6" fillId="8" borderId="34" xfId="0" applyNumberFormat="1" applyFont="1" applyFill="1" applyBorder="1" applyAlignment="1">
      <alignment horizontal="center" vertical="top" wrapText="1"/>
    </xf>
    <xf numFmtId="164" fontId="6" fillId="3" borderId="44" xfId="0" applyNumberFormat="1" applyFont="1" applyFill="1" applyBorder="1" applyAlignment="1">
      <alignment horizontal="center" vertical="top"/>
    </xf>
    <xf numFmtId="164" fontId="1" fillId="4" borderId="37" xfId="0" applyNumberFormat="1" applyFont="1" applyFill="1" applyBorder="1" applyAlignment="1">
      <alignment horizontal="center" vertical="top" wrapText="1"/>
    </xf>
    <xf numFmtId="164" fontId="4" fillId="0" borderId="37" xfId="0" applyNumberFormat="1" applyFont="1" applyBorder="1" applyAlignment="1">
      <alignment horizontal="center" vertical="top" wrapText="1"/>
    </xf>
    <xf numFmtId="164" fontId="4" fillId="0" borderId="35" xfId="0" applyNumberFormat="1" applyFont="1" applyBorder="1" applyAlignment="1">
      <alignment horizontal="center" vertical="top" wrapText="1"/>
    </xf>
    <xf numFmtId="164" fontId="4" fillId="0" borderId="4" xfId="0" applyNumberFormat="1" applyFont="1" applyBorder="1" applyAlignment="1">
      <alignment horizontal="center" vertical="top" wrapText="1"/>
    </xf>
    <xf numFmtId="3" fontId="4" fillId="4" borderId="27" xfId="0" applyNumberFormat="1" applyFont="1" applyFill="1" applyBorder="1" applyAlignment="1">
      <alignment horizontal="center" vertical="top" wrapText="1"/>
    </xf>
    <xf numFmtId="3" fontId="4" fillId="0" borderId="11" xfId="0" applyNumberFormat="1" applyFont="1" applyFill="1" applyBorder="1" applyAlignment="1">
      <alignment horizontal="center" vertical="top"/>
    </xf>
    <xf numFmtId="3" fontId="6" fillId="0" borderId="43" xfId="0" applyNumberFormat="1" applyFont="1" applyFill="1" applyBorder="1" applyAlignment="1">
      <alignment horizontal="center" vertical="top" wrapText="1"/>
    </xf>
    <xf numFmtId="3" fontId="4" fillId="0" borderId="35" xfId="0" applyNumberFormat="1" applyFont="1" applyFill="1" applyBorder="1" applyAlignment="1">
      <alignment horizontal="center" vertical="top"/>
    </xf>
    <xf numFmtId="3" fontId="4" fillId="0" borderId="54" xfId="0" applyNumberFormat="1" applyFont="1" applyFill="1" applyBorder="1" applyAlignment="1">
      <alignment horizontal="center" vertical="top"/>
    </xf>
    <xf numFmtId="3" fontId="4" fillId="0" borderId="60" xfId="0" applyNumberFormat="1" applyFont="1" applyFill="1" applyBorder="1" applyAlignment="1">
      <alignment horizontal="center" vertical="top"/>
    </xf>
    <xf numFmtId="3" fontId="4" fillId="0" borderId="13" xfId="0" applyNumberFormat="1" applyFont="1" applyFill="1" applyBorder="1" applyAlignment="1">
      <alignment horizontal="center" vertical="top"/>
    </xf>
    <xf numFmtId="3" fontId="2" fillId="0" borderId="60" xfId="0" applyNumberFormat="1" applyFont="1" applyFill="1" applyBorder="1" applyAlignment="1">
      <alignment horizontal="center" vertical="top"/>
    </xf>
    <xf numFmtId="3" fontId="4" fillId="0" borderId="54" xfId="0" applyNumberFormat="1" applyFont="1" applyFill="1" applyBorder="1" applyAlignment="1">
      <alignment horizontal="center" vertical="top" wrapText="1"/>
    </xf>
    <xf numFmtId="3" fontId="4" fillId="0" borderId="53" xfId="0" applyNumberFormat="1" applyFont="1" applyFill="1" applyBorder="1" applyAlignment="1">
      <alignment horizontal="center" vertical="top" wrapText="1"/>
    </xf>
    <xf numFmtId="3" fontId="4" fillId="0" borderId="52" xfId="0" applyNumberFormat="1" applyFont="1" applyFill="1" applyBorder="1" applyAlignment="1">
      <alignment horizontal="center" vertical="center" textRotation="90" wrapText="1"/>
    </xf>
    <xf numFmtId="49" fontId="3" fillId="0" borderId="54" xfId="0" applyNumberFormat="1" applyFont="1" applyBorder="1" applyAlignment="1">
      <alignment horizontal="center" vertical="top" wrapText="1"/>
    </xf>
    <xf numFmtId="164" fontId="1" fillId="4" borderId="4" xfId="0" applyNumberFormat="1" applyFont="1" applyFill="1" applyBorder="1" applyAlignment="1">
      <alignment horizontal="center" vertical="top" wrapText="1"/>
    </xf>
    <xf numFmtId="3" fontId="4" fillId="0" borderId="43" xfId="0" applyNumberFormat="1" applyFont="1" applyFill="1" applyBorder="1" applyAlignment="1">
      <alignment horizontal="center" vertical="center" textRotation="90" wrapText="1"/>
    </xf>
    <xf numFmtId="3" fontId="1" fillId="0" borderId="52" xfId="0" applyNumberFormat="1" applyFont="1" applyFill="1" applyBorder="1" applyAlignment="1">
      <alignment horizontal="center" vertical="top" wrapText="1"/>
    </xf>
    <xf numFmtId="3" fontId="4" fillId="0" borderId="41" xfId="0" applyNumberFormat="1" applyFont="1" applyFill="1" applyBorder="1" applyAlignment="1">
      <alignment horizontal="center" vertical="top"/>
    </xf>
    <xf numFmtId="3" fontId="4" fillId="0" borderId="22" xfId="0" applyNumberFormat="1" applyFont="1" applyFill="1" applyBorder="1" applyAlignment="1">
      <alignment horizontal="center" vertical="top"/>
    </xf>
    <xf numFmtId="49" fontId="3" fillId="0" borderId="23" xfId="0" applyNumberFormat="1" applyFont="1" applyBorder="1" applyAlignment="1">
      <alignment horizontal="center" vertical="top"/>
    </xf>
    <xf numFmtId="3" fontId="4" fillId="0" borderId="41" xfId="0" applyNumberFormat="1" applyFont="1" applyFill="1" applyBorder="1" applyAlignment="1">
      <alignment horizontal="center" vertical="center" wrapText="1"/>
    </xf>
    <xf numFmtId="3" fontId="4" fillId="0" borderId="41" xfId="0" applyNumberFormat="1" applyFont="1" applyFill="1" applyBorder="1" applyAlignment="1">
      <alignment vertical="top" wrapText="1"/>
    </xf>
    <xf numFmtId="164" fontId="4" fillId="3" borderId="19" xfId="0" applyNumberFormat="1" applyFont="1" applyFill="1" applyBorder="1" applyAlignment="1">
      <alignment horizontal="center" vertical="top" wrapText="1"/>
    </xf>
    <xf numFmtId="164" fontId="4" fillId="3" borderId="43" xfId="0" applyNumberFormat="1" applyFont="1" applyFill="1" applyBorder="1" applyAlignment="1">
      <alignment horizontal="center" vertical="top" wrapText="1"/>
    </xf>
    <xf numFmtId="164" fontId="4" fillId="3" borderId="52" xfId="0" applyNumberFormat="1" applyFont="1" applyFill="1" applyBorder="1" applyAlignment="1">
      <alignment horizontal="center" vertical="top" wrapText="1"/>
    </xf>
    <xf numFmtId="164" fontId="3" fillId="5" borderId="22" xfId="0" applyNumberFormat="1" applyFont="1" applyFill="1" applyBorder="1" applyAlignment="1">
      <alignment horizontal="center" vertical="top"/>
    </xf>
    <xf numFmtId="3" fontId="3" fillId="9" borderId="64" xfId="0" applyNumberFormat="1" applyFont="1" applyFill="1" applyBorder="1" applyAlignment="1">
      <alignment horizontal="center" vertical="top"/>
    </xf>
    <xf numFmtId="164" fontId="1" fillId="4" borderId="32" xfId="0" applyNumberFormat="1" applyFont="1" applyFill="1" applyBorder="1" applyAlignment="1">
      <alignment horizontal="center" vertical="top"/>
    </xf>
    <xf numFmtId="49" fontId="7" fillId="3" borderId="47" xfId="0" applyNumberFormat="1" applyFont="1" applyFill="1" applyBorder="1" applyAlignment="1">
      <alignment horizontal="center" vertical="top"/>
    </xf>
    <xf numFmtId="49" fontId="10" fillId="0" borderId="54" xfId="0" applyNumberFormat="1" applyFont="1" applyFill="1" applyBorder="1" applyAlignment="1">
      <alignment horizontal="center" vertical="top"/>
    </xf>
    <xf numFmtId="164" fontId="4" fillId="3" borderId="15" xfId="0" applyNumberFormat="1" applyFont="1" applyFill="1" applyBorder="1" applyAlignment="1">
      <alignment horizontal="center" vertical="top" wrapText="1"/>
    </xf>
    <xf numFmtId="164" fontId="6" fillId="3" borderId="15" xfId="0" applyNumberFormat="1" applyFont="1" applyFill="1" applyBorder="1" applyAlignment="1">
      <alignment horizontal="center" vertical="top"/>
    </xf>
    <xf numFmtId="164" fontId="6" fillId="3" borderId="32" xfId="0" applyNumberFormat="1" applyFont="1" applyFill="1" applyBorder="1" applyAlignment="1">
      <alignment horizontal="center" vertical="top"/>
    </xf>
    <xf numFmtId="164" fontId="1" fillId="4" borderId="6" xfId="0" applyNumberFormat="1" applyFont="1" applyFill="1" applyBorder="1" applyAlignment="1">
      <alignment horizontal="center" vertical="top" wrapText="1"/>
    </xf>
    <xf numFmtId="164" fontId="6" fillId="5" borderId="57" xfId="0" applyNumberFormat="1" applyFont="1" applyFill="1" applyBorder="1" applyAlignment="1">
      <alignment horizontal="center" vertical="top"/>
    </xf>
    <xf numFmtId="164" fontId="3" fillId="5" borderId="15" xfId="0" applyNumberFormat="1" applyFont="1" applyFill="1" applyBorder="1" applyAlignment="1">
      <alignment horizontal="center" vertical="top"/>
    </xf>
    <xf numFmtId="164" fontId="3" fillId="2" borderId="10" xfId="0" applyNumberFormat="1" applyFont="1" applyFill="1" applyBorder="1" applyAlignment="1">
      <alignment horizontal="center" vertical="top"/>
    </xf>
    <xf numFmtId="164" fontId="3" fillId="5" borderId="13" xfId="0" applyNumberFormat="1" applyFont="1" applyFill="1" applyBorder="1" applyAlignment="1">
      <alignment horizontal="center" vertical="top"/>
    </xf>
    <xf numFmtId="164" fontId="1" fillId="0" borderId="49" xfId="0" applyNumberFormat="1" applyFont="1" applyBorder="1" applyAlignment="1">
      <alignment horizontal="center" vertical="top" wrapText="1"/>
    </xf>
    <xf numFmtId="164" fontId="1" fillId="0" borderId="27" xfId="0" applyNumberFormat="1" applyFont="1" applyBorder="1" applyAlignment="1">
      <alignment horizontal="center" vertical="top" wrapText="1"/>
    </xf>
    <xf numFmtId="164" fontId="6" fillId="8" borderId="76" xfId="0" applyNumberFormat="1" applyFont="1" applyFill="1" applyBorder="1" applyAlignment="1">
      <alignment horizontal="center" vertical="top" wrapText="1"/>
    </xf>
    <xf numFmtId="164" fontId="6" fillId="5" borderId="76" xfId="0" applyNumberFormat="1" applyFont="1" applyFill="1" applyBorder="1" applyAlignment="1">
      <alignment horizontal="center" vertical="top" wrapText="1"/>
    </xf>
    <xf numFmtId="164" fontId="6" fillId="8" borderId="10" xfId="0" applyNumberFormat="1" applyFont="1" applyFill="1" applyBorder="1" applyAlignment="1">
      <alignment horizontal="center" vertical="top" wrapText="1"/>
    </xf>
    <xf numFmtId="164" fontId="1" fillId="0" borderId="19" xfId="0" applyNumberFormat="1" applyFont="1" applyBorder="1" applyAlignment="1">
      <alignment horizontal="center" vertical="top" wrapText="1"/>
    </xf>
    <xf numFmtId="164" fontId="1" fillId="0" borderId="65" xfId="0" applyNumberFormat="1" applyFont="1" applyBorder="1" applyAlignment="1">
      <alignment horizontal="center" vertical="top" wrapText="1"/>
    </xf>
    <xf numFmtId="164" fontId="1" fillId="0" borderId="29" xfId="0" applyNumberFormat="1" applyFont="1" applyBorder="1" applyAlignment="1">
      <alignment horizontal="center" vertical="top" wrapText="1"/>
    </xf>
    <xf numFmtId="164" fontId="1" fillId="0" borderId="15" xfId="0" applyNumberFormat="1" applyFont="1" applyBorder="1" applyAlignment="1">
      <alignment horizontal="center" vertical="top" wrapText="1"/>
    </xf>
    <xf numFmtId="164" fontId="1" fillId="0" borderId="50" xfId="0" applyNumberFormat="1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top" wrapText="1"/>
    </xf>
    <xf numFmtId="164" fontId="3" fillId="5" borderId="67" xfId="0" applyNumberFormat="1" applyFont="1" applyFill="1" applyBorder="1" applyAlignment="1">
      <alignment horizontal="center" vertical="top"/>
    </xf>
    <xf numFmtId="164" fontId="4" fillId="3" borderId="29" xfId="0" applyNumberFormat="1" applyFont="1" applyFill="1" applyBorder="1" applyAlignment="1">
      <alignment horizontal="center" vertical="top" wrapText="1"/>
    </xf>
    <xf numFmtId="49" fontId="6" fillId="4" borderId="14" xfId="0" applyNumberFormat="1" applyFont="1" applyFill="1" applyBorder="1" applyAlignment="1">
      <alignment horizontal="center" vertical="top" wrapText="1"/>
    </xf>
    <xf numFmtId="3" fontId="6" fillId="4" borderId="41" xfId="0" applyNumberFormat="1" applyFont="1" applyFill="1" applyBorder="1" applyAlignment="1">
      <alignment vertical="top" wrapText="1"/>
    </xf>
    <xf numFmtId="3" fontId="1" fillId="0" borderId="41" xfId="0" applyNumberFormat="1" applyFont="1" applyFill="1" applyBorder="1" applyAlignment="1">
      <alignment horizontal="center" vertical="top" textRotation="180" wrapText="1"/>
    </xf>
    <xf numFmtId="3" fontId="4" fillId="4" borderId="54" xfId="0" applyNumberFormat="1" applyFont="1" applyFill="1" applyBorder="1" applyAlignment="1">
      <alignment horizontal="center" vertical="top" wrapText="1"/>
    </xf>
    <xf numFmtId="3" fontId="3" fillId="3" borderId="54" xfId="0" applyNumberFormat="1" applyFont="1" applyFill="1" applyBorder="1" applyAlignment="1">
      <alignment vertical="top"/>
    </xf>
    <xf numFmtId="3" fontId="4" fillId="3" borderId="50" xfId="0" applyNumberFormat="1" applyFont="1" applyFill="1" applyBorder="1" applyAlignment="1">
      <alignment horizontal="center" vertical="top"/>
    </xf>
    <xf numFmtId="164" fontId="1" fillId="0" borderId="6" xfId="0" applyNumberFormat="1" applyFont="1" applyBorder="1" applyAlignment="1">
      <alignment horizontal="center" vertical="top" wrapText="1"/>
    </xf>
    <xf numFmtId="3" fontId="4" fillId="3" borderId="41" xfId="0" applyNumberFormat="1" applyFont="1" applyFill="1" applyBorder="1" applyAlignment="1">
      <alignment vertical="center" textRotation="90" wrapText="1"/>
    </xf>
    <xf numFmtId="3" fontId="1" fillId="3" borderId="71" xfId="0" applyNumberFormat="1" applyFont="1" applyFill="1" applyBorder="1" applyAlignment="1">
      <alignment horizontal="center" vertical="top"/>
    </xf>
    <xf numFmtId="3" fontId="1" fillId="3" borderId="53" xfId="0" applyNumberFormat="1" applyFont="1" applyFill="1" applyBorder="1" applyAlignment="1">
      <alignment horizontal="center" vertical="top"/>
    </xf>
    <xf numFmtId="3" fontId="4" fillId="0" borderId="37" xfId="0" applyNumberFormat="1" applyFont="1" applyFill="1" applyBorder="1" applyAlignment="1">
      <alignment horizontal="center" vertical="top"/>
    </xf>
    <xf numFmtId="3" fontId="4" fillId="0" borderId="11" xfId="0" applyNumberFormat="1" applyFont="1" applyFill="1" applyBorder="1" applyAlignment="1">
      <alignment horizontal="center" vertical="center" textRotation="90" wrapText="1"/>
    </xf>
    <xf numFmtId="164" fontId="4" fillId="3" borderId="4" xfId="0" applyNumberFormat="1" applyFont="1" applyFill="1" applyBorder="1" applyAlignment="1">
      <alignment horizontal="center" vertical="top" wrapText="1"/>
    </xf>
    <xf numFmtId="164" fontId="4" fillId="3" borderId="39" xfId="0" applyNumberFormat="1" applyFont="1" applyFill="1" applyBorder="1" applyAlignment="1">
      <alignment horizontal="center" vertical="top"/>
    </xf>
    <xf numFmtId="164" fontId="1" fillId="0" borderId="44" xfId="0" applyNumberFormat="1" applyFont="1" applyBorder="1" applyAlignment="1">
      <alignment horizontal="center" vertical="top" wrapText="1"/>
    </xf>
    <xf numFmtId="164" fontId="3" fillId="5" borderId="45" xfId="0" applyNumberFormat="1" applyFont="1" applyFill="1" applyBorder="1" applyAlignment="1">
      <alignment horizontal="center" vertical="top"/>
    </xf>
    <xf numFmtId="164" fontId="1" fillId="0" borderId="35" xfId="0" applyNumberFormat="1" applyFont="1" applyBorder="1" applyAlignment="1">
      <alignment horizontal="center" vertical="top" wrapText="1"/>
    </xf>
    <xf numFmtId="164" fontId="1" fillId="0" borderId="51" xfId="0" applyNumberFormat="1" applyFont="1" applyBorder="1" applyAlignment="1">
      <alignment horizontal="center" vertical="top" wrapText="1"/>
    </xf>
    <xf numFmtId="164" fontId="1" fillId="0" borderId="54" xfId="0" applyNumberFormat="1" applyFont="1" applyBorder="1" applyAlignment="1">
      <alignment horizontal="center" vertical="top" wrapText="1"/>
    </xf>
    <xf numFmtId="164" fontId="3" fillId="2" borderId="33" xfId="0" applyNumberFormat="1" applyFont="1" applyFill="1" applyBorder="1" applyAlignment="1">
      <alignment horizontal="center" vertical="top"/>
    </xf>
    <xf numFmtId="3" fontId="4" fillId="3" borderId="41" xfId="0" applyNumberFormat="1" applyFont="1" applyFill="1" applyBorder="1" applyAlignment="1">
      <alignment horizontal="center" vertical="top"/>
    </xf>
    <xf numFmtId="3" fontId="1" fillId="3" borderId="30" xfId="0" applyNumberFormat="1" applyFont="1" applyFill="1" applyBorder="1" applyAlignment="1">
      <alignment horizontal="center" vertical="top"/>
    </xf>
    <xf numFmtId="3" fontId="1" fillId="0" borderId="42" xfId="0" applyNumberFormat="1" applyFont="1" applyFill="1" applyBorder="1" applyAlignment="1">
      <alignment horizontal="center" vertical="top"/>
    </xf>
    <xf numFmtId="164" fontId="4" fillId="3" borderId="11" xfId="0" applyNumberFormat="1" applyFont="1" applyFill="1" applyBorder="1" applyAlignment="1">
      <alignment horizontal="center" vertical="top" wrapText="1"/>
    </xf>
    <xf numFmtId="164" fontId="4" fillId="3" borderId="43" xfId="0" applyNumberFormat="1" applyFont="1" applyFill="1" applyBorder="1" applyAlignment="1">
      <alignment horizontal="center" vertical="top"/>
    </xf>
    <xf numFmtId="164" fontId="4" fillId="3" borderId="39" xfId="0" applyNumberFormat="1" applyFont="1" applyFill="1" applyBorder="1" applyAlignment="1">
      <alignment horizontal="center" vertical="top" wrapText="1"/>
    </xf>
    <xf numFmtId="164" fontId="1" fillId="3" borderId="11" xfId="0" applyNumberFormat="1" applyFont="1" applyFill="1" applyBorder="1" applyAlignment="1">
      <alignment horizontal="center" vertical="top"/>
    </xf>
    <xf numFmtId="164" fontId="3" fillId="5" borderId="17" xfId="0" applyNumberFormat="1" applyFont="1" applyFill="1" applyBorder="1" applyAlignment="1">
      <alignment horizontal="center" vertical="top"/>
    </xf>
    <xf numFmtId="164" fontId="3" fillId="5" borderId="47" xfId="0" applyNumberFormat="1" applyFont="1" applyFill="1" applyBorder="1" applyAlignment="1">
      <alignment horizontal="center" vertical="top"/>
    </xf>
    <xf numFmtId="0" fontId="4" fillId="3" borderId="27" xfId="0" applyFont="1" applyFill="1" applyBorder="1" applyAlignment="1">
      <alignment vertical="top" wrapText="1"/>
    </xf>
    <xf numFmtId="0" fontId="4" fillId="3" borderId="28" xfId="0" applyNumberFormat="1" applyFont="1" applyFill="1" applyBorder="1" applyAlignment="1">
      <alignment horizontal="center" vertical="top"/>
    </xf>
    <xf numFmtId="3" fontId="1" fillId="4" borderId="41" xfId="0" applyNumberFormat="1" applyFont="1" applyFill="1" applyBorder="1" applyAlignment="1">
      <alignment horizontal="left" vertical="top" wrapText="1"/>
    </xf>
    <xf numFmtId="3" fontId="4" fillId="3" borderId="30" xfId="0" applyNumberFormat="1" applyFont="1" applyFill="1" applyBorder="1" applyAlignment="1">
      <alignment vertical="top" wrapText="1"/>
    </xf>
    <xf numFmtId="164" fontId="21" fillId="3" borderId="12" xfId="0" applyNumberFormat="1" applyFont="1" applyFill="1" applyBorder="1" applyAlignment="1">
      <alignment horizontal="center" vertical="top" wrapText="1"/>
    </xf>
    <xf numFmtId="3" fontId="3" fillId="3" borderId="53" xfId="0" applyNumberFormat="1" applyFont="1" applyFill="1" applyBorder="1" applyAlignment="1">
      <alignment horizontal="center" vertical="top"/>
    </xf>
    <xf numFmtId="0" fontId="4" fillId="3" borderId="69" xfId="0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horizontal="center" vertical="top" wrapText="1"/>
    </xf>
    <xf numFmtId="3" fontId="3" fillId="3" borderId="43" xfId="0" applyNumberFormat="1" applyFont="1" applyFill="1" applyBorder="1" applyAlignment="1">
      <alignment horizontal="center" vertical="top" wrapText="1"/>
    </xf>
    <xf numFmtId="3" fontId="3" fillId="3" borderId="39" xfId="0" applyNumberFormat="1" applyFont="1" applyFill="1" applyBorder="1" applyAlignment="1">
      <alignment horizontal="center" vertical="top" wrapText="1"/>
    </xf>
    <xf numFmtId="3" fontId="3" fillId="3" borderId="52" xfId="0" applyNumberFormat="1" applyFont="1" applyFill="1" applyBorder="1" applyAlignment="1">
      <alignment horizontal="center" vertical="top" wrapText="1"/>
    </xf>
    <xf numFmtId="3" fontId="3" fillId="3" borderId="45" xfId="0" applyNumberFormat="1" applyFont="1" applyFill="1" applyBorder="1" applyAlignment="1">
      <alignment horizontal="center" vertical="top"/>
    </xf>
    <xf numFmtId="3" fontId="3" fillId="3" borderId="54" xfId="0" applyNumberFormat="1" applyFont="1" applyFill="1" applyBorder="1" applyAlignment="1">
      <alignment horizontal="center" vertical="top"/>
    </xf>
    <xf numFmtId="49" fontId="1" fillId="3" borderId="0" xfId="0" applyNumberFormat="1" applyFont="1" applyFill="1" applyBorder="1" applyAlignment="1">
      <alignment horizontal="center" vertical="top"/>
    </xf>
    <xf numFmtId="3" fontId="4" fillId="3" borderId="69" xfId="0" applyNumberFormat="1" applyFont="1" applyFill="1" applyBorder="1" applyAlignment="1">
      <alignment horizontal="center" vertical="top" wrapText="1"/>
    </xf>
    <xf numFmtId="3" fontId="1" fillId="0" borderId="17" xfId="0" applyNumberFormat="1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49" fontId="1" fillId="3" borderId="69" xfId="0" applyNumberFormat="1" applyFont="1" applyFill="1" applyBorder="1" applyAlignment="1">
      <alignment horizontal="center" vertical="top"/>
    </xf>
    <xf numFmtId="3" fontId="4" fillId="0" borderId="15" xfId="0" applyNumberFormat="1" applyFont="1" applyFill="1" applyBorder="1" applyAlignment="1">
      <alignment horizontal="center" vertical="top"/>
    </xf>
    <xf numFmtId="3" fontId="4" fillId="3" borderId="15" xfId="0" applyNumberFormat="1" applyFont="1" applyFill="1" applyBorder="1" applyAlignment="1">
      <alignment horizontal="center" vertical="top"/>
    </xf>
    <xf numFmtId="3" fontId="4" fillId="0" borderId="15" xfId="0" applyNumberFormat="1" applyFont="1" applyFill="1" applyBorder="1" applyAlignment="1">
      <alignment horizontal="center" vertical="top" wrapText="1"/>
    </xf>
    <xf numFmtId="3" fontId="1" fillId="0" borderId="15" xfId="0" applyNumberFormat="1" applyFont="1" applyFill="1" applyBorder="1" applyAlignment="1">
      <alignment horizontal="center" vertical="top" wrapText="1"/>
    </xf>
    <xf numFmtId="3" fontId="1" fillId="0" borderId="32" xfId="0" applyNumberFormat="1" applyFont="1" applyFill="1" applyBorder="1" applyAlignment="1">
      <alignment horizontal="center" vertical="top" wrapText="1"/>
    </xf>
    <xf numFmtId="3" fontId="4" fillId="0" borderId="24" xfId="0" applyNumberFormat="1" applyFont="1" applyFill="1" applyBorder="1" applyAlignment="1">
      <alignment horizontal="center" vertical="top"/>
    </xf>
    <xf numFmtId="3" fontId="1" fillId="0" borderId="15" xfId="0" applyNumberFormat="1" applyFont="1" applyFill="1" applyBorder="1" applyAlignment="1">
      <alignment horizontal="center" vertical="top"/>
    </xf>
    <xf numFmtId="3" fontId="4" fillId="0" borderId="6" xfId="0" applyNumberFormat="1" applyFont="1" applyFill="1" applyBorder="1" applyAlignment="1">
      <alignment horizontal="center" vertical="top"/>
    </xf>
    <xf numFmtId="3" fontId="4" fillId="0" borderId="6" xfId="0" applyNumberFormat="1" applyFont="1" applyFill="1" applyBorder="1" applyAlignment="1">
      <alignment horizontal="center" vertical="top" wrapText="1"/>
    </xf>
    <xf numFmtId="3" fontId="1" fillId="4" borderId="65" xfId="0" applyNumberFormat="1" applyFont="1" applyFill="1" applyBorder="1" applyAlignment="1">
      <alignment horizontal="center" vertical="top" wrapText="1"/>
    </xf>
    <xf numFmtId="3" fontId="4" fillId="0" borderId="32" xfId="0" applyNumberFormat="1" applyFont="1" applyBorder="1" applyAlignment="1">
      <alignment horizontal="center" vertical="top" wrapText="1"/>
    </xf>
    <xf numFmtId="3" fontId="4" fillId="0" borderId="65" xfId="0" applyNumberFormat="1" applyFont="1" applyFill="1" applyBorder="1" applyAlignment="1">
      <alignment horizontal="center" vertical="top"/>
    </xf>
    <xf numFmtId="3" fontId="1" fillId="3" borderId="32" xfId="0" applyNumberFormat="1" applyFont="1" applyFill="1" applyBorder="1" applyAlignment="1">
      <alignment horizontal="center" vertical="top" wrapText="1"/>
    </xf>
    <xf numFmtId="3" fontId="4" fillId="3" borderId="19" xfId="0" applyNumberFormat="1" applyFont="1" applyFill="1" applyBorder="1" applyAlignment="1">
      <alignment horizontal="center" vertical="top" wrapText="1"/>
    </xf>
    <xf numFmtId="3" fontId="4" fillId="3" borderId="47" xfId="0" applyNumberFormat="1" applyFont="1" applyFill="1" applyBorder="1" applyAlignment="1">
      <alignment horizontal="center" vertical="top" wrapText="1"/>
    </xf>
    <xf numFmtId="3" fontId="4" fillId="3" borderId="44" xfId="0" applyNumberFormat="1" applyFont="1" applyFill="1" applyBorder="1" applyAlignment="1">
      <alignment horizontal="center" vertical="top"/>
    </xf>
    <xf numFmtId="3" fontId="4" fillId="3" borderId="13" xfId="0" applyNumberFormat="1" applyFont="1" applyFill="1" applyBorder="1" applyAlignment="1">
      <alignment horizontal="center" vertical="top"/>
    </xf>
    <xf numFmtId="164" fontId="4" fillId="3" borderId="30" xfId="0" applyNumberFormat="1" applyFont="1" applyFill="1" applyBorder="1" applyAlignment="1">
      <alignment horizontal="center" vertical="top"/>
    </xf>
    <xf numFmtId="164" fontId="1" fillId="0" borderId="65" xfId="0" applyNumberFormat="1" applyFont="1" applyFill="1" applyBorder="1" applyAlignment="1">
      <alignment horizontal="center" vertical="top"/>
    </xf>
    <xf numFmtId="3" fontId="4" fillId="3" borderId="14" xfId="0" applyNumberFormat="1" applyFont="1" applyFill="1" applyBorder="1" applyAlignment="1">
      <alignment horizontal="center" vertical="top" wrapText="1"/>
    </xf>
    <xf numFmtId="164" fontId="1" fillId="0" borderId="31" xfId="0" applyNumberFormat="1" applyFont="1" applyFill="1" applyBorder="1" applyAlignment="1">
      <alignment horizontal="center" vertical="top"/>
    </xf>
    <xf numFmtId="164" fontId="4" fillId="0" borderId="51" xfId="0" applyNumberFormat="1" applyFont="1" applyFill="1" applyBorder="1" applyAlignment="1">
      <alignment horizontal="center" vertical="top"/>
    </xf>
    <xf numFmtId="3" fontId="4" fillId="3" borderId="18" xfId="0" applyNumberFormat="1" applyFont="1" applyFill="1" applyBorder="1" applyAlignment="1">
      <alignment horizontal="center" vertical="top" wrapText="1"/>
    </xf>
    <xf numFmtId="3" fontId="4" fillId="3" borderId="12" xfId="0" applyNumberFormat="1" applyFont="1" applyFill="1" applyBorder="1" applyAlignment="1">
      <alignment horizontal="center" vertical="top" wrapText="1"/>
    </xf>
    <xf numFmtId="3" fontId="4" fillId="3" borderId="50" xfId="0" applyNumberFormat="1" applyFont="1" applyFill="1" applyBorder="1" applyAlignment="1">
      <alignment horizontal="center" vertical="top" wrapText="1"/>
    </xf>
    <xf numFmtId="3" fontId="4" fillId="3" borderId="65" xfId="0" applyNumberFormat="1" applyFont="1" applyFill="1" applyBorder="1" applyAlignment="1">
      <alignment horizontal="center" vertical="top" wrapText="1"/>
    </xf>
    <xf numFmtId="3" fontId="4" fillId="0" borderId="50" xfId="0" applyNumberFormat="1" applyFont="1" applyFill="1" applyBorder="1" applyAlignment="1">
      <alignment horizontal="center" vertical="top" wrapText="1"/>
    </xf>
    <xf numFmtId="49" fontId="4" fillId="0" borderId="50" xfId="0" applyNumberFormat="1" applyFont="1" applyFill="1" applyBorder="1" applyAlignment="1">
      <alignment horizontal="center" vertical="top"/>
    </xf>
    <xf numFmtId="3" fontId="4" fillId="0" borderId="32" xfId="0" applyNumberFormat="1" applyFont="1" applyFill="1" applyBorder="1" applyAlignment="1">
      <alignment horizontal="center" vertical="top" wrapText="1"/>
    </xf>
    <xf numFmtId="3" fontId="1" fillId="3" borderId="30" xfId="0" applyNumberFormat="1" applyFont="1" applyFill="1" applyBorder="1" applyAlignment="1">
      <alignment horizontal="left" vertical="top" wrapText="1"/>
    </xf>
    <xf numFmtId="165" fontId="6" fillId="2" borderId="34" xfId="0" applyNumberFormat="1" applyFont="1" applyFill="1" applyBorder="1" applyAlignment="1">
      <alignment horizontal="center" vertical="top"/>
    </xf>
    <xf numFmtId="164" fontId="4" fillId="3" borderId="54" xfId="0" applyNumberFormat="1" applyFont="1" applyFill="1" applyBorder="1" applyAlignment="1">
      <alignment horizontal="center" vertical="top" wrapText="1"/>
    </xf>
    <xf numFmtId="164" fontId="4" fillId="3" borderId="45" xfId="0" applyNumberFormat="1" applyFont="1" applyFill="1" applyBorder="1" applyAlignment="1">
      <alignment horizontal="center" vertical="top"/>
    </xf>
    <xf numFmtId="3" fontId="4" fillId="3" borderId="77" xfId="0" applyNumberFormat="1" applyFont="1" applyFill="1" applyBorder="1" applyAlignment="1">
      <alignment horizontal="center" vertical="top"/>
    </xf>
    <xf numFmtId="3" fontId="4" fillId="0" borderId="77" xfId="0" applyNumberFormat="1" applyFont="1" applyFill="1" applyBorder="1" applyAlignment="1">
      <alignment horizontal="center" vertical="top" wrapText="1"/>
    </xf>
    <xf numFmtId="3" fontId="4" fillId="0" borderId="77" xfId="0" applyNumberFormat="1" applyFont="1" applyFill="1" applyBorder="1" applyAlignment="1">
      <alignment horizontal="center" vertical="top"/>
    </xf>
    <xf numFmtId="3" fontId="1" fillId="0" borderId="75" xfId="0" applyNumberFormat="1" applyFont="1" applyBorder="1" applyAlignment="1">
      <alignment horizontal="center" vertical="center" textRotation="90"/>
    </xf>
    <xf numFmtId="3" fontId="1" fillId="0" borderId="24" xfId="0" applyNumberFormat="1" applyFont="1" applyBorder="1" applyAlignment="1">
      <alignment horizontal="center" vertical="center" textRotation="90"/>
    </xf>
    <xf numFmtId="3" fontId="1" fillId="3" borderId="18" xfId="0" applyNumberFormat="1" applyFont="1" applyFill="1" applyBorder="1" applyAlignment="1">
      <alignment horizontal="center" vertical="top"/>
    </xf>
    <xf numFmtId="3" fontId="1" fillId="3" borderId="31" xfId="0" applyNumberFormat="1" applyFont="1" applyFill="1" applyBorder="1" applyAlignment="1">
      <alignment horizontal="center" vertical="top"/>
    </xf>
    <xf numFmtId="3" fontId="1" fillId="0" borderId="71" xfId="0" applyNumberFormat="1" applyFont="1" applyFill="1" applyBorder="1" applyAlignment="1">
      <alignment horizontal="center" vertical="top" wrapText="1"/>
    </xf>
    <xf numFmtId="3" fontId="1" fillId="0" borderId="14" xfId="0" applyNumberFormat="1" applyFont="1" applyFill="1" applyBorder="1" applyAlignment="1">
      <alignment horizontal="center" vertical="top" wrapText="1"/>
    </xf>
    <xf numFmtId="3" fontId="1" fillId="0" borderId="69" xfId="0" applyNumberFormat="1" applyFont="1" applyFill="1" applyBorder="1" applyAlignment="1">
      <alignment horizontal="center" vertical="top" wrapText="1"/>
    </xf>
    <xf numFmtId="3" fontId="1" fillId="3" borderId="47" xfId="0" applyNumberFormat="1" applyFont="1" applyFill="1" applyBorder="1" applyAlignment="1">
      <alignment horizontal="center" vertical="top" wrapText="1"/>
    </xf>
    <xf numFmtId="3" fontId="1" fillId="3" borderId="5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textRotation="1" wrapText="1"/>
    </xf>
    <xf numFmtId="3" fontId="2" fillId="3" borderId="22" xfId="0" applyNumberFormat="1" applyFont="1" applyFill="1" applyBorder="1" applyAlignment="1">
      <alignment horizontal="center" vertical="top" wrapText="1"/>
    </xf>
    <xf numFmtId="3" fontId="2" fillId="3" borderId="24" xfId="0" applyNumberFormat="1" applyFont="1" applyFill="1" applyBorder="1" applyAlignment="1">
      <alignment horizontal="center" vertical="top" wrapText="1"/>
    </xf>
    <xf numFmtId="3" fontId="4" fillId="3" borderId="4" xfId="0" applyNumberFormat="1" applyFont="1" applyFill="1" applyBorder="1" applyAlignment="1">
      <alignment horizontal="center" vertical="top" wrapText="1"/>
    </xf>
    <xf numFmtId="3" fontId="4" fillId="3" borderId="6" xfId="0" applyNumberFormat="1" applyFont="1" applyFill="1" applyBorder="1" applyAlignment="1">
      <alignment horizontal="center" vertical="top" wrapText="1"/>
    </xf>
    <xf numFmtId="0" fontId="25" fillId="0" borderId="0" xfId="0" applyFont="1" applyAlignment="1">
      <alignment horizontal="center"/>
    </xf>
    <xf numFmtId="3" fontId="2" fillId="0" borderId="1" xfId="0" applyNumberFormat="1" applyFont="1" applyFill="1" applyBorder="1" applyAlignment="1">
      <alignment horizontal="center" vertical="top"/>
    </xf>
    <xf numFmtId="3" fontId="4" fillId="3" borderId="35" xfId="0" applyNumberFormat="1" applyFont="1" applyFill="1" applyBorder="1" applyAlignment="1">
      <alignment horizontal="center" vertical="top"/>
    </xf>
    <xf numFmtId="3" fontId="4" fillId="3" borderId="22" xfId="0" applyNumberFormat="1" applyFont="1" applyFill="1" applyBorder="1" applyAlignment="1">
      <alignment horizontal="center" vertical="top" wrapText="1"/>
    </xf>
    <xf numFmtId="3" fontId="4" fillId="3" borderId="24" xfId="0" applyNumberFormat="1" applyFont="1" applyFill="1" applyBorder="1" applyAlignment="1">
      <alignment horizontal="center" vertical="top" wrapText="1"/>
    </xf>
    <xf numFmtId="0" fontId="10" fillId="3" borderId="27" xfId="0" applyFont="1" applyFill="1" applyBorder="1" applyAlignment="1">
      <alignment vertical="top" wrapText="1"/>
    </xf>
    <xf numFmtId="3" fontId="19" fillId="3" borderId="28" xfId="0" applyNumberFormat="1" applyFont="1" applyFill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top" wrapText="1"/>
    </xf>
    <xf numFmtId="0" fontId="7" fillId="3" borderId="29" xfId="0" applyFont="1" applyFill="1" applyBorder="1" applyAlignment="1">
      <alignment horizontal="center" vertical="top" wrapText="1"/>
    </xf>
    <xf numFmtId="3" fontId="19" fillId="3" borderId="0" xfId="0" applyNumberFormat="1" applyFont="1" applyFill="1" applyBorder="1" applyAlignment="1">
      <alignment horizontal="center" vertical="top"/>
    </xf>
    <xf numFmtId="0" fontId="7" fillId="3" borderId="13" xfId="0" applyFont="1" applyFill="1" applyBorder="1" applyAlignment="1">
      <alignment horizontal="center" vertical="top" wrapText="1"/>
    </xf>
    <xf numFmtId="0" fontId="7" fillId="3" borderId="15" xfId="0" applyFont="1" applyFill="1" applyBorder="1" applyAlignment="1">
      <alignment horizontal="center" vertical="top" wrapText="1"/>
    </xf>
    <xf numFmtId="0" fontId="10" fillId="3" borderId="22" xfId="0" applyFont="1" applyFill="1" applyBorder="1" applyAlignment="1">
      <alignment horizontal="center" vertical="top" wrapText="1"/>
    </xf>
    <xf numFmtId="0" fontId="10" fillId="3" borderId="24" xfId="0" applyFont="1" applyFill="1" applyBorder="1" applyAlignment="1">
      <alignment horizontal="center" vertical="top" wrapText="1"/>
    </xf>
    <xf numFmtId="164" fontId="1" fillId="0" borderId="50" xfId="0" applyNumberFormat="1" applyFont="1" applyFill="1" applyBorder="1" applyAlignment="1">
      <alignment horizontal="center" vertical="top"/>
    </xf>
    <xf numFmtId="3" fontId="4" fillId="0" borderId="65" xfId="0" applyNumberFormat="1" applyFont="1" applyFill="1" applyBorder="1" applyAlignment="1">
      <alignment horizontal="center" vertical="top" wrapText="1"/>
    </xf>
    <xf numFmtId="3" fontId="4" fillId="0" borderId="13" xfId="0" applyNumberFormat="1" applyFont="1" applyFill="1" applyBorder="1" applyAlignment="1">
      <alignment horizontal="center" vertical="top" wrapText="1"/>
    </xf>
    <xf numFmtId="3" fontId="4" fillId="3" borderId="35" xfId="0" applyNumberFormat="1" applyFont="1" applyFill="1" applyBorder="1" applyAlignment="1">
      <alignment horizontal="center" vertical="top" wrapText="1"/>
    </xf>
    <xf numFmtId="165" fontId="1" fillId="0" borderId="12" xfId="0" applyNumberFormat="1" applyFont="1" applyBorder="1" applyAlignment="1">
      <alignment horizontal="center" vertical="top" wrapText="1"/>
    </xf>
    <xf numFmtId="165" fontId="1" fillId="0" borderId="19" xfId="0" applyNumberFormat="1" applyFont="1" applyBorder="1" applyAlignment="1">
      <alignment horizontal="center" vertical="top" wrapText="1"/>
    </xf>
    <xf numFmtId="165" fontId="1" fillId="0" borderId="50" xfId="0" applyNumberFormat="1" applyFont="1" applyBorder="1" applyAlignment="1">
      <alignment horizontal="center" vertical="top" wrapText="1"/>
    </xf>
    <xf numFmtId="165" fontId="1" fillId="0" borderId="65" xfId="0" applyNumberFormat="1" applyFont="1" applyBorder="1" applyAlignment="1">
      <alignment horizontal="center" vertical="top" wrapText="1"/>
    </xf>
    <xf numFmtId="165" fontId="1" fillId="0" borderId="17" xfId="0" applyNumberFormat="1" applyFont="1" applyBorder="1" applyAlignment="1">
      <alignment horizontal="center" vertical="top" wrapText="1"/>
    </xf>
    <xf numFmtId="49" fontId="7" fillId="3" borderId="17" xfId="0" applyNumberFormat="1" applyFont="1" applyFill="1" applyBorder="1" applyAlignment="1">
      <alignment horizontal="center" vertical="top"/>
    </xf>
    <xf numFmtId="49" fontId="1" fillId="3" borderId="51" xfId="0" applyNumberFormat="1" applyFont="1" applyFill="1" applyBorder="1" applyAlignment="1">
      <alignment horizontal="center" vertical="top"/>
    </xf>
    <xf numFmtId="49" fontId="17" fillId="0" borderId="74" xfId="0" applyNumberFormat="1" applyFont="1" applyFill="1" applyBorder="1" applyAlignment="1">
      <alignment horizontal="center" vertical="top" textRotation="90"/>
    </xf>
    <xf numFmtId="49" fontId="17" fillId="0" borderId="26" xfId="0" applyNumberFormat="1" applyFont="1" applyFill="1" applyBorder="1" applyAlignment="1">
      <alignment horizontal="center" vertical="top" textRotation="90"/>
    </xf>
    <xf numFmtId="164" fontId="1" fillId="0" borderId="44" xfId="0" applyNumberFormat="1" applyFont="1" applyFill="1" applyBorder="1" applyAlignment="1">
      <alignment horizontal="center" vertical="top"/>
    </xf>
    <xf numFmtId="165" fontId="1" fillId="0" borderId="28" xfId="0" applyNumberFormat="1" applyFont="1" applyFill="1" applyBorder="1" applyAlignment="1">
      <alignment horizontal="center" vertical="top"/>
    </xf>
    <xf numFmtId="49" fontId="1" fillId="3" borderId="1" xfId="0" applyNumberFormat="1" applyFont="1" applyFill="1" applyBorder="1" applyAlignment="1">
      <alignment horizontal="center" vertical="top"/>
    </xf>
    <xf numFmtId="164" fontId="1" fillId="3" borderId="13" xfId="0" applyNumberFormat="1" applyFont="1" applyFill="1" applyBorder="1" applyAlignment="1">
      <alignment horizontal="center" vertical="top" wrapText="1"/>
    </xf>
    <xf numFmtId="49" fontId="1" fillId="3" borderId="31" xfId="0" applyNumberFormat="1" applyFont="1" applyFill="1" applyBorder="1" applyAlignment="1">
      <alignment horizontal="center" vertical="top"/>
    </xf>
    <xf numFmtId="49" fontId="4" fillId="0" borderId="28" xfId="0" applyNumberFormat="1" applyFont="1" applyFill="1" applyBorder="1" applyAlignment="1">
      <alignment horizontal="center" vertical="top" wrapText="1"/>
    </xf>
    <xf numFmtId="49" fontId="4" fillId="0" borderId="51" xfId="0" applyNumberFormat="1" applyFont="1" applyFill="1" applyBorder="1" applyAlignment="1">
      <alignment horizontal="center" vertical="top" wrapText="1"/>
    </xf>
    <xf numFmtId="0" fontId="4" fillId="0" borderId="65" xfId="0" applyFont="1" applyFill="1" applyBorder="1" applyAlignment="1">
      <alignment horizontal="center" vertical="top" wrapText="1"/>
    </xf>
    <xf numFmtId="49" fontId="4" fillId="0" borderId="31" xfId="0" applyNumberFormat="1" applyFont="1" applyFill="1" applyBorder="1" applyAlignment="1">
      <alignment horizontal="center" vertical="top" wrapText="1"/>
    </xf>
    <xf numFmtId="0" fontId="4" fillId="0" borderId="44" xfId="0" applyFont="1" applyFill="1" applyBorder="1" applyAlignment="1">
      <alignment horizontal="center" vertical="top" wrapText="1"/>
    </xf>
    <xf numFmtId="0" fontId="4" fillId="0" borderId="32" xfId="0" applyFont="1" applyFill="1" applyBorder="1" applyAlignment="1">
      <alignment horizontal="center" vertical="top" wrapText="1"/>
    </xf>
    <xf numFmtId="49" fontId="4" fillId="0" borderId="18" xfId="0" applyNumberFormat="1" applyFont="1" applyFill="1" applyBorder="1" applyAlignment="1">
      <alignment horizontal="center" vertical="top" wrapText="1"/>
    </xf>
    <xf numFmtId="49" fontId="10" fillId="0" borderId="0" xfId="0" applyNumberFormat="1" applyFont="1" applyFill="1" applyBorder="1" applyAlignment="1">
      <alignment horizontal="center" vertical="top"/>
    </xf>
    <xf numFmtId="164" fontId="1" fillId="3" borderId="12" xfId="0" applyNumberFormat="1" applyFont="1" applyFill="1" applyBorder="1" applyAlignment="1">
      <alignment horizontal="center" vertical="top" wrapText="1"/>
    </xf>
    <xf numFmtId="3" fontId="4" fillId="0" borderId="18" xfId="0" applyNumberFormat="1" applyFont="1" applyFill="1" applyBorder="1" applyAlignment="1">
      <alignment horizontal="center" vertical="top"/>
    </xf>
    <xf numFmtId="0" fontId="15" fillId="0" borderId="51" xfId="0" applyFont="1" applyBorder="1" applyAlignment="1">
      <alignment horizontal="center" vertical="top"/>
    </xf>
    <xf numFmtId="3" fontId="4" fillId="0" borderId="4" xfId="0" applyNumberFormat="1" applyFont="1" applyFill="1" applyBorder="1" applyAlignment="1">
      <alignment horizontal="center" vertical="top" wrapText="1"/>
    </xf>
    <xf numFmtId="164" fontId="1" fillId="0" borderId="12" xfId="0" applyNumberFormat="1" applyFont="1" applyFill="1" applyBorder="1" applyAlignment="1">
      <alignment horizontal="center" vertical="top" wrapText="1"/>
    </xf>
    <xf numFmtId="164" fontId="1" fillId="0" borderId="47" xfId="0" applyNumberFormat="1" applyFont="1" applyFill="1" applyBorder="1" applyAlignment="1">
      <alignment horizontal="center" vertical="top"/>
    </xf>
    <xf numFmtId="164" fontId="4" fillId="3" borderId="47" xfId="0" applyNumberFormat="1" applyFont="1" applyFill="1" applyBorder="1" applyAlignment="1">
      <alignment horizontal="center" vertical="top"/>
    </xf>
    <xf numFmtId="164" fontId="1" fillId="3" borderId="47" xfId="0" applyNumberFormat="1" applyFont="1" applyFill="1" applyBorder="1" applyAlignment="1">
      <alignment horizontal="center" vertical="top"/>
    </xf>
    <xf numFmtId="164" fontId="1" fillId="3" borderId="47" xfId="0" applyNumberFormat="1" applyFont="1" applyFill="1" applyBorder="1" applyAlignment="1">
      <alignment horizontal="center" vertical="top" wrapText="1"/>
    </xf>
    <xf numFmtId="164" fontId="4" fillId="3" borderId="47" xfId="0" applyNumberFormat="1" applyFont="1" applyFill="1" applyBorder="1" applyAlignment="1">
      <alignment horizontal="center" vertical="top" wrapText="1"/>
    </xf>
    <xf numFmtId="164" fontId="1" fillId="0" borderId="68" xfId="0" applyNumberFormat="1" applyFont="1" applyFill="1" applyBorder="1" applyAlignment="1">
      <alignment horizontal="center" vertical="top"/>
    </xf>
    <xf numFmtId="164" fontId="1" fillId="3" borderId="68" xfId="0" applyNumberFormat="1" applyFont="1" applyFill="1" applyBorder="1" applyAlignment="1">
      <alignment horizontal="center" vertical="top"/>
    </xf>
    <xf numFmtId="164" fontId="1" fillId="3" borderId="68" xfId="0" applyNumberFormat="1" applyFont="1" applyFill="1" applyBorder="1" applyAlignment="1">
      <alignment horizontal="center" vertical="top" wrapText="1"/>
    </xf>
    <xf numFmtId="164" fontId="1" fillId="0" borderId="68" xfId="0" applyNumberFormat="1" applyFont="1" applyFill="1" applyBorder="1" applyAlignment="1">
      <alignment horizontal="center" vertical="top" wrapText="1"/>
    </xf>
    <xf numFmtId="3" fontId="4" fillId="0" borderId="68" xfId="0" applyNumberFormat="1" applyFont="1" applyFill="1" applyBorder="1" applyAlignment="1">
      <alignment horizontal="center" vertical="top"/>
    </xf>
    <xf numFmtId="49" fontId="4" fillId="0" borderId="51" xfId="0" applyNumberFormat="1" applyFont="1" applyFill="1" applyBorder="1" applyAlignment="1">
      <alignment horizontal="center" vertical="top"/>
    </xf>
    <xf numFmtId="3" fontId="1" fillId="3" borderId="5" xfId="0" applyNumberFormat="1" applyFont="1" applyFill="1" applyBorder="1" applyAlignment="1">
      <alignment horizontal="center" vertical="top"/>
    </xf>
    <xf numFmtId="3" fontId="1" fillId="3" borderId="14" xfId="0" applyNumberFormat="1" applyFont="1" applyFill="1" applyBorder="1" applyAlignment="1">
      <alignment horizontal="center" vertical="top"/>
    </xf>
    <xf numFmtId="3" fontId="4" fillId="0" borderId="17" xfId="0" applyNumberFormat="1" applyFont="1" applyFill="1" applyBorder="1" applyAlignment="1">
      <alignment horizontal="center" vertical="top" wrapText="1"/>
    </xf>
    <xf numFmtId="164" fontId="4" fillId="3" borderId="69" xfId="0" applyNumberFormat="1" applyFont="1" applyFill="1" applyBorder="1" applyAlignment="1">
      <alignment horizontal="center" vertical="top" wrapText="1"/>
    </xf>
    <xf numFmtId="164" fontId="4" fillId="3" borderId="14" xfId="0" applyNumberFormat="1" applyFont="1" applyFill="1" applyBorder="1" applyAlignment="1">
      <alignment horizontal="center" vertical="top" wrapText="1"/>
    </xf>
    <xf numFmtId="3" fontId="1" fillId="0" borderId="71" xfId="0" applyNumberFormat="1" applyFont="1" applyFill="1" applyBorder="1" applyAlignment="1">
      <alignment horizontal="center" vertical="top"/>
    </xf>
    <xf numFmtId="165" fontId="1" fillId="0" borderId="73" xfId="0" applyNumberFormat="1" applyFont="1" applyFill="1" applyBorder="1" applyAlignment="1">
      <alignment horizontal="center" vertical="top" wrapText="1"/>
    </xf>
    <xf numFmtId="0" fontId="1" fillId="0" borderId="23" xfId="0" applyFont="1" applyFill="1" applyBorder="1" applyAlignment="1">
      <alignment horizontal="center" vertical="top" wrapText="1"/>
    </xf>
    <xf numFmtId="0" fontId="4" fillId="0" borderId="73" xfId="0" applyFont="1" applyFill="1" applyBorder="1" applyAlignment="1">
      <alignment horizontal="center" vertical="top" wrapText="1"/>
    </xf>
    <xf numFmtId="0" fontId="4" fillId="0" borderId="71" xfId="0" applyFont="1" applyFill="1" applyBorder="1" applyAlignment="1">
      <alignment horizontal="center" vertical="top" wrapText="1"/>
    </xf>
    <xf numFmtId="0" fontId="4" fillId="0" borderId="69" xfId="0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horizontal="center" vertical="top" wrapText="1"/>
    </xf>
    <xf numFmtId="3" fontId="10" fillId="0" borderId="14" xfId="0" applyNumberFormat="1" applyFont="1" applyFill="1" applyBorder="1" applyAlignment="1">
      <alignment horizontal="center" vertical="top" wrapText="1"/>
    </xf>
    <xf numFmtId="3" fontId="1" fillId="3" borderId="17" xfId="0" applyNumberFormat="1" applyFont="1" applyFill="1" applyBorder="1" applyAlignment="1">
      <alignment horizontal="center" vertical="top" wrapText="1"/>
    </xf>
    <xf numFmtId="3" fontId="4" fillId="3" borderId="17" xfId="0" applyNumberFormat="1" applyFont="1" applyFill="1" applyBorder="1" applyAlignment="1">
      <alignment horizontal="center" vertical="top" wrapText="1"/>
    </xf>
    <xf numFmtId="3" fontId="4" fillId="0" borderId="69" xfId="0" applyNumberFormat="1" applyFont="1" applyFill="1" applyBorder="1" applyAlignment="1">
      <alignment horizontal="center" vertical="top" wrapText="1"/>
    </xf>
    <xf numFmtId="0" fontId="15" fillId="0" borderId="71" xfId="0" applyFont="1" applyBorder="1" applyAlignment="1">
      <alignment horizontal="center" vertical="top" wrapText="1"/>
    </xf>
    <xf numFmtId="165" fontId="1" fillId="0" borderId="47" xfId="0" applyNumberFormat="1" applyFont="1" applyBorder="1" applyAlignment="1">
      <alignment horizontal="center" vertical="top" wrapText="1"/>
    </xf>
    <xf numFmtId="3" fontId="1" fillId="0" borderId="47" xfId="0" applyNumberFormat="1" applyFont="1" applyFill="1" applyBorder="1" applyAlignment="1">
      <alignment horizontal="center" vertical="top" wrapText="1"/>
    </xf>
    <xf numFmtId="165" fontId="1" fillId="0" borderId="66" xfId="0" applyNumberFormat="1" applyFont="1" applyFill="1" applyBorder="1" applyAlignment="1">
      <alignment horizontal="center" vertical="top" wrapText="1"/>
    </xf>
    <xf numFmtId="0" fontId="1" fillId="0" borderId="60" xfId="0" applyFont="1" applyFill="1" applyBorder="1" applyAlignment="1">
      <alignment horizontal="center" vertical="top" wrapText="1"/>
    </xf>
    <xf numFmtId="0" fontId="4" fillId="0" borderId="66" xfId="0" applyFont="1" applyFill="1" applyBorder="1" applyAlignment="1">
      <alignment horizontal="center" vertical="top" wrapText="1"/>
    </xf>
    <xf numFmtId="0" fontId="4" fillId="0" borderId="53" xfId="0" applyFont="1" applyFill="1" applyBorder="1" applyAlignment="1">
      <alignment horizontal="center" vertical="top" wrapText="1"/>
    </xf>
    <xf numFmtId="0" fontId="4" fillId="0" borderId="45" xfId="0" applyFont="1" applyFill="1" applyBorder="1" applyAlignment="1">
      <alignment horizontal="center" vertical="top" wrapText="1"/>
    </xf>
    <xf numFmtId="0" fontId="4" fillId="0" borderId="47" xfId="0" applyFont="1" applyFill="1" applyBorder="1" applyAlignment="1">
      <alignment horizontal="center" vertical="top" wrapText="1"/>
    </xf>
    <xf numFmtId="3" fontId="10" fillId="0" borderId="54" xfId="0" applyNumberFormat="1" applyFont="1" applyFill="1" applyBorder="1" applyAlignment="1">
      <alignment horizontal="center" vertical="top" wrapText="1"/>
    </xf>
    <xf numFmtId="3" fontId="4" fillId="0" borderId="45" xfId="0" applyNumberFormat="1" applyFont="1" applyFill="1" applyBorder="1" applyAlignment="1">
      <alignment horizontal="center" vertical="top" wrapText="1"/>
    </xf>
    <xf numFmtId="0" fontId="15" fillId="0" borderId="53" xfId="0" applyFont="1" applyBorder="1" applyAlignment="1">
      <alignment horizontal="center" vertical="top" wrapText="1"/>
    </xf>
    <xf numFmtId="164" fontId="1" fillId="3" borderId="78" xfId="0" applyNumberFormat="1" applyFont="1" applyFill="1" applyBorder="1" applyAlignment="1">
      <alignment horizontal="center" vertical="top" wrapText="1"/>
    </xf>
    <xf numFmtId="164" fontId="1" fillId="3" borderId="70" xfId="0" applyNumberFormat="1" applyFont="1" applyFill="1" applyBorder="1" applyAlignment="1">
      <alignment horizontal="center" vertical="top" wrapText="1"/>
    </xf>
    <xf numFmtId="164" fontId="1" fillId="3" borderId="77" xfId="0" applyNumberFormat="1" applyFont="1" applyFill="1" applyBorder="1" applyAlignment="1">
      <alignment horizontal="center" vertical="top" wrapText="1"/>
    </xf>
    <xf numFmtId="164" fontId="1" fillId="0" borderId="53" xfId="0" applyNumberFormat="1" applyFont="1" applyFill="1" applyBorder="1" applyAlignment="1">
      <alignment horizontal="center" vertical="top"/>
    </xf>
    <xf numFmtId="3" fontId="1" fillId="0" borderId="35" xfId="0" applyNumberFormat="1" applyFont="1" applyFill="1" applyBorder="1" applyAlignment="1">
      <alignment horizontal="center" vertical="top" wrapText="1"/>
    </xf>
    <xf numFmtId="3" fontId="1" fillId="0" borderId="4" xfId="0" applyNumberFormat="1" applyFont="1" applyFill="1" applyBorder="1" applyAlignment="1">
      <alignment horizontal="center" vertical="top" wrapText="1"/>
    </xf>
    <xf numFmtId="3" fontId="1" fillId="0" borderId="6" xfId="0" applyNumberFormat="1" applyFont="1" applyFill="1" applyBorder="1" applyAlignment="1">
      <alignment horizontal="center" vertical="top" wrapText="1"/>
    </xf>
    <xf numFmtId="3" fontId="1" fillId="0" borderId="13" xfId="0" applyNumberFormat="1" applyFont="1" applyFill="1" applyBorder="1" applyAlignment="1">
      <alignment horizontal="center" vertical="top" wrapText="1"/>
    </xf>
    <xf numFmtId="3" fontId="1" fillId="0" borderId="49" xfId="0" applyNumberFormat="1" applyFont="1" applyBorder="1" applyAlignment="1">
      <alignment horizontal="center" vertical="top" wrapText="1"/>
    </xf>
    <xf numFmtId="0" fontId="10" fillId="0" borderId="49" xfId="0" applyFont="1" applyFill="1" applyBorder="1" applyAlignment="1">
      <alignment vertical="top" wrapText="1"/>
    </xf>
    <xf numFmtId="0" fontId="10" fillId="0" borderId="50" xfId="0" applyFont="1" applyFill="1" applyBorder="1" applyAlignment="1">
      <alignment horizontal="center" vertical="top" wrapText="1"/>
    </xf>
    <xf numFmtId="0" fontId="10" fillId="0" borderId="65" xfId="0" applyFont="1" applyFill="1" applyBorder="1" applyAlignment="1">
      <alignment horizontal="center" vertical="top" wrapText="1"/>
    </xf>
    <xf numFmtId="3" fontId="1" fillId="3" borderId="49" xfId="0" applyNumberFormat="1" applyFont="1" applyFill="1" applyBorder="1" applyAlignment="1">
      <alignment horizontal="center" vertical="top" wrapText="1"/>
    </xf>
    <xf numFmtId="0" fontId="7" fillId="3" borderId="30" xfId="0" applyFont="1" applyFill="1" applyBorder="1" applyAlignment="1">
      <alignment vertical="top" wrapText="1"/>
    </xf>
    <xf numFmtId="0" fontId="10" fillId="3" borderId="49" xfId="0" applyFont="1" applyFill="1" applyBorder="1" applyAlignment="1">
      <alignment vertical="top" wrapText="1"/>
    </xf>
    <xf numFmtId="0" fontId="10" fillId="3" borderId="50" xfId="0" applyFont="1" applyFill="1" applyBorder="1" applyAlignment="1">
      <alignment horizontal="center" vertical="top" wrapText="1"/>
    </xf>
    <xf numFmtId="0" fontId="10" fillId="3" borderId="65" xfId="0" applyFont="1" applyFill="1" applyBorder="1" applyAlignment="1">
      <alignment horizontal="center" vertical="top" wrapText="1"/>
    </xf>
    <xf numFmtId="3" fontId="1" fillId="0" borderId="41" xfId="0" applyNumberFormat="1" applyFont="1" applyBorder="1" applyAlignment="1">
      <alignment horizontal="center" vertical="top" wrapText="1"/>
    </xf>
    <xf numFmtId="0" fontId="10" fillId="0" borderId="30" xfId="0" applyFont="1" applyFill="1" applyBorder="1" applyAlignment="1">
      <alignment vertical="top" wrapText="1"/>
    </xf>
    <xf numFmtId="0" fontId="10" fillId="3" borderId="12" xfId="0" applyFont="1" applyFill="1" applyBorder="1" applyAlignment="1">
      <alignment horizontal="center" vertical="top" wrapText="1"/>
    </xf>
    <xf numFmtId="0" fontId="10" fillId="3" borderId="19" xfId="0" applyFont="1" applyFill="1" applyBorder="1" applyAlignment="1">
      <alignment horizontal="center" vertical="top" wrapText="1"/>
    </xf>
    <xf numFmtId="3" fontId="1" fillId="0" borderId="30" xfId="0" applyNumberFormat="1" applyFont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top" wrapText="1"/>
    </xf>
    <xf numFmtId="0" fontId="4" fillId="3" borderId="15" xfId="0" applyFont="1" applyFill="1" applyBorder="1" applyAlignment="1">
      <alignment horizontal="center" vertical="top" wrapText="1"/>
    </xf>
    <xf numFmtId="0" fontId="4" fillId="3" borderId="22" xfId="0" applyFont="1" applyFill="1" applyBorder="1" applyAlignment="1">
      <alignment horizontal="center" vertical="top" wrapText="1"/>
    </xf>
    <xf numFmtId="0" fontId="4" fillId="3" borderId="24" xfId="0" applyFont="1" applyFill="1" applyBorder="1" applyAlignment="1">
      <alignment horizontal="center" vertical="top" wrapText="1"/>
    </xf>
    <xf numFmtId="3" fontId="4" fillId="0" borderId="49" xfId="0" applyNumberFormat="1" applyFont="1" applyBorder="1" applyAlignment="1">
      <alignment horizontal="center" vertical="top" wrapText="1"/>
    </xf>
    <xf numFmtId="164" fontId="4" fillId="0" borderId="50" xfId="0" applyNumberFormat="1" applyFont="1" applyBorder="1" applyAlignment="1">
      <alignment horizontal="center" vertical="top" wrapText="1"/>
    </xf>
    <xf numFmtId="164" fontId="4" fillId="0" borderId="51" xfId="0" applyNumberFormat="1" applyFont="1" applyBorder="1" applyAlignment="1">
      <alignment horizontal="center" vertical="top" wrapText="1"/>
    </xf>
    <xf numFmtId="0" fontId="4" fillId="0" borderId="15" xfId="0" applyFont="1" applyFill="1" applyBorder="1" applyAlignment="1">
      <alignment horizontal="center" vertical="top" wrapText="1"/>
    </xf>
    <xf numFmtId="164" fontId="4" fillId="3" borderId="51" xfId="0" applyNumberFormat="1" applyFont="1" applyFill="1" applyBorder="1" applyAlignment="1">
      <alignment horizontal="center" vertical="top" wrapText="1"/>
    </xf>
    <xf numFmtId="164" fontId="4" fillId="3" borderId="18" xfId="0" applyNumberFormat="1" applyFont="1" applyFill="1" applyBorder="1" applyAlignment="1">
      <alignment horizontal="center" vertical="top"/>
    </xf>
    <xf numFmtId="165" fontId="4" fillId="0" borderId="4" xfId="0" applyNumberFormat="1" applyFont="1" applyBorder="1" applyAlignment="1">
      <alignment horizontal="center" vertical="top" wrapText="1"/>
    </xf>
    <xf numFmtId="49" fontId="4" fillId="0" borderId="24" xfId="0" applyNumberFormat="1" applyFont="1" applyFill="1" applyBorder="1" applyAlignment="1">
      <alignment horizontal="center" vertical="top"/>
    </xf>
    <xf numFmtId="49" fontId="4" fillId="0" borderId="22" xfId="0" applyNumberFormat="1" applyFont="1" applyFill="1" applyBorder="1" applyAlignment="1">
      <alignment horizontal="center" vertical="top"/>
    </xf>
    <xf numFmtId="3" fontId="4" fillId="3" borderId="71" xfId="0" applyNumberFormat="1" applyFont="1" applyFill="1" applyBorder="1" applyAlignment="1">
      <alignment horizontal="center" vertical="top"/>
    </xf>
    <xf numFmtId="3" fontId="4" fillId="3" borderId="18" xfId="0" applyNumberFormat="1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 wrapText="1"/>
    </xf>
    <xf numFmtId="3" fontId="4" fillId="0" borderId="79" xfId="0" applyNumberFormat="1" applyFont="1" applyFill="1" applyBorder="1" applyAlignment="1">
      <alignment horizontal="center" vertical="top" wrapText="1"/>
    </xf>
    <xf numFmtId="3" fontId="4" fillId="0" borderId="22" xfId="0" applyNumberFormat="1" applyFont="1" applyFill="1" applyBorder="1" applyAlignment="1">
      <alignment vertical="top"/>
    </xf>
    <xf numFmtId="3" fontId="4" fillId="3" borderId="79" xfId="0" applyNumberFormat="1" applyFont="1" applyFill="1" applyBorder="1" applyAlignment="1">
      <alignment horizontal="center" vertical="top"/>
    </xf>
    <xf numFmtId="3" fontId="4" fillId="3" borderId="68" xfId="0" applyNumberFormat="1" applyFont="1" applyFill="1" applyBorder="1" applyAlignment="1">
      <alignment horizontal="center" vertical="top"/>
    </xf>
    <xf numFmtId="49" fontId="4" fillId="0" borderId="0" xfId="0" applyNumberFormat="1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/>
    </xf>
    <xf numFmtId="3" fontId="4" fillId="0" borderId="79" xfId="0" applyNumberFormat="1" applyFont="1" applyFill="1" applyBorder="1" applyAlignment="1">
      <alignment horizontal="center" vertical="top"/>
    </xf>
    <xf numFmtId="3" fontId="4" fillId="0" borderId="75" xfId="0" applyNumberFormat="1" applyFont="1" applyFill="1" applyBorder="1" applyAlignment="1">
      <alignment vertical="top"/>
    </xf>
    <xf numFmtId="3" fontId="4" fillId="3" borderId="78" xfId="0" applyNumberFormat="1" applyFont="1" applyFill="1" applyBorder="1" applyAlignment="1">
      <alignment horizontal="center" vertical="top"/>
    </xf>
    <xf numFmtId="165" fontId="6" fillId="5" borderId="21" xfId="0" applyNumberFormat="1" applyFont="1" applyFill="1" applyBorder="1" applyAlignment="1">
      <alignment horizontal="center" vertical="top" wrapText="1"/>
    </xf>
    <xf numFmtId="3" fontId="4" fillId="0" borderId="24" xfId="0" applyNumberFormat="1" applyFont="1" applyFill="1" applyBorder="1" applyAlignment="1">
      <alignment vertical="top"/>
    </xf>
    <xf numFmtId="3" fontId="4" fillId="3" borderId="19" xfId="0" applyNumberFormat="1" applyFont="1" applyFill="1" applyBorder="1" applyAlignment="1">
      <alignment horizontal="center" vertical="top"/>
    </xf>
    <xf numFmtId="3" fontId="4" fillId="0" borderId="21" xfId="0" applyNumberFormat="1" applyFont="1" applyFill="1" applyBorder="1" applyAlignment="1">
      <alignment horizontal="center" vertical="top"/>
    </xf>
    <xf numFmtId="0" fontId="1" fillId="3" borderId="13" xfId="0" applyFont="1" applyFill="1" applyBorder="1" applyAlignment="1">
      <alignment horizontal="center" vertical="top" wrapText="1"/>
    </xf>
    <xf numFmtId="0" fontId="4" fillId="0" borderId="42" xfId="0" applyFont="1" applyFill="1" applyBorder="1" applyAlignment="1">
      <alignment vertical="top" wrapText="1"/>
    </xf>
    <xf numFmtId="0" fontId="4" fillId="3" borderId="31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4" fillId="0" borderId="13" xfId="0" applyFont="1" applyFill="1" applyBorder="1" applyAlignment="1">
      <alignment horizontal="center" vertical="top" wrapText="1"/>
    </xf>
    <xf numFmtId="0" fontId="4" fillId="0" borderId="31" xfId="0" applyFont="1" applyFill="1" applyBorder="1" applyAlignment="1">
      <alignment horizontal="center" vertical="top"/>
    </xf>
    <xf numFmtId="0" fontId="4" fillId="0" borderId="22" xfId="0" applyFont="1" applyFill="1" applyBorder="1" applyAlignment="1">
      <alignment horizontal="center" vertical="top" wrapText="1"/>
    </xf>
    <xf numFmtId="0" fontId="4" fillId="0" borderId="24" xfId="0" applyFont="1" applyFill="1" applyBorder="1" applyAlignment="1">
      <alignment horizontal="center" vertical="top" wrapText="1"/>
    </xf>
    <xf numFmtId="3" fontId="4" fillId="0" borderId="69" xfId="0" applyNumberFormat="1" applyFont="1" applyBorder="1" applyAlignment="1">
      <alignment horizontal="center" vertical="top" wrapText="1"/>
    </xf>
    <xf numFmtId="3" fontId="3" fillId="0" borderId="23" xfId="0" applyNumberFormat="1" applyFont="1" applyFill="1" applyBorder="1" applyAlignment="1">
      <alignment horizontal="center" vertical="top"/>
    </xf>
    <xf numFmtId="3" fontId="1" fillId="0" borderId="60" xfId="0" applyNumberFormat="1" applyFont="1" applyFill="1" applyBorder="1" applyAlignment="1">
      <alignment horizontal="center" vertical="top"/>
    </xf>
    <xf numFmtId="3" fontId="4" fillId="4" borderId="5" xfId="0" applyNumberFormat="1" applyFont="1" applyFill="1" applyBorder="1" applyAlignment="1">
      <alignment horizontal="center" vertical="top" wrapText="1"/>
    </xf>
    <xf numFmtId="3" fontId="1" fillId="3" borderId="14" xfId="0" applyNumberFormat="1" applyFont="1" applyFill="1" applyBorder="1" applyAlignment="1">
      <alignment horizontal="center" vertical="top" wrapText="1"/>
    </xf>
    <xf numFmtId="3" fontId="1" fillId="4" borderId="69" xfId="0" applyNumberFormat="1" applyFont="1" applyFill="1" applyBorder="1" applyAlignment="1">
      <alignment horizontal="center" vertical="top" wrapText="1"/>
    </xf>
    <xf numFmtId="3" fontId="1" fillId="4" borderId="71" xfId="0" applyNumberFormat="1" applyFont="1" applyFill="1" applyBorder="1" applyAlignment="1">
      <alignment horizontal="center" vertical="top" wrapText="1"/>
    </xf>
    <xf numFmtId="164" fontId="1" fillId="3" borderId="15" xfId="0" applyNumberFormat="1" applyFont="1" applyFill="1" applyBorder="1" applyAlignment="1">
      <alignment horizontal="center" vertical="top" wrapText="1"/>
    </xf>
    <xf numFmtId="165" fontId="3" fillId="5" borderId="21" xfId="0" applyNumberFormat="1" applyFont="1" applyFill="1" applyBorder="1" applyAlignment="1">
      <alignment horizontal="center" vertical="top" wrapText="1"/>
    </xf>
    <xf numFmtId="3" fontId="4" fillId="3" borderId="31" xfId="0" applyNumberFormat="1" applyFont="1" applyFill="1" applyBorder="1" applyAlignment="1">
      <alignment horizontal="center" vertical="top"/>
    </xf>
    <xf numFmtId="165" fontId="4" fillId="3" borderId="0" xfId="0" applyNumberFormat="1" applyFont="1" applyFill="1" applyAlignment="1">
      <alignment vertical="top"/>
    </xf>
    <xf numFmtId="49" fontId="4" fillId="3" borderId="0" xfId="0" applyNumberFormat="1" applyFont="1" applyFill="1" applyBorder="1" applyAlignment="1">
      <alignment horizontal="center" vertical="top"/>
    </xf>
    <xf numFmtId="49" fontId="4" fillId="3" borderId="13" xfId="0" applyNumberFormat="1" applyFont="1" applyFill="1" applyBorder="1" applyAlignment="1">
      <alignment horizontal="center" vertical="top"/>
    </xf>
    <xf numFmtId="0" fontId="4" fillId="3" borderId="31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top" wrapText="1"/>
    </xf>
    <xf numFmtId="0" fontId="1" fillId="3" borderId="71" xfId="0" applyFont="1" applyFill="1" applyBorder="1" applyAlignment="1">
      <alignment vertical="top" wrapText="1"/>
    </xf>
    <xf numFmtId="0" fontId="1" fillId="3" borderId="17" xfId="0" applyFont="1" applyFill="1" applyBorder="1" applyAlignment="1">
      <alignment vertical="top" wrapText="1"/>
    </xf>
    <xf numFmtId="165" fontId="3" fillId="5" borderId="56" xfId="0" applyNumberFormat="1" applyFont="1" applyFill="1" applyBorder="1" applyAlignment="1">
      <alignment horizontal="center" vertical="top" wrapText="1"/>
    </xf>
    <xf numFmtId="164" fontId="1" fillId="3" borderId="45" xfId="0" applyNumberFormat="1" applyFont="1" applyFill="1" applyBorder="1" applyAlignment="1">
      <alignment horizontal="center" vertical="top"/>
    </xf>
    <xf numFmtId="3" fontId="1" fillId="0" borderId="44" xfId="0" applyNumberFormat="1" applyFont="1" applyFill="1" applyBorder="1" applyAlignment="1">
      <alignment horizontal="center" vertical="top" wrapText="1"/>
    </xf>
    <xf numFmtId="3" fontId="1" fillId="4" borderId="32" xfId="0" applyNumberFormat="1" applyFont="1" applyFill="1" applyBorder="1" applyAlignment="1">
      <alignment horizontal="center" vertical="top" wrapText="1"/>
    </xf>
    <xf numFmtId="3" fontId="1" fillId="4" borderId="44" xfId="0" applyNumberFormat="1" applyFont="1" applyFill="1" applyBorder="1" applyAlignment="1">
      <alignment horizontal="center" vertical="top" wrapText="1"/>
    </xf>
    <xf numFmtId="3" fontId="1" fillId="4" borderId="50" xfId="0" applyNumberFormat="1" applyFont="1" applyFill="1" applyBorder="1" applyAlignment="1">
      <alignment horizontal="center"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3" borderId="31" xfId="0" applyFont="1" applyFill="1" applyBorder="1" applyAlignment="1">
      <alignment horizontal="center" vertical="top" wrapText="1"/>
    </xf>
    <xf numFmtId="0" fontId="1" fillId="3" borderId="19" xfId="0" applyFont="1" applyFill="1" applyBorder="1" applyAlignment="1">
      <alignment horizontal="center" vertical="top" wrapText="1"/>
    </xf>
    <xf numFmtId="0" fontId="1" fillId="3" borderId="32" xfId="0" applyFont="1" applyFill="1" applyBorder="1" applyAlignment="1">
      <alignment horizontal="center" vertical="top" wrapText="1"/>
    </xf>
    <xf numFmtId="0" fontId="1" fillId="3" borderId="44" xfId="0" applyFont="1" applyFill="1" applyBorder="1" applyAlignment="1">
      <alignment horizontal="center" vertical="top" wrapText="1"/>
    </xf>
    <xf numFmtId="164" fontId="4" fillId="3" borderId="35" xfId="0" applyNumberFormat="1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9" xfId="0" applyFont="1" applyFill="1" applyBorder="1" applyAlignment="1">
      <alignment horizontal="center" vertical="top" wrapText="1"/>
    </xf>
    <xf numFmtId="0" fontId="4" fillId="3" borderId="30" xfId="0" applyFont="1" applyFill="1" applyBorder="1" applyAlignment="1">
      <alignment vertical="top" wrapText="1"/>
    </xf>
    <xf numFmtId="0" fontId="4" fillId="3" borderId="18" xfId="0" applyNumberFormat="1" applyFont="1" applyFill="1" applyBorder="1" applyAlignment="1">
      <alignment horizontal="center" vertical="top"/>
    </xf>
    <xf numFmtId="0" fontId="4" fillId="3" borderId="12" xfId="0" applyFont="1" applyFill="1" applyBorder="1" applyAlignment="1">
      <alignment horizontal="center" vertical="top" wrapText="1"/>
    </xf>
    <xf numFmtId="0" fontId="4" fillId="3" borderId="19" xfId="0" applyFont="1" applyFill="1" applyBorder="1" applyAlignment="1">
      <alignment horizontal="center" vertical="top" wrapText="1"/>
    </xf>
    <xf numFmtId="0" fontId="4" fillId="3" borderId="44" xfId="0" applyFont="1" applyFill="1" applyBorder="1" applyAlignment="1">
      <alignment horizontal="center" vertical="top" wrapText="1"/>
    </xf>
    <xf numFmtId="0" fontId="4" fillId="3" borderId="45" xfId="0" applyFont="1" applyFill="1" applyBorder="1" applyAlignment="1">
      <alignment horizontal="center" vertical="top" wrapText="1"/>
    </xf>
    <xf numFmtId="3" fontId="4" fillId="3" borderId="70" xfId="0" applyNumberFormat="1" applyFont="1" applyFill="1" applyBorder="1" applyAlignment="1">
      <alignment horizontal="center" vertical="top" wrapText="1"/>
    </xf>
    <xf numFmtId="3" fontId="3" fillId="3" borderId="61" xfId="0" applyNumberFormat="1" applyFont="1" applyFill="1" applyBorder="1" applyAlignment="1">
      <alignment horizontal="center" vertical="top" wrapText="1"/>
    </xf>
    <xf numFmtId="3" fontId="3" fillId="3" borderId="54" xfId="0" applyNumberFormat="1" applyFont="1" applyFill="1" applyBorder="1" applyAlignment="1">
      <alignment horizontal="center" vertical="top" wrapText="1"/>
    </xf>
    <xf numFmtId="3" fontId="4" fillId="3" borderId="70" xfId="0" applyNumberFormat="1" applyFont="1" applyFill="1" applyBorder="1" applyAlignment="1">
      <alignment vertical="top" wrapText="1"/>
    </xf>
    <xf numFmtId="0" fontId="4" fillId="3" borderId="44" xfId="0" applyFont="1" applyFill="1" applyBorder="1" applyAlignment="1">
      <alignment vertical="top" wrapText="1"/>
    </xf>
    <xf numFmtId="0" fontId="4" fillId="3" borderId="45" xfId="0" applyFont="1" applyFill="1" applyBorder="1" applyAlignment="1">
      <alignment vertical="top" wrapText="1"/>
    </xf>
    <xf numFmtId="3" fontId="4" fillId="3" borderId="75" xfId="0" applyNumberFormat="1" applyFont="1" applyFill="1" applyBorder="1" applyAlignment="1">
      <alignment vertical="top" wrapText="1"/>
    </xf>
    <xf numFmtId="0" fontId="4" fillId="3" borderId="22" xfId="0" applyFont="1" applyFill="1" applyBorder="1" applyAlignment="1">
      <alignment vertical="top" wrapText="1"/>
    </xf>
    <xf numFmtId="0" fontId="4" fillId="3" borderId="60" xfId="0" applyFont="1" applyFill="1" applyBorder="1" applyAlignment="1">
      <alignment vertical="top" wrapText="1"/>
    </xf>
    <xf numFmtId="3" fontId="1" fillId="3" borderId="15" xfId="0" applyNumberFormat="1" applyFont="1" applyFill="1" applyBorder="1" applyAlignment="1">
      <alignment horizontal="center" vertical="top" wrapText="1"/>
    </xf>
    <xf numFmtId="3" fontId="1" fillId="3" borderId="50" xfId="0" applyNumberFormat="1" applyFont="1" applyFill="1" applyBorder="1" applyAlignment="1">
      <alignment horizontal="center" vertical="top" wrapText="1"/>
    </xf>
    <xf numFmtId="3" fontId="4" fillId="0" borderId="30" xfId="0" applyNumberFormat="1" applyFont="1" applyBorder="1" applyAlignment="1">
      <alignment vertical="top"/>
    </xf>
    <xf numFmtId="3" fontId="1" fillId="4" borderId="41" xfId="0" applyNumberFormat="1" applyFont="1" applyFill="1" applyBorder="1" applyAlignment="1">
      <alignment vertical="top" wrapText="1"/>
    </xf>
    <xf numFmtId="3" fontId="4" fillId="4" borderId="47" xfId="0" applyNumberFormat="1" applyFont="1" applyFill="1" applyBorder="1" applyAlignment="1">
      <alignment horizontal="center" vertical="top" wrapText="1"/>
    </xf>
    <xf numFmtId="49" fontId="1" fillId="3" borderId="71" xfId="0" applyNumberFormat="1" applyFont="1" applyFill="1" applyBorder="1" applyAlignment="1">
      <alignment horizontal="center" vertical="top"/>
    </xf>
    <xf numFmtId="49" fontId="1" fillId="0" borderId="12" xfId="0" applyNumberFormat="1" applyFont="1" applyFill="1" applyBorder="1" applyAlignment="1">
      <alignment horizontal="center" vertical="top" wrapText="1"/>
    </xf>
    <xf numFmtId="3" fontId="1" fillId="3" borderId="17" xfId="0" applyNumberFormat="1" applyFont="1" applyFill="1" applyBorder="1" applyAlignment="1">
      <alignment horizontal="center" vertical="top"/>
    </xf>
    <xf numFmtId="3" fontId="1" fillId="3" borderId="19" xfId="0" applyNumberFormat="1" applyFont="1" applyFill="1" applyBorder="1" applyAlignment="1">
      <alignment horizontal="center" vertical="top" wrapText="1"/>
    </xf>
    <xf numFmtId="3" fontId="1" fillId="3" borderId="30" xfId="0" applyNumberFormat="1" applyFont="1" applyFill="1" applyBorder="1" applyAlignment="1">
      <alignment horizontal="center" vertical="top" wrapText="1"/>
    </xf>
    <xf numFmtId="3" fontId="1" fillId="3" borderId="30" xfId="0" applyNumberFormat="1" applyFont="1" applyFill="1" applyBorder="1" applyAlignment="1">
      <alignment vertical="top" wrapText="1"/>
    </xf>
    <xf numFmtId="164" fontId="1" fillId="11" borderId="81" xfId="1" applyNumberFormat="1" applyFont="1" applyFill="1" applyBorder="1" applyAlignment="1">
      <alignment horizontal="center" vertical="top"/>
    </xf>
    <xf numFmtId="164" fontId="1" fillId="11" borderId="12" xfId="1" applyNumberFormat="1" applyFont="1" applyFill="1" applyBorder="1" applyAlignment="1">
      <alignment horizontal="center" vertical="top"/>
    </xf>
    <xf numFmtId="164" fontId="1" fillId="11" borderId="50" xfId="1" applyNumberFormat="1" applyFont="1" applyFill="1" applyBorder="1" applyAlignment="1">
      <alignment horizontal="center" vertical="top"/>
    </xf>
    <xf numFmtId="165" fontId="4" fillId="0" borderId="41" xfId="0" applyNumberFormat="1" applyFont="1" applyBorder="1" applyAlignment="1">
      <alignment horizontal="center" vertical="top" wrapText="1"/>
    </xf>
    <xf numFmtId="165" fontId="4" fillId="0" borderId="13" xfId="0" applyNumberFormat="1" applyFont="1" applyBorder="1" applyAlignment="1">
      <alignment horizontal="center" vertical="top" wrapText="1"/>
    </xf>
    <xf numFmtId="165" fontId="4" fillId="0" borderId="0" xfId="0" applyNumberFormat="1" applyFont="1" applyBorder="1" applyAlignment="1">
      <alignment horizontal="center" vertical="top" wrapText="1"/>
    </xf>
    <xf numFmtId="165" fontId="4" fillId="0" borderId="6" xfId="0" applyNumberFormat="1" applyFont="1" applyBorder="1" applyAlignment="1">
      <alignment horizontal="center" vertical="top" wrapText="1"/>
    </xf>
    <xf numFmtId="3" fontId="1" fillId="0" borderId="41" xfId="0" applyNumberFormat="1" applyFont="1" applyFill="1" applyBorder="1" applyAlignment="1">
      <alignment horizontal="center" vertical="top"/>
    </xf>
    <xf numFmtId="3" fontId="1" fillId="0" borderId="30" xfId="0" applyNumberFormat="1" applyFont="1" applyFill="1" applyBorder="1" applyAlignment="1">
      <alignment horizontal="center" vertical="top"/>
    </xf>
    <xf numFmtId="3" fontId="3" fillId="5" borderId="42" xfId="0" applyNumberFormat="1" applyFont="1" applyFill="1" applyBorder="1" applyAlignment="1">
      <alignment horizontal="center" vertical="top"/>
    </xf>
    <xf numFmtId="3" fontId="3" fillId="5" borderId="30" xfId="0" applyNumberFormat="1" applyFont="1" applyFill="1" applyBorder="1" applyAlignment="1">
      <alignment horizontal="center" vertical="top"/>
    </xf>
    <xf numFmtId="3" fontId="1" fillId="3" borderId="49" xfId="0" applyNumberFormat="1" applyFont="1" applyFill="1" applyBorder="1" applyAlignment="1">
      <alignment horizontal="center" vertical="top"/>
    </xf>
    <xf numFmtId="3" fontId="1" fillId="3" borderId="42" xfId="0" applyNumberFormat="1" applyFont="1" applyFill="1" applyBorder="1" applyAlignment="1">
      <alignment horizontal="center" vertical="top"/>
    </xf>
    <xf numFmtId="3" fontId="3" fillId="3" borderId="42" xfId="0" applyNumberFormat="1" applyFont="1" applyFill="1" applyBorder="1" applyAlignment="1">
      <alignment horizontal="center" vertical="top"/>
    </xf>
    <xf numFmtId="3" fontId="4" fillId="0" borderId="37" xfId="0" applyNumberFormat="1" applyFont="1" applyBorder="1" applyAlignment="1">
      <alignment horizontal="center" vertical="top"/>
    </xf>
    <xf numFmtId="3" fontId="4" fillId="0" borderId="41" xfId="0" applyNumberFormat="1" applyFont="1" applyBorder="1" applyAlignment="1">
      <alignment horizontal="center" vertical="top"/>
    </xf>
    <xf numFmtId="164" fontId="4" fillId="0" borderId="53" xfId="0" applyNumberFormat="1" applyFont="1" applyFill="1" applyBorder="1" applyAlignment="1">
      <alignment horizontal="center" vertical="top"/>
    </xf>
    <xf numFmtId="164" fontId="6" fillId="5" borderId="45" xfId="0" applyNumberFormat="1" applyFont="1" applyFill="1" applyBorder="1" applyAlignment="1">
      <alignment horizontal="center" vertical="top"/>
    </xf>
    <xf numFmtId="164" fontId="4" fillId="0" borderId="54" xfId="0" applyNumberFormat="1" applyFont="1" applyFill="1" applyBorder="1" applyAlignment="1">
      <alignment horizontal="center" vertical="top"/>
    </xf>
    <xf numFmtId="164" fontId="4" fillId="0" borderId="66" xfId="0" applyNumberFormat="1" applyFont="1" applyFill="1" applyBorder="1" applyAlignment="1">
      <alignment horizontal="center" vertical="top"/>
    </xf>
    <xf numFmtId="164" fontId="1" fillId="0" borderId="66" xfId="0" applyNumberFormat="1" applyFont="1" applyFill="1" applyBorder="1" applyAlignment="1">
      <alignment horizontal="center" vertical="top"/>
    </xf>
    <xf numFmtId="164" fontId="1" fillId="0" borderId="61" xfId="0" applyNumberFormat="1" applyFont="1" applyFill="1" applyBorder="1" applyAlignment="1">
      <alignment horizontal="center" vertical="top"/>
    </xf>
    <xf numFmtId="164" fontId="1" fillId="0" borderId="54" xfId="0" applyNumberFormat="1" applyFont="1" applyFill="1" applyBorder="1" applyAlignment="1">
      <alignment horizontal="center" vertical="top"/>
    </xf>
    <xf numFmtId="165" fontId="6" fillId="2" borderId="76" xfId="0" applyNumberFormat="1" applyFont="1" applyFill="1" applyBorder="1" applyAlignment="1">
      <alignment horizontal="center" vertical="top"/>
    </xf>
    <xf numFmtId="3" fontId="1" fillId="0" borderId="30" xfId="0" applyNumberFormat="1" applyFont="1" applyFill="1" applyBorder="1" applyAlignment="1">
      <alignment horizontal="center" vertical="top" wrapText="1"/>
    </xf>
    <xf numFmtId="3" fontId="1" fillId="4" borderId="30" xfId="0" applyNumberFormat="1" applyFont="1" applyFill="1" applyBorder="1" applyAlignment="1">
      <alignment horizontal="center" vertical="top"/>
    </xf>
    <xf numFmtId="3" fontId="1" fillId="4" borderId="42" xfId="0" applyNumberFormat="1" applyFont="1" applyFill="1" applyBorder="1" applyAlignment="1">
      <alignment horizontal="center" vertical="top"/>
    </xf>
    <xf numFmtId="3" fontId="17" fillId="0" borderId="30" xfId="0" applyNumberFormat="1" applyFont="1" applyFill="1" applyBorder="1" applyAlignment="1">
      <alignment horizontal="center" vertical="top"/>
    </xf>
    <xf numFmtId="3" fontId="1" fillId="3" borderId="42" xfId="0" applyNumberFormat="1" applyFont="1" applyFill="1" applyBorder="1" applyAlignment="1">
      <alignment horizontal="center" vertical="top" wrapText="1"/>
    </xf>
    <xf numFmtId="3" fontId="1" fillId="3" borderId="41" xfId="0" applyNumberFormat="1" applyFont="1" applyFill="1" applyBorder="1" applyAlignment="1">
      <alignment horizontal="center" vertical="top" wrapText="1"/>
    </xf>
    <xf numFmtId="3" fontId="1" fillId="0" borderId="49" xfId="0" applyNumberFormat="1" applyFont="1" applyFill="1" applyBorder="1" applyAlignment="1">
      <alignment horizontal="center" vertical="top"/>
    </xf>
    <xf numFmtId="3" fontId="1" fillId="0" borderId="37" xfId="0" applyNumberFormat="1" applyFont="1" applyBorder="1" applyAlignment="1">
      <alignment horizontal="center" vertical="top" wrapText="1"/>
    </xf>
    <xf numFmtId="3" fontId="6" fillId="5" borderId="55" xfId="0" applyNumberFormat="1" applyFont="1" applyFill="1" applyBorder="1" applyAlignment="1">
      <alignment horizontal="center" vertical="top"/>
    </xf>
    <xf numFmtId="3" fontId="4" fillId="0" borderId="37" xfId="0" applyNumberFormat="1" applyFont="1" applyBorder="1" applyAlignment="1">
      <alignment horizontal="center" vertical="top" wrapText="1"/>
    </xf>
    <xf numFmtId="3" fontId="4" fillId="0" borderId="41" xfId="0" applyNumberFormat="1" applyFont="1" applyBorder="1" applyAlignment="1">
      <alignment horizontal="center" vertical="top" wrapText="1"/>
    </xf>
    <xf numFmtId="0" fontId="4" fillId="0" borderId="42" xfId="0" applyFont="1" applyFill="1" applyBorder="1" applyAlignment="1">
      <alignment horizontal="center" vertical="top"/>
    </xf>
    <xf numFmtId="0" fontId="4" fillId="0" borderId="41" xfId="0" applyFont="1" applyFill="1" applyBorder="1" applyAlignment="1">
      <alignment horizontal="center" vertical="top"/>
    </xf>
    <xf numFmtId="3" fontId="4" fillId="0" borderId="42" xfId="0" applyNumberFormat="1" applyFont="1" applyBorder="1" applyAlignment="1">
      <alignment horizontal="center" vertical="top" wrapText="1"/>
    </xf>
    <xf numFmtId="3" fontId="3" fillId="5" borderId="55" xfId="0" applyNumberFormat="1" applyFont="1" applyFill="1" applyBorder="1" applyAlignment="1">
      <alignment horizontal="center" vertical="top" wrapText="1"/>
    </xf>
    <xf numFmtId="3" fontId="6" fillId="5" borderId="42" xfId="0" applyNumberFormat="1" applyFont="1" applyFill="1" applyBorder="1" applyAlignment="1">
      <alignment horizontal="center" vertical="top"/>
    </xf>
    <xf numFmtId="0" fontId="1" fillId="3" borderId="37" xfId="0" applyFont="1" applyFill="1" applyBorder="1" applyAlignment="1">
      <alignment horizontal="center" vertical="top"/>
    </xf>
    <xf numFmtId="0" fontId="1" fillId="3" borderId="42" xfId="0" applyFont="1" applyFill="1" applyBorder="1" applyAlignment="1">
      <alignment horizontal="center" vertical="top"/>
    </xf>
    <xf numFmtId="0" fontId="6" fillId="5" borderId="55" xfId="0" applyFont="1" applyFill="1" applyBorder="1" applyAlignment="1">
      <alignment horizontal="center" vertical="top"/>
    </xf>
    <xf numFmtId="165" fontId="4" fillId="3" borderId="47" xfId="0" applyNumberFormat="1" applyFont="1" applyFill="1" applyBorder="1" applyAlignment="1">
      <alignment horizontal="center" vertical="top"/>
    </xf>
    <xf numFmtId="165" fontId="1" fillId="3" borderId="47" xfId="0" applyNumberFormat="1" applyFont="1" applyFill="1" applyBorder="1" applyAlignment="1">
      <alignment horizontal="center" vertical="top"/>
    </xf>
    <xf numFmtId="165" fontId="1" fillId="3" borderId="53" xfId="0" applyNumberFormat="1" applyFont="1" applyFill="1" applyBorder="1" applyAlignment="1">
      <alignment horizontal="center" vertical="top"/>
    </xf>
    <xf numFmtId="165" fontId="4" fillId="3" borderId="53" xfId="0" applyNumberFormat="1" applyFont="1" applyFill="1" applyBorder="1" applyAlignment="1">
      <alignment horizontal="center" vertical="top"/>
    </xf>
    <xf numFmtId="165" fontId="1" fillId="3" borderId="45" xfId="0" applyNumberFormat="1" applyFont="1" applyFill="1" applyBorder="1" applyAlignment="1">
      <alignment horizontal="center" vertical="top"/>
    </xf>
    <xf numFmtId="165" fontId="4" fillId="3" borderId="47" xfId="0" applyNumberFormat="1" applyFont="1" applyFill="1" applyBorder="1" applyAlignment="1">
      <alignment horizontal="center" vertical="top" wrapText="1"/>
    </xf>
    <xf numFmtId="165" fontId="17" fillId="3" borderId="47" xfId="0" applyNumberFormat="1" applyFont="1" applyFill="1" applyBorder="1" applyAlignment="1">
      <alignment horizontal="center" vertical="top" wrapText="1"/>
    </xf>
    <xf numFmtId="165" fontId="1" fillId="3" borderId="54" xfId="0" applyNumberFormat="1" applyFont="1" applyFill="1" applyBorder="1" applyAlignment="1">
      <alignment horizontal="center" vertical="top"/>
    </xf>
    <xf numFmtId="165" fontId="4" fillId="3" borderId="45" xfId="0" applyNumberFormat="1" applyFont="1" applyFill="1" applyBorder="1" applyAlignment="1">
      <alignment horizontal="center" vertical="top" wrapText="1"/>
    </xf>
    <xf numFmtId="165" fontId="4" fillId="3" borderId="53" xfId="0" applyNumberFormat="1" applyFont="1" applyFill="1" applyBorder="1" applyAlignment="1">
      <alignment horizontal="center" vertical="top" wrapText="1"/>
    </xf>
    <xf numFmtId="165" fontId="4" fillId="4" borderId="47" xfId="0" applyNumberFormat="1" applyFont="1" applyFill="1" applyBorder="1" applyAlignment="1">
      <alignment horizontal="center" vertical="top" wrapText="1"/>
    </xf>
    <xf numFmtId="165" fontId="6" fillId="5" borderId="26" xfId="0" applyNumberFormat="1" applyFont="1" applyFill="1" applyBorder="1" applyAlignment="1">
      <alignment horizontal="center" vertical="top" wrapText="1"/>
    </xf>
    <xf numFmtId="164" fontId="1" fillId="4" borderId="61" xfId="0" applyNumberFormat="1" applyFont="1" applyFill="1" applyBorder="1" applyAlignment="1">
      <alignment horizontal="center" vertical="top" wrapText="1"/>
    </xf>
    <xf numFmtId="164" fontId="4" fillId="4" borderId="53" xfId="0" applyNumberFormat="1" applyFont="1" applyFill="1" applyBorder="1" applyAlignment="1">
      <alignment horizontal="center" vertical="top" wrapText="1"/>
    </xf>
    <xf numFmtId="164" fontId="4" fillId="0" borderId="53" xfId="0" applyNumberFormat="1" applyFont="1" applyFill="1" applyBorder="1" applyAlignment="1">
      <alignment horizontal="center" vertical="top" wrapText="1"/>
    </xf>
    <xf numFmtId="164" fontId="4" fillId="3" borderId="53" xfId="0" applyNumberFormat="1" applyFont="1" applyFill="1" applyBorder="1" applyAlignment="1">
      <alignment horizontal="center" vertical="top" wrapText="1"/>
    </xf>
    <xf numFmtId="164" fontId="4" fillId="4" borderId="47" xfId="0" applyNumberFormat="1" applyFont="1" applyFill="1" applyBorder="1" applyAlignment="1">
      <alignment horizontal="center" vertical="top" wrapText="1"/>
    </xf>
    <xf numFmtId="165" fontId="3" fillId="5" borderId="26" xfId="0" applyNumberFormat="1" applyFont="1" applyFill="1" applyBorder="1" applyAlignment="1">
      <alignment horizontal="center" vertical="top"/>
    </xf>
    <xf numFmtId="165" fontId="4" fillId="0" borderId="61" xfId="0" applyNumberFormat="1" applyFont="1" applyBorder="1" applyAlignment="1">
      <alignment horizontal="center" vertical="top" wrapText="1"/>
    </xf>
    <xf numFmtId="165" fontId="4" fillId="0" borderId="54" xfId="0" applyNumberFormat="1" applyFont="1" applyBorder="1" applyAlignment="1">
      <alignment horizontal="center" vertical="top" wrapText="1"/>
    </xf>
    <xf numFmtId="164" fontId="4" fillId="4" borderId="53" xfId="0" applyNumberFormat="1" applyFont="1" applyFill="1" applyBorder="1" applyAlignment="1">
      <alignment horizontal="center" vertical="top"/>
    </xf>
    <xf numFmtId="164" fontId="4" fillId="4" borderId="54" xfId="0" applyNumberFormat="1" applyFont="1" applyFill="1" applyBorder="1" applyAlignment="1">
      <alignment horizontal="center" vertical="top"/>
    </xf>
    <xf numFmtId="164" fontId="6" fillId="5" borderId="26" xfId="0" applyNumberFormat="1" applyFont="1" applyFill="1" applyBorder="1" applyAlignment="1">
      <alignment horizontal="center" vertical="top"/>
    </xf>
    <xf numFmtId="164" fontId="4" fillId="0" borderId="45" xfId="0" applyNumberFormat="1" applyFont="1" applyFill="1" applyBorder="1" applyAlignment="1">
      <alignment horizontal="center" vertical="top"/>
    </xf>
    <xf numFmtId="164" fontId="4" fillId="0" borderId="61" xfId="0" applyNumberFormat="1" applyFont="1" applyFill="1" applyBorder="1" applyAlignment="1">
      <alignment horizontal="center" vertical="top"/>
    </xf>
    <xf numFmtId="164" fontId="4" fillId="3" borderId="61" xfId="0" applyNumberFormat="1" applyFont="1" applyFill="1" applyBorder="1" applyAlignment="1">
      <alignment horizontal="center" vertical="top" wrapText="1"/>
    </xf>
    <xf numFmtId="164" fontId="4" fillId="4" borderId="66" xfId="0" applyNumberFormat="1" applyFont="1" applyFill="1" applyBorder="1" applyAlignment="1">
      <alignment horizontal="center" vertical="top" wrapText="1"/>
    </xf>
    <xf numFmtId="164" fontId="3" fillId="5" borderId="54" xfId="0" applyNumberFormat="1" applyFont="1" applyFill="1" applyBorder="1" applyAlignment="1">
      <alignment horizontal="center" vertical="top"/>
    </xf>
    <xf numFmtId="164" fontId="1" fillId="3" borderId="61" xfId="0" applyNumberFormat="1" applyFont="1" applyFill="1" applyBorder="1" applyAlignment="1">
      <alignment horizontal="center" vertical="top"/>
    </xf>
    <xf numFmtId="49" fontId="1" fillId="0" borderId="82" xfId="1" applyNumberFormat="1" applyFont="1" applyFill="1" applyBorder="1" applyAlignment="1">
      <alignment horizontal="center" vertical="top" wrapText="1"/>
    </xf>
    <xf numFmtId="164" fontId="1" fillId="0" borderId="45" xfId="1" applyNumberFormat="1" applyFont="1" applyFill="1" applyBorder="1" applyAlignment="1">
      <alignment horizontal="center" vertical="top"/>
    </xf>
    <xf numFmtId="164" fontId="1" fillId="0" borderId="47" xfId="1" applyNumberFormat="1" applyFont="1" applyFill="1" applyBorder="1" applyAlignment="1">
      <alignment horizontal="center" vertical="top"/>
    </xf>
    <xf numFmtId="165" fontId="3" fillId="5" borderId="26" xfId="0" applyNumberFormat="1" applyFont="1" applyFill="1" applyBorder="1" applyAlignment="1">
      <alignment horizontal="center" vertical="top" wrapText="1"/>
    </xf>
    <xf numFmtId="164" fontId="4" fillId="4" borderId="61" xfId="0" applyNumberFormat="1" applyFont="1" applyFill="1" applyBorder="1" applyAlignment="1">
      <alignment horizontal="center" vertical="top" wrapText="1"/>
    </xf>
    <xf numFmtId="164" fontId="1" fillId="0" borderId="47" xfId="0" applyNumberFormat="1" applyFont="1" applyBorder="1" applyAlignment="1">
      <alignment horizontal="center" vertical="top"/>
    </xf>
    <xf numFmtId="164" fontId="1" fillId="4" borderId="47" xfId="0" applyNumberFormat="1" applyFont="1" applyFill="1" applyBorder="1" applyAlignment="1">
      <alignment horizontal="center" vertical="top" wrapText="1"/>
    </xf>
    <xf numFmtId="164" fontId="6" fillId="2" borderId="76" xfId="0" applyNumberFormat="1" applyFont="1" applyFill="1" applyBorder="1" applyAlignment="1">
      <alignment horizontal="center" vertical="top"/>
    </xf>
    <xf numFmtId="164" fontId="3" fillId="7" borderId="76" xfId="0" applyNumberFormat="1" applyFont="1" applyFill="1" applyBorder="1" applyAlignment="1">
      <alignment horizontal="center" vertical="top"/>
    </xf>
    <xf numFmtId="164" fontId="3" fillId="8" borderId="60" xfId="0" applyNumberFormat="1" applyFont="1" applyFill="1" applyBorder="1" applyAlignment="1">
      <alignment horizontal="center" vertical="top" wrapText="1"/>
    </xf>
    <xf numFmtId="3" fontId="19" fillId="3" borderId="66" xfId="0" applyNumberFormat="1" applyFont="1" applyFill="1" applyBorder="1" applyAlignment="1">
      <alignment horizontal="center" vertical="top"/>
    </xf>
    <xf numFmtId="3" fontId="19" fillId="3" borderId="54" xfId="0" applyNumberFormat="1" applyFont="1" applyFill="1" applyBorder="1" applyAlignment="1">
      <alignment horizontal="center" vertical="top"/>
    </xf>
    <xf numFmtId="3" fontId="1" fillId="0" borderId="60" xfId="0" applyNumberFormat="1" applyFont="1" applyBorder="1" applyAlignment="1">
      <alignment horizontal="center" vertical="center" textRotation="90"/>
    </xf>
    <xf numFmtId="0" fontId="4" fillId="3" borderId="42" xfId="0" applyFont="1" applyFill="1" applyBorder="1" applyAlignment="1">
      <alignment vertical="top" wrapText="1"/>
    </xf>
    <xf numFmtId="49" fontId="1" fillId="3" borderId="60" xfId="0" applyNumberFormat="1" applyFont="1" applyFill="1" applyBorder="1" applyAlignment="1">
      <alignment horizontal="center" vertical="top"/>
    </xf>
    <xf numFmtId="49" fontId="4" fillId="0" borderId="66" xfId="0" applyNumberFormat="1" applyFont="1" applyFill="1" applyBorder="1" applyAlignment="1">
      <alignment horizontal="center" vertical="top" wrapText="1"/>
    </xf>
    <xf numFmtId="49" fontId="4" fillId="0" borderId="53" xfId="0" applyNumberFormat="1" applyFont="1" applyFill="1" applyBorder="1" applyAlignment="1">
      <alignment horizontal="center" vertical="top" wrapText="1"/>
    </xf>
    <xf numFmtId="49" fontId="4" fillId="0" borderId="45" xfId="0" applyNumberFormat="1" applyFont="1" applyFill="1" applyBorder="1" applyAlignment="1">
      <alignment horizontal="center" vertical="top" wrapText="1"/>
    </xf>
    <xf numFmtId="49" fontId="1" fillId="0" borderId="47" xfId="0" applyNumberFormat="1" applyFont="1" applyFill="1" applyBorder="1" applyAlignment="1">
      <alignment horizontal="center" vertical="top" wrapText="1"/>
    </xf>
    <xf numFmtId="3" fontId="4" fillId="0" borderId="26" xfId="0" applyNumberFormat="1" applyFont="1" applyFill="1" applyBorder="1" applyAlignment="1">
      <alignment horizontal="center" vertical="top"/>
    </xf>
    <xf numFmtId="1" fontId="4" fillId="3" borderId="47" xfId="0" applyNumberFormat="1" applyFont="1" applyFill="1" applyBorder="1" applyAlignment="1">
      <alignment horizontal="center" vertical="top"/>
    </xf>
    <xf numFmtId="1" fontId="4" fillId="3" borderId="54" xfId="0" applyNumberFormat="1" applyFont="1" applyFill="1" applyBorder="1" applyAlignment="1">
      <alignment horizontal="center" vertical="top"/>
    </xf>
    <xf numFmtId="3" fontId="4" fillId="3" borderId="60" xfId="0" applyNumberFormat="1" applyFont="1" applyFill="1" applyBorder="1" applyAlignment="1">
      <alignment horizontal="center" vertical="top"/>
    </xf>
    <xf numFmtId="49" fontId="4" fillId="3" borderId="54" xfId="0" applyNumberFormat="1" applyFont="1" applyFill="1" applyBorder="1" applyAlignment="1">
      <alignment horizontal="center" vertical="top"/>
    </xf>
    <xf numFmtId="0" fontId="4" fillId="3" borderId="66" xfId="0" applyNumberFormat="1" applyFont="1" applyFill="1" applyBorder="1" applyAlignment="1">
      <alignment horizontal="center" vertical="top"/>
    </xf>
    <xf numFmtId="0" fontId="4" fillId="0" borderId="47" xfId="0" applyNumberFormat="1" applyFont="1" applyFill="1" applyBorder="1" applyAlignment="1">
      <alignment horizontal="center" vertical="top"/>
    </xf>
    <xf numFmtId="0" fontId="4" fillId="0" borderId="45" xfId="0" applyNumberFormat="1" applyFont="1" applyFill="1" applyBorder="1" applyAlignment="1">
      <alignment horizontal="center" vertical="top"/>
    </xf>
    <xf numFmtId="0" fontId="4" fillId="0" borderId="60" xfId="0" applyNumberFormat="1" applyFont="1" applyFill="1" applyBorder="1" applyAlignment="1">
      <alignment vertical="top"/>
    </xf>
    <xf numFmtId="3" fontId="1" fillId="3" borderId="83" xfId="0" applyNumberFormat="1" applyFont="1" applyFill="1" applyBorder="1" applyAlignment="1">
      <alignment horizontal="center" vertical="top"/>
    </xf>
    <xf numFmtId="0" fontId="1" fillId="3" borderId="47" xfId="0" applyFont="1" applyFill="1" applyBorder="1" applyAlignment="1">
      <alignment horizontal="center" vertical="top" wrapText="1"/>
    </xf>
    <xf numFmtId="0" fontId="1" fillId="3" borderId="45" xfId="0" applyFont="1" applyFill="1" applyBorder="1" applyAlignment="1">
      <alignment horizontal="center" vertical="top" wrapText="1"/>
    </xf>
    <xf numFmtId="3" fontId="6" fillId="0" borderId="54" xfId="0" applyNumberFormat="1" applyFont="1" applyFill="1" applyBorder="1" applyAlignment="1">
      <alignment horizontal="center" vertical="top"/>
    </xf>
    <xf numFmtId="0" fontId="4" fillId="3" borderId="45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 wrapText="1"/>
    </xf>
    <xf numFmtId="3" fontId="4" fillId="3" borderId="6" xfId="0" applyNumberFormat="1" applyFont="1" applyFill="1" applyBorder="1" applyAlignment="1">
      <alignment horizontal="center" vertical="top"/>
    </xf>
    <xf numFmtId="164" fontId="7" fillId="0" borderId="6" xfId="0" applyNumberFormat="1" applyFont="1" applyBorder="1" applyAlignment="1">
      <alignment horizontal="center" vertical="center" wrapText="1"/>
    </xf>
    <xf numFmtId="164" fontId="6" fillId="5" borderId="10" xfId="0" applyNumberFormat="1" applyFont="1" applyFill="1" applyBorder="1" applyAlignment="1">
      <alignment horizontal="center" vertical="top" wrapText="1"/>
    </xf>
    <xf numFmtId="164" fontId="7" fillId="0" borderId="4" xfId="0" applyNumberFormat="1" applyFont="1" applyBorder="1" applyAlignment="1">
      <alignment horizontal="center" vertical="center" wrapText="1"/>
    </xf>
    <xf numFmtId="164" fontId="7" fillId="0" borderId="76" xfId="0" applyNumberFormat="1" applyFont="1" applyBorder="1" applyAlignment="1">
      <alignment horizontal="center" vertical="center" wrapText="1"/>
    </xf>
    <xf numFmtId="164" fontId="1" fillId="0" borderId="45" xfId="0" applyNumberFormat="1" applyFont="1" applyBorder="1" applyAlignment="1">
      <alignment horizontal="center" vertical="top" wrapText="1"/>
    </xf>
    <xf numFmtId="3" fontId="3" fillId="0" borderId="43" xfId="0" applyNumberFormat="1" applyFont="1" applyBorder="1" applyAlignment="1">
      <alignment horizontal="center" vertical="top" wrapText="1"/>
    </xf>
    <xf numFmtId="3" fontId="3" fillId="0" borderId="15" xfId="0" applyNumberFormat="1" applyFont="1" applyBorder="1" applyAlignment="1">
      <alignment horizontal="center" vertical="top" wrapText="1"/>
    </xf>
    <xf numFmtId="164" fontId="4" fillId="4" borderId="54" xfId="0" applyNumberFormat="1" applyFont="1" applyFill="1" applyBorder="1" applyAlignment="1">
      <alignment horizontal="center" vertical="top" wrapText="1"/>
    </xf>
    <xf numFmtId="3" fontId="1" fillId="0" borderId="37" xfId="0" applyNumberFormat="1" applyFont="1" applyBorder="1" applyAlignment="1">
      <alignment horizontal="center" vertical="top" textRotation="90"/>
    </xf>
    <xf numFmtId="3" fontId="1" fillId="4" borderId="37" xfId="0" applyNumberFormat="1" applyFont="1" applyFill="1" applyBorder="1" applyAlignment="1">
      <alignment horizontal="center" vertical="top" wrapText="1"/>
    </xf>
    <xf numFmtId="164" fontId="1" fillId="3" borderId="66" xfId="0" applyNumberFormat="1" applyFont="1" applyFill="1" applyBorder="1" applyAlignment="1">
      <alignment horizontal="center" vertical="top"/>
    </xf>
    <xf numFmtId="164" fontId="1" fillId="3" borderId="28" xfId="0" applyNumberFormat="1" applyFont="1" applyFill="1" applyBorder="1" applyAlignment="1">
      <alignment horizontal="center" vertical="top"/>
    </xf>
    <xf numFmtId="164" fontId="1" fillId="3" borderId="3" xfId="0" applyNumberFormat="1" applyFont="1" applyFill="1" applyBorder="1" applyAlignment="1">
      <alignment horizontal="center" vertical="top"/>
    </xf>
    <xf numFmtId="164" fontId="1" fillId="3" borderId="29" xfId="0" applyNumberFormat="1" applyFont="1" applyFill="1" applyBorder="1" applyAlignment="1">
      <alignment horizontal="center" vertical="top"/>
    </xf>
    <xf numFmtId="3" fontId="1" fillId="3" borderId="61" xfId="0" applyNumberFormat="1" applyFont="1" applyFill="1" applyBorder="1" applyAlignment="1">
      <alignment horizontal="center" vertical="top" wrapText="1"/>
    </xf>
    <xf numFmtId="3" fontId="1" fillId="3" borderId="35" xfId="0" applyNumberFormat="1" applyFont="1" applyFill="1" applyBorder="1" applyAlignment="1">
      <alignment horizontal="center" vertical="top" wrapText="1"/>
    </xf>
    <xf numFmtId="3" fontId="4" fillId="0" borderId="4" xfId="0" applyNumberFormat="1" applyFont="1" applyBorder="1" applyAlignment="1">
      <alignment horizontal="center" vertical="top" wrapText="1"/>
    </xf>
    <xf numFmtId="3" fontId="1" fillId="3" borderId="6" xfId="0" applyNumberFormat="1" applyFont="1" applyFill="1" applyBorder="1" applyAlignment="1">
      <alignment horizontal="center" vertical="top" wrapText="1"/>
    </xf>
    <xf numFmtId="3" fontId="4" fillId="4" borderId="62" xfId="0" applyNumberFormat="1" applyFont="1" applyFill="1" applyBorder="1" applyAlignment="1">
      <alignment horizontal="left" vertical="top" wrapText="1"/>
    </xf>
    <xf numFmtId="3" fontId="1" fillId="0" borderId="1" xfId="0" applyNumberFormat="1" applyFont="1" applyFill="1" applyBorder="1" applyAlignment="1">
      <alignment horizontal="center" vertical="top"/>
    </xf>
    <xf numFmtId="3" fontId="3" fillId="0" borderId="22" xfId="0" applyNumberFormat="1" applyFont="1" applyFill="1" applyBorder="1" applyAlignment="1">
      <alignment horizontal="center" vertical="top"/>
    </xf>
    <xf numFmtId="3" fontId="1" fillId="0" borderId="24" xfId="0" applyNumberFormat="1" applyFont="1" applyFill="1" applyBorder="1" applyAlignment="1">
      <alignment horizontal="center" vertical="top"/>
    </xf>
    <xf numFmtId="164" fontId="1" fillId="0" borderId="11" xfId="0" applyNumberFormat="1" applyFont="1" applyBorder="1" applyAlignment="1">
      <alignment horizontal="center" vertical="top" wrapText="1"/>
    </xf>
    <xf numFmtId="3" fontId="4" fillId="3" borderId="4" xfId="0" applyNumberFormat="1" applyFont="1" applyFill="1" applyBorder="1" applyAlignment="1">
      <alignment horizontal="center" vertical="top"/>
    </xf>
    <xf numFmtId="164" fontId="4" fillId="0" borderId="0" xfId="0" applyNumberFormat="1" applyFont="1" applyBorder="1" applyAlignment="1">
      <alignment vertical="top"/>
    </xf>
    <xf numFmtId="164" fontId="6" fillId="0" borderId="0" xfId="0" applyNumberFormat="1" applyFont="1" applyBorder="1" applyAlignment="1">
      <alignment vertical="top"/>
    </xf>
    <xf numFmtId="3" fontId="4" fillId="0" borderId="39" xfId="0" applyNumberFormat="1" applyFont="1" applyFill="1" applyBorder="1" applyAlignment="1">
      <alignment vertical="center" textRotation="90" wrapText="1"/>
    </xf>
    <xf numFmtId="0" fontId="15" fillId="0" borderId="0" xfId="0" applyFont="1" applyBorder="1"/>
    <xf numFmtId="3" fontId="4" fillId="3" borderId="30" xfId="0" applyNumberFormat="1" applyFont="1" applyFill="1" applyBorder="1" applyAlignment="1">
      <alignment horizontal="center" vertical="top" wrapText="1"/>
    </xf>
    <xf numFmtId="3" fontId="4" fillId="3" borderId="49" xfId="0" applyNumberFormat="1" applyFont="1" applyFill="1" applyBorder="1" applyAlignment="1">
      <alignment horizontal="center" vertical="top" wrapText="1"/>
    </xf>
    <xf numFmtId="1" fontId="4" fillId="3" borderId="30" xfId="0" applyNumberFormat="1" applyFont="1" applyFill="1" applyBorder="1" applyAlignment="1">
      <alignment horizontal="center" vertical="top"/>
    </xf>
    <xf numFmtId="1" fontId="4" fillId="3" borderId="41" xfId="0" applyNumberFormat="1" applyFont="1" applyFill="1" applyBorder="1" applyAlignment="1">
      <alignment horizontal="center" vertical="top"/>
    </xf>
    <xf numFmtId="3" fontId="4" fillId="3" borderId="62" xfId="0" applyNumberFormat="1" applyFont="1" applyFill="1" applyBorder="1" applyAlignment="1">
      <alignment horizontal="center" vertical="top"/>
    </xf>
    <xf numFmtId="164" fontId="17" fillId="3" borderId="68" xfId="0" applyNumberFormat="1" applyFont="1" applyFill="1" applyBorder="1" applyAlignment="1">
      <alignment horizontal="center" vertical="top"/>
    </xf>
    <xf numFmtId="164" fontId="1" fillId="3" borderId="70" xfId="0" applyNumberFormat="1" applyFont="1" applyFill="1" applyBorder="1" applyAlignment="1">
      <alignment horizontal="center" vertical="top"/>
    </xf>
    <xf numFmtId="3" fontId="1" fillId="3" borderId="0" xfId="0" applyNumberFormat="1" applyFont="1" applyFill="1" applyBorder="1" applyAlignment="1">
      <alignment vertical="top"/>
    </xf>
    <xf numFmtId="164" fontId="1" fillId="3" borderId="78" xfId="0" applyNumberFormat="1" applyFont="1" applyFill="1" applyBorder="1" applyAlignment="1">
      <alignment horizontal="center" vertical="top"/>
    </xf>
    <xf numFmtId="165" fontId="1" fillId="4" borderId="73" xfId="0" applyNumberFormat="1" applyFont="1" applyFill="1" applyBorder="1" applyAlignment="1">
      <alignment horizontal="center" vertical="top"/>
    </xf>
    <xf numFmtId="164" fontId="1" fillId="4" borderId="69" xfId="0" applyNumberFormat="1" applyFont="1" applyFill="1" applyBorder="1" applyAlignment="1">
      <alignment horizontal="center" vertical="top"/>
    </xf>
    <xf numFmtId="165" fontId="1" fillId="4" borderId="17" xfId="0" applyNumberFormat="1" applyFont="1" applyFill="1" applyBorder="1" applyAlignment="1">
      <alignment horizontal="center" vertical="top"/>
    </xf>
    <xf numFmtId="164" fontId="1" fillId="4" borderId="14" xfId="0" applyNumberFormat="1" applyFont="1" applyFill="1" applyBorder="1" applyAlignment="1">
      <alignment horizontal="center" vertical="top"/>
    </xf>
    <xf numFmtId="164" fontId="1" fillId="4" borderId="17" xfId="0" applyNumberFormat="1" applyFont="1" applyFill="1" applyBorder="1" applyAlignment="1">
      <alignment horizontal="center" vertical="top"/>
    </xf>
    <xf numFmtId="164" fontId="1" fillId="3" borderId="17" xfId="0" applyNumberFormat="1" applyFont="1" applyFill="1" applyBorder="1" applyAlignment="1">
      <alignment horizontal="center" vertical="top"/>
    </xf>
    <xf numFmtId="164" fontId="4" fillId="3" borderId="71" xfId="0" applyNumberFormat="1" applyFont="1" applyFill="1" applyBorder="1" applyAlignment="1">
      <alignment horizontal="center" vertical="top"/>
    </xf>
    <xf numFmtId="164" fontId="4" fillId="0" borderId="71" xfId="0" applyNumberFormat="1" applyFont="1" applyFill="1" applyBorder="1" applyAlignment="1">
      <alignment horizontal="center" vertical="top"/>
    </xf>
    <xf numFmtId="164" fontId="4" fillId="0" borderId="17" xfId="0" applyNumberFormat="1" applyFont="1" applyFill="1" applyBorder="1" applyAlignment="1">
      <alignment horizontal="center" vertical="top"/>
    </xf>
    <xf numFmtId="164" fontId="4" fillId="3" borderId="69" xfId="0" applyNumberFormat="1" applyFont="1" applyFill="1" applyBorder="1" applyAlignment="1">
      <alignment horizontal="center" vertical="top"/>
    </xf>
    <xf numFmtId="164" fontId="4" fillId="3" borderId="17" xfId="0" applyNumberFormat="1" applyFont="1" applyFill="1" applyBorder="1" applyAlignment="1">
      <alignment horizontal="center" vertical="top"/>
    </xf>
    <xf numFmtId="164" fontId="1" fillId="3" borderId="17" xfId="0" applyNumberFormat="1" applyFont="1" applyFill="1" applyBorder="1" applyAlignment="1">
      <alignment horizontal="center" vertical="top" wrapText="1"/>
    </xf>
    <xf numFmtId="164" fontId="6" fillId="5" borderId="17" xfId="0" applyNumberFormat="1" applyFont="1" applyFill="1" applyBorder="1" applyAlignment="1">
      <alignment horizontal="center" vertical="top"/>
    </xf>
    <xf numFmtId="164" fontId="1" fillId="3" borderId="69" xfId="0" applyNumberFormat="1" applyFont="1" applyFill="1" applyBorder="1" applyAlignment="1">
      <alignment horizontal="center" vertical="top" wrapText="1"/>
    </xf>
    <xf numFmtId="164" fontId="6" fillId="5" borderId="69" xfId="0" applyNumberFormat="1" applyFont="1" applyFill="1" applyBorder="1" applyAlignment="1">
      <alignment horizontal="center" vertical="top"/>
    </xf>
    <xf numFmtId="164" fontId="6" fillId="3" borderId="69" xfId="0" applyNumberFormat="1" applyFont="1" applyFill="1" applyBorder="1" applyAlignment="1">
      <alignment horizontal="center" vertical="top"/>
    </xf>
    <xf numFmtId="164" fontId="1" fillId="0" borderId="42" xfId="0" applyNumberFormat="1" applyFont="1" applyFill="1" applyBorder="1" applyAlignment="1">
      <alignment horizontal="center" vertical="top"/>
    </xf>
    <xf numFmtId="164" fontId="1" fillId="0" borderId="49" xfId="0" applyNumberFormat="1" applyFont="1" applyFill="1" applyBorder="1" applyAlignment="1">
      <alignment horizontal="center" vertical="top"/>
    </xf>
    <xf numFmtId="165" fontId="1" fillId="0" borderId="69" xfId="0" applyNumberFormat="1" applyFont="1" applyFill="1" applyBorder="1" applyAlignment="1">
      <alignment horizontal="center" vertical="top"/>
    </xf>
    <xf numFmtId="165" fontId="4" fillId="3" borderId="54" xfId="0" applyNumberFormat="1" applyFont="1" applyFill="1" applyBorder="1" applyAlignment="1">
      <alignment horizontal="center" vertical="top"/>
    </xf>
    <xf numFmtId="3" fontId="1" fillId="3" borderId="6" xfId="0" applyNumberFormat="1" applyFont="1" applyFill="1" applyBorder="1" applyAlignment="1">
      <alignment horizontal="center" vertical="top"/>
    </xf>
    <xf numFmtId="49" fontId="4" fillId="3" borderId="19" xfId="0" applyNumberFormat="1" applyFont="1" applyFill="1" applyBorder="1" applyAlignment="1">
      <alignment horizontal="center" vertical="top" wrapText="1"/>
    </xf>
    <xf numFmtId="164" fontId="6" fillId="3" borderId="15" xfId="0" applyNumberFormat="1" applyFont="1" applyFill="1" applyBorder="1" applyAlignment="1">
      <alignment horizontal="center" vertical="top" wrapText="1"/>
    </xf>
    <xf numFmtId="3" fontId="1" fillId="0" borderId="65" xfId="0" applyNumberFormat="1" applyFont="1" applyFill="1" applyBorder="1" applyAlignment="1">
      <alignment horizontal="center" vertical="top"/>
    </xf>
    <xf numFmtId="3" fontId="1" fillId="0" borderId="32" xfId="0" applyNumberFormat="1" applyFont="1" applyFill="1" applyBorder="1" applyAlignment="1">
      <alignment horizontal="center" vertical="top"/>
    </xf>
    <xf numFmtId="49" fontId="1" fillId="3" borderId="65" xfId="0" applyNumberFormat="1" applyFont="1" applyFill="1" applyBorder="1" applyAlignment="1">
      <alignment horizontal="center" vertical="top"/>
    </xf>
    <xf numFmtId="1" fontId="1" fillId="3" borderId="19" xfId="0" applyNumberFormat="1" applyFont="1" applyFill="1" applyBorder="1" applyAlignment="1">
      <alignment horizontal="center" vertical="top"/>
    </xf>
    <xf numFmtId="1" fontId="1" fillId="3" borderId="65" xfId="0" applyNumberFormat="1" applyFont="1" applyFill="1" applyBorder="1" applyAlignment="1">
      <alignment horizontal="center" vertical="top"/>
    </xf>
    <xf numFmtId="2" fontId="7" fillId="3" borderId="19" xfId="0" applyNumberFormat="1" applyFont="1" applyFill="1" applyBorder="1" applyAlignment="1">
      <alignment horizontal="center" vertical="top"/>
    </xf>
    <xf numFmtId="3" fontId="1" fillId="0" borderId="19" xfId="0" applyNumberFormat="1" applyFont="1" applyFill="1" applyBorder="1" applyAlignment="1">
      <alignment horizontal="center" vertical="top"/>
    </xf>
    <xf numFmtId="49" fontId="17" fillId="0" borderId="57" xfId="0" applyNumberFormat="1" applyFont="1" applyFill="1" applyBorder="1" applyAlignment="1">
      <alignment horizontal="center" vertical="top" textRotation="90"/>
    </xf>
    <xf numFmtId="165" fontId="1" fillId="0" borderId="48" xfId="0" applyNumberFormat="1" applyFont="1" applyBorder="1" applyAlignment="1">
      <alignment horizontal="left" vertical="top" wrapText="1"/>
    </xf>
    <xf numFmtId="165" fontId="1" fillId="0" borderId="46" xfId="0" applyNumberFormat="1" applyFont="1" applyBorder="1" applyAlignment="1">
      <alignment horizontal="left" vertical="top" wrapText="1"/>
    </xf>
    <xf numFmtId="3" fontId="1" fillId="0" borderId="46" xfId="0" applyNumberFormat="1" applyFont="1" applyFill="1" applyBorder="1" applyAlignment="1">
      <alignment horizontal="left" vertical="top" wrapText="1"/>
    </xf>
    <xf numFmtId="3" fontId="1" fillId="0" borderId="58" xfId="0" applyNumberFormat="1" applyFont="1" applyFill="1" applyBorder="1" applyAlignment="1">
      <alignment horizontal="left" vertical="top" wrapText="1"/>
    </xf>
    <xf numFmtId="165" fontId="17" fillId="3" borderId="53" xfId="0" applyNumberFormat="1" applyFont="1" applyFill="1" applyBorder="1" applyAlignment="1">
      <alignment horizontal="center" vertical="top" wrapText="1"/>
    </xf>
    <xf numFmtId="165" fontId="4" fillId="3" borderId="45" xfId="0" applyNumberFormat="1" applyFont="1" applyFill="1" applyBorder="1" applyAlignment="1">
      <alignment horizontal="center" vertical="top"/>
    </xf>
    <xf numFmtId="165" fontId="4" fillId="3" borderId="54" xfId="0" applyNumberFormat="1" applyFont="1" applyFill="1" applyBorder="1" applyAlignment="1">
      <alignment horizontal="center" vertical="top" wrapText="1"/>
    </xf>
    <xf numFmtId="164" fontId="1" fillId="0" borderId="17" xfId="0" applyNumberFormat="1" applyFont="1" applyFill="1" applyBorder="1" applyAlignment="1">
      <alignment horizontal="center" vertical="top"/>
    </xf>
    <xf numFmtId="164" fontId="1" fillId="0" borderId="17" xfId="0" applyNumberFormat="1" applyFont="1" applyFill="1" applyBorder="1" applyAlignment="1">
      <alignment horizontal="center" vertical="top" wrapText="1"/>
    </xf>
    <xf numFmtId="164" fontId="1" fillId="3" borderId="14" xfId="0" applyNumberFormat="1" applyFont="1" applyFill="1" applyBorder="1" applyAlignment="1">
      <alignment horizontal="center" vertical="top" wrapText="1"/>
    </xf>
    <xf numFmtId="164" fontId="1" fillId="3" borderId="71" xfId="0" applyNumberFormat="1" applyFont="1" applyFill="1" applyBorder="1" applyAlignment="1">
      <alignment horizontal="center" vertical="top" wrapText="1"/>
    </xf>
    <xf numFmtId="164" fontId="1" fillId="3" borderId="71" xfId="0" applyNumberFormat="1" applyFont="1" applyFill="1" applyBorder="1" applyAlignment="1">
      <alignment horizontal="center" vertical="top"/>
    </xf>
    <xf numFmtId="3" fontId="1" fillId="0" borderId="27" xfId="0" applyNumberFormat="1" applyFont="1" applyFill="1" applyBorder="1" applyAlignment="1">
      <alignment horizontal="left" vertical="top" wrapText="1"/>
    </xf>
    <xf numFmtId="0" fontId="1" fillId="0" borderId="62" xfId="0" applyFont="1" applyFill="1" applyBorder="1" applyAlignment="1">
      <alignment horizontal="left" vertical="top" wrapText="1"/>
    </xf>
    <xf numFmtId="0" fontId="1" fillId="0" borderId="41" xfId="0" applyFont="1" applyFill="1" applyBorder="1" applyAlignment="1">
      <alignment horizontal="left" vertical="top" wrapText="1"/>
    </xf>
    <xf numFmtId="0" fontId="4" fillId="0" borderId="27" xfId="0" applyFont="1" applyFill="1" applyBorder="1" applyAlignment="1">
      <alignment horizontal="left" vertical="top" wrapText="1"/>
    </xf>
    <xf numFmtId="3" fontId="1" fillId="0" borderId="30" xfId="0" applyNumberFormat="1" applyFont="1" applyFill="1" applyBorder="1" applyAlignment="1">
      <alignment vertical="top" wrapText="1"/>
    </xf>
    <xf numFmtId="3" fontId="1" fillId="0" borderId="49" xfId="0" applyNumberFormat="1" applyFont="1" applyFill="1" applyBorder="1" applyAlignment="1">
      <alignment vertical="top" wrapText="1"/>
    </xf>
    <xf numFmtId="164" fontId="1" fillId="3" borderId="77" xfId="0" applyNumberFormat="1" applyFont="1" applyFill="1" applyBorder="1" applyAlignment="1">
      <alignment horizontal="center" vertical="top"/>
    </xf>
    <xf numFmtId="164" fontId="1" fillId="3" borderId="54" xfId="0" applyNumberFormat="1" applyFont="1" applyFill="1" applyBorder="1" applyAlignment="1">
      <alignment horizontal="center" vertical="top"/>
    </xf>
    <xf numFmtId="164" fontId="1" fillId="4" borderId="29" xfId="0" applyNumberFormat="1" applyFont="1" applyFill="1" applyBorder="1" applyAlignment="1">
      <alignment horizontal="center" vertical="top"/>
    </xf>
    <xf numFmtId="3" fontId="1" fillId="4" borderId="2" xfId="0" applyNumberFormat="1" applyFont="1" applyFill="1" applyBorder="1" applyAlignment="1">
      <alignment horizontal="center" vertical="top"/>
    </xf>
    <xf numFmtId="3" fontId="4" fillId="0" borderId="41" xfId="0" applyNumberFormat="1" applyFont="1" applyBorder="1" applyAlignment="1">
      <alignment vertical="center" textRotation="90"/>
    </xf>
    <xf numFmtId="164" fontId="1" fillId="0" borderId="53" xfId="0" applyNumberFormat="1" applyFont="1" applyBorder="1" applyAlignment="1">
      <alignment horizontal="center" vertical="top"/>
    </xf>
    <xf numFmtId="164" fontId="1" fillId="4" borderId="54" xfId="0" applyNumberFormat="1" applyFont="1" applyFill="1" applyBorder="1" applyAlignment="1">
      <alignment horizontal="center" vertical="top" wrapText="1"/>
    </xf>
    <xf numFmtId="164" fontId="1" fillId="4" borderId="53" xfId="0" applyNumberFormat="1" applyFont="1" applyFill="1" applyBorder="1" applyAlignment="1">
      <alignment horizontal="center" vertical="top" wrapText="1"/>
    </xf>
    <xf numFmtId="165" fontId="1" fillId="0" borderId="54" xfId="0" applyNumberFormat="1" applyFont="1" applyBorder="1" applyAlignment="1">
      <alignment horizontal="center" vertical="top"/>
    </xf>
    <xf numFmtId="165" fontId="1" fillId="0" borderId="0" xfId="0" applyNumberFormat="1" applyFont="1" applyBorder="1" applyAlignment="1">
      <alignment horizontal="center" vertical="top"/>
    </xf>
    <xf numFmtId="165" fontId="1" fillId="0" borderId="13" xfId="0" applyNumberFormat="1" applyFont="1" applyBorder="1" applyAlignment="1">
      <alignment horizontal="center" vertical="top"/>
    </xf>
    <xf numFmtId="165" fontId="1" fillId="0" borderId="15" xfId="0" applyNumberFormat="1" applyFont="1" applyBorder="1" applyAlignment="1">
      <alignment horizontal="center" vertical="top"/>
    </xf>
    <xf numFmtId="0" fontId="4" fillId="0" borderId="41" xfId="0" applyFont="1" applyFill="1" applyBorder="1" applyAlignment="1">
      <alignment vertical="top" wrapText="1"/>
    </xf>
    <xf numFmtId="0" fontId="4" fillId="3" borderId="54" xfId="0" applyFont="1" applyFill="1" applyBorder="1" applyAlignment="1">
      <alignment horizontal="center" vertical="top"/>
    </xf>
    <xf numFmtId="0" fontId="4" fillId="3" borderId="0" xfId="0" applyFont="1" applyFill="1" applyBorder="1" applyAlignment="1">
      <alignment horizontal="center" vertical="top"/>
    </xf>
    <xf numFmtId="49" fontId="1" fillId="3" borderId="30" xfId="1" applyNumberFormat="1" applyFont="1" applyFill="1" applyBorder="1" applyAlignment="1">
      <alignment horizontal="center" vertical="top" wrapText="1"/>
    </xf>
    <xf numFmtId="3" fontId="20" fillId="3" borderId="0" xfId="0" applyNumberFormat="1" applyFont="1" applyFill="1" applyAlignment="1">
      <alignment vertical="top"/>
    </xf>
    <xf numFmtId="3" fontId="20" fillId="3" borderId="0" xfId="0" applyNumberFormat="1" applyFont="1" applyFill="1" applyBorder="1" applyAlignment="1">
      <alignment vertical="top"/>
    </xf>
    <xf numFmtId="3" fontId="2" fillId="3" borderId="62" xfId="0" applyNumberFormat="1" applyFont="1" applyFill="1" applyBorder="1" applyAlignment="1">
      <alignment horizontal="center" vertical="top"/>
    </xf>
    <xf numFmtId="164" fontId="4" fillId="0" borderId="0" xfId="0" applyNumberFormat="1" applyFont="1" applyAlignment="1">
      <alignment vertical="top"/>
    </xf>
    <xf numFmtId="0" fontId="1" fillId="3" borderId="30" xfId="0" applyFont="1" applyFill="1" applyBorder="1" applyAlignment="1">
      <alignment horizontal="left" vertical="top" wrapText="1"/>
    </xf>
    <xf numFmtId="164" fontId="1" fillId="0" borderId="69" xfId="0" applyNumberFormat="1" applyFont="1" applyFill="1" applyBorder="1" applyAlignment="1">
      <alignment horizontal="center" vertical="top"/>
    </xf>
    <xf numFmtId="3" fontId="4" fillId="3" borderId="70" xfId="0" applyNumberFormat="1" applyFont="1" applyFill="1" applyBorder="1" applyAlignment="1">
      <alignment horizontal="center" vertical="top"/>
    </xf>
    <xf numFmtId="3" fontId="4" fillId="3" borderId="32" xfId="0" applyNumberFormat="1" applyFont="1" applyFill="1" applyBorder="1" applyAlignment="1">
      <alignment horizontal="center" vertical="top"/>
    </xf>
    <xf numFmtId="3" fontId="4" fillId="3" borderId="42" xfId="0" applyNumberFormat="1" applyFont="1" applyFill="1" applyBorder="1" applyAlignment="1">
      <alignment horizontal="center" vertical="top"/>
    </xf>
    <xf numFmtId="0" fontId="1" fillId="0" borderId="41" xfId="0" applyFont="1" applyBorder="1" applyAlignment="1">
      <alignment vertical="top" wrapText="1"/>
    </xf>
    <xf numFmtId="3" fontId="3" fillId="0" borderId="0" xfId="0" applyNumberFormat="1" applyFont="1" applyFill="1" applyBorder="1" applyAlignment="1">
      <alignment horizontal="center" vertical="top" wrapText="1"/>
    </xf>
    <xf numFmtId="3" fontId="3" fillId="0" borderId="0" xfId="0" applyNumberFormat="1" applyFont="1" applyBorder="1" applyAlignment="1">
      <alignment horizontal="center" vertical="top"/>
    </xf>
    <xf numFmtId="3" fontId="3" fillId="0" borderId="0" xfId="0" applyNumberFormat="1" applyFont="1" applyBorder="1" applyAlignment="1">
      <alignment vertical="top"/>
    </xf>
    <xf numFmtId="3" fontId="3" fillId="0" borderId="1" xfId="0" applyNumberFormat="1" applyFont="1" applyFill="1" applyBorder="1" applyAlignment="1">
      <alignment horizontal="center" vertical="top" wrapText="1"/>
    </xf>
    <xf numFmtId="3" fontId="6" fillId="0" borderId="0" xfId="0" applyNumberFormat="1" applyFont="1" applyBorder="1" applyAlignment="1">
      <alignment horizontal="center" vertical="top"/>
    </xf>
    <xf numFmtId="3" fontId="3" fillId="0" borderId="51" xfId="0" applyNumberFormat="1" applyFont="1" applyBorder="1" applyAlignment="1">
      <alignment horizontal="center" vertical="top" wrapText="1"/>
    </xf>
    <xf numFmtId="3" fontId="3" fillId="0" borderId="0" xfId="0" applyNumberFormat="1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/>
    </xf>
    <xf numFmtId="3" fontId="6" fillId="0" borderId="0" xfId="0" applyNumberFormat="1" applyFont="1" applyBorder="1" applyAlignment="1">
      <alignment horizontal="center" vertical="top" wrapText="1"/>
    </xf>
    <xf numFmtId="3" fontId="6" fillId="0" borderId="1" xfId="0" applyNumberFormat="1" applyFont="1" applyBorder="1" applyAlignment="1">
      <alignment horizontal="center" vertical="top" wrapText="1"/>
    </xf>
    <xf numFmtId="3" fontId="3" fillId="3" borderId="0" xfId="0" applyNumberFormat="1" applyFont="1" applyFill="1" applyBorder="1" applyAlignment="1">
      <alignment horizontal="center" vertical="top" wrapText="1"/>
    </xf>
    <xf numFmtId="3" fontId="6" fillId="0" borderId="35" xfId="0" applyNumberFormat="1" applyFont="1" applyBorder="1" applyAlignment="1">
      <alignment horizontal="center" vertical="top" wrapText="1"/>
    </xf>
    <xf numFmtId="3" fontId="6" fillId="0" borderId="28" xfId="0" applyNumberFormat="1" applyFont="1" applyBorder="1" applyAlignment="1">
      <alignment horizontal="center" vertical="top"/>
    </xf>
    <xf numFmtId="3" fontId="6" fillId="0" borderId="51" xfId="0" applyNumberFormat="1" applyFont="1" applyBorder="1" applyAlignment="1">
      <alignment horizontal="center" vertical="top"/>
    </xf>
    <xf numFmtId="3" fontId="3" fillId="0" borderId="31" xfId="0" applyNumberFormat="1" applyFont="1" applyBorder="1" applyAlignment="1">
      <alignment horizontal="center" vertical="top" wrapText="1"/>
    </xf>
    <xf numFmtId="49" fontId="1" fillId="0" borderId="41" xfId="1" applyNumberFormat="1" applyFont="1" applyFill="1" applyBorder="1" applyAlignment="1">
      <alignment horizontal="center" vertical="center"/>
    </xf>
    <xf numFmtId="49" fontId="1" fillId="0" borderId="85" xfId="1" applyNumberFormat="1" applyFont="1" applyFill="1" applyBorder="1" applyAlignment="1">
      <alignment horizontal="center" vertical="top"/>
    </xf>
    <xf numFmtId="49" fontId="1" fillId="3" borderId="41" xfId="1" applyNumberFormat="1" applyFont="1" applyFill="1" applyBorder="1" applyAlignment="1">
      <alignment horizontal="center" vertical="top" wrapText="1"/>
    </xf>
    <xf numFmtId="3" fontId="3" fillId="3" borderId="0" xfId="0" applyNumberFormat="1" applyFont="1" applyFill="1" applyBorder="1" applyAlignment="1">
      <alignment vertical="top" wrapText="1"/>
    </xf>
    <xf numFmtId="3" fontId="3" fillId="0" borderId="16" xfId="0" applyNumberFormat="1" applyFont="1" applyBorder="1" applyAlignment="1">
      <alignment horizontal="center" vertical="top" wrapText="1"/>
    </xf>
    <xf numFmtId="3" fontId="3" fillId="0" borderId="25" xfId="0" applyNumberFormat="1" applyFont="1" applyBorder="1" applyAlignment="1">
      <alignment horizontal="center" vertical="top" wrapText="1"/>
    </xf>
    <xf numFmtId="3" fontId="1" fillId="0" borderId="31" xfId="0" applyNumberFormat="1" applyFont="1" applyBorder="1" applyAlignment="1">
      <alignment horizontal="center" vertical="top" wrapText="1"/>
    </xf>
    <xf numFmtId="3" fontId="1" fillId="0" borderId="0" xfId="0" applyNumberFormat="1" applyFont="1" applyBorder="1" applyAlignment="1">
      <alignment horizontal="center" vertical="top" wrapText="1"/>
    </xf>
    <xf numFmtId="3" fontId="1" fillId="0" borderId="35" xfId="0" applyNumberFormat="1" applyFont="1" applyBorder="1" applyAlignment="1">
      <alignment horizontal="center" vertical="top" wrapText="1"/>
    </xf>
    <xf numFmtId="3" fontId="6" fillId="0" borderId="16" xfId="0" applyNumberFormat="1" applyFont="1" applyBorder="1" applyAlignment="1">
      <alignment horizontal="center" vertical="top"/>
    </xf>
    <xf numFmtId="3" fontId="3" fillId="0" borderId="16" xfId="0" applyNumberFormat="1" applyFont="1" applyBorder="1" applyAlignment="1">
      <alignment horizontal="center" vertical="top"/>
    </xf>
    <xf numFmtId="164" fontId="1" fillId="3" borderId="41" xfId="0" applyNumberFormat="1" applyFont="1" applyFill="1" applyBorder="1" applyAlignment="1">
      <alignment horizontal="center" vertical="top" wrapText="1"/>
    </xf>
    <xf numFmtId="165" fontId="1" fillId="3" borderId="17" xfId="0" applyNumberFormat="1" applyFont="1" applyFill="1" applyBorder="1" applyAlignment="1">
      <alignment horizontal="center" vertical="top" wrapText="1"/>
    </xf>
    <xf numFmtId="165" fontId="1" fillId="3" borderId="47" xfId="0" applyNumberFormat="1" applyFont="1" applyFill="1" applyBorder="1" applyAlignment="1">
      <alignment horizontal="center" vertical="top" wrapText="1"/>
    </xf>
    <xf numFmtId="3" fontId="4" fillId="0" borderId="15" xfId="0" applyNumberFormat="1" applyFont="1" applyBorder="1" applyAlignment="1">
      <alignment horizontal="center" vertical="top" wrapText="1"/>
    </xf>
    <xf numFmtId="164" fontId="1" fillId="0" borderId="69" xfId="1" applyNumberFormat="1" applyFont="1" applyFill="1" applyBorder="1" applyAlignment="1">
      <alignment horizontal="center" vertical="top"/>
    </xf>
    <xf numFmtId="164" fontId="1" fillId="0" borderId="17" xfId="1" applyNumberFormat="1" applyFont="1" applyFill="1" applyBorder="1" applyAlignment="1">
      <alignment horizontal="center" vertical="top"/>
    </xf>
    <xf numFmtId="164" fontId="1" fillId="0" borderId="71" xfId="1" applyNumberFormat="1" applyFont="1" applyFill="1" applyBorder="1" applyAlignment="1">
      <alignment horizontal="center" vertical="top"/>
    </xf>
    <xf numFmtId="0" fontId="4" fillId="3" borderId="31" xfId="0" applyFont="1" applyFill="1" applyBorder="1" applyAlignment="1">
      <alignment horizontal="left" vertical="top" wrapText="1"/>
    </xf>
    <xf numFmtId="3" fontId="4" fillId="3" borderId="0" xfId="0" applyNumberFormat="1" applyFont="1" applyFill="1" applyBorder="1" applyAlignment="1">
      <alignment vertical="top" wrapText="1"/>
    </xf>
    <xf numFmtId="3" fontId="4" fillId="3" borderId="51" xfId="0" applyNumberFormat="1" applyFont="1" applyFill="1" applyBorder="1" applyAlignment="1">
      <alignment vertical="top" wrapText="1"/>
    </xf>
    <xf numFmtId="164" fontId="4" fillId="3" borderId="73" xfId="0" applyNumberFormat="1" applyFont="1" applyFill="1" applyBorder="1" applyAlignment="1">
      <alignment horizontal="center" vertical="top" wrapText="1"/>
    </xf>
    <xf numFmtId="165" fontId="1" fillId="3" borderId="17" xfId="0" applyNumberFormat="1" applyFont="1" applyFill="1" applyBorder="1" applyAlignment="1">
      <alignment horizontal="center" vertical="top"/>
    </xf>
    <xf numFmtId="164" fontId="1" fillId="0" borderId="14" xfId="1" applyNumberFormat="1" applyFont="1" applyFill="1" applyBorder="1" applyAlignment="1">
      <alignment horizontal="center" vertical="top"/>
    </xf>
    <xf numFmtId="164" fontId="1" fillId="3" borderId="17" xfId="1" applyNumberFormat="1" applyFont="1" applyFill="1" applyBorder="1" applyAlignment="1">
      <alignment horizontal="center" vertical="top" wrapText="1"/>
    </xf>
    <xf numFmtId="164" fontId="1" fillId="3" borderId="14" xfId="1" applyNumberFormat="1" applyFont="1" applyFill="1" applyBorder="1" applyAlignment="1">
      <alignment horizontal="center" vertical="top" wrapText="1"/>
    </xf>
    <xf numFmtId="165" fontId="3" fillId="5" borderId="74" xfId="0" applyNumberFormat="1" applyFont="1" applyFill="1" applyBorder="1" applyAlignment="1">
      <alignment horizontal="center" vertical="top" wrapText="1"/>
    </xf>
    <xf numFmtId="3" fontId="4" fillId="4" borderId="35" xfId="0" applyNumberFormat="1" applyFont="1" applyFill="1" applyBorder="1" applyAlignment="1">
      <alignment vertical="top" wrapText="1"/>
    </xf>
    <xf numFmtId="3" fontId="1" fillId="3" borderId="18" xfId="0" applyNumberFormat="1" applyFont="1" applyFill="1" applyBorder="1" applyAlignment="1">
      <alignment vertical="top" wrapText="1"/>
    </xf>
    <xf numFmtId="3" fontId="1" fillId="3" borderId="31" xfId="0" applyNumberFormat="1" applyFont="1" applyFill="1" applyBorder="1" applyAlignment="1">
      <alignment vertical="top" wrapText="1"/>
    </xf>
    <xf numFmtId="3" fontId="1" fillId="3" borderId="51" xfId="0" applyNumberFormat="1" applyFont="1" applyFill="1" applyBorder="1" applyAlignment="1">
      <alignment horizontal="left" vertical="top" wrapText="1"/>
    </xf>
    <xf numFmtId="3" fontId="1" fillId="3" borderId="31" xfId="0" applyNumberFormat="1" applyFont="1" applyFill="1" applyBorder="1" applyAlignment="1">
      <alignment horizontal="left" vertical="top" wrapText="1"/>
    </xf>
    <xf numFmtId="3" fontId="1" fillId="4" borderId="51" xfId="0" applyNumberFormat="1" applyFont="1" applyFill="1" applyBorder="1" applyAlignment="1">
      <alignment vertical="top" wrapText="1"/>
    </xf>
    <xf numFmtId="3" fontId="1" fillId="0" borderId="31" xfId="0" applyNumberFormat="1" applyFont="1" applyFill="1" applyBorder="1" applyAlignment="1">
      <alignment vertical="top" wrapText="1"/>
    </xf>
    <xf numFmtId="3" fontId="1" fillId="0" borderId="0" xfId="0" applyNumberFormat="1" applyFont="1" applyFill="1" applyBorder="1" applyAlignment="1">
      <alignment vertical="top" wrapText="1"/>
    </xf>
    <xf numFmtId="165" fontId="3" fillId="5" borderId="55" xfId="0" applyNumberFormat="1" applyFont="1" applyFill="1" applyBorder="1" applyAlignment="1">
      <alignment horizontal="center" vertical="top" wrapText="1"/>
    </xf>
    <xf numFmtId="165" fontId="3" fillId="5" borderId="57" xfId="0" applyNumberFormat="1" applyFont="1" applyFill="1" applyBorder="1" applyAlignment="1">
      <alignment horizontal="center" vertical="top" wrapText="1"/>
    </xf>
    <xf numFmtId="164" fontId="1" fillId="0" borderId="42" xfId="1" applyNumberFormat="1" applyFont="1" applyFill="1" applyBorder="1" applyAlignment="1">
      <alignment horizontal="center" vertical="top"/>
    </xf>
    <xf numFmtId="164" fontId="1" fillId="0" borderId="44" xfId="1" applyNumberFormat="1" applyFont="1" applyFill="1" applyBorder="1" applyAlignment="1">
      <alignment horizontal="center" vertical="top"/>
    </xf>
    <xf numFmtId="164" fontId="4" fillId="3" borderId="68" xfId="0" applyNumberFormat="1" applyFont="1" applyFill="1" applyBorder="1" applyAlignment="1">
      <alignment horizontal="center" vertical="top"/>
    </xf>
    <xf numFmtId="164" fontId="4" fillId="3" borderId="77" xfId="0" applyNumberFormat="1" applyFont="1" applyFill="1" applyBorder="1" applyAlignment="1">
      <alignment horizontal="center" vertical="top"/>
    </xf>
    <xf numFmtId="164" fontId="1" fillId="0" borderId="70" xfId="1" applyNumberFormat="1" applyFont="1" applyFill="1" applyBorder="1" applyAlignment="1">
      <alignment horizontal="center" vertical="top"/>
    </xf>
    <xf numFmtId="164" fontId="1" fillId="0" borderId="11" xfId="1" applyNumberFormat="1" applyFont="1" applyFill="1" applyBorder="1" applyAlignment="1">
      <alignment horizontal="center" vertical="top"/>
    </xf>
    <xf numFmtId="3" fontId="1" fillId="4" borderId="30" xfId="0" applyNumberFormat="1" applyFont="1" applyFill="1" applyBorder="1" applyAlignment="1">
      <alignment horizontal="center" vertical="top" wrapText="1"/>
    </xf>
    <xf numFmtId="164" fontId="1" fillId="3" borderId="19" xfId="0" applyNumberFormat="1" applyFont="1" applyFill="1" applyBorder="1" applyAlignment="1">
      <alignment horizontal="center" vertical="top" wrapText="1"/>
    </xf>
    <xf numFmtId="3" fontId="1" fillId="3" borderId="37" xfId="0" applyNumberFormat="1" applyFont="1" applyFill="1" applyBorder="1" applyAlignment="1">
      <alignment horizontal="center" vertical="top"/>
    </xf>
    <xf numFmtId="49" fontId="4" fillId="3" borderId="30" xfId="0" applyNumberFormat="1" applyFont="1" applyFill="1" applyBorder="1" applyAlignment="1">
      <alignment horizontal="center" vertical="top" wrapText="1"/>
    </xf>
    <xf numFmtId="1" fontId="1" fillId="3" borderId="30" xfId="0" applyNumberFormat="1" applyFont="1" applyFill="1" applyBorder="1" applyAlignment="1">
      <alignment horizontal="center" vertical="top"/>
    </xf>
    <xf numFmtId="1" fontId="1" fillId="3" borderId="49" xfId="0" applyNumberFormat="1" applyFont="1" applyFill="1" applyBorder="1" applyAlignment="1">
      <alignment horizontal="center" vertical="top"/>
    </xf>
    <xf numFmtId="49" fontId="7" fillId="3" borderId="30" xfId="0" applyNumberFormat="1" applyFont="1" applyFill="1" applyBorder="1" applyAlignment="1">
      <alignment horizontal="center" vertical="top"/>
    </xf>
    <xf numFmtId="49" fontId="17" fillId="0" borderId="55" xfId="0" applyNumberFormat="1" applyFont="1" applyFill="1" applyBorder="1" applyAlignment="1">
      <alignment horizontal="center" vertical="top" textRotation="90"/>
    </xf>
    <xf numFmtId="0" fontId="15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3" fontId="1" fillId="4" borderId="0" xfId="0" applyNumberFormat="1" applyFont="1" applyFill="1" applyBorder="1" applyAlignment="1">
      <alignment horizontal="center" vertical="top" wrapText="1"/>
    </xf>
    <xf numFmtId="3" fontId="6" fillId="4" borderId="0" xfId="0" applyNumberFormat="1" applyFont="1" applyFill="1" applyBorder="1" applyAlignment="1">
      <alignment horizontal="center" vertical="top" wrapText="1"/>
    </xf>
    <xf numFmtId="164" fontId="1" fillId="4" borderId="0" xfId="0" applyNumberFormat="1" applyFont="1" applyFill="1" applyBorder="1" applyAlignment="1">
      <alignment horizontal="center" vertical="top" wrapText="1"/>
    </xf>
    <xf numFmtId="3" fontId="1" fillId="4" borderId="0" xfId="0" applyNumberFormat="1" applyFont="1" applyFill="1" applyBorder="1" applyAlignment="1">
      <alignment horizontal="center" vertical="center" wrapText="1"/>
    </xf>
    <xf numFmtId="3" fontId="4" fillId="0" borderId="41" xfId="0" applyNumberFormat="1" applyFont="1" applyBorder="1" applyAlignment="1">
      <alignment vertical="top"/>
    </xf>
    <xf numFmtId="164" fontId="1" fillId="10" borderId="80" xfId="1" applyNumberFormat="1" applyFont="1" applyFill="1" applyBorder="1" applyAlignment="1">
      <alignment horizontal="center" vertical="top"/>
    </xf>
    <xf numFmtId="3" fontId="1" fillId="3" borderId="46" xfId="0" applyNumberFormat="1" applyFont="1" applyFill="1" applyBorder="1" applyAlignment="1">
      <alignment horizontal="center" vertical="top" wrapText="1"/>
    </xf>
    <xf numFmtId="3" fontId="1" fillId="0" borderId="22" xfId="0" applyNumberFormat="1" applyFont="1" applyBorder="1" applyAlignment="1">
      <alignment horizontal="center" vertical="center" textRotation="90"/>
    </xf>
    <xf numFmtId="3" fontId="4" fillId="3" borderId="79" xfId="0" applyNumberFormat="1" applyFont="1" applyFill="1" applyBorder="1" applyAlignment="1">
      <alignment horizontal="center" vertical="top" wrapText="1"/>
    </xf>
    <xf numFmtId="3" fontId="2" fillId="3" borderId="1" xfId="0" applyNumberFormat="1" applyFont="1" applyFill="1" applyBorder="1" applyAlignment="1">
      <alignment horizontal="center" vertical="top"/>
    </xf>
    <xf numFmtId="3" fontId="1" fillId="3" borderId="25" xfId="0" applyNumberFormat="1" applyFont="1" applyFill="1" applyBorder="1" applyAlignment="1">
      <alignment vertical="top" wrapText="1"/>
    </xf>
    <xf numFmtId="3" fontId="4" fillId="0" borderId="11" xfId="0" applyNumberFormat="1" applyFont="1" applyFill="1" applyBorder="1" applyAlignment="1">
      <alignment vertical="top" wrapText="1"/>
    </xf>
    <xf numFmtId="3" fontId="4" fillId="4" borderId="43" xfId="0" applyNumberFormat="1" applyFont="1" applyFill="1" applyBorder="1" applyAlignment="1">
      <alignment vertical="top" wrapText="1"/>
    </xf>
    <xf numFmtId="3" fontId="4" fillId="0" borderId="52" xfId="0" applyNumberFormat="1" applyFont="1" applyFill="1" applyBorder="1" applyAlignment="1">
      <alignment vertical="top" wrapText="1"/>
    </xf>
    <xf numFmtId="3" fontId="1" fillId="3" borderId="59" xfId="0" applyNumberFormat="1" applyFont="1" applyFill="1" applyBorder="1" applyAlignment="1">
      <alignment vertical="top" wrapText="1"/>
    </xf>
    <xf numFmtId="3" fontId="4" fillId="0" borderId="39" xfId="0" applyNumberFormat="1" applyFont="1" applyFill="1" applyBorder="1" applyAlignment="1">
      <alignment vertical="top" wrapText="1"/>
    </xf>
    <xf numFmtId="3" fontId="4" fillId="0" borderId="59" xfId="0" applyNumberFormat="1" applyFont="1" applyFill="1" applyBorder="1" applyAlignment="1">
      <alignment vertical="top" wrapText="1"/>
    </xf>
    <xf numFmtId="0" fontId="10" fillId="3" borderId="2" xfId="0" applyFont="1" applyFill="1" applyBorder="1" applyAlignment="1">
      <alignment vertical="top" wrapText="1"/>
    </xf>
    <xf numFmtId="3" fontId="4" fillId="0" borderId="43" xfId="0" applyNumberFormat="1" applyFont="1" applyFill="1" applyBorder="1" applyAlignment="1">
      <alignment vertical="top" wrapText="1"/>
    </xf>
    <xf numFmtId="164" fontId="1" fillId="3" borderId="27" xfId="0" applyNumberFormat="1" applyFont="1" applyFill="1" applyBorder="1" applyAlignment="1">
      <alignment horizontal="center" vertical="top"/>
    </xf>
    <xf numFmtId="165" fontId="6" fillId="2" borderId="8" xfId="0" applyNumberFormat="1" applyFont="1" applyFill="1" applyBorder="1" applyAlignment="1">
      <alignment horizontal="center" vertical="top"/>
    </xf>
    <xf numFmtId="164" fontId="1" fillId="3" borderId="39" xfId="0" applyNumberFormat="1" applyFont="1" applyFill="1" applyBorder="1" applyAlignment="1">
      <alignment horizontal="center" vertical="top"/>
    </xf>
    <xf numFmtId="164" fontId="1" fillId="3" borderId="39" xfId="0" applyNumberFormat="1" applyFont="1" applyFill="1" applyBorder="1" applyAlignment="1">
      <alignment horizontal="center" vertical="top" wrapText="1"/>
    </xf>
    <xf numFmtId="164" fontId="1" fillId="3" borderId="54" xfId="0" applyNumberFormat="1" applyFont="1" applyFill="1" applyBorder="1" applyAlignment="1">
      <alignment horizontal="center" vertical="top" wrapText="1"/>
    </xf>
    <xf numFmtId="165" fontId="6" fillId="5" borderId="55" xfId="0" applyNumberFormat="1" applyFont="1" applyFill="1" applyBorder="1" applyAlignment="1">
      <alignment horizontal="center" vertical="top" wrapText="1"/>
    </xf>
    <xf numFmtId="164" fontId="4" fillId="3" borderId="6" xfId="0" applyNumberFormat="1" applyFont="1" applyFill="1" applyBorder="1" applyAlignment="1">
      <alignment horizontal="center" vertical="top" wrapText="1"/>
    </xf>
    <xf numFmtId="164" fontId="4" fillId="0" borderId="6" xfId="0" applyNumberFormat="1" applyFont="1" applyBorder="1" applyAlignment="1">
      <alignment horizontal="center" vertical="top" wrapText="1"/>
    </xf>
    <xf numFmtId="1" fontId="1" fillId="3" borderId="51" xfId="0" applyNumberFormat="1" applyFont="1" applyFill="1" applyBorder="1" applyAlignment="1">
      <alignment horizontal="center" vertical="top"/>
    </xf>
    <xf numFmtId="49" fontId="7" fillId="3" borderId="18" xfId="0" applyNumberFormat="1" applyFont="1" applyFill="1" applyBorder="1" applyAlignment="1">
      <alignment horizontal="center" vertical="top"/>
    </xf>
    <xf numFmtId="3" fontId="1" fillId="0" borderId="18" xfId="0" applyNumberFormat="1" applyFont="1" applyFill="1" applyBorder="1" applyAlignment="1">
      <alignment horizontal="center" vertical="top"/>
    </xf>
    <xf numFmtId="3" fontId="4" fillId="0" borderId="51" xfId="0" applyNumberFormat="1" applyFont="1" applyBorder="1" applyAlignment="1">
      <alignment horizontal="center" vertical="top"/>
    </xf>
    <xf numFmtId="1" fontId="4" fillId="3" borderId="18" xfId="0" applyNumberFormat="1" applyFont="1" applyFill="1" applyBorder="1" applyAlignment="1">
      <alignment horizontal="center" vertical="top"/>
    </xf>
    <xf numFmtId="1" fontId="4" fillId="3" borderId="0" xfId="0" applyNumberFormat="1" applyFont="1" applyFill="1" applyBorder="1" applyAlignment="1">
      <alignment horizontal="center" vertical="top"/>
    </xf>
    <xf numFmtId="3" fontId="4" fillId="3" borderId="1" xfId="0" applyNumberFormat="1" applyFont="1" applyFill="1" applyBorder="1" applyAlignment="1">
      <alignment horizontal="center" vertical="top"/>
    </xf>
    <xf numFmtId="3" fontId="1" fillId="0" borderId="36" xfId="0" applyNumberFormat="1" applyFont="1" applyBorder="1" applyAlignment="1">
      <alignment vertical="top" wrapText="1"/>
    </xf>
    <xf numFmtId="3" fontId="1" fillId="0" borderId="39" xfId="0" applyNumberFormat="1" applyFont="1" applyBorder="1" applyAlignment="1">
      <alignment vertical="top" wrapText="1"/>
    </xf>
    <xf numFmtId="165" fontId="1" fillId="0" borderId="52" xfId="0" applyNumberFormat="1" applyFont="1" applyBorder="1" applyAlignment="1">
      <alignment horizontal="left" vertical="top" wrapText="1"/>
    </xf>
    <xf numFmtId="165" fontId="1" fillId="0" borderId="11" xfId="0" applyNumberFormat="1" applyFont="1" applyBorder="1" applyAlignment="1">
      <alignment horizontal="left" vertical="top" wrapText="1"/>
    </xf>
    <xf numFmtId="3" fontId="1" fillId="0" borderId="11" xfId="0" applyNumberFormat="1" applyFont="1" applyFill="1" applyBorder="1" applyAlignment="1">
      <alignment horizontal="left" vertical="top" wrapText="1"/>
    </xf>
    <xf numFmtId="0" fontId="1" fillId="0" borderId="39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3" fontId="1" fillId="0" borderId="11" xfId="0" applyNumberFormat="1" applyFont="1" applyFill="1" applyBorder="1" applyAlignment="1">
      <alignment vertical="top" wrapText="1"/>
    </xf>
    <xf numFmtId="3" fontId="4" fillId="3" borderId="11" xfId="0" applyNumberFormat="1" applyFont="1" applyFill="1" applyBorder="1" applyAlignment="1">
      <alignment vertical="top" wrapText="1"/>
    </xf>
    <xf numFmtId="3" fontId="1" fillId="3" borderId="11" xfId="0" applyNumberFormat="1" applyFont="1" applyFill="1" applyBorder="1" applyAlignment="1">
      <alignment vertical="top" wrapText="1"/>
    </xf>
    <xf numFmtId="3" fontId="4" fillId="3" borderId="43" xfId="0" applyNumberFormat="1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top" wrapText="1"/>
    </xf>
    <xf numFmtId="0" fontId="1" fillId="0" borderId="39" xfId="0" applyFont="1" applyBorder="1" applyAlignment="1">
      <alignment vertical="top" wrapText="1"/>
    </xf>
    <xf numFmtId="3" fontId="1" fillId="0" borderId="52" xfId="0" applyNumberFormat="1" applyFont="1" applyFill="1" applyBorder="1" applyAlignment="1">
      <alignment vertical="top" wrapText="1"/>
    </xf>
    <xf numFmtId="3" fontId="4" fillId="3" borderId="59" xfId="0" applyNumberFormat="1" applyFont="1" applyFill="1" applyBorder="1" applyAlignment="1">
      <alignment vertical="top" wrapText="1"/>
    </xf>
    <xf numFmtId="0" fontId="4" fillId="0" borderId="59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4" fillId="3" borderId="11" xfId="0" applyFont="1" applyFill="1" applyBorder="1" applyAlignment="1">
      <alignment vertical="top" wrapText="1"/>
    </xf>
    <xf numFmtId="3" fontId="4" fillId="3" borderId="11" xfId="0" applyNumberFormat="1" applyFont="1" applyFill="1" applyBorder="1" applyAlignment="1">
      <alignment horizontal="left" vertical="top" wrapText="1"/>
    </xf>
    <xf numFmtId="0" fontId="1" fillId="3" borderId="36" xfId="0" applyFont="1" applyFill="1" applyBorder="1" applyAlignment="1">
      <alignment horizontal="left" vertical="top" wrapText="1"/>
    </xf>
    <xf numFmtId="0" fontId="1" fillId="3" borderId="39" xfId="0" applyFont="1" applyFill="1" applyBorder="1" applyAlignment="1">
      <alignment horizontal="left" vertical="top" wrapText="1"/>
    </xf>
    <xf numFmtId="0" fontId="17" fillId="0" borderId="59" xfId="0" applyFont="1" applyBorder="1" applyAlignment="1">
      <alignment vertical="top" wrapText="1"/>
    </xf>
    <xf numFmtId="164" fontId="21" fillId="3" borderId="15" xfId="0" applyNumberFormat="1" applyFont="1" applyFill="1" applyBorder="1" applyAlignment="1">
      <alignment horizontal="center" vertical="top"/>
    </xf>
    <xf numFmtId="164" fontId="1" fillId="3" borderId="0" xfId="0" applyNumberFormat="1" applyFont="1" applyFill="1" applyBorder="1" applyAlignment="1">
      <alignment horizontal="center" vertical="top" wrapText="1"/>
    </xf>
    <xf numFmtId="49" fontId="17" fillId="0" borderId="31" xfId="0" applyNumberFormat="1" applyFont="1" applyFill="1" applyBorder="1" applyAlignment="1">
      <alignment horizontal="center" vertical="top" wrapText="1"/>
    </xf>
    <xf numFmtId="49" fontId="17" fillId="0" borderId="69" xfId="0" applyNumberFormat="1" applyFont="1" applyFill="1" applyBorder="1" applyAlignment="1">
      <alignment horizontal="center" vertical="top" wrapText="1"/>
    </xf>
    <xf numFmtId="49" fontId="17" fillId="0" borderId="45" xfId="0" applyNumberFormat="1" applyFont="1" applyFill="1" applyBorder="1" applyAlignment="1">
      <alignment horizontal="center" vertical="top" wrapText="1"/>
    </xf>
    <xf numFmtId="165" fontId="1" fillId="0" borderId="18" xfId="0" applyNumberFormat="1" applyFont="1" applyFill="1" applyBorder="1" applyAlignment="1">
      <alignment horizontal="center" vertical="top"/>
    </xf>
    <xf numFmtId="165" fontId="1" fillId="0" borderId="17" xfId="0" applyNumberFormat="1" applyFont="1" applyFill="1" applyBorder="1" applyAlignment="1">
      <alignment horizontal="center" vertical="top" wrapText="1"/>
    </xf>
    <xf numFmtId="165" fontId="1" fillId="0" borderId="47" xfId="0" applyNumberFormat="1" applyFont="1" applyFill="1" applyBorder="1" applyAlignment="1">
      <alignment horizontal="center" vertical="top" wrapText="1"/>
    </xf>
    <xf numFmtId="3" fontId="17" fillId="3" borderId="16" xfId="0" applyNumberFormat="1" applyFont="1" applyFill="1" applyBorder="1" applyAlignment="1">
      <alignment vertical="top" wrapText="1"/>
    </xf>
    <xf numFmtId="3" fontId="1" fillId="0" borderId="77" xfId="0" applyNumberFormat="1" applyFont="1" applyFill="1" applyBorder="1" applyAlignment="1">
      <alignment vertical="center" textRotation="90" wrapText="1"/>
    </xf>
    <xf numFmtId="3" fontId="4" fillId="0" borderId="16" xfId="0" applyNumberFormat="1" applyFont="1" applyBorder="1" applyAlignment="1">
      <alignment vertical="top"/>
    </xf>
    <xf numFmtId="164" fontId="21" fillId="3" borderId="54" xfId="0" applyNumberFormat="1" applyFont="1" applyFill="1" applyBorder="1" applyAlignment="1">
      <alignment horizontal="center" vertical="top"/>
    </xf>
    <xf numFmtId="164" fontId="17" fillId="0" borderId="13" xfId="0" applyNumberFormat="1" applyFont="1" applyFill="1" applyBorder="1" applyAlignment="1">
      <alignment horizontal="center" vertical="top"/>
    </xf>
    <xf numFmtId="164" fontId="17" fillId="0" borderId="54" xfId="0" applyNumberFormat="1" applyFont="1" applyFill="1" applyBorder="1" applyAlignment="1">
      <alignment horizontal="center" vertical="top"/>
    </xf>
    <xf numFmtId="3" fontId="4" fillId="0" borderId="14" xfId="0" applyNumberFormat="1" applyFont="1" applyBorder="1" applyAlignment="1">
      <alignment vertical="top"/>
    </xf>
    <xf numFmtId="3" fontId="1" fillId="4" borderId="38" xfId="0" applyNumberFormat="1" applyFont="1" applyFill="1" applyBorder="1" applyAlignment="1">
      <alignment horizontal="center" vertical="top"/>
    </xf>
    <xf numFmtId="3" fontId="17" fillId="0" borderId="46" xfId="0" applyNumberFormat="1" applyFont="1" applyFill="1" applyBorder="1" applyAlignment="1">
      <alignment horizontal="center" vertical="top"/>
    </xf>
    <xf numFmtId="3" fontId="4" fillId="3" borderId="48" xfId="0" applyNumberFormat="1" applyFont="1" applyFill="1" applyBorder="1" applyAlignment="1">
      <alignment horizontal="center" vertical="top"/>
    </xf>
    <xf numFmtId="1" fontId="1" fillId="3" borderId="71" xfId="0" applyNumberFormat="1" applyFont="1" applyFill="1" applyBorder="1" applyAlignment="1">
      <alignment horizontal="center" vertical="top" wrapText="1"/>
    </xf>
    <xf numFmtId="1" fontId="1" fillId="3" borderId="53" xfId="0" applyNumberFormat="1" applyFont="1" applyFill="1" applyBorder="1" applyAlignment="1">
      <alignment horizontal="center" vertical="top" wrapText="1"/>
    </xf>
    <xf numFmtId="3" fontId="4" fillId="0" borderId="2" xfId="0" applyNumberFormat="1" applyFont="1" applyFill="1" applyBorder="1" applyAlignment="1">
      <alignment vertical="top" wrapText="1"/>
    </xf>
    <xf numFmtId="3" fontId="4" fillId="3" borderId="28" xfId="0" applyNumberFormat="1" applyFont="1" applyFill="1" applyBorder="1" applyAlignment="1">
      <alignment horizontal="center" vertical="top" wrapText="1"/>
    </xf>
    <xf numFmtId="3" fontId="4" fillId="0" borderId="73" xfId="0" applyNumberFormat="1" applyFont="1" applyFill="1" applyBorder="1" applyAlignment="1">
      <alignment horizontal="center" vertical="top" wrapText="1"/>
    </xf>
    <xf numFmtId="3" fontId="4" fillId="0" borderId="66" xfId="0" applyNumberFormat="1" applyFont="1" applyFill="1" applyBorder="1" applyAlignment="1">
      <alignment horizontal="center" vertical="top" wrapText="1"/>
    </xf>
    <xf numFmtId="164" fontId="4" fillId="3" borderId="23" xfId="0" applyNumberFormat="1" applyFont="1" applyFill="1" applyBorder="1" applyAlignment="1">
      <alignment horizontal="center" vertical="top" wrapText="1"/>
    </xf>
    <xf numFmtId="3" fontId="4" fillId="3" borderId="60" xfId="0" applyNumberFormat="1" applyFont="1" applyFill="1" applyBorder="1" applyAlignment="1">
      <alignment horizontal="center" vertical="top" wrapText="1"/>
    </xf>
    <xf numFmtId="0" fontId="1" fillId="0" borderId="52" xfId="0" applyFont="1" applyFill="1" applyBorder="1" applyAlignment="1">
      <alignment horizontal="left" vertical="top" wrapText="1"/>
    </xf>
    <xf numFmtId="0" fontId="1" fillId="0" borderId="71" xfId="0" applyFont="1" applyFill="1" applyBorder="1" applyAlignment="1">
      <alignment horizontal="center" vertical="top" wrapText="1"/>
    </xf>
    <xf numFmtId="0" fontId="1" fillId="0" borderId="53" xfId="0" applyFont="1" applyFill="1" applyBorder="1" applyAlignment="1">
      <alignment horizontal="center" vertical="top" wrapText="1"/>
    </xf>
    <xf numFmtId="3" fontId="1" fillId="0" borderId="20" xfId="0" applyNumberFormat="1" applyFont="1" applyFill="1" applyBorder="1" applyAlignment="1">
      <alignment vertical="top" wrapText="1"/>
    </xf>
    <xf numFmtId="3" fontId="4" fillId="0" borderId="56" xfId="0" applyNumberFormat="1" applyFont="1" applyBorder="1" applyAlignment="1">
      <alignment vertical="top"/>
    </xf>
    <xf numFmtId="49" fontId="1" fillId="0" borderId="21" xfId="0" applyNumberFormat="1" applyFont="1" applyFill="1" applyBorder="1" applyAlignment="1">
      <alignment horizontal="center" vertical="top" wrapText="1"/>
    </xf>
    <xf numFmtId="0" fontId="4" fillId="0" borderId="26" xfId="0" applyFont="1" applyFill="1" applyBorder="1" applyAlignment="1">
      <alignment horizontal="center" vertical="top" wrapText="1"/>
    </xf>
    <xf numFmtId="3" fontId="4" fillId="0" borderId="28" xfId="0" applyNumberFormat="1" applyFont="1" applyFill="1" applyBorder="1" applyAlignment="1">
      <alignment horizontal="center" vertical="top"/>
    </xf>
    <xf numFmtId="3" fontId="4" fillId="0" borderId="56" xfId="0" applyNumberFormat="1" applyFont="1" applyFill="1" applyBorder="1" applyAlignment="1">
      <alignment horizontal="center" vertical="top"/>
    </xf>
    <xf numFmtId="3" fontId="4" fillId="0" borderId="74" xfId="0" applyNumberFormat="1" applyFont="1" applyFill="1" applyBorder="1" applyAlignment="1">
      <alignment horizontal="center" vertical="top" wrapText="1"/>
    </xf>
    <xf numFmtId="3" fontId="4" fillId="0" borderId="26" xfId="0" applyNumberFormat="1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0" fontId="15" fillId="0" borderId="23" xfId="0" applyFont="1" applyBorder="1" applyAlignment="1">
      <alignment horizontal="center" vertical="top" wrapText="1"/>
    </xf>
    <xf numFmtId="0" fontId="15" fillId="0" borderId="60" xfId="0" applyFont="1" applyBorder="1" applyAlignment="1">
      <alignment horizontal="center" vertical="top" wrapText="1"/>
    </xf>
    <xf numFmtId="3" fontId="20" fillId="3" borderId="14" xfId="0" applyNumberFormat="1" applyFont="1" applyFill="1" applyBorder="1" applyAlignment="1">
      <alignment horizontal="center" vertical="top"/>
    </xf>
    <xf numFmtId="164" fontId="4" fillId="0" borderId="13" xfId="0" applyNumberFormat="1" applyFont="1" applyBorder="1" applyAlignment="1">
      <alignment horizontal="center" vertical="top" wrapText="1"/>
    </xf>
    <xf numFmtId="164" fontId="4" fillId="0" borderId="15" xfId="0" applyNumberFormat="1" applyFont="1" applyBorder="1" applyAlignment="1">
      <alignment horizontal="center" vertical="top" wrapText="1"/>
    </xf>
    <xf numFmtId="165" fontId="4" fillId="0" borderId="35" xfId="0" applyNumberFormat="1" applyFont="1" applyBorder="1" applyAlignment="1">
      <alignment horizontal="center" vertical="top" wrapText="1"/>
    </xf>
    <xf numFmtId="165" fontId="4" fillId="0" borderId="42" xfId="0" applyNumberFormat="1" applyFont="1" applyBorder="1" applyAlignment="1">
      <alignment horizontal="center" vertical="top" wrapText="1"/>
    </xf>
    <xf numFmtId="165" fontId="4" fillId="0" borderId="44" xfId="0" applyNumberFormat="1" applyFont="1" applyBorder="1" applyAlignment="1">
      <alignment horizontal="center" vertical="top" wrapText="1"/>
    </xf>
    <xf numFmtId="165" fontId="4" fillId="0" borderId="32" xfId="0" applyNumberFormat="1" applyFont="1" applyBorder="1" applyAlignment="1">
      <alignment horizontal="center" vertical="top" wrapText="1"/>
    </xf>
    <xf numFmtId="164" fontId="4" fillId="0" borderId="0" xfId="0" applyNumberFormat="1" applyFont="1" applyBorder="1" applyAlignment="1">
      <alignment vertical="top" wrapText="1"/>
    </xf>
    <xf numFmtId="164" fontId="1" fillId="0" borderId="43" xfId="1" applyNumberFormat="1" applyFont="1" applyFill="1" applyBorder="1" applyAlignment="1">
      <alignment horizontal="center" vertical="top"/>
    </xf>
    <xf numFmtId="49" fontId="1" fillId="0" borderId="41" xfId="1" applyNumberFormat="1" applyFont="1" applyFill="1" applyBorder="1" applyAlignment="1">
      <alignment horizontal="center" vertical="top" wrapText="1"/>
    </xf>
    <xf numFmtId="49" fontId="1" fillId="0" borderId="41" xfId="1" applyNumberFormat="1" applyFont="1" applyFill="1" applyBorder="1" applyAlignment="1">
      <alignment horizontal="center" vertical="top"/>
    </xf>
    <xf numFmtId="49" fontId="1" fillId="3" borderId="49" xfId="1" applyNumberFormat="1" applyFont="1" applyFill="1" applyBorder="1" applyAlignment="1">
      <alignment horizontal="center" vertical="top" wrapText="1"/>
    </xf>
    <xf numFmtId="3" fontId="4" fillId="4" borderId="53" xfId="0" applyNumberFormat="1" applyFont="1" applyFill="1" applyBorder="1" applyAlignment="1">
      <alignment horizontal="center" vertical="top" wrapText="1"/>
    </xf>
    <xf numFmtId="3" fontId="3" fillId="3" borderId="11" xfId="0" applyNumberFormat="1" applyFont="1" applyFill="1" applyBorder="1" applyAlignment="1">
      <alignment horizontal="center" vertical="top" wrapText="1"/>
    </xf>
    <xf numFmtId="3" fontId="1" fillId="3" borderId="71" xfId="0" applyNumberFormat="1" applyFont="1" applyFill="1" applyBorder="1" applyAlignment="1">
      <alignment horizontal="center" vertical="top" wrapText="1"/>
    </xf>
    <xf numFmtId="3" fontId="1" fillId="0" borderId="12" xfId="0" applyNumberFormat="1" applyFont="1" applyFill="1" applyBorder="1" applyAlignment="1">
      <alignment horizontal="center" vertical="top" wrapText="1"/>
    </xf>
    <xf numFmtId="3" fontId="1" fillId="0" borderId="19" xfId="0" applyNumberFormat="1" applyFont="1" applyFill="1" applyBorder="1" applyAlignment="1">
      <alignment horizontal="center" vertical="top" wrapText="1"/>
    </xf>
    <xf numFmtId="164" fontId="1" fillId="3" borderId="14" xfId="0" applyNumberFormat="1" applyFont="1" applyFill="1" applyBorder="1" applyAlignment="1">
      <alignment horizontal="center" vertical="top"/>
    </xf>
    <xf numFmtId="3" fontId="1" fillId="3" borderId="49" xfId="0" applyNumberFormat="1" applyFont="1" applyFill="1" applyBorder="1" applyAlignment="1">
      <alignment vertical="top" wrapText="1"/>
    </xf>
    <xf numFmtId="164" fontId="1" fillId="10" borderId="86" xfId="1" applyNumberFormat="1" applyFont="1" applyFill="1" applyBorder="1" applyAlignment="1">
      <alignment horizontal="center" vertical="top"/>
    </xf>
    <xf numFmtId="3" fontId="4" fillId="0" borderId="14" xfId="0" applyNumberFormat="1" applyFont="1" applyBorder="1" applyAlignment="1">
      <alignment horizontal="center" vertical="top" wrapText="1"/>
    </xf>
    <xf numFmtId="3" fontId="1" fillId="0" borderId="14" xfId="0" applyNumberFormat="1" applyFont="1" applyFill="1" applyBorder="1" applyAlignment="1">
      <alignment horizontal="center" vertical="top"/>
    </xf>
    <xf numFmtId="0" fontId="1" fillId="3" borderId="17" xfId="0" applyFont="1" applyFill="1" applyBorder="1" applyAlignment="1">
      <alignment horizontal="center" vertical="top" wrapText="1"/>
    </xf>
    <xf numFmtId="0" fontId="1" fillId="3" borderId="69" xfId="0" applyFont="1" applyFill="1" applyBorder="1" applyAlignment="1">
      <alignment horizontal="center" vertical="top" wrapText="1"/>
    </xf>
    <xf numFmtId="3" fontId="1" fillId="0" borderId="23" xfId="0" applyNumberFormat="1" applyFont="1" applyFill="1" applyBorder="1" applyAlignment="1">
      <alignment horizontal="center" vertical="top"/>
    </xf>
    <xf numFmtId="0" fontId="4" fillId="3" borderId="69" xfId="0" applyFont="1" applyFill="1" applyBorder="1" applyAlignment="1">
      <alignment horizontal="center" vertical="top"/>
    </xf>
    <xf numFmtId="0" fontId="4" fillId="3" borderId="14" xfId="0" applyFont="1" applyFill="1" applyBorder="1" applyAlignment="1">
      <alignment horizontal="center" vertical="top"/>
    </xf>
    <xf numFmtId="164" fontId="1" fillId="3" borderId="37" xfId="0" applyNumberFormat="1" applyFont="1" applyFill="1" applyBorder="1" applyAlignment="1">
      <alignment horizontal="center" vertical="top" wrapText="1"/>
    </xf>
    <xf numFmtId="164" fontId="1" fillId="3" borderId="4" xfId="0" applyNumberFormat="1" applyFont="1" applyFill="1" applyBorder="1" applyAlignment="1">
      <alignment horizontal="center" vertical="top" wrapText="1"/>
    </xf>
    <xf numFmtId="164" fontId="1" fillId="3" borderId="6" xfId="0" applyNumberFormat="1" applyFont="1" applyFill="1" applyBorder="1" applyAlignment="1">
      <alignment horizontal="center" vertical="top" wrapText="1"/>
    </xf>
    <xf numFmtId="164" fontId="17" fillId="3" borderId="12" xfId="0" applyNumberFormat="1" applyFont="1" applyFill="1" applyBorder="1" applyAlignment="1">
      <alignment horizontal="center" vertical="top"/>
    </xf>
    <xf numFmtId="164" fontId="17" fillId="3" borderId="17" xfId="0" applyNumberFormat="1" applyFont="1" applyFill="1" applyBorder="1" applyAlignment="1">
      <alignment horizontal="center" vertical="top"/>
    </xf>
    <xf numFmtId="164" fontId="1" fillId="3" borderId="72" xfId="0" applyNumberFormat="1" applyFont="1" applyFill="1" applyBorder="1" applyAlignment="1">
      <alignment horizontal="center" vertical="top"/>
    </xf>
    <xf numFmtId="164" fontId="1" fillId="3" borderId="73" xfId="0" applyNumberFormat="1" applyFont="1" applyFill="1" applyBorder="1" applyAlignment="1">
      <alignment horizontal="center" vertical="top"/>
    </xf>
    <xf numFmtId="3" fontId="1" fillId="3" borderId="41" xfId="0" applyNumberFormat="1" applyFont="1" applyFill="1" applyBorder="1" applyAlignment="1">
      <alignment horizontal="center" vertical="top"/>
    </xf>
    <xf numFmtId="3" fontId="4" fillId="3" borderId="0" xfId="0" applyNumberFormat="1" applyFont="1" applyFill="1" applyBorder="1" applyAlignment="1">
      <alignment vertical="top"/>
    </xf>
    <xf numFmtId="3" fontId="4" fillId="3" borderId="0" xfId="0" applyNumberFormat="1" applyFont="1" applyFill="1" applyAlignment="1">
      <alignment vertical="top"/>
    </xf>
    <xf numFmtId="164" fontId="1" fillId="10" borderId="84" xfId="1" applyNumberFormat="1" applyFont="1" applyFill="1" applyBorder="1" applyAlignment="1">
      <alignment horizontal="center" vertical="top"/>
    </xf>
    <xf numFmtId="3" fontId="1" fillId="3" borderId="46" xfId="0" applyNumberFormat="1" applyFont="1" applyFill="1" applyBorder="1" applyAlignment="1">
      <alignment horizontal="left" vertical="top" wrapText="1"/>
    </xf>
    <xf numFmtId="164" fontId="1" fillId="0" borderId="32" xfId="0" applyNumberFormat="1" applyFont="1" applyFill="1" applyBorder="1" applyAlignment="1">
      <alignment horizontal="center" vertical="top"/>
    </xf>
    <xf numFmtId="164" fontId="1" fillId="3" borderId="61" xfId="0" applyNumberFormat="1" applyFont="1" applyFill="1" applyBorder="1" applyAlignment="1">
      <alignment horizontal="center" vertical="top" wrapText="1"/>
    </xf>
    <xf numFmtId="164" fontId="1" fillId="3" borderId="36" xfId="0" applyNumberFormat="1" applyFont="1" applyFill="1" applyBorder="1" applyAlignment="1">
      <alignment horizontal="center" vertical="top"/>
    </xf>
    <xf numFmtId="164" fontId="4" fillId="3" borderId="37" xfId="0" applyNumberFormat="1" applyFont="1" applyFill="1" applyBorder="1" applyAlignment="1">
      <alignment horizontal="center" vertical="top"/>
    </xf>
    <xf numFmtId="164" fontId="4" fillId="3" borderId="3" xfId="0" applyNumberFormat="1" applyFont="1" applyFill="1" applyBorder="1" applyAlignment="1">
      <alignment horizontal="center" vertical="top"/>
    </xf>
    <xf numFmtId="164" fontId="4" fillId="3" borderId="6" xfId="0" applyNumberFormat="1" applyFont="1" applyFill="1" applyBorder="1" applyAlignment="1">
      <alignment horizontal="center" vertical="top"/>
    </xf>
    <xf numFmtId="3" fontId="6" fillId="4" borderId="0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3" fontId="4" fillId="3" borderId="16" xfId="0" applyNumberFormat="1" applyFont="1" applyFill="1" applyBorder="1" applyAlignment="1">
      <alignment horizontal="left" vertical="top" wrapText="1"/>
    </xf>
    <xf numFmtId="3" fontId="1" fillId="4" borderId="0" xfId="0" applyNumberFormat="1" applyFont="1" applyFill="1" applyBorder="1" applyAlignment="1">
      <alignment horizontal="center" vertical="top" wrapText="1"/>
    </xf>
    <xf numFmtId="3" fontId="1" fillId="4" borderId="0" xfId="0" applyNumberFormat="1" applyFont="1" applyFill="1" applyBorder="1" applyAlignment="1">
      <alignment horizontal="center" vertical="center" wrapText="1"/>
    </xf>
    <xf numFmtId="164" fontId="1" fillId="4" borderId="0" xfId="0" applyNumberFormat="1" applyFont="1" applyFill="1" applyBorder="1" applyAlignment="1">
      <alignment horizontal="center" vertical="top" wrapText="1"/>
    </xf>
    <xf numFmtId="0" fontId="4" fillId="0" borderId="42" xfId="0" applyFont="1" applyFill="1" applyBorder="1" applyAlignment="1">
      <alignment horizontal="left" vertical="top" wrapText="1"/>
    </xf>
    <xf numFmtId="0" fontId="4" fillId="0" borderId="49" xfId="0" applyFont="1" applyFill="1" applyBorder="1" applyAlignment="1">
      <alignment horizontal="left" vertical="top" wrapText="1"/>
    </xf>
    <xf numFmtId="0" fontId="4" fillId="0" borderId="41" xfId="0" applyFont="1" applyFill="1" applyBorder="1" applyAlignment="1">
      <alignment horizontal="left" vertical="top" wrapText="1"/>
    </xf>
    <xf numFmtId="3" fontId="4" fillId="3" borderId="40" xfId="0" applyNumberFormat="1" applyFont="1" applyFill="1" applyBorder="1" applyAlignment="1">
      <alignment horizontal="left" vertical="top" wrapText="1"/>
    </xf>
    <xf numFmtId="0" fontId="1" fillId="3" borderId="42" xfId="0" applyFont="1" applyFill="1" applyBorder="1" applyAlignment="1">
      <alignment horizontal="left" vertical="top" wrapText="1"/>
    </xf>
    <xf numFmtId="0" fontId="1" fillId="3" borderId="41" xfId="0" applyFont="1" applyFill="1" applyBorder="1" applyAlignment="1">
      <alignment horizontal="left" vertical="top" wrapText="1"/>
    </xf>
    <xf numFmtId="3" fontId="1" fillId="3" borderId="49" xfId="0" applyNumberFormat="1" applyFont="1" applyFill="1" applyBorder="1" applyAlignment="1">
      <alignment horizontal="left" vertical="top" wrapText="1"/>
    </xf>
    <xf numFmtId="49" fontId="3" fillId="0" borderId="61" xfId="0" applyNumberFormat="1" applyFont="1" applyBorder="1" applyAlignment="1">
      <alignment horizontal="center" vertical="top"/>
    </xf>
    <xf numFmtId="49" fontId="3" fillId="0" borderId="54" xfId="0" applyNumberFormat="1" applyFont="1" applyBorder="1" applyAlignment="1">
      <alignment horizontal="center" vertical="top"/>
    </xf>
    <xf numFmtId="3" fontId="1" fillId="3" borderId="37" xfId="0" applyNumberFormat="1" applyFont="1" applyFill="1" applyBorder="1" applyAlignment="1">
      <alignment horizontal="left" vertical="top" wrapText="1"/>
    </xf>
    <xf numFmtId="3" fontId="3" fillId="0" borderId="54" xfId="0" applyNumberFormat="1" applyFont="1" applyBorder="1" applyAlignment="1">
      <alignment horizontal="center" vertical="top"/>
    </xf>
    <xf numFmtId="49" fontId="3" fillId="0" borderId="60" xfId="0" applyNumberFormat="1" applyFont="1" applyBorder="1" applyAlignment="1">
      <alignment horizontal="center" vertical="top"/>
    </xf>
    <xf numFmtId="3" fontId="3" fillId="0" borderId="60" xfId="0" applyNumberFormat="1" applyFont="1" applyBorder="1" applyAlignment="1">
      <alignment horizontal="center" vertical="top"/>
    </xf>
    <xf numFmtId="3" fontId="3" fillId="7" borderId="36" xfId="0" applyNumberFormat="1" applyFont="1" applyFill="1" applyBorder="1" applyAlignment="1">
      <alignment horizontal="center" vertical="top"/>
    </xf>
    <xf numFmtId="3" fontId="3" fillId="7" borderId="39" xfId="0" applyNumberFormat="1" applyFont="1" applyFill="1" applyBorder="1" applyAlignment="1">
      <alignment horizontal="center" vertical="top"/>
    </xf>
    <xf numFmtId="3" fontId="3" fillId="2" borderId="4" xfId="0" applyNumberFormat="1" applyFont="1" applyFill="1" applyBorder="1" applyAlignment="1">
      <alignment horizontal="center" vertical="top"/>
    </xf>
    <xf numFmtId="3" fontId="3" fillId="2" borderId="13" xfId="0" applyNumberFormat="1" applyFont="1" applyFill="1" applyBorder="1" applyAlignment="1">
      <alignment horizontal="center" vertical="top"/>
    </xf>
    <xf numFmtId="3" fontId="6" fillId="0" borderId="61" xfId="0" applyNumberFormat="1" applyFont="1" applyBorder="1" applyAlignment="1">
      <alignment horizontal="center" vertical="top" wrapText="1"/>
    </xf>
    <xf numFmtId="3" fontId="6" fillId="0" borderId="54" xfId="0" applyNumberFormat="1" applyFont="1" applyBorder="1" applyAlignment="1">
      <alignment horizontal="center" vertical="top" wrapText="1"/>
    </xf>
    <xf numFmtId="3" fontId="4" fillId="3" borderId="16" xfId="0" applyNumberFormat="1" applyFont="1" applyFill="1" applyBorder="1" applyAlignment="1">
      <alignment vertical="top" wrapText="1"/>
    </xf>
    <xf numFmtId="49" fontId="3" fillId="0" borderId="14" xfId="0" applyNumberFormat="1" applyFont="1" applyBorder="1" applyAlignment="1">
      <alignment horizontal="center" vertical="top"/>
    </xf>
    <xf numFmtId="3" fontId="3" fillId="0" borderId="14" xfId="0" applyNumberFormat="1" applyFont="1" applyBorder="1" applyAlignment="1">
      <alignment horizontal="center" vertical="top"/>
    </xf>
    <xf numFmtId="3" fontId="3" fillId="7" borderId="59" xfId="0" applyNumberFormat="1" applyFont="1" applyFill="1" applyBorder="1" applyAlignment="1">
      <alignment horizontal="center" vertical="top"/>
    </xf>
    <xf numFmtId="3" fontId="3" fillId="2" borderId="22" xfId="0" applyNumberFormat="1" applyFont="1" applyFill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/>
    </xf>
    <xf numFmtId="49" fontId="3" fillId="0" borderId="22" xfId="0" applyNumberFormat="1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 wrapText="1"/>
    </xf>
    <xf numFmtId="3" fontId="4" fillId="0" borderId="41" xfId="0" applyNumberFormat="1" applyFont="1" applyFill="1" applyBorder="1" applyAlignment="1">
      <alignment horizontal="center" vertical="top" wrapText="1"/>
    </xf>
    <xf numFmtId="3" fontId="3" fillId="0" borderId="54" xfId="0" applyNumberFormat="1" applyFont="1" applyFill="1" applyBorder="1" applyAlignment="1">
      <alignment horizontal="center" vertical="top" wrapText="1"/>
    </xf>
    <xf numFmtId="3" fontId="4" fillId="3" borderId="49" xfId="0" applyNumberFormat="1" applyFont="1" applyFill="1" applyBorder="1" applyAlignment="1">
      <alignment horizontal="left" vertical="top" wrapText="1"/>
    </xf>
    <xf numFmtId="3" fontId="4" fillId="3" borderId="42" xfId="0" applyNumberFormat="1" applyFont="1" applyFill="1" applyBorder="1" applyAlignment="1">
      <alignment horizontal="left" vertical="top" wrapText="1"/>
    </xf>
    <xf numFmtId="3" fontId="4" fillId="0" borderId="49" xfId="0" applyNumberFormat="1" applyFont="1" applyFill="1" applyBorder="1" applyAlignment="1">
      <alignment horizontal="center" vertical="center" textRotation="90" wrapText="1"/>
    </xf>
    <xf numFmtId="3" fontId="4" fillId="3" borderId="0" xfId="0" applyNumberFormat="1" applyFont="1" applyFill="1" applyBorder="1" applyAlignment="1">
      <alignment horizontal="center" vertical="top" wrapText="1"/>
    </xf>
    <xf numFmtId="3" fontId="4" fillId="3" borderId="51" xfId="0" applyNumberFormat="1" applyFont="1" applyFill="1" applyBorder="1" applyAlignment="1">
      <alignment horizontal="center" vertical="top" wrapText="1"/>
    </xf>
    <xf numFmtId="3" fontId="4" fillId="3" borderId="61" xfId="0" applyNumberFormat="1" applyFont="1" applyFill="1" applyBorder="1" applyAlignment="1">
      <alignment horizontal="center" vertical="top"/>
    </xf>
    <xf numFmtId="3" fontId="4" fillId="3" borderId="53" xfId="0" applyNumberFormat="1" applyFont="1" applyFill="1" applyBorder="1" applyAlignment="1">
      <alignment horizontal="center" vertical="top"/>
    </xf>
    <xf numFmtId="3" fontId="4" fillId="0" borderId="37" xfId="0" applyNumberFormat="1" applyFont="1" applyFill="1" applyBorder="1" applyAlignment="1">
      <alignment vertical="top" wrapText="1"/>
    </xf>
    <xf numFmtId="3" fontId="4" fillId="0" borderId="41" xfId="0" applyNumberFormat="1" applyFont="1" applyFill="1" applyBorder="1" applyAlignment="1">
      <alignment horizontal="left" vertical="top" wrapText="1"/>
    </xf>
    <xf numFmtId="3" fontId="4" fillId="0" borderId="49" xfId="0" applyNumberFormat="1" applyFont="1" applyFill="1" applyBorder="1" applyAlignment="1">
      <alignment horizontal="left" vertical="top" wrapText="1"/>
    </xf>
    <xf numFmtId="3" fontId="4" fillId="3" borderId="54" xfId="0" applyNumberFormat="1" applyFont="1" applyFill="1" applyBorder="1" applyAlignment="1">
      <alignment horizontal="center" vertical="top" wrapText="1"/>
    </xf>
    <xf numFmtId="3" fontId="4" fillId="3" borderId="53" xfId="0" applyNumberFormat="1" applyFont="1" applyFill="1" applyBorder="1" applyAlignment="1">
      <alignment horizontal="center" vertical="top" wrapText="1"/>
    </xf>
    <xf numFmtId="3" fontId="4" fillId="0" borderId="37" xfId="0" applyNumberFormat="1" applyFont="1" applyFill="1" applyBorder="1" applyAlignment="1">
      <alignment horizontal="left" vertical="top" wrapText="1"/>
    </xf>
    <xf numFmtId="3" fontId="4" fillId="0" borderId="30" xfId="0" applyNumberFormat="1" applyFont="1" applyFill="1" applyBorder="1" applyAlignment="1">
      <alignment horizontal="left" vertical="top" wrapText="1"/>
    </xf>
    <xf numFmtId="3" fontId="4" fillId="0" borderId="47" xfId="0" applyNumberFormat="1" applyFont="1" applyFill="1" applyBorder="1" applyAlignment="1">
      <alignment horizontal="center" vertical="top"/>
    </xf>
    <xf numFmtId="3" fontId="4" fillId="0" borderId="42" xfId="0" applyNumberFormat="1" applyFont="1" applyFill="1" applyBorder="1" applyAlignment="1">
      <alignment horizontal="left" vertical="top" wrapText="1"/>
    </xf>
    <xf numFmtId="3" fontId="4" fillId="4" borderId="42" xfId="0" applyNumberFormat="1" applyFont="1" applyFill="1" applyBorder="1" applyAlignment="1">
      <alignment horizontal="left" vertical="top" wrapText="1"/>
    </xf>
    <xf numFmtId="3" fontId="4" fillId="4" borderId="41" xfId="0" applyNumberFormat="1" applyFont="1" applyFill="1" applyBorder="1" applyAlignment="1">
      <alignment horizontal="left" vertical="top" wrapText="1"/>
    </xf>
    <xf numFmtId="3" fontId="4" fillId="0" borderId="59" xfId="0" applyNumberFormat="1" applyFont="1" applyFill="1" applyBorder="1" applyAlignment="1">
      <alignment horizontal="center" vertical="center" textRotation="90" wrapText="1"/>
    </xf>
    <xf numFmtId="3" fontId="4" fillId="0" borderId="4" xfId="0" applyNumberFormat="1" applyFont="1" applyFill="1" applyBorder="1" applyAlignment="1">
      <alignment horizontal="center" vertical="top"/>
    </xf>
    <xf numFmtId="3" fontId="4" fillId="0" borderId="61" xfId="0" applyNumberFormat="1" applyFont="1" applyFill="1" applyBorder="1" applyAlignment="1">
      <alignment horizontal="center" vertical="top"/>
    </xf>
    <xf numFmtId="3" fontId="4" fillId="0" borderId="53" xfId="0" applyNumberFormat="1" applyFont="1" applyFill="1" applyBorder="1" applyAlignment="1">
      <alignment horizontal="center" vertical="top"/>
    </xf>
    <xf numFmtId="3" fontId="4" fillId="0" borderId="5" xfId="0" applyNumberFormat="1" applyFont="1" applyFill="1" applyBorder="1" applyAlignment="1">
      <alignment horizontal="center" vertical="top"/>
    </xf>
    <xf numFmtId="164" fontId="1" fillId="3" borderId="44" xfId="0" applyNumberFormat="1" applyFont="1" applyFill="1" applyBorder="1" applyAlignment="1">
      <alignment horizontal="center" vertical="top" wrapText="1"/>
    </xf>
    <xf numFmtId="164" fontId="1" fillId="3" borderId="50" xfId="0" applyNumberFormat="1" applyFont="1" applyFill="1" applyBorder="1" applyAlignment="1">
      <alignment horizontal="center" vertical="top" wrapText="1"/>
    </xf>
    <xf numFmtId="3" fontId="1" fillId="4" borderId="42" xfId="0" applyNumberFormat="1" applyFont="1" applyFill="1" applyBorder="1" applyAlignment="1">
      <alignment horizontal="center" vertical="top" wrapText="1"/>
    </xf>
    <xf numFmtId="164" fontId="1" fillId="3" borderId="43" xfId="0" applyNumberFormat="1" applyFont="1" applyFill="1" applyBorder="1" applyAlignment="1">
      <alignment horizontal="center" vertical="top" wrapText="1"/>
    </xf>
    <xf numFmtId="164" fontId="1" fillId="3" borderId="42" xfId="0" applyNumberFormat="1" applyFont="1" applyFill="1" applyBorder="1" applyAlignment="1">
      <alignment horizontal="center" vertical="top" wrapText="1"/>
    </xf>
    <xf numFmtId="164" fontId="1" fillId="3" borderId="49" xfId="0" applyNumberFormat="1" applyFont="1" applyFill="1" applyBorder="1" applyAlignment="1">
      <alignment horizontal="center" vertical="top" wrapText="1"/>
    </xf>
    <xf numFmtId="164" fontId="1" fillId="3" borderId="31" xfId="0" applyNumberFormat="1" applyFont="1" applyFill="1" applyBorder="1" applyAlignment="1">
      <alignment horizontal="center" vertical="top" wrapText="1"/>
    </xf>
    <xf numFmtId="164" fontId="1" fillId="3" borderId="51" xfId="0" applyNumberFormat="1" applyFont="1" applyFill="1" applyBorder="1" applyAlignment="1">
      <alignment horizontal="center" vertical="top" wrapText="1"/>
    </xf>
    <xf numFmtId="3" fontId="6" fillId="0" borderId="60" xfId="0" applyNumberFormat="1" applyFont="1" applyBorder="1" applyAlignment="1">
      <alignment horizontal="center" vertical="top" wrapText="1"/>
    </xf>
    <xf numFmtId="0" fontId="4" fillId="3" borderId="0" xfId="0" applyFont="1" applyFill="1" applyBorder="1" applyAlignment="1">
      <alignment horizontal="left" vertical="top" wrapText="1"/>
    </xf>
    <xf numFmtId="3" fontId="4" fillId="0" borderId="14" xfId="0" applyNumberFormat="1" applyFont="1" applyFill="1" applyBorder="1" applyAlignment="1">
      <alignment horizontal="center" vertical="top" wrapText="1"/>
    </xf>
    <xf numFmtId="3" fontId="4" fillId="0" borderId="71" xfId="0" applyNumberFormat="1" applyFont="1" applyFill="1" applyBorder="1" applyAlignment="1">
      <alignment horizontal="center" vertical="top" wrapText="1"/>
    </xf>
    <xf numFmtId="3" fontId="4" fillId="4" borderId="49" xfId="0" applyNumberFormat="1" applyFont="1" applyFill="1" applyBorder="1" applyAlignment="1">
      <alignment horizontal="left" vertical="top" wrapText="1"/>
    </xf>
    <xf numFmtId="164" fontId="4" fillId="3" borderId="54" xfId="0" applyNumberFormat="1" applyFont="1" applyFill="1" applyBorder="1" applyAlignment="1">
      <alignment horizontal="center" vertical="top"/>
    </xf>
    <xf numFmtId="164" fontId="4" fillId="3" borderId="0" xfId="0" applyNumberFormat="1" applyFont="1" applyFill="1" applyBorder="1" applyAlignment="1">
      <alignment vertical="top"/>
    </xf>
    <xf numFmtId="164" fontId="1" fillId="11" borderId="13" xfId="1" applyNumberFormat="1" applyFont="1" applyFill="1" applyBorder="1" applyAlignment="1">
      <alignment horizontal="center" vertical="top"/>
    </xf>
    <xf numFmtId="0" fontId="1" fillId="3" borderId="54" xfId="0" applyFont="1" applyFill="1" applyBorder="1" applyAlignment="1">
      <alignment horizontal="center" vertical="top" wrapText="1"/>
    </xf>
    <xf numFmtId="0" fontId="1" fillId="3" borderId="0" xfId="0" applyFont="1" applyFill="1" applyBorder="1" applyAlignment="1">
      <alignment horizontal="center" vertical="top" wrapText="1"/>
    </xf>
    <xf numFmtId="0" fontId="1" fillId="3" borderId="15" xfId="0" applyFont="1" applyFill="1" applyBorder="1" applyAlignment="1">
      <alignment horizontal="center" vertical="top" wrapText="1"/>
    </xf>
    <xf numFmtId="164" fontId="1" fillId="10" borderId="41" xfId="1" applyNumberFormat="1" applyFont="1" applyFill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/>
    </xf>
    <xf numFmtId="0" fontId="4" fillId="3" borderId="41" xfId="0" applyFont="1" applyFill="1" applyBorder="1" applyAlignment="1">
      <alignment horizontal="center" vertical="top"/>
    </xf>
    <xf numFmtId="0" fontId="4" fillId="3" borderId="15" xfId="0" applyFont="1" applyFill="1" applyBorder="1" applyAlignment="1">
      <alignment horizontal="center" vertical="top"/>
    </xf>
    <xf numFmtId="164" fontId="6" fillId="5" borderId="67" xfId="0" applyNumberFormat="1" applyFont="1" applyFill="1" applyBorder="1" applyAlignment="1">
      <alignment horizontal="center" vertical="top"/>
    </xf>
    <xf numFmtId="164" fontId="4" fillId="0" borderId="66" xfId="0" applyNumberFormat="1" applyFont="1" applyFill="1" applyBorder="1" applyAlignment="1">
      <alignment horizontal="center" vertical="top" wrapText="1"/>
    </xf>
    <xf numFmtId="164" fontId="1" fillId="10" borderId="0" xfId="1" applyNumberFormat="1" applyFont="1" applyFill="1" applyBorder="1" applyAlignment="1">
      <alignment horizontal="center" vertical="top"/>
    </xf>
    <xf numFmtId="164" fontId="4" fillId="0" borderId="29" xfId="0" applyNumberFormat="1" applyFont="1" applyFill="1" applyBorder="1" applyAlignment="1">
      <alignment horizontal="center" vertical="top" wrapText="1"/>
    </xf>
    <xf numFmtId="164" fontId="4" fillId="0" borderId="3" xfId="0" applyNumberFormat="1" applyFont="1" applyFill="1" applyBorder="1" applyAlignment="1">
      <alignment horizontal="center" vertical="top" wrapText="1"/>
    </xf>
    <xf numFmtId="164" fontId="4" fillId="0" borderId="73" xfId="0" applyNumberFormat="1" applyFont="1" applyFill="1" applyBorder="1" applyAlignment="1">
      <alignment horizontal="center" vertical="top" wrapText="1"/>
    </xf>
    <xf numFmtId="165" fontId="6" fillId="2" borderId="64" xfId="0" applyNumberFormat="1" applyFont="1" applyFill="1" applyBorder="1" applyAlignment="1">
      <alignment horizontal="center" vertical="top"/>
    </xf>
    <xf numFmtId="165" fontId="6" fillId="2" borderId="10" xfId="0" applyNumberFormat="1" applyFont="1" applyFill="1" applyBorder="1" applyAlignment="1">
      <alignment horizontal="center" vertical="top"/>
    </xf>
    <xf numFmtId="3" fontId="3" fillId="3" borderId="41" xfId="0" applyNumberFormat="1" applyFont="1" applyFill="1" applyBorder="1" applyAlignment="1">
      <alignment horizontal="center" vertical="top"/>
    </xf>
    <xf numFmtId="3" fontId="1" fillId="3" borderId="39" xfId="0" applyNumberFormat="1" applyFont="1" applyFill="1" applyBorder="1" applyAlignment="1">
      <alignment vertical="top" wrapText="1"/>
    </xf>
    <xf numFmtId="3" fontId="3" fillId="7" borderId="52" xfId="0" applyNumberFormat="1" applyFont="1" applyFill="1" applyBorder="1" applyAlignment="1">
      <alignment horizontal="center" vertical="top"/>
    </xf>
    <xf numFmtId="3" fontId="3" fillId="2" borderId="50" xfId="0" applyNumberFormat="1" applyFont="1" applyFill="1" applyBorder="1" applyAlignment="1">
      <alignment horizontal="center" vertical="top"/>
    </xf>
    <xf numFmtId="49" fontId="3" fillId="0" borderId="71" xfId="0" applyNumberFormat="1" applyFont="1" applyBorder="1" applyAlignment="1">
      <alignment horizontal="center" vertical="top"/>
    </xf>
    <xf numFmtId="3" fontId="4" fillId="0" borderId="52" xfId="0" applyNumberFormat="1" applyFont="1" applyFill="1" applyBorder="1" applyAlignment="1">
      <alignment vertical="center" textRotation="90" wrapText="1"/>
    </xf>
    <xf numFmtId="3" fontId="3" fillId="0" borderId="53" xfId="0" applyNumberFormat="1" applyFont="1" applyBorder="1" applyAlignment="1">
      <alignment vertical="top"/>
    </xf>
    <xf numFmtId="3" fontId="3" fillId="3" borderId="30" xfId="0" applyNumberFormat="1" applyFont="1" applyFill="1" applyBorder="1" applyAlignment="1">
      <alignment horizontal="center" vertical="top"/>
    </xf>
    <xf numFmtId="164" fontId="6" fillId="3" borderId="30" xfId="0" applyNumberFormat="1" applyFont="1" applyFill="1" applyBorder="1" applyAlignment="1">
      <alignment horizontal="center" vertical="top"/>
    </xf>
    <xf numFmtId="164" fontId="6" fillId="3" borderId="12" xfId="0" applyNumberFormat="1" applyFont="1" applyFill="1" applyBorder="1" applyAlignment="1">
      <alignment horizontal="center" vertical="top"/>
    </xf>
    <xf numFmtId="3" fontId="1" fillId="0" borderId="18" xfId="0" applyNumberFormat="1" applyFont="1" applyFill="1" applyBorder="1" applyAlignment="1">
      <alignment horizontal="center" vertical="top" wrapText="1"/>
    </xf>
    <xf numFmtId="3" fontId="1" fillId="0" borderId="17" xfId="0" applyNumberFormat="1" applyFont="1" applyFill="1" applyBorder="1" applyAlignment="1">
      <alignment horizontal="center" vertical="top" wrapText="1"/>
    </xf>
    <xf numFmtId="3" fontId="3" fillId="7" borderId="4" xfId="0" applyNumberFormat="1" applyFont="1" applyFill="1" applyBorder="1" applyAlignment="1">
      <alignment horizontal="center" vertical="top"/>
    </xf>
    <xf numFmtId="3" fontId="3" fillId="7" borderId="13" xfId="0" applyNumberFormat="1" applyFont="1" applyFill="1" applyBorder="1" applyAlignment="1">
      <alignment horizontal="center" vertical="top"/>
    </xf>
    <xf numFmtId="3" fontId="1" fillId="0" borderId="78" xfId="0" applyNumberFormat="1" applyFont="1" applyFill="1" applyBorder="1" applyAlignment="1">
      <alignment vertical="center" textRotation="90" wrapText="1"/>
    </xf>
    <xf numFmtId="3" fontId="6" fillId="0" borderId="71" xfId="0" applyNumberFormat="1" applyFont="1" applyBorder="1" applyAlignment="1">
      <alignment horizontal="center" vertical="top"/>
    </xf>
    <xf numFmtId="164" fontId="1" fillId="3" borderId="53" xfId="0" applyNumberFormat="1" applyFont="1" applyFill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 wrapText="1"/>
    </xf>
    <xf numFmtId="3" fontId="4" fillId="0" borderId="75" xfId="0" applyNumberFormat="1" applyFont="1" applyFill="1" applyBorder="1" applyAlignment="1">
      <alignment horizontal="center" vertical="top" wrapText="1"/>
    </xf>
    <xf numFmtId="3" fontId="4" fillId="0" borderId="22" xfId="0" applyNumberFormat="1" applyFont="1" applyFill="1" applyBorder="1" applyAlignment="1">
      <alignment horizontal="center" vertical="top" wrapText="1"/>
    </xf>
    <xf numFmtId="3" fontId="4" fillId="0" borderId="24" xfId="0" applyNumberFormat="1" applyFont="1" applyFill="1" applyBorder="1" applyAlignment="1">
      <alignment horizontal="center" vertical="top" wrapText="1"/>
    </xf>
    <xf numFmtId="3" fontId="1" fillId="3" borderId="51" xfId="0" applyNumberFormat="1" applyFont="1" applyFill="1" applyBorder="1" applyAlignment="1">
      <alignment horizontal="center" vertical="top"/>
    </xf>
    <xf numFmtId="164" fontId="1" fillId="3" borderId="44" xfId="1" applyNumberFormat="1" applyFont="1" applyFill="1" applyBorder="1" applyAlignment="1">
      <alignment horizontal="center" vertical="top"/>
    </xf>
    <xf numFmtId="3" fontId="6" fillId="4" borderId="7" xfId="0" applyNumberFormat="1" applyFont="1" applyFill="1" applyBorder="1" applyAlignment="1">
      <alignment horizontal="left" vertical="top" wrapText="1"/>
    </xf>
    <xf numFmtId="3" fontId="1" fillId="3" borderId="40" xfId="0" applyNumberFormat="1" applyFont="1" applyFill="1" applyBorder="1" applyAlignment="1">
      <alignment horizontal="left" vertical="top" wrapText="1"/>
    </xf>
    <xf numFmtId="3" fontId="1" fillId="3" borderId="16" xfId="0" applyNumberFormat="1" applyFont="1" applyFill="1" applyBorder="1" applyAlignment="1">
      <alignment horizontal="left" vertical="top" wrapText="1"/>
    </xf>
    <xf numFmtId="49" fontId="3" fillId="0" borderId="54" xfId="0" applyNumberFormat="1" applyFont="1" applyBorder="1" applyAlignment="1">
      <alignment horizontal="center" vertical="top"/>
    </xf>
    <xf numFmtId="3" fontId="3" fillId="2" borderId="4" xfId="0" applyNumberFormat="1" applyFont="1" applyFill="1" applyBorder="1" applyAlignment="1">
      <alignment horizontal="center" vertical="top"/>
    </xf>
    <xf numFmtId="3" fontId="3" fillId="2" borderId="13" xfId="0" applyNumberFormat="1" applyFont="1" applyFill="1" applyBorder="1" applyAlignment="1">
      <alignment horizontal="center" vertical="top"/>
    </xf>
    <xf numFmtId="3" fontId="6" fillId="0" borderId="61" xfId="0" applyNumberFormat="1" applyFont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 vertical="top"/>
    </xf>
    <xf numFmtId="3" fontId="3" fillId="2" borderId="22" xfId="0" applyNumberFormat="1" applyFont="1" applyFill="1" applyBorder="1" applyAlignment="1">
      <alignment horizontal="center" vertical="top"/>
    </xf>
    <xf numFmtId="49" fontId="3" fillId="0" borderId="22" xfId="0" applyNumberFormat="1" applyFont="1" applyBorder="1" applyAlignment="1">
      <alignment horizontal="center" vertical="top" wrapText="1"/>
    </xf>
    <xf numFmtId="3" fontId="3" fillId="0" borderId="60" xfId="0" applyNumberFormat="1" applyFont="1" applyFill="1" applyBorder="1" applyAlignment="1">
      <alignment horizontal="center" vertical="top" wrapText="1"/>
    </xf>
    <xf numFmtId="3" fontId="4" fillId="3" borderId="54" xfId="0" applyNumberFormat="1" applyFont="1" applyFill="1" applyBorder="1" applyAlignment="1">
      <alignment horizontal="center" vertical="top" wrapText="1"/>
    </xf>
    <xf numFmtId="3" fontId="1" fillId="0" borderId="16" xfId="0" applyNumberFormat="1" applyFont="1" applyFill="1" applyBorder="1" applyAlignment="1">
      <alignment horizontal="left" vertical="top" wrapText="1"/>
    </xf>
    <xf numFmtId="3" fontId="1" fillId="3" borderId="48" xfId="0" applyNumberFormat="1" applyFont="1" applyFill="1" applyBorder="1" applyAlignment="1">
      <alignment horizontal="left" vertical="top" wrapText="1"/>
    </xf>
    <xf numFmtId="3" fontId="1" fillId="0" borderId="7" xfId="0" applyNumberFormat="1" applyFont="1" applyBorder="1" applyAlignment="1">
      <alignment horizontal="center" vertical="top" wrapText="1"/>
    </xf>
    <xf numFmtId="3" fontId="4" fillId="0" borderId="14" xfId="0" applyNumberFormat="1" applyFont="1" applyFill="1" applyBorder="1" applyAlignment="1">
      <alignment horizontal="center" vertical="top" wrapText="1"/>
    </xf>
    <xf numFmtId="3" fontId="4" fillId="0" borderId="71" xfId="0" applyNumberFormat="1" applyFont="1" applyFill="1" applyBorder="1" applyAlignment="1">
      <alignment horizontal="center" vertical="top" wrapText="1"/>
    </xf>
    <xf numFmtId="3" fontId="3" fillId="7" borderId="22" xfId="0" applyNumberFormat="1" applyFont="1" applyFill="1" applyBorder="1" applyAlignment="1">
      <alignment horizontal="center" vertical="top"/>
    </xf>
    <xf numFmtId="3" fontId="3" fillId="7" borderId="34" xfId="0" applyNumberFormat="1" applyFont="1" applyFill="1" applyBorder="1" applyAlignment="1">
      <alignment horizontal="center" vertical="top"/>
    </xf>
    <xf numFmtId="3" fontId="3" fillId="7" borderId="64" xfId="0" applyNumberFormat="1" applyFont="1" applyFill="1" applyBorder="1" applyAlignment="1">
      <alignment horizontal="center" vertical="top"/>
    </xf>
    <xf numFmtId="0" fontId="1" fillId="0" borderId="52" xfId="0" applyFont="1" applyFill="1" applyBorder="1" applyAlignment="1">
      <alignment vertical="top" wrapText="1"/>
    </xf>
    <xf numFmtId="0" fontId="1" fillId="3" borderId="11" xfId="0" applyFont="1" applyFill="1" applyBorder="1" applyAlignment="1">
      <alignment vertical="top" wrapText="1"/>
    </xf>
    <xf numFmtId="0" fontId="1" fillId="3" borderId="52" xfId="0" applyFont="1" applyFill="1" applyBorder="1" applyAlignment="1">
      <alignment vertical="top" wrapText="1"/>
    </xf>
    <xf numFmtId="0" fontId="4" fillId="3" borderId="52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3" fontId="4" fillId="0" borderId="43" xfId="0" applyNumberFormat="1" applyFont="1" applyFill="1" applyBorder="1" applyAlignment="1">
      <alignment horizontal="left" vertical="top" wrapText="1"/>
    </xf>
    <xf numFmtId="3" fontId="4" fillId="0" borderId="52" xfId="0" applyNumberFormat="1" applyFont="1" applyFill="1" applyBorder="1" applyAlignment="1">
      <alignment horizontal="left" vertical="top" wrapText="1"/>
    </xf>
    <xf numFmtId="3" fontId="17" fillId="3" borderId="16" xfId="0" applyNumberFormat="1" applyFont="1" applyFill="1" applyBorder="1" applyAlignment="1">
      <alignment horizontal="left" vertical="top" wrapText="1"/>
    </xf>
    <xf numFmtId="3" fontId="4" fillId="3" borderId="16" xfId="0" applyNumberFormat="1" applyFont="1" applyFill="1" applyBorder="1" applyAlignment="1">
      <alignment horizontal="left" vertical="top" wrapText="1"/>
    </xf>
    <xf numFmtId="3" fontId="6" fillId="4" borderId="16" xfId="0" applyNumberFormat="1" applyFont="1" applyFill="1" applyBorder="1" applyAlignment="1">
      <alignment horizontal="left" vertical="top" wrapText="1"/>
    </xf>
    <xf numFmtId="3" fontId="1" fillId="3" borderId="16" xfId="0" applyNumberFormat="1" applyFont="1" applyFill="1" applyBorder="1" applyAlignment="1">
      <alignment horizontal="left" vertical="top" wrapText="1"/>
    </xf>
    <xf numFmtId="3" fontId="1" fillId="3" borderId="42" xfId="0" applyNumberFormat="1" applyFont="1" applyFill="1" applyBorder="1" applyAlignment="1">
      <alignment horizontal="left" vertical="top" wrapText="1"/>
    </xf>
    <xf numFmtId="3" fontId="1" fillId="3" borderId="49" xfId="0" applyNumberFormat="1" applyFont="1" applyFill="1" applyBorder="1" applyAlignment="1">
      <alignment horizontal="left" vertical="top" wrapText="1"/>
    </xf>
    <xf numFmtId="49" fontId="3" fillId="0" borderId="61" xfId="0" applyNumberFormat="1" applyFont="1" applyBorder="1" applyAlignment="1">
      <alignment horizontal="center" vertical="top"/>
    </xf>
    <xf numFmtId="49" fontId="3" fillId="0" borderId="54" xfId="0" applyNumberFormat="1" applyFont="1" applyBorder="1" applyAlignment="1">
      <alignment horizontal="center" vertical="top"/>
    </xf>
    <xf numFmtId="3" fontId="3" fillId="0" borderId="54" xfId="0" applyNumberFormat="1" applyFont="1" applyBorder="1" applyAlignment="1">
      <alignment horizontal="center" vertical="top"/>
    </xf>
    <xf numFmtId="49" fontId="3" fillId="0" borderId="60" xfId="0" applyNumberFormat="1" applyFont="1" applyBorder="1" applyAlignment="1">
      <alignment horizontal="center" vertical="top"/>
    </xf>
    <xf numFmtId="3" fontId="3" fillId="0" borderId="60" xfId="0" applyNumberFormat="1" applyFont="1" applyBorder="1" applyAlignment="1">
      <alignment horizontal="center" vertical="top"/>
    </xf>
    <xf numFmtId="3" fontId="3" fillId="7" borderId="36" xfId="0" applyNumberFormat="1" applyFont="1" applyFill="1" applyBorder="1" applyAlignment="1">
      <alignment horizontal="center" vertical="top"/>
    </xf>
    <xf numFmtId="3" fontId="3" fillId="7" borderId="39" xfId="0" applyNumberFormat="1" applyFont="1" applyFill="1" applyBorder="1" applyAlignment="1">
      <alignment horizontal="center" vertical="top"/>
    </xf>
    <xf numFmtId="3" fontId="3" fillId="2" borderId="4" xfId="0" applyNumberFormat="1" applyFont="1" applyFill="1" applyBorder="1" applyAlignment="1">
      <alignment horizontal="center" vertical="top"/>
    </xf>
    <xf numFmtId="3" fontId="3" fillId="2" borderId="13" xfId="0" applyNumberFormat="1" applyFont="1" applyFill="1" applyBorder="1" applyAlignment="1">
      <alignment horizontal="center" vertical="top"/>
    </xf>
    <xf numFmtId="3" fontId="6" fillId="0" borderId="60" xfId="0" applyNumberFormat="1" applyFont="1" applyBorder="1" applyAlignment="1">
      <alignment horizontal="center" vertical="top" wrapText="1"/>
    </xf>
    <xf numFmtId="3" fontId="4" fillId="0" borderId="36" xfId="0" applyNumberFormat="1" applyFont="1" applyFill="1" applyBorder="1" applyAlignment="1">
      <alignment horizontal="left" vertical="top" wrapText="1"/>
    </xf>
    <xf numFmtId="3" fontId="1" fillId="0" borderId="39" xfId="0" applyNumberFormat="1" applyFont="1" applyFill="1" applyBorder="1" applyAlignment="1">
      <alignment horizontal="left" vertical="top" wrapText="1"/>
    </xf>
    <xf numFmtId="3" fontId="4" fillId="0" borderId="39" xfId="0" applyNumberFormat="1" applyFont="1" applyFill="1" applyBorder="1" applyAlignment="1">
      <alignment horizontal="center" vertical="center" textRotation="90" wrapText="1"/>
    </xf>
    <xf numFmtId="3" fontId="6" fillId="0" borderId="61" xfId="0" applyNumberFormat="1" applyFont="1" applyBorder="1" applyAlignment="1">
      <alignment horizontal="center" vertical="top"/>
    </xf>
    <xf numFmtId="3" fontId="4" fillId="3" borderId="16" xfId="0" applyNumberFormat="1" applyFont="1" applyFill="1" applyBorder="1" applyAlignment="1">
      <alignment vertical="top" wrapText="1"/>
    </xf>
    <xf numFmtId="49" fontId="3" fillId="0" borderId="14" xfId="0" applyNumberFormat="1" applyFont="1" applyBorder="1" applyAlignment="1">
      <alignment horizontal="center" vertical="top"/>
    </xf>
    <xf numFmtId="3" fontId="3" fillId="0" borderId="14" xfId="0" applyNumberFormat="1" applyFont="1" applyBorder="1" applyAlignment="1">
      <alignment horizontal="center" vertical="top"/>
    </xf>
    <xf numFmtId="0" fontId="1" fillId="3" borderId="43" xfId="0" applyFont="1" applyFill="1" applyBorder="1" applyAlignment="1">
      <alignment horizontal="left" vertical="top" wrapText="1"/>
    </xf>
    <xf numFmtId="3" fontId="1" fillId="0" borderId="43" xfId="0" applyNumberFormat="1" applyFont="1" applyFill="1" applyBorder="1" applyAlignment="1">
      <alignment horizontal="left" vertical="top" wrapText="1"/>
    </xf>
    <xf numFmtId="3" fontId="3" fillId="7" borderId="59" xfId="0" applyNumberFormat="1" applyFont="1" applyFill="1" applyBorder="1" applyAlignment="1">
      <alignment horizontal="center" vertical="top"/>
    </xf>
    <xf numFmtId="3" fontId="3" fillId="2" borderId="22" xfId="0" applyNumberFormat="1" applyFont="1" applyFill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/>
    </xf>
    <xf numFmtId="49" fontId="3" fillId="0" borderId="22" xfId="0" applyNumberFormat="1" applyFont="1" applyBorder="1" applyAlignment="1">
      <alignment horizontal="center" vertical="top"/>
    </xf>
    <xf numFmtId="3" fontId="4" fillId="0" borderId="36" xfId="0" applyNumberFormat="1" applyFont="1" applyFill="1" applyBorder="1" applyAlignment="1">
      <alignment vertical="top" wrapText="1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22" xfId="0" applyNumberFormat="1" applyFont="1" applyBorder="1" applyAlignment="1">
      <alignment horizontal="center" vertical="top" wrapText="1"/>
    </xf>
    <xf numFmtId="3" fontId="4" fillId="0" borderId="41" xfId="0" applyNumberFormat="1" applyFont="1" applyFill="1" applyBorder="1" applyAlignment="1">
      <alignment horizontal="center" vertical="top" wrapText="1"/>
    </xf>
    <xf numFmtId="3" fontId="3" fillId="0" borderId="54" xfId="0" applyNumberFormat="1" applyFont="1" applyFill="1" applyBorder="1" applyAlignment="1">
      <alignment horizontal="center" vertical="top" wrapText="1"/>
    </xf>
    <xf numFmtId="3" fontId="3" fillId="0" borderId="60" xfId="0" applyNumberFormat="1" applyFont="1" applyFill="1" applyBorder="1" applyAlignment="1">
      <alignment horizontal="center" vertical="top" wrapText="1"/>
    </xf>
    <xf numFmtId="3" fontId="4" fillId="0" borderId="41" xfId="0" applyNumberFormat="1" applyFont="1" applyFill="1" applyBorder="1" applyAlignment="1">
      <alignment horizontal="center" vertical="center" textRotation="90" wrapText="1"/>
    </xf>
    <xf numFmtId="3" fontId="4" fillId="3" borderId="42" xfId="0" applyNumberFormat="1" applyFont="1" applyFill="1" applyBorder="1" applyAlignment="1">
      <alignment horizontal="left" vertical="top" wrapText="1"/>
    </xf>
    <xf numFmtId="3" fontId="4" fillId="0" borderId="49" xfId="0" applyNumberFormat="1" applyFont="1" applyFill="1" applyBorder="1" applyAlignment="1">
      <alignment horizontal="center" vertical="center" textRotation="90" wrapText="1"/>
    </xf>
    <xf numFmtId="3" fontId="4" fillId="3" borderId="0" xfId="0" applyNumberFormat="1" applyFont="1" applyFill="1" applyBorder="1" applyAlignment="1">
      <alignment horizontal="center" vertical="top" wrapText="1"/>
    </xf>
    <xf numFmtId="3" fontId="4" fillId="3" borderId="51" xfId="0" applyNumberFormat="1" applyFont="1" applyFill="1" applyBorder="1" applyAlignment="1">
      <alignment horizontal="center" vertical="top" wrapText="1"/>
    </xf>
    <xf numFmtId="3" fontId="4" fillId="0" borderId="39" xfId="0" applyNumberFormat="1" applyFont="1" applyFill="1" applyBorder="1" applyAlignment="1">
      <alignment horizontal="left" vertical="top" wrapText="1"/>
    </xf>
    <xf numFmtId="3" fontId="4" fillId="3" borderId="53" xfId="0" applyNumberFormat="1" applyFont="1" applyFill="1" applyBorder="1" applyAlignment="1">
      <alignment horizontal="center" vertical="top"/>
    </xf>
    <xf numFmtId="3" fontId="4" fillId="3" borderId="54" xfId="0" applyNumberFormat="1" applyFont="1" applyFill="1" applyBorder="1" applyAlignment="1">
      <alignment horizontal="center" vertical="top" wrapText="1"/>
    </xf>
    <xf numFmtId="3" fontId="4" fillId="0" borderId="47" xfId="0" applyNumberFormat="1" applyFont="1" applyFill="1" applyBorder="1" applyAlignment="1">
      <alignment horizontal="center" vertical="top"/>
    </xf>
    <xf numFmtId="0" fontId="4" fillId="0" borderId="52" xfId="0" applyFont="1" applyFill="1" applyBorder="1" applyAlignment="1">
      <alignment horizontal="left" vertical="top" wrapText="1"/>
    </xf>
    <xf numFmtId="3" fontId="1" fillId="3" borderId="16" xfId="0" applyNumberFormat="1" applyFont="1" applyFill="1" applyBorder="1" applyAlignment="1">
      <alignment horizontal="center" vertical="top" wrapText="1"/>
    </xf>
    <xf numFmtId="3" fontId="1" fillId="3" borderId="48" xfId="0" applyNumberFormat="1" applyFont="1" applyFill="1" applyBorder="1" applyAlignment="1">
      <alignment horizontal="center" vertical="top" wrapText="1"/>
    </xf>
    <xf numFmtId="3" fontId="4" fillId="4" borderId="42" xfId="0" applyNumberFormat="1" applyFont="1" applyFill="1" applyBorder="1" applyAlignment="1">
      <alignment horizontal="left" vertical="top" wrapText="1"/>
    </xf>
    <xf numFmtId="3" fontId="4" fillId="4" borderId="41" xfId="0" applyNumberFormat="1" applyFont="1" applyFill="1" applyBorder="1" applyAlignment="1">
      <alignment horizontal="left" vertical="top" wrapText="1"/>
    </xf>
    <xf numFmtId="0" fontId="4" fillId="3" borderId="41" xfId="0" applyFont="1" applyFill="1" applyBorder="1" applyAlignment="1">
      <alignment horizontal="left" vertical="top" wrapText="1"/>
    </xf>
    <xf numFmtId="3" fontId="6" fillId="0" borderId="54" xfId="0" applyNumberFormat="1" applyFont="1" applyBorder="1" applyAlignment="1">
      <alignment horizontal="center" vertical="top" wrapText="1"/>
    </xf>
    <xf numFmtId="3" fontId="4" fillId="0" borderId="59" xfId="0" applyNumberFormat="1" applyFont="1" applyFill="1" applyBorder="1" applyAlignment="1">
      <alignment horizontal="center" vertical="center" textRotation="90" wrapText="1"/>
    </xf>
    <xf numFmtId="3" fontId="4" fillId="0" borderId="4" xfId="0" applyNumberFormat="1" applyFont="1" applyFill="1" applyBorder="1" applyAlignment="1">
      <alignment horizontal="center" vertical="top"/>
    </xf>
    <xf numFmtId="3" fontId="4" fillId="0" borderId="61" xfId="0" applyNumberFormat="1" applyFont="1" applyFill="1" applyBorder="1" applyAlignment="1">
      <alignment horizontal="center" vertical="top"/>
    </xf>
    <xf numFmtId="3" fontId="4" fillId="0" borderId="53" xfId="0" applyNumberFormat="1" applyFont="1" applyFill="1" applyBorder="1" applyAlignment="1">
      <alignment horizontal="center" vertical="top"/>
    </xf>
    <xf numFmtId="3" fontId="4" fillId="0" borderId="5" xfId="0" applyNumberFormat="1" applyFont="1" applyFill="1" applyBorder="1" applyAlignment="1">
      <alignment horizontal="center" vertical="top"/>
    </xf>
    <xf numFmtId="164" fontId="1" fillId="3" borderId="50" xfId="0" applyNumberFormat="1" applyFont="1" applyFill="1" applyBorder="1" applyAlignment="1">
      <alignment horizontal="center" vertical="top" wrapText="1"/>
    </xf>
    <xf numFmtId="3" fontId="1" fillId="4" borderId="42" xfId="0" applyNumberFormat="1" applyFont="1" applyFill="1" applyBorder="1" applyAlignment="1">
      <alignment horizontal="center" vertical="top" wrapText="1"/>
    </xf>
    <xf numFmtId="164" fontId="1" fillId="3" borderId="42" xfId="0" applyNumberFormat="1" applyFont="1" applyFill="1" applyBorder="1" applyAlignment="1">
      <alignment horizontal="center" vertical="top" wrapText="1"/>
    </xf>
    <xf numFmtId="3" fontId="4" fillId="0" borderId="14" xfId="0" applyNumberFormat="1" applyFont="1" applyFill="1" applyBorder="1" applyAlignment="1">
      <alignment horizontal="center" vertical="top" wrapText="1"/>
    </xf>
    <xf numFmtId="3" fontId="4" fillId="0" borderId="71" xfId="0" applyNumberFormat="1" applyFont="1" applyFill="1" applyBorder="1" applyAlignment="1">
      <alignment horizontal="center" vertical="top" wrapText="1"/>
    </xf>
    <xf numFmtId="3" fontId="4" fillId="4" borderId="49" xfId="0" applyNumberFormat="1" applyFont="1" applyFill="1" applyBorder="1" applyAlignment="1">
      <alignment horizontal="left" vertical="top" wrapText="1"/>
    </xf>
    <xf numFmtId="164" fontId="19" fillId="0" borderId="8" xfId="0" applyNumberFormat="1" applyFont="1" applyBorder="1" applyAlignment="1">
      <alignment horizontal="center" vertical="center" wrapText="1"/>
    </xf>
    <xf numFmtId="3" fontId="1" fillId="3" borderId="11" xfId="0" applyNumberFormat="1" applyFont="1" applyFill="1" applyBorder="1" applyAlignment="1">
      <alignment horizontal="center" vertical="top" wrapText="1"/>
    </xf>
    <xf numFmtId="3" fontId="6" fillId="4" borderId="0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3" fontId="4" fillId="0" borderId="43" xfId="0" applyNumberFormat="1" applyFont="1" applyFill="1" applyBorder="1" applyAlignment="1">
      <alignment horizontal="left" vertical="top" wrapText="1"/>
    </xf>
    <xf numFmtId="3" fontId="4" fillId="0" borderId="52" xfId="0" applyNumberFormat="1" applyFont="1" applyFill="1" applyBorder="1" applyAlignment="1">
      <alignment horizontal="left" vertical="top" wrapText="1"/>
    </xf>
    <xf numFmtId="3" fontId="17" fillId="3" borderId="16" xfId="0" applyNumberFormat="1" applyFont="1" applyFill="1" applyBorder="1" applyAlignment="1">
      <alignment horizontal="left" vertical="top" wrapText="1"/>
    </xf>
    <xf numFmtId="3" fontId="4" fillId="3" borderId="16" xfId="0" applyNumberFormat="1" applyFont="1" applyFill="1" applyBorder="1" applyAlignment="1">
      <alignment horizontal="left" vertical="top" wrapText="1"/>
    </xf>
    <xf numFmtId="3" fontId="6" fillId="4" borderId="16" xfId="0" applyNumberFormat="1" applyFont="1" applyFill="1" applyBorder="1" applyAlignment="1">
      <alignment horizontal="left" vertical="top" wrapText="1"/>
    </xf>
    <xf numFmtId="3" fontId="1" fillId="4" borderId="0" xfId="0" applyNumberFormat="1" applyFont="1" applyFill="1" applyBorder="1" applyAlignment="1">
      <alignment horizontal="center" vertical="top" wrapText="1"/>
    </xf>
    <xf numFmtId="3" fontId="1" fillId="4" borderId="0" xfId="0" applyNumberFormat="1" applyFont="1" applyFill="1" applyBorder="1" applyAlignment="1">
      <alignment horizontal="center" vertical="center" wrapText="1"/>
    </xf>
    <xf numFmtId="164" fontId="1" fillId="4" borderId="0" xfId="0" applyNumberFormat="1" applyFont="1" applyFill="1" applyBorder="1" applyAlignment="1">
      <alignment horizontal="center" vertical="top" wrapText="1"/>
    </xf>
    <xf numFmtId="3" fontId="1" fillId="3" borderId="16" xfId="0" applyNumberFormat="1" applyFont="1" applyFill="1" applyBorder="1" applyAlignment="1">
      <alignment horizontal="left" vertical="top" wrapText="1"/>
    </xf>
    <xf numFmtId="3" fontId="1" fillId="3" borderId="42" xfId="0" applyNumberFormat="1" applyFont="1" applyFill="1" applyBorder="1" applyAlignment="1">
      <alignment horizontal="left" vertical="top" wrapText="1"/>
    </xf>
    <xf numFmtId="3" fontId="1" fillId="3" borderId="49" xfId="0" applyNumberFormat="1" applyFont="1" applyFill="1" applyBorder="1" applyAlignment="1">
      <alignment horizontal="left" vertical="top" wrapText="1"/>
    </xf>
    <xf numFmtId="49" fontId="3" fillId="0" borderId="61" xfId="0" applyNumberFormat="1" applyFont="1" applyBorder="1" applyAlignment="1">
      <alignment horizontal="center" vertical="top"/>
    </xf>
    <xf numFmtId="49" fontId="3" fillId="0" borderId="54" xfId="0" applyNumberFormat="1" applyFont="1" applyBorder="1" applyAlignment="1">
      <alignment horizontal="center" vertical="top"/>
    </xf>
    <xf numFmtId="3" fontId="3" fillId="0" borderId="54" xfId="0" applyNumberFormat="1" applyFont="1" applyBorder="1" applyAlignment="1">
      <alignment horizontal="center" vertical="top"/>
    </xf>
    <xf numFmtId="49" fontId="3" fillId="0" borderId="60" xfId="0" applyNumberFormat="1" applyFont="1" applyBorder="1" applyAlignment="1">
      <alignment horizontal="center" vertical="top"/>
    </xf>
    <xf numFmtId="3" fontId="3" fillId="0" borderId="60" xfId="0" applyNumberFormat="1" applyFont="1" applyBorder="1" applyAlignment="1">
      <alignment horizontal="center" vertical="top"/>
    </xf>
    <xf numFmtId="3" fontId="3" fillId="7" borderId="36" xfId="0" applyNumberFormat="1" applyFont="1" applyFill="1" applyBorder="1" applyAlignment="1">
      <alignment horizontal="center" vertical="top"/>
    </xf>
    <xf numFmtId="3" fontId="3" fillId="7" borderId="39" xfId="0" applyNumberFormat="1" applyFont="1" applyFill="1" applyBorder="1" applyAlignment="1">
      <alignment horizontal="center" vertical="top"/>
    </xf>
    <xf numFmtId="3" fontId="3" fillId="2" borderId="4" xfId="0" applyNumberFormat="1" applyFont="1" applyFill="1" applyBorder="1" applyAlignment="1">
      <alignment horizontal="center" vertical="top"/>
    </xf>
    <xf numFmtId="3" fontId="3" fillId="2" borderId="13" xfId="0" applyNumberFormat="1" applyFont="1" applyFill="1" applyBorder="1" applyAlignment="1">
      <alignment horizontal="center" vertical="top"/>
    </xf>
    <xf numFmtId="3" fontId="6" fillId="0" borderId="60" xfId="0" applyNumberFormat="1" applyFont="1" applyBorder="1" applyAlignment="1">
      <alignment horizontal="center" vertical="top" wrapText="1"/>
    </xf>
    <xf numFmtId="3" fontId="4" fillId="0" borderId="36" xfId="0" applyNumberFormat="1" applyFont="1" applyFill="1" applyBorder="1" applyAlignment="1">
      <alignment horizontal="left" vertical="top" wrapText="1"/>
    </xf>
    <xf numFmtId="3" fontId="1" fillId="0" borderId="39" xfId="0" applyNumberFormat="1" applyFont="1" applyFill="1" applyBorder="1" applyAlignment="1">
      <alignment horizontal="left" vertical="top" wrapText="1"/>
    </xf>
    <xf numFmtId="3" fontId="4" fillId="0" borderId="39" xfId="0" applyNumberFormat="1" applyFont="1" applyFill="1" applyBorder="1" applyAlignment="1">
      <alignment horizontal="center" vertical="center" textRotation="90" wrapText="1"/>
    </xf>
    <xf numFmtId="3" fontId="6" fillId="0" borderId="61" xfId="0" applyNumberFormat="1" applyFont="1" applyBorder="1" applyAlignment="1">
      <alignment horizontal="center" vertical="top"/>
    </xf>
    <xf numFmtId="3" fontId="4" fillId="3" borderId="16" xfId="0" applyNumberFormat="1" applyFont="1" applyFill="1" applyBorder="1" applyAlignment="1">
      <alignment vertical="top" wrapText="1"/>
    </xf>
    <xf numFmtId="49" fontId="3" fillId="0" borderId="14" xfId="0" applyNumberFormat="1" applyFont="1" applyBorder="1" applyAlignment="1">
      <alignment horizontal="center" vertical="top"/>
    </xf>
    <xf numFmtId="3" fontId="3" fillId="0" borderId="14" xfId="0" applyNumberFormat="1" applyFont="1" applyBorder="1" applyAlignment="1">
      <alignment horizontal="center" vertical="top"/>
    </xf>
    <xf numFmtId="0" fontId="1" fillId="3" borderId="43" xfId="0" applyFont="1" applyFill="1" applyBorder="1" applyAlignment="1">
      <alignment horizontal="left" vertical="top" wrapText="1"/>
    </xf>
    <xf numFmtId="3" fontId="1" fillId="0" borderId="43" xfId="0" applyNumberFormat="1" applyFont="1" applyFill="1" applyBorder="1" applyAlignment="1">
      <alignment horizontal="left" vertical="top" wrapText="1"/>
    </xf>
    <xf numFmtId="3" fontId="3" fillId="7" borderId="59" xfId="0" applyNumberFormat="1" applyFont="1" applyFill="1" applyBorder="1" applyAlignment="1">
      <alignment horizontal="center" vertical="top"/>
    </xf>
    <xf numFmtId="3" fontId="3" fillId="2" borderId="22" xfId="0" applyNumberFormat="1" applyFont="1" applyFill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/>
    </xf>
    <xf numFmtId="49" fontId="3" fillId="0" borderId="22" xfId="0" applyNumberFormat="1" applyFont="1" applyBorder="1" applyAlignment="1">
      <alignment horizontal="center" vertical="top"/>
    </xf>
    <xf numFmtId="3" fontId="4" fillId="0" borderId="36" xfId="0" applyNumberFormat="1" applyFont="1" applyFill="1" applyBorder="1" applyAlignment="1">
      <alignment vertical="top" wrapText="1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22" xfId="0" applyNumberFormat="1" applyFont="1" applyBorder="1" applyAlignment="1">
      <alignment horizontal="center" vertical="top" wrapText="1"/>
    </xf>
    <xf numFmtId="3" fontId="4" fillId="0" borderId="41" xfId="0" applyNumberFormat="1" applyFont="1" applyFill="1" applyBorder="1" applyAlignment="1">
      <alignment horizontal="center" vertical="top" wrapText="1"/>
    </xf>
    <xf numFmtId="3" fontId="3" fillId="0" borderId="54" xfId="0" applyNumberFormat="1" applyFont="1" applyFill="1" applyBorder="1" applyAlignment="1">
      <alignment horizontal="center" vertical="top" wrapText="1"/>
    </xf>
    <xf numFmtId="3" fontId="3" fillId="0" borderId="60" xfId="0" applyNumberFormat="1" applyFont="1" applyFill="1" applyBorder="1" applyAlignment="1">
      <alignment horizontal="center" vertical="top" wrapText="1"/>
    </xf>
    <xf numFmtId="3" fontId="4" fillId="0" borderId="41" xfId="0" applyNumberFormat="1" applyFont="1" applyFill="1" applyBorder="1" applyAlignment="1">
      <alignment horizontal="center" vertical="center" textRotation="90" wrapText="1"/>
    </xf>
    <xf numFmtId="3" fontId="4" fillId="3" borderId="42" xfId="0" applyNumberFormat="1" applyFont="1" applyFill="1" applyBorder="1" applyAlignment="1">
      <alignment horizontal="left" vertical="top" wrapText="1"/>
    </xf>
    <xf numFmtId="3" fontId="4" fillId="0" borderId="49" xfId="0" applyNumberFormat="1" applyFont="1" applyFill="1" applyBorder="1" applyAlignment="1">
      <alignment horizontal="center" vertical="center" textRotation="90" wrapText="1"/>
    </xf>
    <xf numFmtId="3" fontId="4" fillId="3" borderId="0" xfId="0" applyNumberFormat="1" applyFont="1" applyFill="1" applyBorder="1" applyAlignment="1">
      <alignment horizontal="center" vertical="top" wrapText="1"/>
    </xf>
    <xf numFmtId="3" fontId="4" fillId="3" borderId="51" xfId="0" applyNumberFormat="1" applyFont="1" applyFill="1" applyBorder="1" applyAlignment="1">
      <alignment horizontal="center" vertical="top" wrapText="1"/>
    </xf>
    <xf numFmtId="3" fontId="4" fillId="0" borderId="39" xfId="0" applyNumberFormat="1" applyFont="1" applyFill="1" applyBorder="1" applyAlignment="1">
      <alignment horizontal="left" vertical="top" wrapText="1"/>
    </xf>
    <xf numFmtId="3" fontId="4" fillId="3" borderId="53" xfId="0" applyNumberFormat="1" applyFont="1" applyFill="1" applyBorder="1" applyAlignment="1">
      <alignment horizontal="center" vertical="top"/>
    </xf>
    <xf numFmtId="3" fontId="4" fillId="3" borderId="54" xfId="0" applyNumberFormat="1" applyFont="1" applyFill="1" applyBorder="1" applyAlignment="1">
      <alignment horizontal="center" vertical="top" wrapText="1"/>
    </xf>
    <xf numFmtId="3" fontId="4" fillId="0" borderId="47" xfId="0" applyNumberFormat="1" applyFont="1" applyFill="1" applyBorder="1" applyAlignment="1">
      <alignment horizontal="center" vertical="top"/>
    </xf>
    <xf numFmtId="0" fontId="4" fillId="0" borderId="52" xfId="0" applyFont="1" applyFill="1" applyBorder="1" applyAlignment="1">
      <alignment horizontal="left" vertical="top" wrapText="1"/>
    </xf>
    <xf numFmtId="3" fontId="1" fillId="3" borderId="16" xfId="0" applyNumberFormat="1" applyFont="1" applyFill="1" applyBorder="1" applyAlignment="1">
      <alignment horizontal="center" vertical="top" wrapText="1"/>
    </xf>
    <xf numFmtId="3" fontId="4" fillId="4" borderId="42" xfId="0" applyNumberFormat="1" applyFont="1" applyFill="1" applyBorder="1" applyAlignment="1">
      <alignment horizontal="left" vertical="top" wrapText="1"/>
    </xf>
    <xf numFmtId="3" fontId="4" fillId="4" borderId="41" xfId="0" applyNumberFormat="1" applyFont="1" applyFill="1" applyBorder="1" applyAlignment="1">
      <alignment horizontal="left" vertical="top" wrapText="1"/>
    </xf>
    <xf numFmtId="0" fontId="4" fillId="3" borderId="41" xfId="0" applyFont="1" applyFill="1" applyBorder="1" applyAlignment="1">
      <alignment horizontal="left" vertical="top" wrapText="1"/>
    </xf>
    <xf numFmtId="3" fontId="6" fillId="0" borderId="54" xfId="0" applyNumberFormat="1" applyFont="1" applyBorder="1" applyAlignment="1">
      <alignment horizontal="center" vertical="top" wrapText="1"/>
    </xf>
    <xf numFmtId="3" fontId="4" fillId="0" borderId="59" xfId="0" applyNumberFormat="1" applyFont="1" applyFill="1" applyBorder="1" applyAlignment="1">
      <alignment horizontal="center" vertical="center" textRotation="90" wrapText="1"/>
    </xf>
    <xf numFmtId="3" fontId="4" fillId="0" borderId="4" xfId="0" applyNumberFormat="1" applyFont="1" applyFill="1" applyBorder="1" applyAlignment="1">
      <alignment horizontal="center" vertical="top"/>
    </xf>
    <xf numFmtId="3" fontId="4" fillId="0" borderId="61" xfId="0" applyNumberFormat="1" applyFont="1" applyFill="1" applyBorder="1" applyAlignment="1">
      <alignment horizontal="center" vertical="top"/>
    </xf>
    <xf numFmtId="3" fontId="4" fillId="0" borderId="53" xfId="0" applyNumberFormat="1" applyFont="1" applyFill="1" applyBorder="1" applyAlignment="1">
      <alignment horizontal="center" vertical="top"/>
    </xf>
    <xf numFmtId="3" fontId="4" fillId="0" borderId="5" xfId="0" applyNumberFormat="1" applyFont="1" applyFill="1" applyBorder="1" applyAlignment="1">
      <alignment horizontal="center" vertical="top"/>
    </xf>
    <xf numFmtId="164" fontId="1" fillId="3" borderId="44" xfId="0" applyNumberFormat="1" applyFont="1" applyFill="1" applyBorder="1" applyAlignment="1">
      <alignment horizontal="center" vertical="top" wrapText="1"/>
    </xf>
    <xf numFmtId="164" fontId="1" fillId="3" borderId="50" xfId="0" applyNumberFormat="1" applyFont="1" applyFill="1" applyBorder="1" applyAlignment="1">
      <alignment horizontal="center" vertical="top" wrapText="1"/>
    </xf>
    <xf numFmtId="3" fontId="1" fillId="4" borderId="42" xfId="0" applyNumberFormat="1" applyFont="1" applyFill="1" applyBorder="1" applyAlignment="1">
      <alignment horizontal="center" vertical="top" wrapText="1"/>
    </xf>
    <xf numFmtId="164" fontId="1" fillId="3" borderId="43" xfId="0" applyNumberFormat="1" applyFont="1" applyFill="1" applyBorder="1" applyAlignment="1">
      <alignment horizontal="center" vertical="top" wrapText="1"/>
    </xf>
    <xf numFmtId="164" fontId="1" fillId="3" borderId="42" xfId="0" applyNumberFormat="1" applyFont="1" applyFill="1" applyBorder="1" applyAlignment="1">
      <alignment horizontal="center" vertical="top" wrapText="1"/>
    </xf>
    <xf numFmtId="164" fontId="1" fillId="3" borderId="49" xfId="0" applyNumberFormat="1" applyFont="1" applyFill="1" applyBorder="1" applyAlignment="1">
      <alignment horizontal="center" vertical="top" wrapText="1"/>
    </xf>
    <xf numFmtId="164" fontId="1" fillId="3" borderId="31" xfId="0" applyNumberFormat="1" applyFont="1" applyFill="1" applyBorder="1" applyAlignment="1">
      <alignment horizontal="center" vertical="top" wrapText="1"/>
    </xf>
    <xf numFmtId="164" fontId="1" fillId="3" borderId="51" xfId="0" applyNumberFormat="1" applyFont="1" applyFill="1" applyBorder="1" applyAlignment="1">
      <alignment horizontal="center" vertical="top" wrapText="1"/>
    </xf>
    <xf numFmtId="3" fontId="4" fillId="0" borderId="14" xfId="0" applyNumberFormat="1" applyFont="1" applyFill="1" applyBorder="1" applyAlignment="1">
      <alignment horizontal="center" vertical="top" wrapText="1"/>
    </xf>
    <xf numFmtId="3" fontId="4" fillId="0" borderId="71" xfId="0" applyNumberFormat="1" applyFont="1" applyFill="1" applyBorder="1" applyAlignment="1">
      <alignment horizontal="center" vertical="top" wrapText="1"/>
    </xf>
    <xf numFmtId="3" fontId="4" fillId="4" borderId="49" xfId="0" applyNumberFormat="1" applyFont="1" applyFill="1" applyBorder="1" applyAlignment="1">
      <alignment horizontal="left" vertical="top" wrapText="1"/>
    </xf>
    <xf numFmtId="164" fontId="1" fillId="3" borderId="43" xfId="0" applyNumberFormat="1" applyFont="1" applyFill="1" applyBorder="1" applyAlignment="1">
      <alignment horizontal="center" vertical="top" wrapText="1"/>
    </xf>
    <xf numFmtId="164" fontId="1" fillId="3" borderId="42" xfId="0" applyNumberFormat="1" applyFont="1" applyFill="1" applyBorder="1" applyAlignment="1">
      <alignment horizontal="center" vertical="top" wrapText="1"/>
    </xf>
    <xf numFmtId="164" fontId="1" fillId="3" borderId="49" xfId="0" applyNumberFormat="1" applyFont="1" applyFill="1" applyBorder="1" applyAlignment="1">
      <alignment horizontal="center" vertical="top" wrapText="1"/>
    </xf>
    <xf numFmtId="164" fontId="1" fillId="3" borderId="44" xfId="0" applyNumberFormat="1" applyFont="1" applyFill="1" applyBorder="1" applyAlignment="1">
      <alignment horizontal="center" vertical="top" wrapText="1"/>
    </xf>
    <xf numFmtId="164" fontId="1" fillId="3" borderId="50" xfId="0" applyNumberFormat="1" applyFont="1" applyFill="1" applyBorder="1" applyAlignment="1">
      <alignment horizontal="center" vertical="top" wrapText="1"/>
    </xf>
    <xf numFmtId="3" fontId="21" fillId="4" borderId="69" xfId="0" applyNumberFormat="1" applyFont="1" applyFill="1" applyBorder="1" applyAlignment="1">
      <alignment horizontal="center" vertical="top" wrapText="1"/>
    </xf>
    <xf numFmtId="164" fontId="4" fillId="3" borderId="35" xfId="0" applyNumberFormat="1" applyFont="1" applyFill="1" applyBorder="1" applyAlignment="1">
      <alignment horizontal="center" vertical="top"/>
    </xf>
    <xf numFmtId="165" fontId="6" fillId="2" borderId="9" xfId="0" applyNumberFormat="1" applyFont="1" applyFill="1" applyBorder="1" applyAlignment="1">
      <alignment horizontal="center" vertical="top"/>
    </xf>
    <xf numFmtId="164" fontId="1" fillId="4" borderId="35" xfId="0" applyNumberFormat="1" applyFont="1" applyFill="1" applyBorder="1" applyAlignment="1">
      <alignment horizontal="center" vertical="top" wrapText="1"/>
    </xf>
    <xf numFmtId="165" fontId="4" fillId="0" borderId="31" xfId="0" applyNumberFormat="1" applyFont="1" applyBorder="1" applyAlignment="1">
      <alignment horizontal="center" vertical="top" wrapText="1"/>
    </xf>
    <xf numFmtId="164" fontId="1" fillId="0" borderId="31" xfId="1" applyNumberFormat="1" applyFont="1" applyFill="1" applyBorder="1" applyAlignment="1">
      <alignment horizontal="center" vertical="top"/>
    </xf>
    <xf numFmtId="164" fontId="19" fillId="0" borderId="35" xfId="0" applyNumberFormat="1" applyFont="1" applyBorder="1" applyAlignment="1">
      <alignment horizontal="center" vertical="center" wrapText="1"/>
    </xf>
    <xf numFmtId="164" fontId="6" fillId="8" borderId="9" xfId="0" applyNumberFormat="1" applyFont="1" applyFill="1" applyBorder="1" applyAlignment="1">
      <alignment horizontal="center" vertical="top" wrapText="1"/>
    </xf>
    <xf numFmtId="164" fontId="1" fillId="3" borderId="35" xfId="0" applyNumberFormat="1" applyFont="1" applyFill="1" applyBorder="1" applyAlignment="1">
      <alignment horizontal="center" vertical="top" wrapText="1"/>
    </xf>
    <xf numFmtId="164" fontId="1" fillId="0" borderId="28" xfId="0" applyNumberFormat="1" applyFont="1" applyBorder="1" applyAlignment="1">
      <alignment horizontal="center" vertical="top" wrapText="1"/>
    </xf>
    <xf numFmtId="164" fontId="4" fillId="3" borderId="4" xfId="0" applyNumberFormat="1" applyFont="1" applyFill="1" applyBorder="1" applyAlignment="1">
      <alignment horizontal="center" vertical="top"/>
    </xf>
    <xf numFmtId="0" fontId="4" fillId="3" borderId="13" xfId="0" applyFont="1" applyFill="1" applyBorder="1" applyAlignment="1">
      <alignment horizontal="center" vertical="top"/>
    </xf>
    <xf numFmtId="164" fontId="21" fillId="3" borderId="0" xfId="0" applyNumberFormat="1" applyFont="1" applyFill="1" applyBorder="1" applyAlignment="1">
      <alignment horizontal="center" vertical="top"/>
    </xf>
    <xf numFmtId="164" fontId="17" fillId="3" borderId="0" xfId="0" applyNumberFormat="1" applyFont="1" applyFill="1" applyBorder="1" applyAlignment="1">
      <alignment horizontal="center" vertical="top"/>
    </xf>
    <xf numFmtId="164" fontId="17" fillId="3" borderId="18" xfId="0" applyNumberFormat="1" applyFont="1" applyFill="1" applyBorder="1" applyAlignment="1">
      <alignment horizontal="center" vertical="top"/>
    </xf>
    <xf numFmtId="164" fontId="21" fillId="3" borderId="13" xfId="0" applyNumberFormat="1" applyFont="1" applyFill="1" applyBorder="1" applyAlignment="1">
      <alignment horizontal="center" vertical="top"/>
    </xf>
    <xf numFmtId="3" fontId="1" fillId="3" borderId="13" xfId="0" applyNumberFormat="1" applyFont="1" applyFill="1" applyBorder="1" applyAlignment="1">
      <alignment vertical="top"/>
    </xf>
    <xf numFmtId="3" fontId="4" fillId="0" borderId="13" xfId="0" applyNumberFormat="1" applyFont="1" applyBorder="1" applyAlignment="1">
      <alignment vertical="top"/>
    </xf>
    <xf numFmtId="164" fontId="17" fillId="3" borderId="13" xfId="0" applyNumberFormat="1" applyFont="1" applyFill="1" applyBorder="1" applyAlignment="1">
      <alignment horizontal="center" vertical="top"/>
    </xf>
    <xf numFmtId="164" fontId="1" fillId="0" borderId="41" xfId="1" applyNumberFormat="1" applyFont="1" applyFill="1" applyBorder="1" applyAlignment="1">
      <alignment horizontal="center" vertical="top"/>
    </xf>
    <xf numFmtId="164" fontId="1" fillId="0" borderId="13" xfId="1" applyNumberFormat="1" applyFont="1" applyFill="1" applyBorder="1" applyAlignment="1">
      <alignment horizontal="center" vertical="top"/>
    </xf>
    <xf numFmtId="164" fontId="28" fillId="10" borderId="86" xfId="1" applyNumberFormat="1" applyFont="1" applyFill="1" applyBorder="1" applyAlignment="1">
      <alignment horizontal="center" vertical="top"/>
    </xf>
    <xf numFmtId="164" fontId="1" fillId="10" borderId="13" xfId="1" applyNumberFormat="1" applyFont="1" applyFill="1" applyBorder="1" applyAlignment="1">
      <alignment horizontal="center" vertical="top"/>
    </xf>
    <xf numFmtId="164" fontId="19" fillId="0" borderId="4" xfId="0" applyNumberFormat="1" applyFont="1" applyBorder="1" applyAlignment="1">
      <alignment horizontal="center" vertical="center" wrapText="1"/>
    </xf>
    <xf numFmtId="164" fontId="7" fillId="0" borderId="36" xfId="0" applyNumberFormat="1" applyFont="1" applyBorder="1" applyAlignment="1">
      <alignment horizontal="center" vertical="center" wrapText="1"/>
    </xf>
    <xf numFmtId="164" fontId="6" fillId="8" borderId="33" xfId="0" applyNumberFormat="1" applyFont="1" applyFill="1" applyBorder="1" applyAlignment="1">
      <alignment horizontal="center" vertical="top" wrapText="1"/>
    </xf>
    <xf numFmtId="164" fontId="1" fillId="3" borderId="36" xfId="0" applyNumberFormat="1" applyFont="1" applyFill="1" applyBorder="1" applyAlignment="1">
      <alignment horizontal="center" vertical="top" wrapText="1"/>
    </xf>
    <xf numFmtId="164" fontId="1" fillId="0" borderId="2" xfId="0" applyNumberFormat="1" applyFont="1" applyBorder="1" applyAlignment="1">
      <alignment horizontal="center" vertical="top" wrapText="1"/>
    </xf>
    <xf numFmtId="164" fontId="1" fillId="0" borderId="52" xfId="0" applyNumberFormat="1" applyFont="1" applyBorder="1" applyAlignment="1">
      <alignment horizontal="center" vertical="top" wrapText="1"/>
    </xf>
    <xf numFmtId="164" fontId="1" fillId="0" borderId="39" xfId="0" applyNumberFormat="1" applyFont="1" applyBorder="1" applyAlignment="1">
      <alignment horizontal="center" vertical="top" wrapText="1"/>
    </xf>
    <xf numFmtId="164" fontId="6" fillId="5" borderId="33" xfId="0" applyNumberFormat="1" applyFont="1" applyFill="1" applyBorder="1" applyAlignment="1">
      <alignment horizontal="center" vertical="top" wrapText="1"/>
    </xf>
    <xf numFmtId="164" fontId="1" fillId="0" borderId="0" xfId="1" applyNumberFormat="1" applyFont="1" applyFill="1" applyBorder="1" applyAlignment="1">
      <alignment horizontal="center" vertical="top"/>
    </xf>
    <xf numFmtId="164" fontId="4" fillId="3" borderId="2" xfId="0" applyNumberFormat="1" applyFont="1" applyFill="1" applyBorder="1" applyAlignment="1">
      <alignment horizontal="center" vertical="top" wrapText="1"/>
    </xf>
    <xf numFmtId="164" fontId="1" fillId="3" borderId="11" xfId="0" applyNumberFormat="1" applyFont="1" applyFill="1" applyBorder="1" applyAlignment="1">
      <alignment horizontal="center" vertical="top" wrapText="1"/>
    </xf>
    <xf numFmtId="164" fontId="1" fillId="3" borderId="43" xfId="1" applyNumberFormat="1" applyFont="1" applyFill="1" applyBorder="1" applyAlignment="1">
      <alignment horizontal="center" vertical="top"/>
    </xf>
    <xf numFmtId="165" fontId="3" fillId="5" borderId="20" xfId="0" applyNumberFormat="1" applyFont="1" applyFill="1" applyBorder="1" applyAlignment="1">
      <alignment horizontal="center" vertical="top" wrapText="1"/>
    </xf>
    <xf numFmtId="164" fontId="28" fillId="10" borderId="18" xfId="1" applyNumberFormat="1" applyFont="1" applyFill="1" applyBorder="1" applyAlignment="1">
      <alignment horizontal="center" vertical="top"/>
    </xf>
    <xf numFmtId="164" fontId="1" fillId="10" borderId="18" xfId="1" applyNumberFormat="1" applyFont="1" applyFill="1" applyBorder="1" applyAlignment="1">
      <alignment horizontal="center" vertical="top"/>
    </xf>
    <xf numFmtId="164" fontId="4" fillId="4" borderId="36" xfId="0" applyNumberFormat="1" applyFont="1" applyFill="1" applyBorder="1" applyAlignment="1">
      <alignment horizontal="center" vertical="top" wrapText="1"/>
    </xf>
    <xf numFmtId="164" fontId="1" fillId="3" borderId="43" xfId="0" applyNumberFormat="1" applyFont="1" applyFill="1" applyBorder="1" applyAlignment="1">
      <alignment horizontal="center" vertical="top"/>
    </xf>
    <xf numFmtId="164" fontId="3" fillId="5" borderId="43" xfId="0" applyNumberFormat="1" applyFont="1" applyFill="1" applyBorder="1" applyAlignment="1">
      <alignment horizontal="center" vertical="top"/>
    </xf>
    <xf numFmtId="164" fontId="1" fillId="11" borderId="11" xfId="1" applyNumberFormat="1" applyFont="1" applyFill="1" applyBorder="1" applyAlignment="1">
      <alignment horizontal="center" vertical="top"/>
    </xf>
    <xf numFmtId="164" fontId="1" fillId="11" borderId="52" xfId="1" applyNumberFormat="1" applyFont="1" applyFill="1" applyBorder="1" applyAlignment="1">
      <alignment horizontal="center" vertical="top"/>
    </xf>
    <xf numFmtId="164" fontId="1" fillId="11" borderId="39" xfId="1" applyNumberFormat="1" applyFont="1" applyFill="1" applyBorder="1" applyAlignment="1">
      <alignment horizontal="center" vertical="top"/>
    </xf>
    <xf numFmtId="164" fontId="4" fillId="0" borderId="43" xfId="0" applyNumberFormat="1" applyFont="1" applyFill="1" applyBorder="1" applyAlignment="1">
      <alignment horizontal="center" vertical="top"/>
    </xf>
    <xf numFmtId="164" fontId="4" fillId="0" borderId="39" xfId="0" applyNumberFormat="1" applyFont="1" applyFill="1" applyBorder="1" applyAlignment="1">
      <alignment horizontal="center" vertical="top"/>
    </xf>
    <xf numFmtId="164" fontId="6" fillId="2" borderId="33" xfId="0" applyNumberFormat="1" applyFont="1" applyFill="1" applyBorder="1" applyAlignment="1">
      <alignment horizontal="center" vertical="top"/>
    </xf>
    <xf numFmtId="164" fontId="3" fillId="7" borderId="33" xfId="0" applyNumberFormat="1" applyFont="1" applyFill="1" applyBorder="1" applyAlignment="1">
      <alignment horizontal="center" vertical="top"/>
    </xf>
    <xf numFmtId="164" fontId="3" fillId="8" borderId="59" xfId="0" applyNumberFormat="1" applyFont="1" applyFill="1" applyBorder="1" applyAlignment="1">
      <alignment horizontal="center" vertical="top" wrapText="1"/>
    </xf>
    <xf numFmtId="164" fontId="1" fillId="4" borderId="36" xfId="0" applyNumberFormat="1" applyFont="1" applyFill="1" applyBorder="1" applyAlignment="1">
      <alignment horizontal="center" vertical="top"/>
    </xf>
    <xf numFmtId="164" fontId="1" fillId="4" borderId="11" xfId="0" applyNumberFormat="1" applyFont="1" applyFill="1" applyBorder="1" applyAlignment="1">
      <alignment horizontal="center" vertical="top"/>
    </xf>
    <xf numFmtId="164" fontId="1" fillId="4" borderId="39" xfId="0" applyNumberFormat="1" applyFont="1" applyFill="1" applyBorder="1" applyAlignment="1">
      <alignment horizontal="center" vertical="top"/>
    </xf>
    <xf numFmtId="164" fontId="1" fillId="4" borderId="43" xfId="0" applyNumberFormat="1" applyFont="1" applyFill="1" applyBorder="1" applyAlignment="1">
      <alignment horizontal="center" vertical="top"/>
    </xf>
    <xf numFmtId="164" fontId="21" fillId="3" borderId="39" xfId="0" applyNumberFormat="1" applyFont="1" applyFill="1" applyBorder="1" applyAlignment="1">
      <alignment horizontal="center" vertical="top"/>
    </xf>
    <xf numFmtId="164" fontId="17" fillId="0" borderId="39" xfId="0" applyNumberFormat="1" applyFont="1" applyFill="1" applyBorder="1" applyAlignment="1">
      <alignment horizontal="center" vertical="top"/>
    </xf>
    <xf numFmtId="165" fontId="6" fillId="5" borderId="20" xfId="0" applyNumberFormat="1" applyFont="1" applyFill="1" applyBorder="1" applyAlignment="1">
      <alignment horizontal="center" vertical="top" wrapText="1"/>
    </xf>
    <xf numFmtId="165" fontId="6" fillId="5" borderId="57" xfId="0" applyNumberFormat="1" applyFont="1" applyFill="1" applyBorder="1" applyAlignment="1">
      <alignment horizontal="center" vertical="top" wrapText="1"/>
    </xf>
    <xf numFmtId="164" fontId="1" fillId="0" borderId="36" xfId="0" applyNumberFormat="1" applyFont="1" applyFill="1" applyBorder="1" applyAlignment="1">
      <alignment horizontal="center" vertical="top"/>
    </xf>
    <xf numFmtId="164" fontId="6" fillId="5" borderId="20" xfId="0" applyNumberFormat="1" applyFont="1" applyFill="1" applyBorder="1" applyAlignment="1">
      <alignment horizontal="center" vertical="top"/>
    </xf>
    <xf numFmtId="164" fontId="1" fillId="4" borderId="36" xfId="0" applyNumberFormat="1" applyFont="1" applyFill="1" applyBorder="1" applyAlignment="1">
      <alignment horizontal="center" vertical="top" wrapText="1"/>
    </xf>
    <xf numFmtId="164" fontId="4" fillId="4" borderId="39" xfId="0" applyNumberFormat="1" applyFont="1" applyFill="1" applyBorder="1" applyAlignment="1">
      <alignment horizontal="center" vertical="top" wrapText="1"/>
    </xf>
    <xf numFmtId="165" fontId="4" fillId="0" borderId="36" xfId="0" applyNumberFormat="1" applyFont="1" applyBorder="1" applyAlignment="1">
      <alignment horizontal="center" vertical="top" wrapText="1"/>
    </xf>
    <xf numFmtId="165" fontId="4" fillId="0" borderId="43" xfId="0" applyNumberFormat="1" applyFont="1" applyBorder="1" applyAlignment="1">
      <alignment horizontal="center" vertical="top" wrapText="1"/>
    </xf>
    <xf numFmtId="164" fontId="4" fillId="0" borderId="39" xfId="0" applyNumberFormat="1" applyFont="1" applyBorder="1" applyAlignment="1">
      <alignment horizontal="center" vertical="top" wrapText="1"/>
    </xf>
    <xf numFmtId="164" fontId="4" fillId="3" borderId="36" xfId="0" applyNumberFormat="1" applyFont="1" applyFill="1" applyBorder="1" applyAlignment="1">
      <alignment horizontal="center" vertical="top" wrapText="1"/>
    </xf>
    <xf numFmtId="164" fontId="4" fillId="0" borderId="36" xfId="0" applyNumberFormat="1" applyFont="1" applyBorder="1" applyAlignment="1">
      <alignment horizontal="center" vertical="top" wrapText="1"/>
    </xf>
    <xf numFmtId="164" fontId="3" fillId="5" borderId="39" xfId="0" applyNumberFormat="1" applyFont="1" applyFill="1" applyBorder="1" applyAlignment="1">
      <alignment horizontal="center" vertical="top"/>
    </xf>
    <xf numFmtId="164" fontId="1" fillId="0" borderId="43" xfId="0" applyNumberFormat="1" applyFont="1" applyFill="1" applyBorder="1" applyAlignment="1">
      <alignment horizontal="center" vertical="top"/>
    </xf>
    <xf numFmtId="164" fontId="1" fillId="0" borderId="45" xfId="0" applyNumberFormat="1" applyFont="1" applyFill="1" applyBorder="1" applyAlignment="1">
      <alignment horizontal="center" vertical="top"/>
    </xf>
    <xf numFmtId="164" fontId="1" fillId="0" borderId="39" xfId="0" applyNumberFormat="1" applyFont="1" applyFill="1" applyBorder="1" applyAlignment="1">
      <alignment horizontal="center" vertical="top"/>
    </xf>
    <xf numFmtId="164" fontId="1" fillId="0" borderId="52" xfId="0" applyNumberFormat="1" applyFont="1" applyFill="1" applyBorder="1" applyAlignment="1">
      <alignment horizontal="center" vertical="top"/>
    </xf>
    <xf numFmtId="164" fontId="3" fillId="5" borderId="11" xfId="0" applyNumberFormat="1" applyFont="1" applyFill="1" applyBorder="1" applyAlignment="1">
      <alignment horizontal="center" vertical="top"/>
    </xf>
    <xf numFmtId="164" fontId="4" fillId="3" borderId="11" xfId="0" applyNumberFormat="1" applyFont="1" applyFill="1" applyBorder="1" applyAlignment="1">
      <alignment horizontal="center" vertical="top"/>
    </xf>
    <xf numFmtId="164" fontId="6" fillId="5" borderId="11" xfId="0" applyNumberFormat="1" applyFont="1" applyFill="1" applyBorder="1" applyAlignment="1">
      <alignment horizontal="center" vertical="top"/>
    </xf>
    <xf numFmtId="164" fontId="6" fillId="5" borderId="43" xfId="0" applyNumberFormat="1" applyFont="1" applyFill="1" applyBorder="1" applyAlignment="1">
      <alignment horizontal="center" vertical="top"/>
    </xf>
    <xf numFmtId="164" fontId="6" fillId="3" borderId="19" xfId="0" applyNumberFormat="1" applyFont="1" applyFill="1" applyBorder="1" applyAlignment="1">
      <alignment horizontal="center" vertical="top"/>
    </xf>
    <xf numFmtId="164" fontId="6" fillId="3" borderId="39" xfId="0" applyNumberFormat="1" applyFont="1" applyFill="1" applyBorder="1" applyAlignment="1">
      <alignment horizontal="center" vertical="top"/>
    </xf>
    <xf numFmtId="164" fontId="4" fillId="3" borderId="2" xfId="0" applyNumberFormat="1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  <xf numFmtId="164" fontId="1" fillId="3" borderId="2" xfId="0" applyNumberFormat="1" applyFont="1" applyFill="1" applyBorder="1" applyAlignment="1">
      <alignment horizontal="center" vertical="top"/>
    </xf>
    <xf numFmtId="165" fontId="6" fillId="2" borderId="33" xfId="0" applyNumberFormat="1" applyFont="1" applyFill="1" applyBorder="1" applyAlignment="1">
      <alignment horizontal="center" vertical="top"/>
    </xf>
    <xf numFmtId="164" fontId="21" fillId="3" borderId="44" xfId="0" applyNumberFormat="1" applyFont="1" applyFill="1" applyBorder="1" applyAlignment="1">
      <alignment horizontal="center" vertical="top" wrapText="1"/>
    </xf>
    <xf numFmtId="164" fontId="21" fillId="3" borderId="31" xfId="0" applyNumberFormat="1" applyFont="1" applyFill="1" applyBorder="1" applyAlignment="1">
      <alignment horizontal="center" vertical="top" wrapText="1"/>
    </xf>
    <xf numFmtId="164" fontId="28" fillId="10" borderId="87" xfId="1" applyNumberFormat="1" applyFont="1" applyFill="1" applyBorder="1" applyAlignment="1">
      <alignment horizontal="center" vertical="top"/>
    </xf>
    <xf numFmtId="164" fontId="1" fillId="10" borderId="87" xfId="1" applyNumberFormat="1" applyFont="1" applyFill="1" applyBorder="1" applyAlignment="1">
      <alignment horizontal="center" vertical="top"/>
    </xf>
    <xf numFmtId="164" fontId="6" fillId="3" borderId="43" xfId="0" applyNumberFormat="1" applyFont="1" applyFill="1" applyBorder="1" applyAlignment="1">
      <alignment horizontal="center" vertical="top"/>
    </xf>
    <xf numFmtId="3" fontId="3" fillId="5" borderId="33" xfId="0" applyNumberFormat="1" applyFont="1" applyFill="1" applyBorder="1" applyAlignment="1">
      <alignment horizontal="right" vertical="top" wrapText="1"/>
    </xf>
    <xf numFmtId="3" fontId="3" fillId="5" borderId="34" xfId="0" applyNumberFormat="1" applyFont="1" applyFill="1" applyBorder="1" applyAlignment="1">
      <alignment horizontal="right" vertical="top" wrapText="1"/>
    </xf>
    <xf numFmtId="3" fontId="3" fillId="5" borderId="64" xfId="0" applyNumberFormat="1" applyFont="1" applyFill="1" applyBorder="1" applyAlignment="1">
      <alignment horizontal="right" vertical="top" wrapText="1"/>
    </xf>
    <xf numFmtId="3" fontId="6" fillId="4" borderId="0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3" fontId="4" fillId="0" borderId="43" xfId="0" applyNumberFormat="1" applyFont="1" applyFill="1" applyBorder="1" applyAlignment="1">
      <alignment horizontal="left" vertical="top" wrapText="1"/>
    </xf>
    <xf numFmtId="3" fontId="4" fillId="0" borderId="52" xfId="0" applyNumberFormat="1" applyFont="1" applyFill="1" applyBorder="1" applyAlignment="1">
      <alignment horizontal="left" vertical="top" wrapText="1"/>
    </xf>
    <xf numFmtId="3" fontId="16" fillId="0" borderId="43" xfId="0" applyNumberFormat="1" applyFont="1" applyFill="1" applyBorder="1" applyAlignment="1">
      <alignment horizontal="center" vertical="center" textRotation="90" wrapText="1"/>
    </xf>
    <xf numFmtId="3" fontId="16" fillId="0" borderId="52" xfId="0" applyNumberFormat="1" applyFont="1" applyFill="1" applyBorder="1" applyAlignment="1">
      <alignment horizontal="center" vertical="center" textRotation="90" wrapText="1"/>
    </xf>
    <xf numFmtId="3" fontId="17" fillId="3" borderId="16" xfId="0" applyNumberFormat="1" applyFont="1" applyFill="1" applyBorder="1" applyAlignment="1">
      <alignment horizontal="left" vertical="top" wrapText="1"/>
    </xf>
    <xf numFmtId="3" fontId="17" fillId="3" borderId="48" xfId="0" applyNumberFormat="1" applyFont="1" applyFill="1" applyBorder="1" applyAlignment="1">
      <alignment horizontal="left" vertical="top" wrapText="1"/>
    </xf>
    <xf numFmtId="3" fontId="4" fillId="3" borderId="16" xfId="0" applyNumberFormat="1" applyFont="1" applyFill="1" applyBorder="1" applyAlignment="1">
      <alignment horizontal="left" vertical="top" wrapText="1"/>
    </xf>
    <xf numFmtId="3" fontId="6" fillId="4" borderId="7" xfId="0" applyNumberFormat="1" applyFont="1" applyFill="1" applyBorder="1" applyAlignment="1">
      <alignment horizontal="left" vertical="top" wrapText="1"/>
    </xf>
    <xf numFmtId="3" fontId="6" fillId="4" borderId="16" xfId="0" applyNumberFormat="1" applyFont="1" applyFill="1" applyBorder="1" applyAlignment="1">
      <alignment horizontal="left" vertical="top" wrapText="1"/>
    </xf>
    <xf numFmtId="3" fontId="4" fillId="0" borderId="40" xfId="0" applyNumberFormat="1" applyFont="1" applyFill="1" applyBorder="1" applyAlignment="1">
      <alignment horizontal="left" vertical="top" wrapText="1"/>
    </xf>
    <xf numFmtId="3" fontId="4" fillId="0" borderId="48" xfId="0" applyNumberFormat="1" applyFont="1" applyFill="1" applyBorder="1" applyAlignment="1">
      <alignment horizontal="left" vertical="top" wrapText="1"/>
    </xf>
    <xf numFmtId="3" fontId="4" fillId="0" borderId="16" xfId="0" applyNumberFormat="1" applyFont="1" applyFill="1" applyBorder="1" applyAlignment="1">
      <alignment horizontal="left" vertical="top" wrapText="1"/>
    </xf>
    <xf numFmtId="3" fontId="4" fillId="0" borderId="25" xfId="0" applyNumberFormat="1" applyFont="1" applyFill="1" applyBorder="1" applyAlignment="1">
      <alignment horizontal="left" vertical="top" wrapText="1"/>
    </xf>
    <xf numFmtId="3" fontId="4" fillId="0" borderId="11" xfId="0" applyNumberFormat="1" applyFont="1" applyBorder="1" applyAlignment="1">
      <alignment horizontal="left" vertical="top" wrapText="1"/>
    </xf>
    <xf numFmtId="3" fontId="4" fillId="0" borderId="12" xfId="0" applyNumberFormat="1" applyFont="1" applyBorder="1" applyAlignment="1">
      <alignment horizontal="left" vertical="top" wrapText="1"/>
    </xf>
    <xf numFmtId="3" fontId="4" fillId="0" borderId="17" xfId="0" applyNumberFormat="1" applyFont="1" applyBorder="1" applyAlignment="1">
      <alignment horizontal="left" vertical="top" wrapText="1"/>
    </xf>
    <xf numFmtId="3" fontId="4" fillId="0" borderId="52" xfId="0" applyNumberFormat="1" applyFont="1" applyBorder="1" applyAlignment="1">
      <alignment horizontal="left" vertical="top" wrapText="1"/>
    </xf>
    <xf numFmtId="3" fontId="4" fillId="0" borderId="50" xfId="0" applyNumberFormat="1" applyFont="1" applyBorder="1" applyAlignment="1">
      <alignment horizontal="left" vertical="top" wrapText="1"/>
    </xf>
    <xf numFmtId="3" fontId="4" fillId="0" borderId="71" xfId="0" applyNumberFormat="1" applyFont="1" applyBorder="1" applyAlignment="1">
      <alignment horizontal="left" vertical="top" wrapText="1"/>
    </xf>
    <xf numFmtId="3" fontId="1" fillId="4" borderId="0" xfId="0" applyNumberFormat="1" applyFont="1" applyFill="1" applyBorder="1" applyAlignment="1">
      <alignment horizontal="center" vertical="top" wrapText="1"/>
    </xf>
    <xf numFmtId="3" fontId="4" fillId="0" borderId="43" xfId="0" applyNumberFormat="1" applyFont="1" applyBorder="1" applyAlignment="1">
      <alignment horizontal="left" vertical="top" wrapText="1"/>
    </xf>
    <xf numFmtId="3" fontId="4" fillId="0" borderId="44" xfId="0" applyNumberFormat="1" applyFont="1" applyBorder="1" applyAlignment="1">
      <alignment horizontal="left" vertical="top" wrapText="1"/>
    </xf>
    <xf numFmtId="3" fontId="4" fillId="0" borderId="69" xfId="0" applyNumberFormat="1" applyFont="1" applyBorder="1" applyAlignment="1">
      <alignment horizontal="left" vertical="top" wrapText="1"/>
    </xf>
    <xf numFmtId="3" fontId="3" fillId="8" borderId="33" xfId="0" applyNumberFormat="1" applyFont="1" applyFill="1" applyBorder="1" applyAlignment="1">
      <alignment horizontal="left" vertical="top" wrapText="1"/>
    </xf>
    <xf numFmtId="3" fontId="3" fillId="8" borderId="34" xfId="0" applyNumberFormat="1" applyFont="1" applyFill="1" applyBorder="1" applyAlignment="1">
      <alignment horizontal="left" vertical="top" wrapText="1"/>
    </xf>
    <xf numFmtId="3" fontId="3" fillId="8" borderId="64" xfId="0" applyNumberFormat="1" applyFont="1" applyFill="1" applyBorder="1" applyAlignment="1">
      <alignment horizontal="left" vertical="top" wrapText="1"/>
    </xf>
    <xf numFmtId="3" fontId="4" fillId="0" borderId="30" xfId="0" applyNumberFormat="1" applyFont="1" applyBorder="1" applyAlignment="1">
      <alignment horizontal="left" vertical="top" wrapText="1"/>
    </xf>
    <xf numFmtId="3" fontId="4" fillId="0" borderId="18" xfId="0" applyNumberFormat="1" applyFont="1" applyBorder="1" applyAlignment="1">
      <alignment horizontal="left" vertical="top" wrapText="1"/>
    </xf>
    <xf numFmtId="3" fontId="4" fillId="0" borderId="68" xfId="0" applyNumberFormat="1" applyFont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center" wrapText="1"/>
    </xf>
    <xf numFmtId="3" fontId="1" fillId="0" borderId="36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1" fillId="4" borderId="0" xfId="0" applyNumberFormat="1" applyFont="1" applyFill="1" applyBorder="1" applyAlignment="1">
      <alignment horizontal="center" vertical="center" wrapText="1"/>
    </xf>
    <xf numFmtId="3" fontId="4" fillId="3" borderId="52" xfId="0" applyNumberFormat="1" applyFont="1" applyFill="1" applyBorder="1" applyAlignment="1">
      <alignment horizontal="left" vertical="top" wrapText="1"/>
    </xf>
    <xf numFmtId="3" fontId="4" fillId="3" borderId="50" xfId="0" applyNumberFormat="1" applyFont="1" applyFill="1" applyBorder="1" applyAlignment="1">
      <alignment horizontal="left" vertical="top" wrapText="1"/>
    </xf>
    <xf numFmtId="3" fontId="4" fillId="3" borderId="71" xfId="0" applyNumberFormat="1" applyFont="1" applyFill="1" applyBorder="1" applyAlignment="1">
      <alignment horizontal="left" vertical="top" wrapText="1"/>
    </xf>
    <xf numFmtId="164" fontId="1" fillId="4" borderId="0" xfId="0" applyNumberFormat="1" applyFont="1" applyFill="1" applyBorder="1" applyAlignment="1">
      <alignment horizontal="center" vertical="top" wrapText="1"/>
    </xf>
    <xf numFmtId="3" fontId="1" fillId="3" borderId="40" xfId="0" applyNumberFormat="1" applyFont="1" applyFill="1" applyBorder="1" applyAlignment="1">
      <alignment horizontal="left" vertical="top" wrapText="1"/>
    </xf>
    <xf numFmtId="3" fontId="1" fillId="3" borderId="16" xfId="0" applyNumberFormat="1" applyFont="1" applyFill="1" applyBorder="1" applyAlignment="1">
      <alignment horizontal="left" vertical="top" wrapText="1"/>
    </xf>
    <xf numFmtId="3" fontId="3" fillId="2" borderId="9" xfId="0" applyNumberFormat="1" applyFont="1" applyFill="1" applyBorder="1" applyAlignment="1">
      <alignment horizontal="right" vertical="top"/>
    </xf>
    <xf numFmtId="3" fontId="4" fillId="2" borderId="8" xfId="0" applyNumberFormat="1" applyFont="1" applyFill="1" applyBorder="1" applyAlignment="1">
      <alignment horizontal="center" vertical="top"/>
    </xf>
    <xf numFmtId="3" fontId="4" fillId="2" borderId="9" xfId="0" applyNumberFormat="1" applyFont="1" applyFill="1" applyBorder="1" applyAlignment="1">
      <alignment horizontal="center" vertical="top"/>
    </xf>
    <xf numFmtId="3" fontId="4" fillId="2" borderId="10" xfId="0" applyNumberFormat="1" applyFont="1" applyFill="1" applyBorder="1" applyAlignment="1">
      <alignment horizontal="center" vertical="top"/>
    </xf>
    <xf numFmtId="3" fontId="3" fillId="7" borderId="1" xfId="0" applyNumberFormat="1" applyFont="1" applyFill="1" applyBorder="1" applyAlignment="1">
      <alignment horizontal="right" vertical="top"/>
    </xf>
    <xf numFmtId="3" fontId="4" fillId="7" borderId="8" xfId="0" applyNumberFormat="1" applyFont="1" applyFill="1" applyBorder="1" applyAlignment="1">
      <alignment horizontal="center" vertical="top"/>
    </xf>
    <xf numFmtId="3" fontId="4" fillId="7" borderId="9" xfId="0" applyNumberFormat="1" applyFont="1" applyFill="1" applyBorder="1" applyAlignment="1">
      <alignment horizontal="center" vertical="top"/>
    </xf>
    <xf numFmtId="3" fontId="4" fillId="7" borderId="10" xfId="0" applyNumberFormat="1" applyFont="1" applyFill="1" applyBorder="1" applyAlignment="1">
      <alignment horizontal="center" vertical="top"/>
    </xf>
    <xf numFmtId="3" fontId="3" fillId="8" borderId="64" xfId="0" applyNumberFormat="1" applyFont="1" applyFill="1" applyBorder="1" applyAlignment="1">
      <alignment horizontal="right" vertical="center"/>
    </xf>
    <xf numFmtId="3" fontId="3" fillId="8" borderId="9" xfId="0" applyNumberFormat="1" applyFont="1" applyFill="1" applyBorder="1" applyAlignment="1">
      <alignment horizontal="right" vertical="center"/>
    </xf>
    <xf numFmtId="3" fontId="4" fillId="8" borderId="8" xfId="0" applyNumberFormat="1" applyFont="1" applyFill="1" applyBorder="1" applyAlignment="1">
      <alignment horizontal="center" vertical="center" wrapText="1"/>
    </xf>
    <xf numFmtId="3" fontId="4" fillId="8" borderId="9" xfId="0" applyNumberFormat="1" applyFont="1" applyFill="1" applyBorder="1" applyAlignment="1">
      <alignment horizontal="center" vertical="center" wrapText="1"/>
    </xf>
    <xf numFmtId="3" fontId="4" fillId="8" borderId="10" xfId="0" applyNumberFormat="1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left" vertical="top" wrapText="1"/>
    </xf>
    <xf numFmtId="0" fontId="4" fillId="0" borderId="49" xfId="0" applyFont="1" applyFill="1" applyBorder="1" applyAlignment="1">
      <alignment horizontal="left" vertical="top" wrapText="1"/>
    </xf>
    <xf numFmtId="0" fontId="4" fillId="0" borderId="41" xfId="0" applyFont="1" applyFill="1" applyBorder="1" applyAlignment="1">
      <alignment horizontal="left" vertical="top" wrapText="1"/>
    </xf>
    <xf numFmtId="0" fontId="4" fillId="0" borderId="62" xfId="0" applyFont="1" applyFill="1" applyBorder="1" applyAlignment="1">
      <alignment horizontal="left" vertical="top" wrapText="1"/>
    </xf>
    <xf numFmtId="3" fontId="3" fillId="4" borderId="16" xfId="0" applyNumberFormat="1" applyFont="1" applyFill="1" applyBorder="1" applyAlignment="1">
      <alignment horizontal="left" vertical="top" wrapText="1"/>
    </xf>
    <xf numFmtId="3" fontId="4" fillId="0" borderId="36" xfId="0" applyNumberFormat="1" applyFont="1" applyBorder="1" applyAlignment="1">
      <alignment horizontal="center" vertical="center" textRotation="90"/>
    </xf>
    <xf numFmtId="3" fontId="4" fillId="0" borderId="39" xfId="0" applyNumberFormat="1" applyFont="1" applyBorder="1" applyAlignment="1">
      <alignment horizontal="center" vertical="center" textRotation="90"/>
    </xf>
    <xf numFmtId="3" fontId="4" fillId="3" borderId="40" xfId="0" applyNumberFormat="1" applyFont="1" applyFill="1" applyBorder="1" applyAlignment="1">
      <alignment horizontal="left" vertical="top" wrapText="1"/>
    </xf>
    <xf numFmtId="0" fontId="1" fillId="3" borderId="42" xfId="0" applyFont="1" applyFill="1" applyBorder="1" applyAlignment="1">
      <alignment horizontal="left" vertical="top" wrapText="1"/>
    </xf>
    <xf numFmtId="0" fontId="1" fillId="3" borderId="41" xfId="0" applyFont="1" applyFill="1" applyBorder="1" applyAlignment="1">
      <alignment horizontal="left" vertical="top" wrapText="1"/>
    </xf>
    <xf numFmtId="3" fontId="6" fillId="5" borderId="55" xfId="0" applyNumberFormat="1" applyFont="1" applyFill="1" applyBorder="1" applyAlignment="1">
      <alignment horizontal="right" vertical="top" wrapText="1"/>
    </xf>
    <xf numFmtId="3" fontId="6" fillId="5" borderId="56" xfId="0" applyNumberFormat="1" applyFont="1" applyFill="1" applyBorder="1" applyAlignment="1">
      <alignment horizontal="right" vertical="top" wrapText="1"/>
    </xf>
    <xf numFmtId="3" fontId="4" fillId="0" borderId="43" xfId="0" applyNumberFormat="1" applyFont="1" applyBorder="1" applyAlignment="1">
      <alignment horizontal="center" vertical="center" textRotation="90"/>
    </xf>
    <xf numFmtId="3" fontId="4" fillId="0" borderId="52" xfId="0" applyNumberFormat="1" applyFont="1" applyBorder="1" applyAlignment="1">
      <alignment horizontal="center" vertical="center" textRotation="90"/>
    </xf>
    <xf numFmtId="3" fontId="3" fillId="5" borderId="55" xfId="0" applyNumberFormat="1" applyFont="1" applyFill="1" applyBorder="1" applyAlignment="1">
      <alignment horizontal="right" vertical="top" wrapText="1"/>
    </xf>
    <xf numFmtId="3" fontId="3" fillId="5" borderId="56" xfId="0" applyNumberFormat="1" applyFont="1" applyFill="1" applyBorder="1" applyAlignment="1">
      <alignment horizontal="right" vertical="top" wrapText="1"/>
    </xf>
    <xf numFmtId="3" fontId="4" fillId="5" borderId="55" xfId="0" applyNumberFormat="1" applyFont="1" applyFill="1" applyBorder="1" applyAlignment="1">
      <alignment horizontal="center" vertical="top"/>
    </xf>
    <xf numFmtId="3" fontId="4" fillId="5" borderId="1" xfId="0" applyNumberFormat="1" applyFont="1" applyFill="1" applyBorder="1" applyAlignment="1">
      <alignment horizontal="center" vertical="top"/>
    </xf>
    <xf numFmtId="3" fontId="4" fillId="5" borderId="24" xfId="0" applyNumberFormat="1" applyFont="1" applyFill="1" applyBorder="1" applyAlignment="1">
      <alignment horizontal="center" vertical="top"/>
    </xf>
    <xf numFmtId="3" fontId="3" fillId="2" borderId="64" xfId="0" applyNumberFormat="1" applyFont="1" applyFill="1" applyBorder="1" applyAlignment="1">
      <alignment horizontal="right" vertical="top"/>
    </xf>
    <xf numFmtId="3" fontId="3" fillId="2" borderId="64" xfId="0" applyNumberFormat="1" applyFont="1" applyFill="1" applyBorder="1" applyAlignment="1">
      <alignment horizontal="left" vertical="top"/>
    </xf>
    <xf numFmtId="3" fontId="3" fillId="2" borderId="9" xfId="0" applyNumberFormat="1" applyFont="1" applyFill="1" applyBorder="1" applyAlignment="1">
      <alignment horizontal="left" vertical="top"/>
    </xf>
    <xf numFmtId="3" fontId="3" fillId="2" borderId="10" xfId="0" applyNumberFormat="1" applyFont="1" applyFill="1" applyBorder="1" applyAlignment="1">
      <alignment horizontal="left" vertical="top"/>
    </xf>
    <xf numFmtId="3" fontId="3" fillId="3" borderId="40" xfId="0" applyNumberFormat="1" applyFont="1" applyFill="1" applyBorder="1" applyAlignment="1">
      <alignment horizontal="left" vertical="top" wrapText="1"/>
    </xf>
    <xf numFmtId="3" fontId="3" fillId="3" borderId="16" xfId="0" applyNumberFormat="1" applyFont="1" applyFill="1" applyBorder="1" applyAlignment="1">
      <alignment horizontal="left" vertical="top" wrapText="1"/>
    </xf>
    <xf numFmtId="3" fontId="1" fillId="3" borderId="42" xfId="0" applyNumberFormat="1" applyFont="1" applyFill="1" applyBorder="1" applyAlignment="1">
      <alignment horizontal="left" vertical="top" wrapText="1"/>
    </xf>
    <xf numFmtId="3" fontId="1" fillId="3" borderId="49" xfId="0" applyNumberFormat="1" applyFont="1" applyFill="1" applyBorder="1" applyAlignment="1">
      <alignment horizontal="left" vertical="top" wrapText="1"/>
    </xf>
    <xf numFmtId="3" fontId="6" fillId="2" borderId="9" xfId="0" applyNumberFormat="1" applyFont="1" applyFill="1" applyBorder="1" applyAlignment="1">
      <alignment horizontal="left" vertical="top"/>
    </xf>
    <xf numFmtId="3" fontId="6" fillId="2" borderId="10" xfId="0" applyNumberFormat="1" applyFont="1" applyFill="1" applyBorder="1" applyAlignment="1">
      <alignment horizontal="left" vertical="top"/>
    </xf>
    <xf numFmtId="3" fontId="4" fillId="3" borderId="48" xfId="0" applyNumberFormat="1" applyFont="1" applyFill="1" applyBorder="1" applyAlignment="1">
      <alignment horizontal="left" vertical="top" wrapText="1"/>
    </xf>
    <xf numFmtId="3" fontId="4" fillId="3" borderId="43" xfId="0" applyNumberFormat="1" applyFont="1" applyFill="1" applyBorder="1" applyAlignment="1">
      <alignment horizontal="center" vertical="center" textRotation="90" wrapText="1"/>
    </xf>
    <xf numFmtId="3" fontId="4" fillId="3" borderId="52" xfId="0" applyNumberFormat="1" applyFont="1" applyFill="1" applyBorder="1" applyAlignment="1">
      <alignment horizontal="center" vertical="center" textRotation="90" wrapText="1"/>
    </xf>
    <xf numFmtId="3" fontId="4" fillId="3" borderId="36" xfId="0" applyNumberFormat="1" applyFont="1" applyFill="1" applyBorder="1" applyAlignment="1">
      <alignment horizontal="left" vertical="top" wrapText="1"/>
    </xf>
    <xf numFmtId="49" fontId="3" fillId="7" borderId="36" xfId="0" applyNumberFormat="1" applyFont="1" applyFill="1" applyBorder="1" applyAlignment="1">
      <alignment horizontal="center" vertical="top"/>
    </xf>
    <xf numFmtId="49" fontId="3" fillId="7" borderId="39" xfId="0" applyNumberFormat="1" applyFont="1" applyFill="1" applyBorder="1" applyAlignment="1">
      <alignment horizontal="center" vertical="top"/>
    </xf>
    <xf numFmtId="49" fontId="3" fillId="2" borderId="4" xfId="0" applyNumberFormat="1" applyFont="1" applyFill="1" applyBorder="1" applyAlignment="1">
      <alignment horizontal="center" vertical="top"/>
    </xf>
    <xf numFmtId="49" fontId="3" fillId="2" borderId="13" xfId="0" applyNumberFormat="1" applyFont="1" applyFill="1" applyBorder="1" applyAlignment="1">
      <alignment horizontal="center" vertical="top"/>
    </xf>
    <xf numFmtId="49" fontId="3" fillId="0" borderId="61" xfId="0" applyNumberFormat="1" applyFont="1" applyBorder="1" applyAlignment="1">
      <alignment horizontal="center" vertical="top"/>
    </xf>
    <xf numFmtId="49" fontId="3" fillId="0" borderId="54" xfId="0" applyNumberFormat="1" applyFont="1" applyBorder="1" applyAlignment="1">
      <alignment horizontal="center" vertical="top"/>
    </xf>
    <xf numFmtId="3" fontId="1" fillId="3" borderId="37" xfId="0" applyNumberFormat="1" applyFont="1" applyFill="1" applyBorder="1" applyAlignment="1">
      <alignment horizontal="left" vertical="top" wrapText="1"/>
    </xf>
    <xf numFmtId="3" fontId="1" fillId="3" borderId="41" xfId="0" applyNumberFormat="1" applyFont="1" applyFill="1" applyBorder="1" applyAlignment="1">
      <alignment horizontal="left" vertical="top" wrapText="1"/>
    </xf>
    <xf numFmtId="3" fontId="1" fillId="0" borderId="36" xfId="0" applyNumberFormat="1" applyFont="1" applyFill="1" applyBorder="1" applyAlignment="1">
      <alignment horizontal="center" vertical="top" textRotation="90" wrapText="1"/>
    </xf>
    <xf numFmtId="3" fontId="1" fillId="0" borderId="39" xfId="0" applyNumberFormat="1" applyFont="1" applyFill="1" applyBorder="1" applyAlignment="1">
      <alignment horizontal="center" vertical="top" textRotation="90" wrapText="1"/>
    </xf>
    <xf numFmtId="3" fontId="3" fillId="0" borderId="61" xfId="0" applyNumberFormat="1" applyFont="1" applyBorder="1" applyAlignment="1">
      <alignment horizontal="center" vertical="top"/>
    </xf>
    <xf numFmtId="3" fontId="3" fillId="0" borderId="54" xfId="0" applyNumberFormat="1" applyFont="1" applyBorder="1" applyAlignment="1">
      <alignment horizontal="center" vertical="top"/>
    </xf>
    <xf numFmtId="3" fontId="6" fillId="3" borderId="37" xfId="0" applyNumberFormat="1" applyFont="1" applyFill="1" applyBorder="1" applyAlignment="1">
      <alignment horizontal="left" vertical="top" wrapText="1"/>
    </xf>
    <xf numFmtId="3" fontId="6" fillId="3" borderId="41" xfId="0" applyNumberFormat="1" applyFont="1" applyFill="1" applyBorder="1" applyAlignment="1">
      <alignment horizontal="left" vertical="top" wrapText="1"/>
    </xf>
    <xf numFmtId="49" fontId="3" fillId="7" borderId="59" xfId="0" applyNumberFormat="1" applyFont="1" applyFill="1" applyBorder="1" applyAlignment="1">
      <alignment horizontal="center" vertical="top"/>
    </xf>
    <xf numFmtId="49" fontId="3" fillId="2" borderId="22" xfId="0" applyNumberFormat="1" applyFont="1" applyFill="1" applyBorder="1" applyAlignment="1">
      <alignment horizontal="center" vertical="top"/>
    </xf>
    <xf numFmtId="49" fontId="3" fillId="0" borderId="60" xfId="0" applyNumberFormat="1" applyFont="1" applyBorder="1" applyAlignment="1">
      <alignment horizontal="center" vertical="top"/>
    </xf>
    <xf numFmtId="3" fontId="1" fillId="3" borderId="62" xfId="0" applyNumberFormat="1" applyFont="1" applyFill="1" applyBorder="1" applyAlignment="1">
      <alignment horizontal="left" vertical="top" wrapText="1"/>
    </xf>
    <xf numFmtId="3" fontId="1" fillId="0" borderId="59" xfId="0" applyNumberFormat="1" applyFont="1" applyFill="1" applyBorder="1" applyAlignment="1">
      <alignment horizontal="center" vertical="top" textRotation="90" wrapText="1"/>
    </xf>
    <xf numFmtId="3" fontId="3" fillId="0" borderId="60" xfId="0" applyNumberFormat="1" applyFont="1" applyBorder="1" applyAlignment="1">
      <alignment horizontal="center" vertical="top"/>
    </xf>
    <xf numFmtId="3" fontId="3" fillId="7" borderId="36" xfId="0" applyNumberFormat="1" applyFont="1" applyFill="1" applyBorder="1" applyAlignment="1">
      <alignment horizontal="center" vertical="top"/>
    </xf>
    <xf numFmtId="3" fontId="3" fillId="7" borderId="39" xfId="0" applyNumberFormat="1" applyFont="1" applyFill="1" applyBorder="1" applyAlignment="1">
      <alignment horizontal="center" vertical="top"/>
    </xf>
    <xf numFmtId="3" fontId="3" fillId="2" borderId="4" xfId="0" applyNumberFormat="1" applyFont="1" applyFill="1" applyBorder="1" applyAlignment="1">
      <alignment horizontal="center" vertical="top"/>
    </xf>
    <xf numFmtId="3" fontId="3" fillId="2" borderId="13" xfId="0" applyNumberFormat="1" applyFont="1" applyFill="1" applyBorder="1" applyAlignment="1">
      <alignment horizontal="center" vertical="top"/>
    </xf>
    <xf numFmtId="3" fontId="4" fillId="3" borderId="7" xfId="0" applyNumberFormat="1" applyFont="1" applyFill="1" applyBorder="1" applyAlignment="1">
      <alignment horizontal="left" vertical="top" wrapText="1"/>
    </xf>
    <xf numFmtId="3" fontId="4" fillId="3" borderId="25" xfId="0" applyNumberFormat="1" applyFont="1" applyFill="1" applyBorder="1" applyAlignment="1">
      <alignment horizontal="left" vertical="top" wrapText="1"/>
    </xf>
    <xf numFmtId="3" fontId="1" fillId="0" borderId="7" xfId="0" applyNumberFormat="1" applyFont="1" applyFill="1" applyBorder="1" applyAlignment="1">
      <alignment horizontal="left" vertical="top" wrapText="1"/>
    </xf>
    <xf numFmtId="3" fontId="1" fillId="0" borderId="25" xfId="0" applyNumberFormat="1" applyFont="1" applyFill="1" applyBorder="1" applyAlignment="1">
      <alignment horizontal="left" vertical="top" wrapText="1"/>
    </xf>
    <xf numFmtId="3" fontId="6" fillId="0" borderId="61" xfId="0" applyNumberFormat="1" applyFont="1" applyBorder="1" applyAlignment="1">
      <alignment horizontal="center" vertical="top" wrapText="1"/>
    </xf>
    <xf numFmtId="3" fontId="6" fillId="0" borderId="60" xfId="0" applyNumberFormat="1" applyFont="1" applyBorder="1" applyAlignment="1">
      <alignment horizontal="center" vertical="top" wrapText="1"/>
    </xf>
    <xf numFmtId="3" fontId="4" fillId="0" borderId="36" xfId="0" applyNumberFormat="1" applyFont="1" applyFill="1" applyBorder="1" applyAlignment="1">
      <alignment horizontal="left" vertical="top" wrapText="1"/>
    </xf>
    <xf numFmtId="3" fontId="4" fillId="0" borderId="59" xfId="0" applyNumberFormat="1" applyFont="1" applyFill="1" applyBorder="1" applyAlignment="1">
      <alignment horizontal="left" vertical="top" wrapText="1"/>
    </xf>
    <xf numFmtId="0" fontId="4" fillId="3" borderId="43" xfId="0" applyFont="1" applyFill="1" applyBorder="1" applyAlignment="1">
      <alignment horizontal="left" vertical="top" wrapText="1"/>
    </xf>
    <xf numFmtId="0" fontId="4" fillId="3" borderId="59" xfId="0" applyFont="1" applyFill="1" applyBorder="1" applyAlignment="1">
      <alignment horizontal="left" vertical="top" wrapText="1"/>
    </xf>
    <xf numFmtId="0" fontId="4" fillId="0" borderId="39" xfId="0" applyFont="1" applyFill="1" applyBorder="1" applyAlignment="1">
      <alignment horizontal="left" vertical="top" wrapText="1"/>
    </xf>
    <xf numFmtId="3" fontId="1" fillId="0" borderId="36" xfId="0" applyNumberFormat="1" applyFont="1" applyFill="1" applyBorder="1" applyAlignment="1">
      <alignment horizontal="left" vertical="top" wrapText="1"/>
    </xf>
    <xf numFmtId="3" fontId="1" fillId="0" borderId="39" xfId="0" applyNumberFormat="1" applyFont="1" applyFill="1" applyBorder="1" applyAlignment="1">
      <alignment horizontal="left" vertical="top" wrapText="1"/>
    </xf>
    <xf numFmtId="3" fontId="3" fillId="3" borderId="7" xfId="0" applyNumberFormat="1" applyFont="1" applyFill="1" applyBorder="1" applyAlignment="1">
      <alignment horizontal="left" vertical="top" wrapText="1"/>
    </xf>
    <xf numFmtId="3" fontId="3" fillId="3" borderId="48" xfId="0" applyNumberFormat="1" applyFont="1" applyFill="1" applyBorder="1" applyAlignment="1">
      <alignment horizontal="left" vertical="top" wrapText="1"/>
    </xf>
    <xf numFmtId="0" fontId="4" fillId="3" borderId="40" xfId="0" applyFont="1" applyFill="1" applyBorder="1" applyAlignment="1">
      <alignment horizontal="left" vertical="top" wrapText="1"/>
    </xf>
    <xf numFmtId="0" fontId="4" fillId="3" borderId="25" xfId="0" applyFont="1" applyFill="1" applyBorder="1" applyAlignment="1">
      <alignment horizontal="left" vertical="top" wrapText="1"/>
    </xf>
    <xf numFmtId="0" fontId="4" fillId="3" borderId="39" xfId="0" applyFont="1" applyFill="1" applyBorder="1" applyAlignment="1">
      <alignment horizontal="left" vertical="top" wrapText="1"/>
    </xf>
    <xf numFmtId="3" fontId="3" fillId="0" borderId="7" xfId="0" applyNumberFormat="1" applyFont="1" applyBorder="1" applyAlignment="1">
      <alignment horizontal="left" vertical="top" wrapText="1"/>
    </xf>
    <xf numFmtId="3" fontId="3" fillId="0" borderId="16" xfId="0" applyNumberFormat="1" applyFont="1" applyBorder="1" applyAlignment="1">
      <alignment horizontal="left" vertical="top" wrapText="1"/>
    </xf>
    <xf numFmtId="3" fontId="4" fillId="0" borderId="36" xfId="0" applyNumberFormat="1" applyFont="1" applyFill="1" applyBorder="1" applyAlignment="1">
      <alignment horizontal="center" vertical="center" textRotation="90" wrapText="1"/>
    </xf>
    <xf numFmtId="3" fontId="4" fillId="0" borderId="39" xfId="0" applyNumberFormat="1" applyFont="1" applyFill="1" applyBorder="1" applyAlignment="1">
      <alignment horizontal="center" vertical="center" textRotation="90" wrapText="1"/>
    </xf>
    <xf numFmtId="3" fontId="6" fillId="5" borderId="62" xfId="0" applyNumberFormat="1" applyFont="1" applyFill="1" applyBorder="1" applyAlignment="1">
      <alignment horizontal="right" vertical="top" wrapText="1"/>
    </xf>
    <xf numFmtId="3" fontId="6" fillId="5" borderId="1" xfId="0" applyNumberFormat="1" applyFont="1" applyFill="1" applyBorder="1" applyAlignment="1">
      <alignment horizontal="right" vertical="top" wrapText="1"/>
    </xf>
    <xf numFmtId="3" fontId="6" fillId="7" borderId="36" xfId="0" applyNumberFormat="1" applyFont="1" applyFill="1" applyBorder="1" applyAlignment="1">
      <alignment horizontal="center" vertical="top"/>
    </xf>
    <xf numFmtId="3" fontId="6" fillId="7" borderId="59" xfId="0" applyNumberFormat="1" applyFont="1" applyFill="1" applyBorder="1" applyAlignment="1">
      <alignment horizontal="center" vertical="top"/>
    </xf>
    <xf numFmtId="3" fontId="6" fillId="2" borderId="4" xfId="0" applyNumberFormat="1" applyFont="1" applyFill="1" applyBorder="1" applyAlignment="1">
      <alignment horizontal="center" vertical="top"/>
    </xf>
    <xf numFmtId="3" fontId="6" fillId="2" borderId="22" xfId="0" applyNumberFormat="1" applyFont="1" applyFill="1" applyBorder="1" applyAlignment="1">
      <alignment horizontal="center" vertical="top"/>
    </xf>
    <xf numFmtId="49" fontId="6" fillId="0" borderId="4" xfId="0" applyNumberFormat="1" applyFont="1" applyBorder="1" applyAlignment="1">
      <alignment horizontal="center" vertical="top"/>
    </xf>
    <xf numFmtId="49" fontId="6" fillId="0" borderId="22" xfId="0" applyNumberFormat="1" applyFont="1" applyBorder="1" applyAlignment="1">
      <alignment horizontal="center" vertical="top"/>
    </xf>
    <xf numFmtId="3" fontId="1" fillId="0" borderId="37" xfId="0" applyNumberFormat="1" applyFont="1" applyFill="1" applyBorder="1" applyAlignment="1">
      <alignment horizontal="center" vertical="center" textRotation="90" wrapText="1"/>
    </xf>
    <xf numFmtId="3" fontId="1" fillId="0" borderId="62" xfId="0" applyNumberFormat="1" applyFont="1" applyFill="1" applyBorder="1" applyAlignment="1">
      <alignment horizontal="center" vertical="center" textRotation="90" wrapText="1"/>
    </xf>
    <xf numFmtId="3" fontId="6" fillId="0" borderId="61" xfId="0" applyNumberFormat="1" applyFont="1" applyBorder="1" applyAlignment="1">
      <alignment horizontal="center" vertical="top"/>
    </xf>
    <xf numFmtId="3" fontId="6" fillId="0" borderId="60" xfId="0" applyNumberFormat="1" applyFont="1" applyBorder="1" applyAlignment="1">
      <alignment horizontal="center" vertical="top"/>
    </xf>
    <xf numFmtId="3" fontId="4" fillId="3" borderId="16" xfId="0" applyNumberFormat="1" applyFont="1" applyFill="1" applyBorder="1" applyAlignment="1">
      <alignment vertical="top" wrapText="1"/>
    </xf>
    <xf numFmtId="3" fontId="4" fillId="0" borderId="11" xfId="0" applyNumberFormat="1" applyFont="1" applyFill="1" applyBorder="1" applyAlignment="1">
      <alignment horizontal="left" vertical="top" wrapText="1"/>
    </xf>
    <xf numFmtId="0" fontId="15" fillId="0" borderId="20" xfId="0" applyFont="1" applyBorder="1" applyAlignment="1">
      <alignment horizontal="left" vertical="top" wrapText="1"/>
    </xf>
    <xf numFmtId="49" fontId="3" fillId="0" borderId="14" xfId="0" applyNumberFormat="1" applyFont="1" applyBorder="1" applyAlignment="1">
      <alignment horizontal="center" vertical="top"/>
    </xf>
    <xf numFmtId="3" fontId="29" fillId="3" borderId="16" xfId="0" applyNumberFormat="1" applyFont="1" applyFill="1" applyBorder="1" applyAlignment="1">
      <alignment horizontal="left" vertical="top" wrapText="1"/>
    </xf>
    <xf numFmtId="3" fontId="1" fillId="0" borderId="77" xfId="0" applyNumberFormat="1" applyFont="1" applyFill="1" applyBorder="1" applyAlignment="1">
      <alignment horizontal="center" vertical="top" textRotation="90" wrapText="1"/>
    </xf>
    <xf numFmtId="3" fontId="3" fillId="0" borderId="14" xfId="0" applyNumberFormat="1" applyFont="1" applyBorder="1" applyAlignment="1">
      <alignment horizontal="center" vertical="top"/>
    </xf>
    <xf numFmtId="0" fontId="1" fillId="3" borderId="43" xfId="0" applyFont="1" applyFill="1" applyBorder="1" applyAlignment="1">
      <alignment horizontal="left" vertical="top" wrapText="1"/>
    </xf>
    <xf numFmtId="0" fontId="1" fillId="3" borderId="52" xfId="0" applyFont="1" applyFill="1" applyBorder="1" applyAlignment="1">
      <alignment horizontal="left" vertical="top" wrapText="1"/>
    </xf>
    <xf numFmtId="3" fontId="3" fillId="2" borderId="35" xfId="0" applyNumberFormat="1" applyFont="1" applyFill="1" applyBorder="1" applyAlignment="1">
      <alignment horizontal="left" vertical="top"/>
    </xf>
    <xf numFmtId="3" fontId="1" fillId="0" borderId="79" xfId="0" applyNumberFormat="1" applyFont="1" applyFill="1" applyBorder="1" applyAlignment="1">
      <alignment horizontal="center" vertical="center" textRotation="90" wrapText="1"/>
    </xf>
    <xf numFmtId="3" fontId="1" fillId="0" borderId="77" xfId="0" applyNumberFormat="1" applyFont="1" applyFill="1" applyBorder="1" applyAlignment="1">
      <alignment horizontal="center" vertical="center" textRotation="90" wrapText="1"/>
    </xf>
    <xf numFmtId="3" fontId="1" fillId="3" borderId="7" xfId="0" applyNumberFormat="1" applyFont="1" applyFill="1" applyBorder="1" applyAlignment="1">
      <alignment horizontal="left" vertical="top" wrapText="1"/>
    </xf>
    <xf numFmtId="3" fontId="17" fillId="3" borderId="25" xfId="0" applyNumberFormat="1" applyFont="1" applyFill="1" applyBorder="1" applyAlignment="1">
      <alignment horizontal="left" vertical="top" wrapText="1"/>
    </xf>
    <xf numFmtId="3" fontId="1" fillId="0" borderId="43" xfId="0" applyNumberFormat="1" applyFont="1" applyFill="1" applyBorder="1" applyAlignment="1">
      <alignment horizontal="left" vertical="top" wrapText="1"/>
    </xf>
    <xf numFmtId="3" fontId="1" fillId="0" borderId="59" xfId="0" applyNumberFormat="1" applyFont="1" applyFill="1" applyBorder="1" applyAlignment="1">
      <alignment horizontal="left" vertical="top" wrapText="1"/>
    </xf>
    <xf numFmtId="3" fontId="3" fillId="7" borderId="59" xfId="0" applyNumberFormat="1" applyFont="1" applyFill="1" applyBorder="1" applyAlignment="1">
      <alignment horizontal="center" vertical="top"/>
    </xf>
    <xf numFmtId="3" fontId="3" fillId="2" borderId="22" xfId="0" applyNumberFormat="1" applyFont="1" applyFill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/>
    </xf>
    <xf numFmtId="49" fontId="3" fillId="0" borderId="22" xfId="0" applyNumberFormat="1" applyFont="1" applyBorder="1" applyAlignment="1">
      <alignment horizontal="center" vertical="top"/>
    </xf>
    <xf numFmtId="0" fontId="10" fillId="3" borderId="43" xfId="0" applyFont="1" applyFill="1" applyBorder="1" applyAlignment="1">
      <alignment horizontal="left" vertical="top" wrapText="1"/>
    </xf>
    <xf numFmtId="0" fontId="10" fillId="3" borderId="59" xfId="0" applyFont="1" applyFill="1" applyBorder="1" applyAlignment="1">
      <alignment horizontal="left" vertical="top" wrapText="1"/>
    </xf>
    <xf numFmtId="3" fontId="3" fillId="2" borderId="63" xfId="0" applyNumberFormat="1" applyFont="1" applyFill="1" applyBorder="1" applyAlignment="1">
      <alignment horizontal="right" vertical="top"/>
    </xf>
    <xf numFmtId="3" fontId="4" fillId="2" borderId="34" xfId="0" applyNumberFormat="1" applyFont="1" applyFill="1" applyBorder="1" applyAlignment="1">
      <alignment horizontal="right" vertical="top"/>
    </xf>
    <xf numFmtId="3" fontId="4" fillId="2" borderId="64" xfId="0" applyNumberFormat="1" applyFont="1" applyFill="1" applyBorder="1" applyAlignment="1">
      <alignment horizontal="right" vertical="top"/>
    </xf>
    <xf numFmtId="3" fontId="4" fillId="0" borderId="36" xfId="0" applyNumberFormat="1" applyFont="1" applyFill="1" applyBorder="1" applyAlignment="1">
      <alignment vertical="top" wrapText="1"/>
    </xf>
    <xf numFmtId="3" fontId="2" fillId="0" borderId="59" xfId="0" applyNumberFormat="1" applyFont="1" applyFill="1" applyBorder="1" applyAlignment="1">
      <alignment vertical="top" wrapText="1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22" xfId="0" applyNumberFormat="1" applyFont="1" applyBorder="1" applyAlignment="1">
      <alignment horizontal="center" vertical="top" wrapText="1"/>
    </xf>
    <xf numFmtId="3" fontId="4" fillId="0" borderId="41" xfId="0" applyNumberFormat="1" applyFont="1" applyFill="1" applyBorder="1" applyAlignment="1">
      <alignment horizontal="center" vertical="top" wrapText="1"/>
    </xf>
    <xf numFmtId="3" fontId="4" fillId="0" borderId="62" xfId="0" applyNumberFormat="1" applyFont="1" applyFill="1" applyBorder="1" applyAlignment="1">
      <alignment horizontal="center" vertical="top" wrapText="1"/>
    </xf>
    <xf numFmtId="3" fontId="3" fillId="0" borderId="54" xfId="0" applyNumberFormat="1" applyFont="1" applyFill="1" applyBorder="1" applyAlignment="1">
      <alignment horizontal="center" vertical="top" wrapText="1"/>
    </xf>
    <xf numFmtId="3" fontId="3" fillId="0" borderId="60" xfId="0" applyNumberFormat="1" applyFont="1" applyFill="1" applyBorder="1" applyAlignment="1">
      <alignment horizontal="center" vertical="top" wrapText="1"/>
    </xf>
    <xf numFmtId="3" fontId="4" fillId="3" borderId="41" xfId="0" applyNumberFormat="1" applyFont="1" applyFill="1" applyBorder="1" applyAlignment="1">
      <alignment horizontal="left" vertical="top" wrapText="1"/>
    </xf>
    <xf numFmtId="3" fontId="4" fillId="3" borderId="49" xfId="0" applyNumberFormat="1" applyFont="1" applyFill="1" applyBorder="1" applyAlignment="1">
      <alignment horizontal="left" vertical="top" wrapText="1"/>
    </xf>
    <xf numFmtId="3" fontId="4" fillId="0" borderId="41" xfId="0" applyNumberFormat="1" applyFont="1" applyFill="1" applyBorder="1" applyAlignment="1">
      <alignment horizontal="center" vertical="center" textRotation="90" wrapText="1"/>
    </xf>
    <xf numFmtId="3" fontId="4" fillId="3" borderId="42" xfId="0" applyNumberFormat="1" applyFont="1" applyFill="1" applyBorder="1" applyAlignment="1">
      <alignment horizontal="left" vertical="top" wrapText="1"/>
    </xf>
    <xf numFmtId="3" fontId="1" fillId="3" borderId="43" xfId="0" applyNumberFormat="1" applyFont="1" applyFill="1" applyBorder="1" applyAlignment="1">
      <alignment horizontal="left" vertical="top" wrapText="1"/>
    </xf>
    <xf numFmtId="3" fontId="1" fillId="3" borderId="39" xfId="0" applyNumberFormat="1" applyFont="1" applyFill="1" applyBorder="1" applyAlignment="1">
      <alignment horizontal="left" vertical="top" wrapText="1"/>
    </xf>
    <xf numFmtId="3" fontId="4" fillId="0" borderId="49" xfId="0" applyNumberFormat="1" applyFont="1" applyFill="1" applyBorder="1" applyAlignment="1">
      <alignment horizontal="center" vertical="center" textRotation="90" wrapText="1"/>
    </xf>
    <xf numFmtId="3" fontId="4" fillId="3" borderId="39" xfId="0" applyNumberFormat="1" applyFont="1" applyFill="1" applyBorder="1" applyAlignment="1">
      <alignment horizontal="left" vertical="top" wrapText="1"/>
    </xf>
    <xf numFmtId="3" fontId="1" fillId="3" borderId="52" xfId="0" applyNumberFormat="1" applyFont="1" applyFill="1" applyBorder="1" applyAlignment="1">
      <alignment horizontal="left" vertical="top" wrapText="1"/>
    </xf>
    <xf numFmtId="3" fontId="4" fillId="3" borderId="0" xfId="0" applyNumberFormat="1" applyFont="1" applyFill="1" applyBorder="1" applyAlignment="1">
      <alignment horizontal="center" vertical="top" wrapText="1"/>
    </xf>
    <xf numFmtId="3" fontId="4" fillId="3" borderId="51" xfId="0" applyNumberFormat="1" applyFont="1" applyFill="1" applyBorder="1" applyAlignment="1">
      <alignment horizontal="center" vertical="top" wrapText="1"/>
    </xf>
    <xf numFmtId="3" fontId="1" fillId="3" borderId="39" xfId="0" applyNumberFormat="1" applyFont="1" applyFill="1" applyBorder="1" applyAlignment="1">
      <alignment horizontal="center" vertical="center" textRotation="90" wrapText="1"/>
    </xf>
    <xf numFmtId="3" fontId="1" fillId="3" borderId="52" xfId="0" applyNumberFormat="1" applyFont="1" applyFill="1" applyBorder="1" applyAlignment="1">
      <alignment horizontal="center" vertical="center" textRotation="90" wrapText="1"/>
    </xf>
    <xf numFmtId="3" fontId="4" fillId="0" borderId="39" xfId="0" applyNumberFormat="1" applyFont="1" applyFill="1" applyBorder="1" applyAlignment="1">
      <alignment horizontal="left" vertical="top" wrapText="1"/>
    </xf>
    <xf numFmtId="3" fontId="1" fillId="3" borderId="43" xfId="0" applyNumberFormat="1" applyFont="1" applyFill="1" applyBorder="1" applyAlignment="1">
      <alignment horizontal="left" vertical="center" textRotation="90" wrapText="1"/>
    </xf>
    <xf numFmtId="3" fontId="1" fillId="3" borderId="52" xfId="0" applyNumberFormat="1" applyFont="1" applyFill="1" applyBorder="1" applyAlignment="1">
      <alignment horizontal="left" vertical="center" textRotation="90" wrapText="1"/>
    </xf>
    <xf numFmtId="3" fontId="3" fillId="9" borderId="8" xfId="0" applyNumberFormat="1" applyFont="1" applyFill="1" applyBorder="1" applyAlignment="1">
      <alignment horizontal="left" vertical="top" wrapText="1"/>
    </xf>
    <xf numFmtId="3" fontId="3" fillId="9" borderId="9" xfId="0" applyNumberFormat="1" applyFont="1" applyFill="1" applyBorder="1" applyAlignment="1">
      <alignment horizontal="left" vertical="top" wrapText="1"/>
    </xf>
    <xf numFmtId="3" fontId="3" fillId="9" borderId="10" xfId="0" applyNumberFormat="1" applyFont="1" applyFill="1" applyBorder="1" applyAlignment="1">
      <alignment horizontal="left" vertical="top" wrapText="1"/>
    </xf>
    <xf numFmtId="3" fontId="4" fillId="4" borderId="43" xfId="0" applyNumberFormat="1" applyFont="1" applyFill="1" applyBorder="1" applyAlignment="1">
      <alignment horizontal="left" vertical="top" wrapText="1"/>
    </xf>
    <xf numFmtId="3" fontId="4" fillId="4" borderId="39" xfId="0" applyNumberFormat="1" applyFont="1" applyFill="1" applyBorder="1" applyAlignment="1">
      <alignment horizontal="left" vertical="top" wrapText="1"/>
    </xf>
    <xf numFmtId="3" fontId="4" fillId="0" borderId="37" xfId="0" applyNumberFormat="1" applyFont="1" applyBorder="1" applyAlignment="1">
      <alignment horizontal="center" vertical="center" wrapText="1"/>
    </xf>
    <xf numFmtId="3" fontId="4" fillId="0" borderId="3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42" xfId="0" applyNumberFormat="1" applyFont="1" applyBorder="1" applyAlignment="1">
      <alignment horizontal="center" vertical="center" wrapText="1"/>
    </xf>
    <xf numFmtId="3" fontId="4" fillId="0" borderId="62" xfId="0" applyNumberFormat="1" applyFont="1" applyBorder="1" applyAlignment="1">
      <alignment horizontal="center" vertical="center" wrapText="1"/>
    </xf>
    <xf numFmtId="3" fontId="1" fillId="0" borderId="17" xfId="0" applyNumberFormat="1" applyFont="1" applyBorder="1" applyAlignment="1">
      <alignment horizontal="center" vertical="center"/>
    </xf>
    <xf numFmtId="3" fontId="1" fillId="0" borderId="18" xfId="0" applyNumberFormat="1" applyFont="1" applyBorder="1" applyAlignment="1">
      <alignment horizontal="center" vertical="center"/>
    </xf>
    <xf numFmtId="3" fontId="1" fillId="0" borderId="19" xfId="0" applyNumberFormat="1" applyFont="1" applyBorder="1" applyAlignment="1">
      <alignment horizontal="center" vertical="center"/>
    </xf>
    <xf numFmtId="3" fontId="3" fillId="6" borderId="27" xfId="0" applyNumberFormat="1" applyFont="1" applyFill="1" applyBorder="1" applyAlignment="1">
      <alignment horizontal="left" vertical="top" wrapText="1"/>
    </xf>
    <xf numFmtId="3" fontId="3" fillId="6" borderId="28" xfId="0" applyNumberFormat="1" applyFont="1" applyFill="1" applyBorder="1" applyAlignment="1">
      <alignment horizontal="left" vertical="top" wrapText="1"/>
    </xf>
    <xf numFmtId="3" fontId="3" fillId="6" borderId="29" xfId="0" applyNumberFormat="1" applyFont="1" applyFill="1" applyBorder="1" applyAlignment="1">
      <alignment horizontal="left" vertical="top" wrapText="1"/>
    </xf>
    <xf numFmtId="3" fontId="5" fillId="8" borderId="30" xfId="0" applyNumberFormat="1" applyFont="1" applyFill="1" applyBorder="1" applyAlignment="1">
      <alignment horizontal="left" vertical="top" wrapText="1"/>
    </xf>
    <xf numFmtId="3" fontId="5" fillId="8" borderId="31" xfId="0" applyNumberFormat="1" applyFont="1" applyFill="1" applyBorder="1" applyAlignment="1">
      <alignment horizontal="left" vertical="top" wrapText="1"/>
    </xf>
    <xf numFmtId="3" fontId="5" fillId="8" borderId="32" xfId="0" applyNumberFormat="1" applyFont="1" applyFill="1" applyBorder="1" applyAlignment="1">
      <alignment horizontal="left" vertical="top" wrapText="1"/>
    </xf>
    <xf numFmtId="3" fontId="3" fillId="7" borderId="9" xfId="0" applyNumberFormat="1" applyFont="1" applyFill="1" applyBorder="1" applyAlignment="1">
      <alignment horizontal="left" vertical="top"/>
    </xf>
    <xf numFmtId="3" fontId="3" fillId="7" borderId="10" xfId="0" applyNumberFormat="1" applyFont="1" applyFill="1" applyBorder="1" applyAlignment="1">
      <alignment horizontal="left" vertical="top"/>
    </xf>
    <xf numFmtId="3" fontId="1" fillId="0" borderId="61" xfId="0" applyNumberFormat="1" applyFont="1" applyBorder="1" applyAlignment="1">
      <alignment horizontal="center" vertical="center" textRotation="90" wrapText="1"/>
    </xf>
    <xf numFmtId="3" fontId="1" fillId="0" borderId="54" xfId="0" applyNumberFormat="1" applyFont="1" applyBorder="1" applyAlignment="1">
      <alignment horizontal="center" vertical="center" textRotation="90" wrapText="1"/>
    </xf>
    <xf numFmtId="3" fontId="1" fillId="0" borderId="60" xfId="0" applyNumberFormat="1" applyFont="1" applyBorder="1" applyAlignment="1">
      <alignment horizontal="center" vertical="center" textRotation="90" wrapText="1"/>
    </xf>
    <xf numFmtId="3" fontId="4" fillId="0" borderId="37" xfId="0" applyNumberFormat="1" applyFont="1" applyBorder="1" applyAlignment="1">
      <alignment horizontal="center" vertical="center" textRotation="90" wrapText="1"/>
    </xf>
    <xf numFmtId="3" fontId="4" fillId="0" borderId="41" xfId="0" applyNumberFormat="1" applyFont="1" applyBorder="1" applyAlignment="1">
      <alignment horizontal="center" vertical="center" textRotation="90" wrapText="1"/>
    </xf>
    <xf numFmtId="3" fontId="4" fillId="0" borderId="62" xfId="0" applyNumberFormat="1" applyFont="1" applyBorder="1" applyAlignment="1">
      <alignment horizontal="center" vertical="center" textRotation="90" wrapText="1"/>
    </xf>
    <xf numFmtId="164" fontId="1" fillId="0" borderId="37" xfId="0" applyNumberFormat="1" applyFont="1" applyBorder="1" applyAlignment="1">
      <alignment horizontal="center" vertical="center" textRotation="90" wrapText="1"/>
    </xf>
    <xf numFmtId="164" fontId="1" fillId="0" borderId="41" xfId="0" applyNumberFormat="1" applyFont="1" applyBorder="1" applyAlignment="1">
      <alignment horizontal="center" vertical="center" textRotation="90" wrapText="1"/>
    </xf>
    <xf numFmtId="164" fontId="1" fillId="0" borderId="4" xfId="0" applyNumberFormat="1" applyFont="1" applyBorder="1" applyAlignment="1">
      <alignment horizontal="center" vertical="center" textRotation="90" wrapText="1"/>
    </xf>
    <xf numFmtId="164" fontId="1" fillId="0" borderId="13" xfId="0" applyNumberFormat="1" applyFont="1" applyBorder="1" applyAlignment="1">
      <alignment horizontal="center" vertical="center" textRotation="90" wrapText="1"/>
    </xf>
    <xf numFmtId="164" fontId="1" fillId="0" borderId="22" xfId="0" applyNumberFormat="1" applyFont="1" applyBorder="1" applyAlignment="1">
      <alignment horizontal="center" vertical="center" textRotation="90" wrapText="1"/>
    </xf>
    <xf numFmtId="164" fontId="1" fillId="0" borderId="6" xfId="0" applyNumberFormat="1" applyFont="1" applyBorder="1" applyAlignment="1">
      <alignment horizontal="center" vertical="center" textRotation="90" wrapText="1"/>
    </xf>
    <xf numFmtId="164" fontId="1" fillId="0" borderId="15" xfId="0" applyNumberFormat="1" applyFont="1" applyBorder="1" applyAlignment="1">
      <alignment horizontal="center" vertical="center" textRotation="90" wrapText="1"/>
    </xf>
    <xf numFmtId="3" fontId="1" fillId="3" borderId="48" xfId="0" applyNumberFormat="1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3" fontId="11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 vertical="center" wrapText="1"/>
    </xf>
    <xf numFmtId="3" fontId="14" fillId="0" borderId="0" xfId="0" applyNumberFormat="1" applyFont="1" applyAlignment="1">
      <alignment horizontal="center" vertical="top" wrapText="1"/>
    </xf>
    <xf numFmtId="3" fontId="1" fillId="0" borderId="1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center" vertical="center" textRotation="90" wrapText="1"/>
    </xf>
    <xf numFmtId="3" fontId="4" fillId="0" borderId="11" xfId="0" applyNumberFormat="1" applyFont="1" applyBorder="1" applyAlignment="1">
      <alignment horizontal="center" vertical="center" textRotation="90" wrapText="1"/>
    </xf>
    <xf numFmtId="3" fontId="4" fillId="0" borderId="20" xfId="0" applyNumberFormat="1" applyFont="1" applyBorder="1" applyAlignment="1">
      <alignment horizontal="center" vertical="center" textRotation="90" wrapText="1"/>
    </xf>
    <xf numFmtId="3" fontId="4" fillId="0" borderId="3" xfId="0" applyNumberFormat="1" applyFont="1" applyBorder="1" applyAlignment="1">
      <alignment horizontal="center" vertical="center" textRotation="90" wrapText="1"/>
    </xf>
    <xf numFmtId="3" fontId="4" fillId="0" borderId="12" xfId="0" applyNumberFormat="1" applyFont="1" applyBorder="1" applyAlignment="1">
      <alignment horizontal="center" vertical="center" textRotation="90" wrapText="1"/>
    </xf>
    <xf numFmtId="3" fontId="4" fillId="0" borderId="21" xfId="0" applyNumberFormat="1" applyFont="1" applyBorder="1" applyAlignment="1">
      <alignment horizontal="center" vertical="center" textRotation="90" wrapText="1"/>
    </xf>
    <xf numFmtId="49" fontId="4" fillId="0" borderId="4" xfId="0" applyNumberFormat="1" applyFont="1" applyBorder="1" applyAlignment="1">
      <alignment horizontal="center" vertical="center" textRotation="90" wrapText="1"/>
    </xf>
    <xf numFmtId="49" fontId="4" fillId="0" borderId="13" xfId="0" applyNumberFormat="1" applyFont="1" applyBorder="1" applyAlignment="1">
      <alignment horizontal="center" vertical="center" textRotation="90" wrapText="1"/>
    </xf>
    <xf numFmtId="49" fontId="4" fillId="0" borderId="22" xfId="0" applyNumberFormat="1" applyFont="1" applyBorder="1" applyAlignment="1">
      <alignment horizontal="center" vertical="center" textRotation="90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22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textRotation="90" wrapText="1"/>
    </xf>
    <xf numFmtId="3" fontId="4" fillId="0" borderId="14" xfId="0" applyNumberFormat="1" applyFont="1" applyBorder="1" applyAlignment="1">
      <alignment horizontal="center" vertical="center" textRotation="90" wrapText="1"/>
    </xf>
    <xf numFmtId="3" fontId="4" fillId="0" borderId="23" xfId="0" applyNumberFormat="1" applyFont="1" applyBorder="1" applyAlignment="1">
      <alignment horizontal="center" vertical="center" textRotation="90" wrapText="1"/>
    </xf>
    <xf numFmtId="3" fontId="3" fillId="3" borderId="8" xfId="0" applyNumberFormat="1" applyFont="1" applyFill="1" applyBorder="1" applyAlignment="1">
      <alignment horizontal="left" vertical="top" wrapText="1"/>
    </xf>
    <xf numFmtId="3" fontId="3" fillId="3" borderId="9" xfId="0" applyNumberFormat="1" applyFont="1" applyFill="1" applyBorder="1" applyAlignment="1">
      <alignment horizontal="left" vertical="top" wrapText="1"/>
    </xf>
    <xf numFmtId="3" fontId="3" fillId="3" borderId="10" xfId="0" applyNumberFormat="1" applyFont="1" applyFill="1" applyBorder="1" applyAlignment="1">
      <alignment horizontal="left" vertical="top" wrapText="1"/>
    </xf>
    <xf numFmtId="3" fontId="21" fillId="3" borderId="42" xfId="0" applyNumberFormat="1" applyFont="1" applyFill="1" applyBorder="1" applyAlignment="1">
      <alignment horizontal="left" vertical="top" wrapText="1"/>
    </xf>
    <xf numFmtId="3" fontId="21" fillId="3" borderId="49" xfId="0" applyNumberFormat="1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center" vertical="center" textRotation="90" wrapText="1" shrinkToFit="1"/>
    </xf>
    <xf numFmtId="0" fontId="1" fillId="3" borderId="13" xfId="0" applyFont="1" applyFill="1" applyBorder="1" applyAlignment="1">
      <alignment horizontal="center" vertical="center" textRotation="90" wrapText="1" shrinkToFit="1"/>
    </xf>
    <xf numFmtId="0" fontId="1" fillId="3" borderId="22" xfId="0" applyFont="1" applyFill="1" applyBorder="1" applyAlignment="1">
      <alignment horizontal="center" vertical="center" textRotation="90" wrapText="1" shrinkToFit="1"/>
    </xf>
    <xf numFmtId="0" fontId="1" fillId="0" borderId="6" xfId="0" applyFont="1" applyBorder="1" applyAlignment="1">
      <alignment horizontal="center" vertical="center" textRotation="90" shrinkToFit="1"/>
    </xf>
    <xf numFmtId="0" fontId="1" fillId="0" borderId="15" xfId="0" applyFont="1" applyBorder="1" applyAlignment="1">
      <alignment horizontal="center" vertical="center" textRotation="90" shrinkToFit="1"/>
    </xf>
    <xf numFmtId="0" fontId="1" fillId="0" borderId="24" xfId="0" applyFont="1" applyBorder="1" applyAlignment="1">
      <alignment horizontal="center" vertical="center" textRotation="90" shrinkToFit="1"/>
    </xf>
    <xf numFmtId="0" fontId="11" fillId="0" borderId="0" xfId="0" applyFont="1" applyAlignment="1">
      <alignment horizontal="right" vertical="top" wrapText="1"/>
    </xf>
    <xf numFmtId="3" fontId="1" fillId="0" borderId="7" xfId="0" applyNumberFormat="1" applyFont="1" applyBorder="1" applyAlignment="1">
      <alignment horizontal="center" vertical="center" textRotation="90" wrapText="1"/>
    </xf>
    <xf numFmtId="3" fontId="1" fillId="0" borderId="16" xfId="0" applyNumberFormat="1" applyFont="1" applyBorder="1" applyAlignment="1">
      <alignment horizontal="center" vertical="center" textRotation="90" wrapText="1"/>
    </xf>
    <xf numFmtId="3" fontId="1" fillId="0" borderId="25" xfId="0" applyNumberFormat="1" applyFont="1" applyBorder="1" applyAlignment="1">
      <alignment horizontal="center" vertical="center" textRotation="90" wrapText="1"/>
    </xf>
    <xf numFmtId="3" fontId="4" fillId="3" borderId="37" xfId="0" applyNumberFormat="1" applyFont="1" applyFill="1" applyBorder="1" applyAlignment="1">
      <alignment horizontal="left" vertical="top" wrapText="1"/>
    </xf>
    <xf numFmtId="3" fontId="4" fillId="3" borderId="61" xfId="0" applyNumberFormat="1" applyFont="1" applyFill="1" applyBorder="1" applyAlignment="1">
      <alignment horizontal="center" vertical="top"/>
    </xf>
    <xf numFmtId="3" fontId="4" fillId="3" borderId="53" xfId="0" applyNumberFormat="1" applyFont="1" applyFill="1" applyBorder="1" applyAlignment="1">
      <alignment horizontal="center" vertical="top"/>
    </xf>
    <xf numFmtId="3" fontId="1" fillId="0" borderId="37" xfId="0" applyNumberFormat="1" applyFont="1" applyFill="1" applyBorder="1" applyAlignment="1">
      <alignment horizontal="left" vertical="top" wrapText="1"/>
    </xf>
    <xf numFmtId="3" fontId="1" fillId="0" borderId="41" xfId="0" applyNumberFormat="1" applyFont="1" applyFill="1" applyBorder="1" applyAlignment="1">
      <alignment horizontal="left" vertical="top" wrapText="1"/>
    </xf>
    <xf numFmtId="3" fontId="4" fillId="0" borderId="37" xfId="0" applyNumberFormat="1" applyFont="1" applyFill="1" applyBorder="1" applyAlignment="1">
      <alignment vertical="top" wrapText="1"/>
    </xf>
    <xf numFmtId="3" fontId="2" fillId="0" borderId="62" xfId="0" applyNumberFormat="1" applyFont="1" applyFill="1" applyBorder="1" applyAlignment="1">
      <alignment vertical="top" wrapText="1"/>
    </xf>
    <xf numFmtId="3" fontId="4" fillId="0" borderId="41" xfId="0" applyNumberFormat="1" applyFont="1" applyFill="1" applyBorder="1" applyAlignment="1">
      <alignment horizontal="left" vertical="top" wrapText="1"/>
    </xf>
    <xf numFmtId="3" fontId="4" fillId="0" borderId="49" xfId="0" applyNumberFormat="1" applyFont="1" applyFill="1" applyBorder="1" applyAlignment="1">
      <alignment horizontal="left" vertical="top" wrapText="1"/>
    </xf>
    <xf numFmtId="3" fontId="2" fillId="3" borderId="60" xfId="0" applyNumberFormat="1" applyFont="1" applyFill="1" applyBorder="1" applyAlignment="1">
      <alignment horizontal="center" vertical="top"/>
    </xf>
    <xf numFmtId="3" fontId="4" fillId="3" borderId="54" xfId="0" applyNumberFormat="1" applyFont="1" applyFill="1" applyBorder="1" applyAlignment="1">
      <alignment horizontal="center" vertical="top" wrapText="1"/>
    </xf>
    <xf numFmtId="3" fontId="4" fillId="3" borderId="53" xfId="0" applyNumberFormat="1" applyFont="1" applyFill="1" applyBorder="1" applyAlignment="1">
      <alignment horizontal="center" vertical="top" wrapText="1"/>
    </xf>
    <xf numFmtId="3" fontId="4" fillId="0" borderId="37" xfId="0" applyNumberFormat="1" applyFont="1" applyFill="1" applyBorder="1" applyAlignment="1">
      <alignment horizontal="left" vertical="top" wrapText="1"/>
    </xf>
    <xf numFmtId="3" fontId="4" fillId="0" borderId="62" xfId="0" applyNumberFormat="1" applyFont="1" applyFill="1" applyBorder="1" applyAlignment="1">
      <alignment horizontal="left" vertical="top" wrapText="1"/>
    </xf>
    <xf numFmtId="3" fontId="1" fillId="0" borderId="40" xfId="0" applyNumberFormat="1" applyFont="1" applyFill="1" applyBorder="1" applyAlignment="1">
      <alignment horizontal="left" vertical="top" wrapText="1"/>
    </xf>
    <xf numFmtId="3" fontId="1" fillId="0" borderId="48" xfId="0" applyNumberFormat="1" applyFont="1" applyFill="1" applyBorder="1" applyAlignment="1">
      <alignment horizontal="left" vertical="top" wrapText="1"/>
    </xf>
    <xf numFmtId="3" fontId="1" fillId="0" borderId="16" xfId="0" applyNumberFormat="1" applyFont="1" applyFill="1" applyBorder="1" applyAlignment="1">
      <alignment horizontal="left" vertical="top" wrapText="1"/>
    </xf>
    <xf numFmtId="0" fontId="1" fillId="3" borderId="49" xfId="0" applyFont="1" applyFill="1" applyBorder="1" applyAlignment="1">
      <alignment horizontal="left" vertical="top" wrapText="1"/>
    </xf>
    <xf numFmtId="0" fontId="1" fillId="3" borderId="62" xfId="0" applyFont="1" applyFill="1" applyBorder="1" applyAlignment="1">
      <alignment horizontal="left" vertical="top" wrapText="1"/>
    </xf>
    <xf numFmtId="3" fontId="4" fillId="0" borderId="30" xfId="0" applyNumberFormat="1" applyFont="1" applyFill="1" applyBorder="1" applyAlignment="1">
      <alignment horizontal="left" vertical="top" wrapText="1"/>
    </xf>
    <xf numFmtId="0" fontId="15" fillId="0" borderId="30" xfId="0" applyFont="1" applyBorder="1" applyAlignment="1">
      <alignment horizontal="left" vertical="top" wrapText="1"/>
    </xf>
    <xf numFmtId="3" fontId="4" fillId="0" borderId="47" xfId="0" applyNumberFormat="1" applyFont="1" applyFill="1" applyBorder="1" applyAlignment="1">
      <alignment horizontal="center" vertical="top"/>
    </xf>
    <xf numFmtId="0" fontId="15" fillId="0" borderId="47" xfId="0" applyFont="1" applyBorder="1" applyAlignment="1">
      <alignment horizontal="center" vertical="top"/>
    </xf>
    <xf numFmtId="3" fontId="4" fillId="0" borderId="42" xfId="0" applyNumberFormat="1" applyFont="1" applyFill="1" applyBorder="1" applyAlignment="1">
      <alignment horizontal="left" vertical="top" wrapText="1"/>
    </xf>
    <xf numFmtId="3" fontId="1" fillId="0" borderId="36" xfId="0" applyNumberFormat="1" applyFont="1" applyFill="1" applyBorder="1" applyAlignment="1">
      <alignment horizontal="center" vertical="center" textRotation="90" wrapText="1"/>
    </xf>
    <xf numFmtId="3" fontId="1" fillId="0" borderId="39" xfId="0" applyNumberFormat="1" applyFont="1" applyFill="1" applyBorder="1" applyAlignment="1">
      <alignment horizontal="center" vertical="center" textRotation="90" wrapText="1"/>
    </xf>
    <xf numFmtId="3" fontId="6" fillId="5" borderId="67" xfId="0" applyNumberFormat="1" applyFont="1" applyFill="1" applyBorder="1" applyAlignment="1">
      <alignment horizontal="right" vertical="top" wrapText="1"/>
    </xf>
    <xf numFmtId="3" fontId="4" fillId="5" borderId="56" xfId="0" applyNumberFormat="1" applyFont="1" applyFill="1" applyBorder="1" applyAlignment="1">
      <alignment horizontal="center" vertical="top"/>
    </xf>
    <xf numFmtId="3" fontId="4" fillId="5" borderId="57" xfId="0" applyNumberFormat="1" applyFont="1" applyFill="1" applyBorder="1" applyAlignment="1">
      <alignment horizontal="center" vertical="top"/>
    </xf>
    <xf numFmtId="0" fontId="4" fillId="0" borderId="43" xfId="0" applyFont="1" applyFill="1" applyBorder="1" applyAlignment="1">
      <alignment horizontal="left" vertical="top" wrapText="1"/>
    </xf>
    <xf numFmtId="0" fontId="4" fillId="0" borderId="52" xfId="0" applyFont="1" applyFill="1" applyBorder="1" applyAlignment="1">
      <alignment horizontal="left" vertical="top" wrapText="1"/>
    </xf>
    <xf numFmtId="3" fontId="1" fillId="0" borderId="7" xfId="0" applyNumberFormat="1" applyFont="1" applyBorder="1" applyAlignment="1">
      <alignment horizontal="center" vertical="top" wrapText="1"/>
    </xf>
    <xf numFmtId="3" fontId="1" fillId="0" borderId="16" xfId="0" applyNumberFormat="1" applyFont="1" applyBorder="1" applyAlignment="1">
      <alignment horizontal="center" vertical="top" wrapText="1"/>
    </xf>
    <xf numFmtId="3" fontId="1" fillId="3" borderId="40" xfId="0" applyNumberFormat="1" applyFont="1" applyFill="1" applyBorder="1" applyAlignment="1">
      <alignment horizontal="center" vertical="top" wrapText="1"/>
    </xf>
    <xf numFmtId="3" fontId="1" fillId="3" borderId="16" xfId="0" applyNumberFormat="1" applyFont="1" applyFill="1" applyBorder="1" applyAlignment="1">
      <alignment horizontal="center" vertical="top" wrapText="1"/>
    </xf>
    <xf numFmtId="3" fontId="1" fillId="3" borderId="48" xfId="0" applyNumberFormat="1" applyFont="1" applyFill="1" applyBorder="1" applyAlignment="1">
      <alignment horizontal="center" vertical="top" wrapText="1"/>
    </xf>
    <xf numFmtId="3" fontId="1" fillId="0" borderId="40" xfId="0" applyNumberFormat="1" applyFont="1" applyBorder="1" applyAlignment="1">
      <alignment horizontal="center" vertical="top" wrapText="1"/>
    </xf>
    <xf numFmtId="3" fontId="6" fillId="3" borderId="42" xfId="0" applyNumberFormat="1" applyFont="1" applyFill="1" applyBorder="1" applyAlignment="1">
      <alignment horizontal="left" vertical="top" wrapText="1"/>
    </xf>
    <xf numFmtId="3" fontId="1" fillId="0" borderId="25" xfId="0" applyNumberFormat="1" applyFont="1" applyBorder="1" applyAlignment="1">
      <alignment horizontal="center" vertical="top" wrapText="1"/>
    </xf>
    <xf numFmtId="164" fontId="1" fillId="0" borderId="61" xfId="0" applyNumberFormat="1" applyFont="1" applyBorder="1" applyAlignment="1">
      <alignment horizontal="center" vertical="center" textRotation="90" wrapText="1"/>
    </xf>
    <xf numFmtId="164" fontId="1" fillId="0" borderId="54" xfId="0" applyNumberFormat="1" applyFont="1" applyBorder="1" applyAlignment="1">
      <alignment horizontal="center" vertical="center" textRotation="90" wrapText="1"/>
    </xf>
    <xf numFmtId="164" fontId="1" fillId="0" borderId="60" xfId="0" applyNumberFormat="1" applyFont="1" applyBorder="1" applyAlignment="1">
      <alignment horizontal="center" vertical="center" textRotation="90" wrapText="1"/>
    </xf>
    <xf numFmtId="3" fontId="1" fillId="0" borderId="7" xfId="0" applyNumberFormat="1" applyFont="1" applyFill="1" applyBorder="1" applyAlignment="1">
      <alignment horizontal="center" vertical="top" wrapText="1"/>
    </xf>
    <xf numFmtId="3" fontId="1" fillId="0" borderId="16" xfId="0" applyNumberFormat="1" applyFont="1" applyFill="1" applyBorder="1" applyAlignment="1">
      <alignment horizontal="center" vertical="top" wrapText="1"/>
    </xf>
    <xf numFmtId="3" fontId="3" fillId="7" borderId="4" xfId="0" applyNumberFormat="1" applyFont="1" applyFill="1" applyBorder="1" applyAlignment="1">
      <alignment horizontal="center" vertical="top"/>
    </xf>
    <xf numFmtId="3" fontId="3" fillId="7" borderId="13" xfId="0" applyNumberFormat="1" applyFont="1" applyFill="1" applyBorder="1" applyAlignment="1">
      <alignment horizontal="center" vertical="top"/>
    </xf>
    <xf numFmtId="3" fontId="3" fillId="7" borderId="22" xfId="0" applyNumberFormat="1" applyFont="1" applyFill="1" applyBorder="1" applyAlignment="1">
      <alignment horizontal="center" vertical="top"/>
    </xf>
    <xf numFmtId="3" fontId="4" fillId="4" borderId="42" xfId="0" applyNumberFormat="1" applyFont="1" applyFill="1" applyBorder="1" applyAlignment="1">
      <alignment horizontal="left" vertical="top" wrapText="1"/>
    </xf>
    <xf numFmtId="3" fontId="4" fillId="4" borderId="41" xfId="0" applyNumberFormat="1" applyFont="1" applyFill="1" applyBorder="1" applyAlignment="1">
      <alignment horizontal="left" vertical="top" wrapText="1"/>
    </xf>
    <xf numFmtId="3" fontId="16" fillId="0" borderId="39" xfId="0" applyNumberFormat="1" applyFont="1" applyFill="1" applyBorder="1" applyAlignment="1">
      <alignment horizontal="center" vertical="center" textRotation="90" wrapText="1"/>
    </xf>
    <xf numFmtId="0" fontId="10" fillId="3" borderId="42" xfId="0" applyFont="1" applyFill="1" applyBorder="1" applyAlignment="1">
      <alignment horizontal="left" vertical="top" wrapText="1"/>
    </xf>
    <xf numFmtId="0" fontId="10" fillId="3" borderId="62" xfId="0" applyFont="1" applyFill="1" applyBorder="1" applyAlignment="1">
      <alignment horizontal="left" vertical="top" wrapText="1"/>
    </xf>
    <xf numFmtId="0" fontId="4" fillId="3" borderId="41" xfId="0" applyFont="1" applyFill="1" applyBorder="1" applyAlignment="1">
      <alignment horizontal="left" vertical="top" wrapText="1"/>
    </xf>
    <xf numFmtId="0" fontId="4" fillId="3" borderId="62" xfId="0" applyFont="1" applyFill="1" applyBorder="1" applyAlignment="1">
      <alignment horizontal="left" vertical="top" wrapText="1"/>
    </xf>
    <xf numFmtId="3" fontId="6" fillId="0" borderId="54" xfId="0" applyNumberFormat="1" applyFont="1" applyBorder="1" applyAlignment="1">
      <alignment horizontal="center" vertical="top" wrapText="1"/>
    </xf>
    <xf numFmtId="49" fontId="1" fillId="0" borderId="40" xfId="0" applyNumberFormat="1" applyFont="1" applyBorder="1" applyAlignment="1">
      <alignment horizontal="center" vertical="top" wrapText="1"/>
    </xf>
    <xf numFmtId="49" fontId="1" fillId="0" borderId="48" xfId="0" applyNumberFormat="1" applyFont="1" applyBorder="1" applyAlignment="1">
      <alignment horizontal="center" vertical="top" wrapText="1"/>
    </xf>
    <xf numFmtId="3" fontId="1" fillId="3" borderId="7" xfId="0" applyNumberFormat="1" applyFont="1" applyFill="1" applyBorder="1" applyAlignment="1">
      <alignment horizontal="center" vertical="top" wrapText="1"/>
    </xf>
    <xf numFmtId="3" fontId="4" fillId="0" borderId="16" xfId="0" applyNumberFormat="1" applyFont="1" applyBorder="1" applyAlignment="1">
      <alignment horizontal="left" vertical="top" wrapText="1"/>
    </xf>
    <xf numFmtId="3" fontId="4" fillId="0" borderId="25" xfId="0" applyNumberFormat="1" applyFont="1" applyBorder="1" applyAlignment="1">
      <alignment horizontal="left" vertical="top" wrapText="1"/>
    </xf>
    <xf numFmtId="3" fontId="4" fillId="0" borderId="59" xfId="0" applyNumberFormat="1" applyFont="1" applyFill="1" applyBorder="1" applyAlignment="1">
      <alignment horizontal="center" vertical="center" textRotation="90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mruColors>
      <color rgb="FFFFFF66"/>
      <color rgb="FFCCFF99"/>
      <color rgb="FFCCFFCC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4"/>
  <sheetViews>
    <sheetView tabSelected="1" zoomScaleNormal="100" zoomScaleSheetLayoutView="100" workbookViewId="0"/>
  </sheetViews>
  <sheetFormatPr defaultColWidth="9.140625" defaultRowHeight="15" x14ac:dyDescent="0.25"/>
  <cols>
    <col min="1" max="3" width="3.28515625" style="91" customWidth="1"/>
    <col min="4" max="4" width="25.28515625" style="89" customWidth="1"/>
    <col min="5" max="5" width="3.28515625" style="1046" customWidth="1"/>
    <col min="6" max="6" width="3.140625" style="1047" customWidth="1"/>
    <col min="7" max="7" width="8.5703125" style="89" customWidth="1"/>
    <col min="8" max="10" width="8.140625" style="91" customWidth="1"/>
    <col min="11" max="11" width="24.28515625" style="89" customWidth="1"/>
    <col min="12" max="13" width="6" style="561" customWidth="1"/>
    <col min="14" max="14" width="5.85546875" style="561" customWidth="1"/>
    <col min="15" max="16384" width="9.140625" style="89"/>
  </cols>
  <sheetData>
    <row r="1" spans="1:19" s="161" customFormat="1" ht="60" customHeight="1" x14ac:dyDescent="0.25">
      <c r="A1" s="158"/>
      <c r="B1" s="158"/>
      <c r="C1" s="158"/>
      <c r="D1" s="158"/>
      <c r="E1" s="159"/>
      <c r="F1" s="302"/>
      <c r="G1" s="160"/>
      <c r="H1" s="160"/>
      <c r="I1" s="305"/>
      <c r="J1" s="1797" t="s">
        <v>330</v>
      </c>
      <c r="K1" s="1797"/>
      <c r="L1" s="1797"/>
      <c r="M1" s="1797"/>
      <c r="N1" s="1797"/>
    </row>
    <row r="2" spans="1:19" s="86" customFormat="1" ht="16.5" customHeight="1" x14ac:dyDescent="0.25">
      <c r="A2" s="1798" t="s">
        <v>318</v>
      </c>
      <c r="B2" s="1798"/>
      <c r="C2" s="1798"/>
      <c r="D2" s="1798"/>
      <c r="E2" s="1798"/>
      <c r="F2" s="1798"/>
      <c r="G2" s="1798"/>
      <c r="H2" s="1798"/>
      <c r="I2" s="1798"/>
      <c r="J2" s="1798"/>
      <c r="K2" s="1798"/>
      <c r="L2" s="1798"/>
      <c r="M2" s="1798"/>
      <c r="N2" s="1798"/>
    </row>
    <row r="3" spans="1:19" s="87" customFormat="1" ht="16.5" customHeight="1" x14ac:dyDescent="0.25">
      <c r="A3" s="1799" t="s">
        <v>0</v>
      </c>
      <c r="B3" s="1799"/>
      <c r="C3" s="1799"/>
      <c r="D3" s="1799"/>
      <c r="E3" s="1799"/>
      <c r="F3" s="1799"/>
      <c r="G3" s="1799"/>
      <c r="H3" s="1799"/>
      <c r="I3" s="1799"/>
      <c r="J3" s="1799"/>
      <c r="K3" s="1799"/>
      <c r="L3" s="1799"/>
      <c r="M3" s="1799"/>
      <c r="N3" s="1799"/>
    </row>
    <row r="4" spans="1:19" s="87" customFormat="1" ht="16.5" customHeight="1" x14ac:dyDescent="0.25">
      <c r="A4" s="1800" t="s">
        <v>1</v>
      </c>
      <c r="B4" s="1800"/>
      <c r="C4" s="1800"/>
      <c r="D4" s="1800"/>
      <c r="E4" s="1800"/>
      <c r="F4" s="1800"/>
      <c r="G4" s="1800"/>
      <c r="H4" s="1800"/>
      <c r="I4" s="1800"/>
      <c r="J4" s="1800"/>
      <c r="K4" s="1800"/>
      <c r="L4" s="1800"/>
      <c r="M4" s="1800"/>
      <c r="N4" s="1800"/>
    </row>
    <row r="5" spans="1:19" s="2" customFormat="1" ht="21.75" customHeight="1" thickBot="1" x14ac:dyDescent="0.25">
      <c r="A5" s="1801" t="s">
        <v>2</v>
      </c>
      <c r="B5" s="1801"/>
      <c r="C5" s="1801"/>
      <c r="D5" s="1801"/>
      <c r="E5" s="1801"/>
      <c r="F5" s="1801"/>
      <c r="G5" s="1801"/>
      <c r="H5" s="1801"/>
      <c r="I5" s="1801"/>
      <c r="J5" s="1801"/>
      <c r="K5" s="1801"/>
      <c r="L5" s="1801"/>
      <c r="M5" s="1801"/>
      <c r="N5" s="1801"/>
    </row>
    <row r="6" spans="1:19" s="3" customFormat="1" ht="18.75" customHeight="1" x14ac:dyDescent="0.25">
      <c r="A6" s="1802" t="s">
        <v>3</v>
      </c>
      <c r="B6" s="1805" t="s">
        <v>4</v>
      </c>
      <c r="C6" s="1808" t="s">
        <v>5</v>
      </c>
      <c r="D6" s="1811" t="s">
        <v>6</v>
      </c>
      <c r="E6" s="1814" t="s">
        <v>7</v>
      </c>
      <c r="F6" s="1783" t="s">
        <v>8</v>
      </c>
      <c r="G6" s="1786" t="s">
        <v>9</v>
      </c>
      <c r="H6" s="1789" t="s">
        <v>234</v>
      </c>
      <c r="I6" s="1791" t="s">
        <v>176</v>
      </c>
      <c r="J6" s="1794" t="s">
        <v>289</v>
      </c>
      <c r="K6" s="1767" t="s">
        <v>10</v>
      </c>
      <c r="L6" s="1768"/>
      <c r="M6" s="1768"/>
      <c r="N6" s="1769"/>
    </row>
    <row r="7" spans="1:19" s="3" customFormat="1" ht="17.25" customHeight="1" x14ac:dyDescent="0.25">
      <c r="A7" s="1803"/>
      <c r="B7" s="1806"/>
      <c r="C7" s="1809"/>
      <c r="D7" s="1812"/>
      <c r="E7" s="1815"/>
      <c r="F7" s="1784"/>
      <c r="G7" s="1787"/>
      <c r="H7" s="1790"/>
      <c r="I7" s="1792"/>
      <c r="J7" s="1795"/>
      <c r="K7" s="1770" t="s">
        <v>6</v>
      </c>
      <c r="L7" s="1772" t="s">
        <v>11</v>
      </c>
      <c r="M7" s="1773"/>
      <c r="N7" s="1774"/>
    </row>
    <row r="8" spans="1:19" s="3" customFormat="1" ht="82.5" customHeight="1" thickBot="1" x14ac:dyDescent="0.3">
      <c r="A8" s="1804"/>
      <c r="B8" s="1807"/>
      <c r="C8" s="1810"/>
      <c r="D8" s="1813"/>
      <c r="E8" s="1816"/>
      <c r="F8" s="1785"/>
      <c r="G8" s="1788"/>
      <c r="H8" s="1790"/>
      <c r="I8" s="1793"/>
      <c r="J8" s="1795"/>
      <c r="K8" s="1771"/>
      <c r="L8" s="1055" t="s">
        <v>129</v>
      </c>
      <c r="M8" s="4" t="s">
        <v>177</v>
      </c>
      <c r="N8" s="548" t="s">
        <v>294</v>
      </c>
    </row>
    <row r="9" spans="1:19" s="2" customFormat="1" ht="16.5" customHeight="1" x14ac:dyDescent="0.25">
      <c r="A9" s="1775" t="s">
        <v>13</v>
      </c>
      <c r="B9" s="1776"/>
      <c r="C9" s="1776"/>
      <c r="D9" s="1776"/>
      <c r="E9" s="1776"/>
      <c r="F9" s="1776"/>
      <c r="G9" s="1776"/>
      <c r="H9" s="1776"/>
      <c r="I9" s="1776"/>
      <c r="J9" s="1776"/>
      <c r="K9" s="1776"/>
      <c r="L9" s="1776"/>
      <c r="M9" s="1776"/>
      <c r="N9" s="1777"/>
      <c r="S9" s="3"/>
    </row>
    <row r="10" spans="1:19" s="2" customFormat="1" ht="16.5" customHeight="1" thickBot="1" x14ac:dyDescent="0.3">
      <c r="A10" s="1778" t="s">
        <v>14</v>
      </c>
      <c r="B10" s="1779"/>
      <c r="C10" s="1779"/>
      <c r="D10" s="1779"/>
      <c r="E10" s="1779"/>
      <c r="F10" s="1779"/>
      <c r="G10" s="1779"/>
      <c r="H10" s="1779"/>
      <c r="I10" s="1779"/>
      <c r="J10" s="1779"/>
      <c r="K10" s="1779"/>
      <c r="L10" s="1779"/>
      <c r="M10" s="1779"/>
      <c r="N10" s="1780"/>
      <c r="O10" s="3"/>
    </row>
    <row r="11" spans="1:19" s="3" customFormat="1" ht="16.5" customHeight="1" thickBot="1" x14ac:dyDescent="0.3">
      <c r="A11" s="392" t="s">
        <v>15</v>
      </c>
      <c r="B11" s="1781" t="s">
        <v>16</v>
      </c>
      <c r="C11" s="1781"/>
      <c r="D11" s="1781"/>
      <c r="E11" s="1781"/>
      <c r="F11" s="1781"/>
      <c r="G11" s="1781"/>
      <c r="H11" s="1781"/>
      <c r="I11" s="1781"/>
      <c r="J11" s="1781"/>
      <c r="K11" s="1781"/>
      <c r="L11" s="1781"/>
      <c r="M11" s="1781"/>
      <c r="N11" s="1782"/>
    </row>
    <row r="12" spans="1:19" s="3" customFormat="1" ht="27.75" customHeight="1" thickBot="1" x14ac:dyDescent="0.3">
      <c r="A12" s="393" t="s">
        <v>15</v>
      </c>
      <c r="B12" s="439" t="s">
        <v>15</v>
      </c>
      <c r="C12" s="1762" t="s">
        <v>17</v>
      </c>
      <c r="D12" s="1763"/>
      <c r="E12" s="1763"/>
      <c r="F12" s="1763"/>
      <c r="G12" s="1763"/>
      <c r="H12" s="1763"/>
      <c r="I12" s="1763"/>
      <c r="J12" s="1763"/>
      <c r="K12" s="1763"/>
      <c r="L12" s="1763"/>
      <c r="M12" s="1763"/>
      <c r="N12" s="1764"/>
    </row>
    <row r="13" spans="1:19" s="3" customFormat="1" ht="16.5" customHeight="1" x14ac:dyDescent="0.25">
      <c r="A13" s="1342" t="s">
        <v>15</v>
      </c>
      <c r="B13" s="6" t="s">
        <v>15</v>
      </c>
      <c r="C13" s="8" t="s">
        <v>15</v>
      </c>
      <c r="D13" s="1667" t="s">
        <v>18</v>
      </c>
      <c r="E13" s="433"/>
      <c r="F13" s="1365" t="s">
        <v>19</v>
      </c>
      <c r="G13" s="768" t="s">
        <v>22</v>
      </c>
      <c r="H13" s="156">
        <v>2711</v>
      </c>
      <c r="I13" s="198">
        <v>3035.5</v>
      </c>
      <c r="J13" s="781">
        <v>3032.8</v>
      </c>
      <c r="K13" s="1684" t="s">
        <v>23</v>
      </c>
      <c r="L13" s="563">
        <v>1000</v>
      </c>
      <c r="M13" s="891">
        <v>1000</v>
      </c>
      <c r="N13" s="560">
        <v>1000</v>
      </c>
      <c r="O13" s="892"/>
      <c r="P13" s="892"/>
      <c r="Q13" s="892"/>
    </row>
    <row r="14" spans="1:19" s="3" customFormat="1" ht="16.5" customHeight="1" x14ac:dyDescent="0.25">
      <c r="A14" s="1343"/>
      <c r="B14" s="7"/>
      <c r="C14" s="8"/>
      <c r="D14" s="1667"/>
      <c r="E14" s="433"/>
      <c r="F14" s="1365"/>
      <c r="G14" s="486" t="s">
        <v>158</v>
      </c>
      <c r="H14" s="921">
        <v>324.5</v>
      </c>
      <c r="I14" s="588"/>
      <c r="J14" s="1544"/>
      <c r="K14" s="1569"/>
      <c r="L14" s="380"/>
      <c r="M14" s="469"/>
      <c r="N14" s="536"/>
      <c r="O14" s="892"/>
      <c r="P14" s="892"/>
      <c r="Q14" s="892"/>
    </row>
    <row r="15" spans="1:19" s="3" customFormat="1" ht="20.25" customHeight="1" x14ac:dyDescent="0.25">
      <c r="A15" s="1343"/>
      <c r="B15" s="7"/>
      <c r="C15" s="8"/>
      <c r="D15" s="1667"/>
      <c r="E15" s="433"/>
      <c r="F15" s="1365"/>
      <c r="G15" s="768"/>
      <c r="H15" s="45"/>
      <c r="I15" s="192"/>
      <c r="J15" s="783"/>
      <c r="K15" s="1588" t="s">
        <v>24</v>
      </c>
      <c r="L15" s="713">
        <v>4500</v>
      </c>
      <c r="M15" s="526">
        <v>4500</v>
      </c>
      <c r="N15" s="111">
        <v>4500</v>
      </c>
      <c r="O15" s="892"/>
      <c r="P15" s="892"/>
      <c r="Q15" s="892"/>
    </row>
    <row r="16" spans="1:19" s="3" customFormat="1" ht="20.25" customHeight="1" x14ac:dyDescent="0.25">
      <c r="A16" s="1343"/>
      <c r="B16" s="7"/>
      <c r="C16" s="8"/>
      <c r="D16" s="1667"/>
      <c r="E16" s="433"/>
      <c r="F16" s="1365"/>
      <c r="G16" s="768"/>
      <c r="H16" s="45"/>
      <c r="I16" s="192"/>
      <c r="J16" s="783"/>
      <c r="K16" s="1584"/>
      <c r="L16" s="380"/>
      <c r="M16" s="469"/>
      <c r="N16" s="536"/>
    </row>
    <row r="17" spans="1:17" s="3" customFormat="1" ht="54" customHeight="1" x14ac:dyDescent="0.25">
      <c r="A17" s="1343"/>
      <c r="B17" s="7"/>
      <c r="C17" s="8"/>
      <c r="D17" s="1667"/>
      <c r="E17" s="433"/>
      <c r="F17" s="1365"/>
      <c r="G17" s="768"/>
      <c r="H17" s="922"/>
      <c r="I17" s="575"/>
      <c r="J17" s="529"/>
      <c r="K17" s="1059" t="s">
        <v>25</v>
      </c>
      <c r="L17" s="681">
        <v>90</v>
      </c>
      <c r="M17" s="237">
        <v>90</v>
      </c>
      <c r="N17" s="524">
        <v>90</v>
      </c>
    </row>
    <row r="18" spans="1:17" s="3" customFormat="1" ht="54.75" customHeight="1" x14ac:dyDescent="0.25">
      <c r="A18" s="1343"/>
      <c r="B18" s="7"/>
      <c r="C18" s="8"/>
      <c r="D18" s="1607" t="s">
        <v>21</v>
      </c>
      <c r="E18" s="433"/>
      <c r="F18" s="1365"/>
      <c r="G18" s="486" t="s">
        <v>20</v>
      </c>
      <c r="H18" s="921">
        <v>863.4</v>
      </c>
      <c r="I18" s="588">
        <v>879.8</v>
      </c>
      <c r="J18" s="1183">
        <v>883.8</v>
      </c>
      <c r="K18" s="1059" t="s">
        <v>102</v>
      </c>
      <c r="L18" s="681">
        <v>5</v>
      </c>
      <c r="M18" s="237">
        <v>5</v>
      </c>
      <c r="N18" s="524">
        <v>5</v>
      </c>
    </row>
    <row r="19" spans="1:17" s="3" customFormat="1" ht="41.25" customHeight="1" x14ac:dyDescent="0.25">
      <c r="A19" s="1343"/>
      <c r="B19" s="7"/>
      <c r="C19" s="8"/>
      <c r="D19" s="1607"/>
      <c r="E19" s="433"/>
      <c r="F19" s="1365"/>
      <c r="G19" s="430"/>
      <c r="H19" s="45"/>
      <c r="I19" s="192"/>
      <c r="J19" s="247"/>
      <c r="K19" s="1060" t="s">
        <v>101</v>
      </c>
      <c r="L19" s="713">
        <v>185</v>
      </c>
      <c r="M19" s="526">
        <v>185</v>
      </c>
      <c r="N19" s="111">
        <v>185</v>
      </c>
    </row>
    <row r="20" spans="1:17" s="3" customFormat="1" ht="36.75" customHeight="1" x14ac:dyDescent="0.25">
      <c r="A20" s="1343"/>
      <c r="B20" s="7"/>
      <c r="C20" s="8"/>
      <c r="D20" s="1607"/>
      <c r="E20" s="433"/>
      <c r="F20" s="1365"/>
      <c r="G20" s="72"/>
      <c r="H20" s="922"/>
      <c r="I20" s="575"/>
      <c r="J20" s="529"/>
      <c r="K20" s="1765" t="s">
        <v>103</v>
      </c>
      <c r="L20" s="713">
        <v>45</v>
      </c>
      <c r="M20" s="526">
        <v>50</v>
      </c>
      <c r="N20" s="111">
        <v>55</v>
      </c>
    </row>
    <row r="21" spans="1:17" s="3" customFormat="1" ht="17.25" customHeight="1" x14ac:dyDescent="0.25">
      <c r="A21" s="1343"/>
      <c r="B21" s="7"/>
      <c r="C21" s="426"/>
      <c r="D21" s="1796"/>
      <c r="E21" s="433"/>
      <c r="F21" s="1365"/>
      <c r="G21" s="770" t="s">
        <v>26</v>
      </c>
      <c r="H21" s="99">
        <f>SUM(H13:H20)</f>
        <v>3898.9</v>
      </c>
      <c r="I21" s="172">
        <f t="shared" ref="I21:J21" si="0">SUM(I13:I20)</f>
        <v>3915.3</v>
      </c>
      <c r="J21" s="258">
        <f t="shared" si="0"/>
        <v>3916.6000000000004</v>
      </c>
      <c r="K21" s="1766"/>
      <c r="L21" s="83"/>
      <c r="M21" s="527"/>
      <c r="N21" s="108"/>
    </row>
    <row r="22" spans="1:17" s="3" customFormat="1" ht="26.25" customHeight="1" x14ac:dyDescent="0.25">
      <c r="A22" s="1343"/>
      <c r="B22" s="7"/>
      <c r="C22" s="8"/>
      <c r="D22" s="1746" t="s">
        <v>27</v>
      </c>
      <c r="E22" s="1570" t="s">
        <v>117</v>
      </c>
      <c r="F22" s="1365"/>
      <c r="G22" s="9" t="s">
        <v>20</v>
      </c>
      <c r="H22" s="132">
        <v>1959</v>
      </c>
      <c r="I22" s="169">
        <v>3448.9</v>
      </c>
      <c r="J22" s="268">
        <v>3513</v>
      </c>
      <c r="K22" s="1568" t="s">
        <v>28</v>
      </c>
      <c r="L22" s="379">
        <v>657</v>
      </c>
      <c r="M22" s="13">
        <v>667</v>
      </c>
      <c r="N22" s="303">
        <v>667</v>
      </c>
      <c r="P22" s="893"/>
      <c r="Q22" s="892"/>
    </row>
    <row r="23" spans="1:17" s="3" customFormat="1" ht="16.5" customHeight="1" x14ac:dyDescent="0.25">
      <c r="A23" s="1343"/>
      <c r="B23" s="7"/>
      <c r="C23" s="426"/>
      <c r="D23" s="1747"/>
      <c r="E23" s="1571"/>
      <c r="F23" s="1365"/>
      <c r="G23" s="771" t="s">
        <v>26</v>
      </c>
      <c r="H23" s="99">
        <f>SUM(H22:H22)</f>
        <v>1959</v>
      </c>
      <c r="I23" s="172">
        <f>SUM(I22:I22)</f>
        <v>3448.9</v>
      </c>
      <c r="J23" s="258">
        <f>SUM(J22:J22)</f>
        <v>3513</v>
      </c>
      <c r="K23" s="1569"/>
      <c r="L23" s="1371"/>
      <c r="M23" s="535"/>
      <c r="N23" s="536"/>
    </row>
    <row r="24" spans="1:17" s="3" customFormat="1" ht="27.75" customHeight="1" x14ac:dyDescent="0.25">
      <c r="A24" s="1343"/>
      <c r="B24" s="7"/>
      <c r="C24" s="8"/>
      <c r="D24" s="1746" t="s">
        <v>29</v>
      </c>
      <c r="E24" s="149"/>
      <c r="F24" s="1365"/>
      <c r="G24" s="72" t="s">
        <v>20</v>
      </c>
      <c r="H24" s="42">
        <v>768</v>
      </c>
      <c r="I24" s="209">
        <v>768</v>
      </c>
      <c r="J24" s="371">
        <v>768</v>
      </c>
      <c r="K24" s="1759" t="s">
        <v>30</v>
      </c>
      <c r="L24" s="1755">
        <v>51</v>
      </c>
      <c r="M24" s="84">
        <v>51</v>
      </c>
      <c r="N24" s="108">
        <v>51</v>
      </c>
    </row>
    <row r="25" spans="1:17" s="3" customFormat="1" ht="16.5" customHeight="1" x14ac:dyDescent="0.25">
      <c r="A25" s="1343"/>
      <c r="B25" s="7"/>
      <c r="C25" s="426"/>
      <c r="D25" s="1747"/>
      <c r="E25" s="150"/>
      <c r="F25" s="1365"/>
      <c r="G25" s="771" t="s">
        <v>26</v>
      </c>
      <c r="H25" s="99">
        <f>+H24</f>
        <v>768</v>
      </c>
      <c r="I25" s="172">
        <f>+I24</f>
        <v>768</v>
      </c>
      <c r="J25" s="258">
        <f>+J24</f>
        <v>768</v>
      </c>
      <c r="K25" s="1569"/>
      <c r="L25" s="1756"/>
      <c r="M25" s="535"/>
      <c r="N25" s="536"/>
    </row>
    <row r="26" spans="1:17" s="3" customFormat="1" ht="38.25" customHeight="1" x14ac:dyDescent="0.25">
      <c r="A26" s="1343"/>
      <c r="B26" s="7"/>
      <c r="C26" s="8"/>
      <c r="D26" s="1746" t="s">
        <v>31</v>
      </c>
      <c r="E26" s="1757" t="s">
        <v>112</v>
      </c>
      <c r="F26" s="1365"/>
      <c r="G26" s="72" t="s">
        <v>20</v>
      </c>
      <c r="H26" s="98">
        <v>380.3</v>
      </c>
      <c r="I26" s="208">
        <v>395.5</v>
      </c>
      <c r="J26" s="151">
        <v>395.5</v>
      </c>
      <c r="K26" s="1759" t="s">
        <v>32</v>
      </c>
      <c r="L26" s="616" t="s">
        <v>248</v>
      </c>
      <c r="M26" s="538" t="s">
        <v>248</v>
      </c>
      <c r="N26" s="513">
        <v>1128</v>
      </c>
    </row>
    <row r="27" spans="1:17" s="3" customFormat="1" ht="16.5" customHeight="1" x14ac:dyDescent="0.25">
      <c r="A27" s="1343"/>
      <c r="B27" s="7"/>
      <c r="C27" s="8"/>
      <c r="D27" s="1746"/>
      <c r="E27" s="1758"/>
      <c r="F27" s="1365"/>
      <c r="G27" s="771" t="s">
        <v>26</v>
      </c>
      <c r="H27" s="11">
        <f>+H26</f>
        <v>380.3</v>
      </c>
      <c r="I27" s="171">
        <f>+I26</f>
        <v>395.5</v>
      </c>
      <c r="J27" s="290">
        <f>+J26</f>
        <v>395.5</v>
      </c>
      <c r="K27" s="1759"/>
      <c r="L27" s="687" t="s">
        <v>182</v>
      </c>
      <c r="M27" s="15" t="s">
        <v>182</v>
      </c>
      <c r="N27" s="71">
        <v>700</v>
      </c>
    </row>
    <row r="28" spans="1:17" s="3" customFormat="1" ht="36.75" customHeight="1" x14ac:dyDescent="0.25">
      <c r="A28" s="1675"/>
      <c r="B28" s="1677"/>
      <c r="C28" s="1352"/>
      <c r="D28" s="1749" t="s">
        <v>33</v>
      </c>
      <c r="E28" s="1760" t="s">
        <v>112</v>
      </c>
      <c r="F28" s="1339"/>
      <c r="G28" s="72" t="s">
        <v>22</v>
      </c>
      <c r="H28" s="53">
        <v>71.099999999999994</v>
      </c>
      <c r="I28" s="208">
        <v>69.3</v>
      </c>
      <c r="J28" s="608">
        <v>69.3</v>
      </c>
      <c r="K28" s="1329" t="s">
        <v>104</v>
      </c>
      <c r="L28" s="78">
        <v>1128</v>
      </c>
      <c r="M28" s="275">
        <v>1128</v>
      </c>
      <c r="N28" s="539">
        <v>1128</v>
      </c>
    </row>
    <row r="29" spans="1:17" s="3" customFormat="1" ht="21" customHeight="1" x14ac:dyDescent="0.25">
      <c r="A29" s="1675"/>
      <c r="B29" s="1677"/>
      <c r="C29" s="1352"/>
      <c r="D29" s="1747"/>
      <c r="E29" s="1761"/>
      <c r="F29" s="1339"/>
      <c r="G29" s="350" t="s">
        <v>26</v>
      </c>
      <c r="H29" s="99">
        <f>+H28</f>
        <v>71.099999999999994</v>
      </c>
      <c r="I29" s="172">
        <f>+I28</f>
        <v>69.3</v>
      </c>
      <c r="J29" s="492">
        <f>+J28</f>
        <v>69.3</v>
      </c>
      <c r="K29" s="1061"/>
      <c r="L29" s="332"/>
      <c r="M29" s="75"/>
      <c r="N29" s="1386"/>
    </row>
    <row r="30" spans="1:17" s="2" customFormat="1" ht="17.25" customHeight="1" x14ac:dyDescent="0.25">
      <c r="A30" s="1675"/>
      <c r="B30" s="1677"/>
      <c r="C30" s="1352"/>
      <c r="D30" s="1746" t="s">
        <v>233</v>
      </c>
      <c r="E30" s="1748" t="s">
        <v>121</v>
      </c>
      <c r="F30" s="1665"/>
      <c r="G30" s="772" t="s">
        <v>20</v>
      </c>
      <c r="H30" s="1006">
        <v>397.6</v>
      </c>
      <c r="I30" s="195">
        <v>91.6</v>
      </c>
      <c r="J30" s="542"/>
      <c r="K30" s="1753" t="s">
        <v>143</v>
      </c>
      <c r="L30" s="83">
        <v>108</v>
      </c>
      <c r="M30" s="318">
        <v>108</v>
      </c>
      <c r="N30" s="215"/>
      <c r="Q30" s="3"/>
    </row>
    <row r="31" spans="1:17" s="2" customFormat="1" ht="17.25" customHeight="1" x14ac:dyDescent="0.25">
      <c r="A31" s="1675"/>
      <c r="B31" s="1677"/>
      <c r="C31" s="1352"/>
      <c r="D31" s="1746"/>
      <c r="E31" s="1748"/>
      <c r="F31" s="1665"/>
      <c r="G31" s="773" t="s">
        <v>162</v>
      </c>
      <c r="H31" s="21">
        <v>230.3</v>
      </c>
      <c r="I31" s="241">
        <v>28.5</v>
      </c>
      <c r="J31" s="543"/>
      <c r="K31" s="1753"/>
      <c r="L31" s="83"/>
      <c r="M31" s="318"/>
      <c r="N31" s="215"/>
    </row>
    <row r="32" spans="1:17" s="2" customFormat="1" ht="17.25" customHeight="1" x14ac:dyDescent="0.25">
      <c r="A32" s="1343"/>
      <c r="B32" s="1345"/>
      <c r="C32" s="1352"/>
      <c r="D32" s="1746"/>
      <c r="E32" s="1748"/>
      <c r="F32" s="1665"/>
      <c r="G32" s="1178"/>
      <c r="H32" s="10"/>
      <c r="I32" s="170"/>
      <c r="J32" s="1262"/>
      <c r="K32" s="1753"/>
      <c r="L32" s="83"/>
      <c r="M32" s="318"/>
      <c r="N32" s="215"/>
      <c r="O32" s="3"/>
    </row>
    <row r="33" spans="1:18" s="2" customFormat="1" ht="17.25" customHeight="1" x14ac:dyDescent="0.25">
      <c r="A33" s="1343"/>
      <c r="B33" s="1345"/>
      <c r="C33" s="1338"/>
      <c r="D33" s="1747"/>
      <c r="E33" s="1752"/>
      <c r="F33" s="1665"/>
      <c r="G33" s="771" t="s">
        <v>26</v>
      </c>
      <c r="H33" s="11">
        <f>SUM(H30:H32)</f>
        <v>627.90000000000009</v>
      </c>
      <c r="I33" s="171">
        <f>SUM(I30:I32)</f>
        <v>120.1</v>
      </c>
      <c r="J33" s="492"/>
      <c r="K33" s="1372"/>
      <c r="L33" s="26"/>
      <c r="M33" s="1391"/>
      <c r="N33" s="423"/>
      <c r="O33" s="3"/>
    </row>
    <row r="34" spans="1:18" s="2" customFormat="1" ht="15.75" customHeight="1" x14ac:dyDescent="0.25">
      <c r="A34" s="1343"/>
      <c r="B34" s="1345"/>
      <c r="C34" s="1352"/>
      <c r="D34" s="1746" t="s">
        <v>249</v>
      </c>
      <c r="E34" s="1748"/>
      <c r="F34" s="1665"/>
      <c r="G34" s="772" t="s">
        <v>22</v>
      </c>
      <c r="H34" s="1390">
        <v>111.1</v>
      </c>
      <c r="I34" s="1460">
        <v>181.5</v>
      </c>
      <c r="J34" s="151">
        <v>181.5</v>
      </c>
      <c r="K34" s="1750" t="s">
        <v>320</v>
      </c>
      <c r="L34" s="347">
        <v>9</v>
      </c>
      <c r="M34" s="141">
        <v>20</v>
      </c>
      <c r="N34" s="523">
        <v>20</v>
      </c>
      <c r="O34" s="973"/>
      <c r="P34" s="973"/>
      <c r="Q34" s="973"/>
    </row>
    <row r="35" spans="1:18" s="2" customFormat="1" ht="15.75" customHeight="1" x14ac:dyDescent="0.25">
      <c r="A35" s="1343"/>
      <c r="B35" s="1345"/>
      <c r="C35" s="1338"/>
      <c r="D35" s="1747"/>
      <c r="E35" s="1748"/>
      <c r="F35" s="1665"/>
      <c r="G35" s="771" t="s">
        <v>26</v>
      </c>
      <c r="H35" s="321">
        <f>SUM(H34:H34)</f>
        <v>111.1</v>
      </c>
      <c r="I35" s="322">
        <f>SUM(I34:I34)</f>
        <v>181.5</v>
      </c>
      <c r="J35" s="373">
        <f>SUM(J34:J34)</f>
        <v>181.5</v>
      </c>
      <c r="K35" s="1754"/>
      <c r="L35" s="324"/>
      <c r="M35" s="551"/>
      <c r="N35" s="555"/>
      <c r="R35" s="3"/>
    </row>
    <row r="36" spans="1:18" s="2" customFormat="1" ht="27.75" customHeight="1" x14ac:dyDescent="0.25">
      <c r="A36" s="1343"/>
      <c r="B36" s="1345"/>
      <c r="C36" s="1352"/>
      <c r="D36" s="1749" t="s">
        <v>170</v>
      </c>
      <c r="E36" s="1748"/>
      <c r="F36" s="1665"/>
      <c r="G36" s="485" t="s">
        <v>37</v>
      </c>
      <c r="H36" s="1390">
        <v>157.4</v>
      </c>
      <c r="I36" s="1460"/>
      <c r="J36" s="260"/>
      <c r="K36" s="1750" t="s">
        <v>171</v>
      </c>
      <c r="L36" s="550">
        <v>30</v>
      </c>
      <c r="M36" s="347"/>
      <c r="N36" s="320"/>
    </row>
    <row r="37" spans="1:18" s="2" customFormat="1" ht="17.25" customHeight="1" x14ac:dyDescent="0.25">
      <c r="A37" s="1343"/>
      <c r="B37" s="1345"/>
      <c r="C37" s="1352"/>
      <c r="D37" s="1746"/>
      <c r="E37" s="1748"/>
      <c r="F37" s="1665"/>
      <c r="G37" s="770" t="s">
        <v>26</v>
      </c>
      <c r="H37" s="253">
        <f>SUM(H36:H36)</f>
        <v>157.4</v>
      </c>
      <c r="I37" s="254">
        <f>SUM(I36:I36)</f>
        <v>0</v>
      </c>
      <c r="J37" s="265">
        <f>SUM(J36:J36)</f>
        <v>0</v>
      </c>
      <c r="K37" s="1751"/>
      <c r="L37" s="326"/>
      <c r="M37" s="552"/>
      <c r="N37" s="327"/>
    </row>
    <row r="38" spans="1:18" s="2" customFormat="1" ht="64.5" customHeight="1" x14ac:dyDescent="0.25">
      <c r="A38" s="1283"/>
      <c r="B38" s="1284"/>
      <c r="C38" s="1285"/>
      <c r="D38" s="496" t="s">
        <v>184</v>
      </c>
      <c r="E38" s="1286"/>
      <c r="F38" s="1287"/>
      <c r="G38" s="1288"/>
      <c r="H38" s="1289"/>
      <c r="I38" s="1290"/>
      <c r="J38" s="1551"/>
      <c r="K38" s="1091" t="s">
        <v>185</v>
      </c>
      <c r="L38" s="1291">
        <v>2500</v>
      </c>
      <c r="M38" s="1292">
        <v>2500</v>
      </c>
      <c r="N38" s="635">
        <v>2500</v>
      </c>
    </row>
    <row r="39" spans="1:18" s="2" customFormat="1" ht="53.25" customHeight="1" x14ac:dyDescent="0.25">
      <c r="A39" s="1343"/>
      <c r="B39" s="1345"/>
      <c r="C39" s="1352"/>
      <c r="D39" s="1574" t="s">
        <v>221</v>
      </c>
      <c r="E39" s="157"/>
      <c r="F39" s="375"/>
      <c r="G39" s="1281"/>
      <c r="H39" s="388"/>
      <c r="I39" s="389"/>
      <c r="J39" s="444"/>
      <c r="K39" s="1282" t="s">
        <v>185</v>
      </c>
      <c r="L39" s="326">
        <v>2500</v>
      </c>
      <c r="M39" s="552">
        <v>2500</v>
      </c>
      <c r="N39" s="327">
        <v>2500</v>
      </c>
    </row>
    <row r="40" spans="1:18" s="2" customFormat="1" ht="17.25" customHeight="1" thickBot="1" x14ac:dyDescent="0.3">
      <c r="A40" s="1356"/>
      <c r="B40" s="1357"/>
      <c r="C40" s="432"/>
      <c r="D40" s="1679"/>
      <c r="E40" s="1631" t="s">
        <v>34</v>
      </c>
      <c r="F40" s="1632"/>
      <c r="G40" s="1632"/>
      <c r="H40" s="22">
        <f>H33+H29+H27+H25+H23+H21+H35+H37</f>
        <v>7973.7000000000007</v>
      </c>
      <c r="I40" s="176">
        <f>I33+I29+I27+I25+I23+I21+I35+I37</f>
        <v>8898.6</v>
      </c>
      <c r="J40" s="263">
        <f>J33+J29+J27+J25+J23+J21+J35+J37</f>
        <v>8843.9000000000015</v>
      </c>
      <c r="K40" s="1062"/>
      <c r="L40" s="25"/>
      <c r="M40" s="282"/>
      <c r="N40" s="152"/>
      <c r="O40" s="3"/>
    </row>
    <row r="41" spans="1:18" s="3" customFormat="1" ht="64.5" customHeight="1" x14ac:dyDescent="0.25">
      <c r="A41" s="1675" t="s">
        <v>15</v>
      </c>
      <c r="B41" s="1677" t="s">
        <v>15</v>
      </c>
      <c r="C41" s="1740" t="s">
        <v>35</v>
      </c>
      <c r="D41" s="1574" t="s">
        <v>36</v>
      </c>
      <c r="E41" s="1742"/>
      <c r="F41" s="1744" t="s">
        <v>19</v>
      </c>
      <c r="G41" s="430" t="s">
        <v>37</v>
      </c>
      <c r="H41" s="1186">
        <v>8767.5</v>
      </c>
      <c r="I41" s="1187">
        <v>8767.5</v>
      </c>
      <c r="J41" s="1188">
        <v>8767.5</v>
      </c>
      <c r="K41" s="1063" t="s">
        <v>321</v>
      </c>
      <c r="L41" s="83">
        <v>4300</v>
      </c>
      <c r="M41" s="84">
        <v>4300</v>
      </c>
      <c r="N41" s="108">
        <v>4300</v>
      </c>
    </row>
    <row r="42" spans="1:18" s="3" customFormat="1" ht="16.5" customHeight="1" thickBot="1" x14ac:dyDescent="0.3">
      <c r="A42" s="1728"/>
      <c r="B42" s="1729"/>
      <c r="C42" s="1741"/>
      <c r="D42" s="1679"/>
      <c r="E42" s="1743"/>
      <c r="F42" s="1745"/>
      <c r="G42" s="278" t="s">
        <v>26</v>
      </c>
      <c r="H42" s="22">
        <f>+H41</f>
        <v>8767.5</v>
      </c>
      <c r="I42" s="176">
        <f>+I41</f>
        <v>8767.5</v>
      </c>
      <c r="J42" s="288">
        <f>+J41</f>
        <v>8767.5</v>
      </c>
      <c r="K42" s="1064"/>
      <c r="L42" s="135"/>
      <c r="M42" s="283"/>
      <c r="N42" s="420"/>
    </row>
    <row r="43" spans="1:18" s="3" customFormat="1" ht="21.75" customHeight="1" x14ac:dyDescent="0.25">
      <c r="A43" s="1342" t="s">
        <v>15</v>
      </c>
      <c r="B43" s="6" t="s">
        <v>15</v>
      </c>
      <c r="C43" s="130" t="s">
        <v>39</v>
      </c>
      <c r="D43" s="1678" t="s">
        <v>40</v>
      </c>
      <c r="E43" s="148"/>
      <c r="F43" s="79" t="s">
        <v>19</v>
      </c>
      <c r="G43" s="148" t="s">
        <v>37</v>
      </c>
      <c r="H43" s="1271">
        <v>17720.599999999999</v>
      </c>
      <c r="I43" s="1270">
        <v>17720.599999999999</v>
      </c>
      <c r="J43" s="1272">
        <v>17720.599999999999</v>
      </c>
      <c r="K43" s="1738" t="s">
        <v>321</v>
      </c>
      <c r="L43" s="1056">
        <v>32000</v>
      </c>
      <c r="M43" s="559">
        <v>32000</v>
      </c>
      <c r="N43" s="560">
        <v>32000</v>
      </c>
    </row>
    <row r="44" spans="1:18" s="3" customFormat="1" ht="16.5" customHeight="1" thickBot="1" x14ac:dyDescent="0.3">
      <c r="A44" s="1356"/>
      <c r="B44" s="24"/>
      <c r="C44" s="1363"/>
      <c r="D44" s="1679"/>
      <c r="E44" s="25"/>
      <c r="F44" s="1366"/>
      <c r="G44" s="278" t="s">
        <v>26</v>
      </c>
      <c r="H44" s="22">
        <f>+H43</f>
        <v>17720.599999999999</v>
      </c>
      <c r="I44" s="176">
        <f>+I43</f>
        <v>17720.599999999999</v>
      </c>
      <c r="J44" s="288">
        <f>+J43</f>
        <v>17720.599999999999</v>
      </c>
      <c r="K44" s="1739"/>
      <c r="L44" s="556"/>
      <c r="M44" s="557"/>
      <c r="N44" s="558"/>
    </row>
    <row r="45" spans="1:18" s="2" customFormat="1" ht="54" customHeight="1" x14ac:dyDescent="0.25">
      <c r="A45" s="1674" t="s">
        <v>15</v>
      </c>
      <c r="B45" s="1676" t="s">
        <v>15</v>
      </c>
      <c r="C45" s="1730" t="s">
        <v>41</v>
      </c>
      <c r="D45" s="1678" t="s">
        <v>164</v>
      </c>
      <c r="E45" s="148"/>
      <c r="F45" s="1350" t="s">
        <v>19</v>
      </c>
      <c r="G45" s="775" t="s">
        <v>22</v>
      </c>
      <c r="H45" s="1067">
        <f>600-100</f>
        <v>500</v>
      </c>
      <c r="I45" s="880">
        <f>790-40-250</f>
        <v>500</v>
      </c>
      <c r="J45" s="881">
        <f>790-40-250</f>
        <v>500</v>
      </c>
      <c r="K45" s="1684" t="s">
        <v>165</v>
      </c>
      <c r="L45" s="563">
        <v>450</v>
      </c>
      <c r="M45" s="559">
        <v>450</v>
      </c>
      <c r="N45" s="560">
        <v>450</v>
      </c>
      <c r="O45" s="971"/>
    </row>
    <row r="46" spans="1:18" s="3" customFormat="1" ht="16.5" customHeight="1" thickBot="1" x14ac:dyDescent="0.3">
      <c r="A46" s="1728"/>
      <c r="B46" s="1729"/>
      <c r="C46" s="1732"/>
      <c r="D46" s="1679"/>
      <c r="E46" s="25"/>
      <c r="F46" s="1366"/>
      <c r="G46" s="278" t="s">
        <v>26</v>
      </c>
      <c r="H46" s="22">
        <f>+H45</f>
        <v>500</v>
      </c>
      <c r="I46" s="176">
        <f>+I45</f>
        <v>500</v>
      </c>
      <c r="J46" s="288">
        <f>+J45</f>
        <v>500</v>
      </c>
      <c r="K46" s="1685"/>
      <c r="L46" s="1057"/>
      <c r="M46" s="564"/>
      <c r="N46" s="565"/>
    </row>
    <row r="47" spans="1:18" s="2" customFormat="1" ht="29.25" customHeight="1" x14ac:dyDescent="0.25">
      <c r="A47" s="1674" t="s">
        <v>15</v>
      </c>
      <c r="B47" s="1676" t="s">
        <v>15</v>
      </c>
      <c r="C47" s="1730" t="s">
        <v>42</v>
      </c>
      <c r="D47" s="1678" t="s">
        <v>212</v>
      </c>
      <c r="E47" s="148"/>
      <c r="F47" s="1350" t="s">
        <v>19</v>
      </c>
      <c r="G47" s="775" t="s">
        <v>20</v>
      </c>
      <c r="H47" s="126">
        <v>210.6</v>
      </c>
      <c r="I47" s="199">
        <v>219</v>
      </c>
      <c r="J47" s="832">
        <v>219</v>
      </c>
      <c r="K47" s="1065" t="s">
        <v>210</v>
      </c>
      <c r="L47" s="567">
        <v>200</v>
      </c>
      <c r="M47" s="568">
        <v>200</v>
      </c>
      <c r="N47" s="569">
        <v>200</v>
      </c>
      <c r="O47" s="3"/>
    </row>
    <row r="48" spans="1:18" s="2" customFormat="1" ht="24" customHeight="1" x14ac:dyDescent="0.25">
      <c r="A48" s="1675"/>
      <c r="B48" s="1677"/>
      <c r="C48" s="1731"/>
      <c r="D48" s="1574"/>
      <c r="E48" s="26"/>
      <c r="F48" s="52"/>
      <c r="G48" s="776"/>
      <c r="H48" s="45"/>
      <c r="I48" s="192"/>
      <c r="J48" s="247"/>
      <c r="K48" s="1733" t="s">
        <v>211</v>
      </c>
      <c r="L48" s="570">
        <v>50</v>
      </c>
      <c r="M48" s="571">
        <v>50</v>
      </c>
      <c r="N48" s="572">
        <v>50</v>
      </c>
    </row>
    <row r="49" spans="1:16" s="3" customFormat="1" ht="16.5" customHeight="1" thickBot="1" x14ac:dyDescent="0.3">
      <c r="A49" s="1728"/>
      <c r="B49" s="1729"/>
      <c r="C49" s="1732"/>
      <c r="D49" s="1679"/>
      <c r="E49" s="25"/>
      <c r="F49" s="1366"/>
      <c r="G49" s="278" t="s">
        <v>26</v>
      </c>
      <c r="H49" s="22">
        <f>+H47</f>
        <v>210.6</v>
      </c>
      <c r="I49" s="176">
        <f>+I47</f>
        <v>219</v>
      </c>
      <c r="J49" s="288">
        <f>+J47</f>
        <v>219</v>
      </c>
      <c r="K49" s="1734"/>
      <c r="L49" s="562"/>
      <c r="M49" s="573"/>
      <c r="N49" s="574"/>
    </row>
    <row r="50" spans="1:16" s="2" customFormat="1" ht="16.5" customHeight="1" thickBot="1" x14ac:dyDescent="0.3">
      <c r="A50" s="393" t="s">
        <v>15</v>
      </c>
      <c r="B50" s="5" t="s">
        <v>15</v>
      </c>
      <c r="C50" s="1735" t="s">
        <v>43</v>
      </c>
      <c r="D50" s="1736"/>
      <c r="E50" s="1736"/>
      <c r="F50" s="1736"/>
      <c r="G50" s="1737"/>
      <c r="H50" s="1068">
        <f>H46+H44+H42+H40+H49</f>
        <v>35172.400000000001</v>
      </c>
      <c r="I50" s="541">
        <f t="shared" ref="I50:J50" si="1">I46+I44+I42+I40+I49</f>
        <v>36105.699999999997</v>
      </c>
      <c r="J50" s="784">
        <f t="shared" si="1"/>
        <v>36051</v>
      </c>
      <c r="K50" s="1609"/>
      <c r="L50" s="1610"/>
      <c r="M50" s="1610"/>
      <c r="N50" s="1611"/>
    </row>
    <row r="51" spans="1:16" s="2" customFormat="1" ht="16.5" customHeight="1" thickBot="1" x14ac:dyDescent="0.3">
      <c r="A51" s="394" t="s">
        <v>15</v>
      </c>
      <c r="B51" s="5" t="s">
        <v>35</v>
      </c>
      <c r="C51" s="1642" t="s">
        <v>44</v>
      </c>
      <c r="D51" s="1642"/>
      <c r="E51" s="1642"/>
      <c r="F51" s="1642"/>
      <c r="G51" s="1721"/>
      <c r="H51" s="1721"/>
      <c r="I51" s="1721"/>
      <c r="J51" s="1721"/>
      <c r="K51" s="1642"/>
      <c r="L51" s="1642"/>
      <c r="M51" s="1642"/>
      <c r="N51" s="1643"/>
    </row>
    <row r="52" spans="1:16" s="3" customFormat="1" ht="15" customHeight="1" x14ac:dyDescent="0.25">
      <c r="A52" s="1342" t="s">
        <v>15</v>
      </c>
      <c r="B52" s="1344" t="s">
        <v>35</v>
      </c>
      <c r="C52" s="28" t="s">
        <v>15</v>
      </c>
      <c r="D52" s="1575" t="s">
        <v>45</v>
      </c>
      <c r="E52" s="1722" t="s">
        <v>118</v>
      </c>
      <c r="F52" s="309">
        <v>3</v>
      </c>
      <c r="G52" s="1119" t="s">
        <v>22</v>
      </c>
      <c r="H52" s="223">
        <f>5176.5+2.6</f>
        <v>5179.1000000000004</v>
      </c>
      <c r="I52" s="168">
        <v>4822.2</v>
      </c>
      <c r="J52" s="245">
        <v>4746.3</v>
      </c>
      <c r="K52" s="1082"/>
      <c r="L52" s="284"/>
      <c r="M52" s="617"/>
      <c r="N52" s="293"/>
    </row>
    <row r="53" spans="1:16" s="3" customFormat="1" ht="15" customHeight="1" x14ac:dyDescent="0.25">
      <c r="A53" s="1343"/>
      <c r="B53" s="1345"/>
      <c r="C53" s="136"/>
      <c r="D53" s="1576"/>
      <c r="E53" s="1723"/>
      <c r="F53" s="217"/>
      <c r="G53" s="155" t="s">
        <v>46</v>
      </c>
      <c r="H53" s="243">
        <v>646.9</v>
      </c>
      <c r="I53" s="189">
        <v>659.9</v>
      </c>
      <c r="J53" s="250">
        <v>669.3</v>
      </c>
      <c r="K53" s="1083"/>
      <c r="L53" s="277"/>
      <c r="M53" s="618"/>
      <c r="N53" s="349"/>
    </row>
    <row r="54" spans="1:16" s="3" customFormat="1" ht="15" customHeight="1" x14ac:dyDescent="0.25">
      <c r="A54" s="1343"/>
      <c r="B54" s="1345"/>
      <c r="C54" s="136"/>
      <c r="D54" s="1333"/>
      <c r="E54" s="1723"/>
      <c r="F54" s="217"/>
      <c r="G54" s="134" t="s">
        <v>20</v>
      </c>
      <c r="H54" s="179">
        <v>122.1</v>
      </c>
      <c r="I54" s="190">
        <v>62</v>
      </c>
      <c r="J54" s="246">
        <v>62</v>
      </c>
      <c r="K54" s="1083"/>
      <c r="L54" s="277"/>
      <c r="M54" s="618"/>
      <c r="N54" s="349"/>
    </row>
    <row r="55" spans="1:16" s="3" customFormat="1" ht="15" customHeight="1" x14ac:dyDescent="0.25">
      <c r="A55" s="1343"/>
      <c r="B55" s="1345"/>
      <c r="C55" s="136"/>
      <c r="D55" s="1333"/>
      <c r="E55" s="1723"/>
      <c r="F55" s="217"/>
      <c r="G55" s="1054" t="s">
        <v>163</v>
      </c>
      <c r="H55" s="243">
        <v>40.6</v>
      </c>
      <c r="I55" s="189">
        <f>SUMIF(G60:G104,"sb(esa)",I60:I104)</f>
        <v>0</v>
      </c>
      <c r="J55" s="250">
        <f>SUMIF(G60:G104,"sb(esa)",J60:J104)</f>
        <v>0</v>
      </c>
      <c r="K55" s="1083"/>
      <c r="L55" s="277"/>
      <c r="M55" s="618"/>
      <c r="N55" s="349"/>
    </row>
    <row r="56" spans="1:16" s="3" customFormat="1" ht="15" customHeight="1" x14ac:dyDescent="0.25">
      <c r="A56" s="1343"/>
      <c r="B56" s="1345"/>
      <c r="C56" s="136"/>
      <c r="D56" s="1333"/>
      <c r="E56" s="1723"/>
      <c r="F56" s="217"/>
      <c r="G56" s="134" t="s">
        <v>162</v>
      </c>
      <c r="H56" s="179">
        <f>108.5-31</f>
        <v>77.5</v>
      </c>
      <c r="I56" s="190">
        <v>91.5</v>
      </c>
      <c r="J56" s="246">
        <v>91.5</v>
      </c>
      <c r="K56" s="1083"/>
      <c r="L56" s="277"/>
      <c r="M56" s="618"/>
      <c r="N56" s="349"/>
    </row>
    <row r="57" spans="1:16" s="3" customFormat="1" ht="15" customHeight="1" x14ac:dyDescent="0.25">
      <c r="A57" s="1343"/>
      <c r="B57" s="1345"/>
      <c r="C57" s="136"/>
      <c r="D57" s="1333"/>
      <c r="E57" s="1723"/>
      <c r="F57" s="217"/>
      <c r="G57" s="134" t="s">
        <v>62</v>
      </c>
      <c r="H57" s="243">
        <f>72.2+31</f>
        <v>103.2</v>
      </c>
      <c r="I57" s="189">
        <f>SUMIF(G60:G104,"es",I60:I104)</f>
        <v>0</v>
      </c>
      <c r="J57" s="250">
        <f>SUMIF(G60:G104,"es",J60:J104)</f>
        <v>0</v>
      </c>
      <c r="K57" s="1083"/>
      <c r="L57" s="277"/>
      <c r="M57" s="618"/>
      <c r="N57" s="349"/>
    </row>
    <row r="58" spans="1:16" s="3" customFormat="1" ht="15" customHeight="1" x14ac:dyDescent="0.25">
      <c r="A58" s="1343"/>
      <c r="B58" s="1345"/>
      <c r="C58" s="136"/>
      <c r="D58" s="1333"/>
      <c r="E58" s="1723"/>
      <c r="F58" s="217"/>
      <c r="G58" s="134" t="s">
        <v>47</v>
      </c>
      <c r="H58" s="179">
        <v>5</v>
      </c>
      <c r="I58" s="190">
        <v>6</v>
      </c>
      <c r="J58" s="246">
        <v>7</v>
      </c>
      <c r="K58" s="1083"/>
      <c r="L58" s="277"/>
      <c r="M58" s="618"/>
      <c r="N58" s="349"/>
    </row>
    <row r="59" spans="1:16" s="3" customFormat="1" ht="15" customHeight="1" thickBot="1" x14ac:dyDescent="0.3">
      <c r="A59" s="1343"/>
      <c r="B59" s="1345"/>
      <c r="C59" s="136"/>
      <c r="D59" s="1333"/>
      <c r="E59" s="1723"/>
      <c r="F59" s="217"/>
      <c r="G59" s="133" t="s">
        <v>37</v>
      </c>
      <c r="H59" s="180">
        <v>152</v>
      </c>
      <c r="I59" s="191">
        <v>108.6</v>
      </c>
      <c r="J59" s="440">
        <v>110.6</v>
      </c>
      <c r="K59" s="1083"/>
      <c r="L59" s="277"/>
      <c r="M59" s="618"/>
      <c r="N59" s="349"/>
    </row>
    <row r="60" spans="1:16" s="3" customFormat="1" ht="18" customHeight="1" x14ac:dyDescent="0.25">
      <c r="A60" s="1343"/>
      <c r="B60" s="1345"/>
      <c r="C60" s="1352"/>
      <c r="D60" s="1724" t="s">
        <v>325</v>
      </c>
      <c r="E60" s="1723"/>
      <c r="F60" s="217"/>
      <c r="G60" s="376"/>
      <c r="H60" s="1488"/>
      <c r="I60" s="1491"/>
      <c r="J60" s="1104"/>
      <c r="K60" s="1124" t="s">
        <v>92</v>
      </c>
      <c r="L60" s="1125">
        <v>82</v>
      </c>
      <c r="M60" s="1126">
        <v>82</v>
      </c>
      <c r="N60" s="1127">
        <v>82</v>
      </c>
      <c r="O60" s="182"/>
      <c r="P60" s="182"/>
    </row>
    <row r="61" spans="1:16" s="3" customFormat="1" ht="16.5" customHeight="1" x14ac:dyDescent="0.25">
      <c r="A61" s="1343"/>
      <c r="B61" s="1345"/>
      <c r="C61" s="1352"/>
      <c r="D61" s="1607"/>
      <c r="E61" s="1723"/>
      <c r="F61" s="217"/>
      <c r="G61" s="376"/>
      <c r="H61" s="182"/>
      <c r="I61" s="193"/>
      <c r="J61" s="955"/>
      <c r="K61" s="1348" t="s">
        <v>254</v>
      </c>
      <c r="L61" s="1371">
        <v>1</v>
      </c>
      <c r="M61" s="1391"/>
      <c r="N61" s="423"/>
    </row>
    <row r="62" spans="1:16" s="3" customFormat="1" ht="30" customHeight="1" x14ac:dyDescent="0.25">
      <c r="A62" s="1343"/>
      <c r="B62" s="1345"/>
      <c r="C62" s="1352"/>
      <c r="D62" s="1572" t="s">
        <v>169</v>
      </c>
      <c r="E62" s="1723"/>
      <c r="F62" s="217"/>
      <c r="G62" s="376"/>
      <c r="H62" s="182"/>
      <c r="I62" s="193"/>
      <c r="J62" s="955"/>
      <c r="K62" s="1726" t="s">
        <v>174</v>
      </c>
      <c r="L62" s="379">
        <v>60</v>
      </c>
      <c r="M62" s="620"/>
      <c r="N62" s="303"/>
    </row>
    <row r="63" spans="1:16" s="3" customFormat="1" ht="36.75" customHeight="1" thickBot="1" x14ac:dyDescent="0.3">
      <c r="A63" s="1343"/>
      <c r="B63" s="1345"/>
      <c r="C63" s="1352"/>
      <c r="D63" s="1725"/>
      <c r="E63" s="1723"/>
      <c r="F63" s="217"/>
      <c r="G63" s="376"/>
      <c r="H63" s="182"/>
      <c r="I63" s="193"/>
      <c r="J63" s="955"/>
      <c r="K63" s="1727"/>
      <c r="L63" s="887"/>
      <c r="M63" s="1128"/>
      <c r="N63" s="1129"/>
    </row>
    <row r="64" spans="1:16" s="3" customFormat="1" ht="29.25" customHeight="1" x14ac:dyDescent="0.25">
      <c r="A64" s="1343"/>
      <c r="B64" s="1345"/>
      <c r="C64" s="1352"/>
      <c r="D64" s="142" t="s">
        <v>324</v>
      </c>
      <c r="E64" s="1723"/>
      <c r="F64" s="217"/>
      <c r="G64" s="376"/>
      <c r="H64" s="1488"/>
      <c r="I64" s="1491"/>
      <c r="J64" s="1104"/>
      <c r="K64" s="1084" t="s">
        <v>322</v>
      </c>
      <c r="L64" s="1075">
        <v>160</v>
      </c>
      <c r="M64" s="1122">
        <v>160</v>
      </c>
      <c r="N64" s="1123">
        <v>160</v>
      </c>
    </row>
    <row r="65" spans="1:15" s="3" customFormat="1" ht="55.5" customHeight="1" x14ac:dyDescent="0.25">
      <c r="A65" s="1343"/>
      <c r="B65" s="1345"/>
      <c r="C65" s="1352"/>
      <c r="D65" s="1334"/>
      <c r="E65" s="1113"/>
      <c r="F65" s="217"/>
      <c r="G65" s="376"/>
      <c r="H65" s="182"/>
      <c r="I65" s="193"/>
      <c r="J65" s="251"/>
      <c r="K65" s="1085" t="s">
        <v>333</v>
      </c>
      <c r="L65" s="1076" t="s">
        <v>263</v>
      </c>
      <c r="M65" s="584" t="s">
        <v>263</v>
      </c>
      <c r="N65" s="441" t="s">
        <v>263</v>
      </c>
    </row>
    <row r="66" spans="1:15" s="3" customFormat="1" ht="30" customHeight="1" x14ac:dyDescent="0.25">
      <c r="A66" s="1343"/>
      <c r="B66" s="1345"/>
      <c r="C66" s="1352"/>
      <c r="D66" s="1334"/>
      <c r="E66" s="1113"/>
      <c r="F66" s="217"/>
      <c r="G66" s="376"/>
      <c r="H66" s="182"/>
      <c r="I66" s="193"/>
      <c r="J66" s="251"/>
      <c r="K66" s="1086" t="s">
        <v>187</v>
      </c>
      <c r="L66" s="1077">
        <v>280</v>
      </c>
      <c r="M66" s="508">
        <v>300</v>
      </c>
      <c r="N66" s="635">
        <v>320</v>
      </c>
    </row>
    <row r="67" spans="1:15" s="3" customFormat="1" ht="37.5" customHeight="1" x14ac:dyDescent="0.25">
      <c r="A67" s="1343"/>
      <c r="B67" s="1345"/>
      <c r="C67" s="1352"/>
      <c r="D67" s="1334"/>
      <c r="E67" s="1113"/>
      <c r="F67" s="217"/>
      <c r="G67" s="376"/>
      <c r="H67" s="182"/>
      <c r="I67" s="193"/>
      <c r="J67" s="251"/>
      <c r="K67" s="1355" t="s">
        <v>334</v>
      </c>
      <c r="L67" s="1106" t="s">
        <v>186</v>
      </c>
      <c r="M67" s="1107" t="s">
        <v>186</v>
      </c>
      <c r="N67" s="1108" t="s">
        <v>186</v>
      </c>
    </row>
    <row r="68" spans="1:15" s="3" customFormat="1" ht="55.5" customHeight="1" x14ac:dyDescent="0.25">
      <c r="A68" s="1343"/>
      <c r="B68" s="1345"/>
      <c r="C68" s="1352"/>
      <c r="D68" s="1331" t="s">
        <v>161</v>
      </c>
      <c r="E68" s="1113"/>
      <c r="F68" s="217"/>
      <c r="G68" s="376"/>
      <c r="H68" s="182"/>
      <c r="I68" s="193"/>
      <c r="J68" s="955"/>
      <c r="K68" s="1086" t="s">
        <v>335</v>
      </c>
      <c r="L68" s="1109">
        <v>0.5</v>
      </c>
      <c r="M68" s="1110">
        <v>0.5</v>
      </c>
      <c r="N68" s="1111">
        <v>0.5</v>
      </c>
    </row>
    <row r="69" spans="1:15" s="3" customFormat="1" ht="43.5" customHeight="1" x14ac:dyDescent="0.25">
      <c r="A69" s="1343"/>
      <c r="B69" s="1345"/>
      <c r="C69" s="1352"/>
      <c r="D69" s="1334"/>
      <c r="E69" s="1113"/>
      <c r="F69" s="217"/>
      <c r="G69" s="1377"/>
      <c r="H69" s="1105"/>
      <c r="I69" s="591"/>
      <c r="J69" s="1071"/>
      <c r="K69" s="1130" t="s">
        <v>141</v>
      </c>
      <c r="L69" s="585" t="s">
        <v>100</v>
      </c>
      <c r="M69" s="1131">
        <v>20</v>
      </c>
      <c r="N69" s="1132">
        <v>20</v>
      </c>
    </row>
    <row r="70" spans="1:15" s="3" customFormat="1" ht="42" customHeight="1" x14ac:dyDescent="0.25">
      <c r="A70" s="1343"/>
      <c r="B70" s="1345"/>
      <c r="C70" s="1352"/>
      <c r="D70" s="1331" t="s">
        <v>323</v>
      </c>
      <c r="E70" s="1113"/>
      <c r="F70" s="217"/>
      <c r="G70" s="376"/>
      <c r="H70" s="1105"/>
      <c r="I70" s="591"/>
      <c r="J70" s="1071"/>
      <c r="K70" s="1087" t="s">
        <v>141</v>
      </c>
      <c r="L70" s="506" t="s">
        <v>19</v>
      </c>
      <c r="M70" s="509"/>
      <c r="N70" s="294"/>
    </row>
    <row r="71" spans="1:15" s="3" customFormat="1" ht="21" customHeight="1" x14ac:dyDescent="0.25">
      <c r="A71" s="1343"/>
      <c r="B71" s="1345"/>
      <c r="C71" s="1352"/>
      <c r="D71" s="1572" t="s">
        <v>191</v>
      </c>
      <c r="E71" s="1113"/>
      <c r="F71" s="217"/>
      <c r="G71" s="1377"/>
      <c r="H71" s="1105"/>
      <c r="I71" s="591"/>
      <c r="J71" s="1071"/>
      <c r="K71" s="1719" t="s">
        <v>192</v>
      </c>
      <c r="L71" s="592" t="s">
        <v>19</v>
      </c>
      <c r="M71" s="510"/>
      <c r="N71" s="352"/>
    </row>
    <row r="72" spans="1:15" s="3" customFormat="1" ht="21" customHeight="1" x14ac:dyDescent="0.25">
      <c r="A72" s="1283"/>
      <c r="B72" s="1284"/>
      <c r="C72" s="1285"/>
      <c r="D72" s="1573"/>
      <c r="E72" s="1295"/>
      <c r="F72" s="1296"/>
      <c r="G72" s="1378"/>
      <c r="H72" s="1467"/>
      <c r="I72" s="1461"/>
      <c r="J72" s="1297"/>
      <c r="K72" s="1720"/>
      <c r="L72" s="585"/>
      <c r="M72" s="755"/>
      <c r="N72" s="235"/>
    </row>
    <row r="73" spans="1:15" s="3" customFormat="1" ht="41.25" customHeight="1" x14ac:dyDescent="0.25">
      <c r="A73" s="1343"/>
      <c r="B73" s="1345"/>
      <c r="C73" s="1352"/>
      <c r="D73" s="142" t="s">
        <v>148</v>
      </c>
      <c r="E73" s="1113"/>
      <c r="F73" s="217"/>
      <c r="G73" s="376"/>
      <c r="H73" s="1488"/>
      <c r="I73" s="1491"/>
      <c r="J73" s="1104"/>
      <c r="K73" s="1376" t="s">
        <v>196</v>
      </c>
      <c r="L73" s="594" t="s">
        <v>193</v>
      </c>
      <c r="M73" s="626">
        <v>70</v>
      </c>
      <c r="N73" s="639">
        <v>70</v>
      </c>
    </row>
    <row r="74" spans="1:15" s="3" customFormat="1" ht="28.5" customHeight="1" x14ac:dyDescent="0.25">
      <c r="A74" s="1343"/>
      <c r="B74" s="1345"/>
      <c r="C74" s="1352"/>
      <c r="D74" s="142"/>
      <c r="E74" s="1113"/>
      <c r="F74" s="217"/>
      <c r="G74" s="376"/>
      <c r="H74" s="182"/>
      <c r="I74" s="193"/>
      <c r="J74" s="955"/>
      <c r="K74" s="1376" t="s">
        <v>197</v>
      </c>
      <c r="L74" s="594" t="s">
        <v>194</v>
      </c>
      <c r="M74" s="626">
        <v>42</v>
      </c>
      <c r="N74" s="639">
        <v>42</v>
      </c>
    </row>
    <row r="75" spans="1:15" s="3" customFormat="1" ht="41.25" customHeight="1" x14ac:dyDescent="0.25">
      <c r="A75" s="1343"/>
      <c r="B75" s="1345"/>
      <c r="C75" s="1352"/>
      <c r="D75" s="142"/>
      <c r="E75" s="1113"/>
      <c r="F75" s="217"/>
      <c r="G75" s="376"/>
      <c r="H75" s="182"/>
      <c r="I75" s="193"/>
      <c r="J75" s="955"/>
      <c r="K75" s="1088" t="s">
        <v>198</v>
      </c>
      <c r="L75" s="599" t="s">
        <v>195</v>
      </c>
      <c r="M75" s="628">
        <v>63</v>
      </c>
      <c r="N75" s="641">
        <v>63</v>
      </c>
    </row>
    <row r="76" spans="1:15" s="3" customFormat="1" ht="16.5" customHeight="1" thickBot="1" x14ac:dyDescent="0.3">
      <c r="A76" s="1343"/>
      <c r="B76" s="1345"/>
      <c r="C76" s="1352"/>
      <c r="D76" s="1058"/>
      <c r="E76" s="1113"/>
      <c r="F76" s="217"/>
      <c r="G76" s="376"/>
      <c r="H76" s="903"/>
      <c r="I76" s="193"/>
      <c r="J76" s="955"/>
      <c r="K76" s="1133" t="s">
        <v>269</v>
      </c>
      <c r="L76" s="1134"/>
      <c r="M76" s="1135" t="s">
        <v>266</v>
      </c>
      <c r="N76" s="1136"/>
    </row>
    <row r="77" spans="1:15" s="3" customFormat="1" ht="17.25" customHeight="1" x14ac:dyDescent="0.25">
      <c r="A77" s="1343"/>
      <c r="B77" s="1345"/>
      <c r="C77" s="1352"/>
      <c r="D77" s="1574" t="s">
        <v>48</v>
      </c>
      <c r="E77" s="1113"/>
      <c r="F77" s="1353"/>
      <c r="G77" s="376"/>
      <c r="H77" s="1488"/>
      <c r="I77" s="1491"/>
      <c r="J77" s="1115"/>
      <c r="K77" s="1063" t="s">
        <v>200</v>
      </c>
      <c r="L77" s="600" t="s">
        <v>199</v>
      </c>
      <c r="M77" s="629">
        <v>14000</v>
      </c>
      <c r="N77" s="642">
        <v>14000</v>
      </c>
      <c r="O77" s="107"/>
    </row>
    <row r="78" spans="1:15" s="3" customFormat="1" ht="29.25" customHeight="1" x14ac:dyDescent="0.25">
      <c r="A78" s="1343"/>
      <c r="B78" s="1345"/>
      <c r="C78" s="1352"/>
      <c r="D78" s="1574"/>
      <c r="F78" s="1118"/>
      <c r="G78" s="1114"/>
      <c r="I78" s="195"/>
      <c r="J78" s="542"/>
      <c r="K78" s="1091" t="s">
        <v>300</v>
      </c>
      <c r="L78" s="549">
        <v>5</v>
      </c>
      <c r="M78" s="77"/>
      <c r="N78" s="1375"/>
      <c r="O78" s="1052"/>
    </row>
    <row r="79" spans="1:15" s="3" customFormat="1" ht="30.75" customHeight="1" x14ac:dyDescent="0.25">
      <c r="A79" s="1343"/>
      <c r="B79" s="1345"/>
      <c r="C79" s="1352"/>
      <c r="D79" s="1114"/>
      <c r="F79" s="1118"/>
      <c r="G79" s="1114"/>
      <c r="I79" s="1116"/>
      <c r="J79" s="1117"/>
      <c r="K79" s="1091" t="s">
        <v>336</v>
      </c>
      <c r="L79" s="549">
        <v>30</v>
      </c>
      <c r="M79" s="530"/>
      <c r="N79" s="1374"/>
    </row>
    <row r="80" spans="1:15" s="3" customFormat="1" ht="29.25" customHeight="1" x14ac:dyDescent="0.25">
      <c r="A80" s="1343"/>
      <c r="B80" s="1345"/>
      <c r="C80" s="1352"/>
      <c r="D80" s="1351"/>
      <c r="E80" s="1113"/>
      <c r="F80" s="1353"/>
      <c r="G80" s="377"/>
      <c r="H80" s="1489"/>
      <c r="I80" s="591"/>
      <c r="J80" s="1071"/>
      <c r="K80" s="1090" t="s">
        <v>201</v>
      </c>
      <c r="L80" s="602">
        <v>12</v>
      </c>
      <c r="M80" s="631">
        <v>12</v>
      </c>
      <c r="N80" s="525">
        <v>12</v>
      </c>
    </row>
    <row r="81" spans="1:18" s="3" customFormat="1" ht="42" customHeight="1" x14ac:dyDescent="0.25">
      <c r="A81" s="1343"/>
      <c r="B81" s="1345"/>
      <c r="C81" s="1352"/>
      <c r="D81" s="1351"/>
      <c r="E81" s="1113"/>
      <c r="F81" s="1353"/>
      <c r="G81" s="377"/>
      <c r="H81" s="1489"/>
      <c r="I81" s="591"/>
      <c r="J81" s="1071"/>
      <c r="K81" s="1090" t="s">
        <v>271</v>
      </c>
      <c r="L81" s="602">
        <v>12</v>
      </c>
      <c r="M81" s="631">
        <v>8</v>
      </c>
      <c r="N81" s="525">
        <v>8</v>
      </c>
    </row>
    <row r="82" spans="1:18" s="3" customFormat="1" ht="41.25" customHeight="1" x14ac:dyDescent="0.25">
      <c r="A82" s="1343"/>
      <c r="B82" s="1345"/>
      <c r="C82" s="1352"/>
      <c r="D82" s="1351"/>
      <c r="E82" s="1113"/>
      <c r="F82" s="1353"/>
      <c r="G82" s="1377"/>
      <c r="H82" s="1105"/>
      <c r="I82" s="591"/>
      <c r="J82" s="1071"/>
      <c r="K82" s="1090" t="s">
        <v>337</v>
      </c>
      <c r="L82" s="602">
        <v>3</v>
      </c>
      <c r="M82" s="631">
        <v>4</v>
      </c>
      <c r="N82" s="525">
        <v>4</v>
      </c>
    </row>
    <row r="83" spans="1:18" s="3" customFormat="1" ht="32.25" customHeight="1" x14ac:dyDescent="0.25">
      <c r="A83" s="1343"/>
      <c r="B83" s="1345"/>
      <c r="C83" s="1352"/>
      <c r="D83" s="1351"/>
      <c r="E83" s="1113"/>
      <c r="F83" s="1353"/>
      <c r="G83" s="1377"/>
      <c r="H83" s="1006"/>
      <c r="I83" s="591"/>
      <c r="J83" s="1071"/>
      <c r="K83" s="1092" t="s">
        <v>227</v>
      </c>
      <c r="L83" s="78">
        <v>130</v>
      </c>
      <c r="M83" s="507"/>
      <c r="N83" s="303"/>
    </row>
    <row r="84" spans="1:18" s="3" customFormat="1" ht="16.5" customHeight="1" x14ac:dyDescent="0.25">
      <c r="A84" s="1343"/>
      <c r="B84" s="1345"/>
      <c r="C84" s="1352"/>
      <c r="D84" s="1572" t="s">
        <v>326</v>
      </c>
      <c r="E84" s="1113"/>
      <c r="F84" s="1353"/>
      <c r="G84" s="376"/>
      <c r="H84" s="107"/>
      <c r="I84" s="193"/>
      <c r="J84" s="955"/>
      <c r="K84" s="1713" t="s">
        <v>145</v>
      </c>
      <c r="L84" s="78">
        <v>104</v>
      </c>
      <c r="M84" s="96"/>
      <c r="N84" s="276"/>
    </row>
    <row r="85" spans="1:18" s="3" customFormat="1" ht="27.75" customHeight="1" x14ac:dyDescent="0.25">
      <c r="A85" s="1343"/>
      <c r="B85" s="1345"/>
      <c r="C85" s="1352"/>
      <c r="D85" s="1572"/>
      <c r="E85" s="1113"/>
      <c r="F85" s="1353"/>
      <c r="G85" s="376"/>
      <c r="H85" s="182"/>
      <c r="I85" s="193"/>
      <c r="J85" s="955"/>
      <c r="K85" s="1568"/>
      <c r="L85" s="139"/>
      <c r="M85" s="76"/>
      <c r="N85" s="419"/>
    </row>
    <row r="86" spans="1:18" s="2" customFormat="1" ht="21.75" customHeight="1" x14ac:dyDescent="0.25">
      <c r="A86" s="1655"/>
      <c r="B86" s="1657"/>
      <c r="C86" s="1715"/>
      <c r="D86" s="1572" t="s">
        <v>327</v>
      </c>
      <c r="E86" s="1717"/>
      <c r="F86" s="1718"/>
      <c r="G86" s="144"/>
      <c r="H86" s="182"/>
      <c r="I86" s="193"/>
      <c r="J86" s="251"/>
      <c r="K86" s="1354" t="s">
        <v>306</v>
      </c>
      <c r="L86" s="976">
        <v>1</v>
      </c>
      <c r="M86" s="731">
        <v>1</v>
      </c>
      <c r="N86" s="977">
        <v>1</v>
      </c>
      <c r="O86" s="973"/>
      <c r="R86" s="3"/>
    </row>
    <row r="87" spans="1:18" s="2" customFormat="1" ht="35.25" customHeight="1" x14ac:dyDescent="0.25">
      <c r="A87" s="1655"/>
      <c r="B87" s="1657"/>
      <c r="C87" s="1715"/>
      <c r="D87" s="1716"/>
      <c r="E87" s="1717"/>
      <c r="F87" s="1718"/>
      <c r="G87" s="144"/>
      <c r="H87" s="182"/>
      <c r="I87" s="193"/>
      <c r="J87" s="251"/>
      <c r="K87" s="1093" t="s">
        <v>307</v>
      </c>
      <c r="L87" s="686">
        <v>6</v>
      </c>
      <c r="M87" s="682">
        <v>6</v>
      </c>
      <c r="N87" s="694">
        <v>6</v>
      </c>
      <c r="R87" s="3"/>
    </row>
    <row r="88" spans="1:18" s="2" customFormat="1" ht="24.75" customHeight="1" x14ac:dyDescent="0.25">
      <c r="A88" s="1655"/>
      <c r="B88" s="1657"/>
      <c r="C88" s="1715"/>
      <c r="D88" s="1716"/>
      <c r="E88" s="1717"/>
      <c r="F88" s="1718"/>
      <c r="G88" s="144"/>
      <c r="H88" s="182"/>
      <c r="I88" s="193"/>
      <c r="J88" s="251"/>
      <c r="K88" s="1094" t="s">
        <v>308</v>
      </c>
      <c r="L88" s="546"/>
      <c r="M88" s="421">
        <v>1</v>
      </c>
      <c r="N88" s="511"/>
      <c r="R88" s="3"/>
    </row>
    <row r="89" spans="1:18" s="3" customFormat="1" ht="41.25" customHeight="1" x14ac:dyDescent="0.25">
      <c r="A89" s="1343"/>
      <c r="B89" s="1345"/>
      <c r="C89" s="1352"/>
      <c r="D89" s="1112" t="s">
        <v>328</v>
      </c>
      <c r="E89" s="1113"/>
      <c r="F89" s="1353"/>
      <c r="G89" s="1120" t="s">
        <v>238</v>
      </c>
      <c r="H89" s="1490">
        <v>0.6</v>
      </c>
      <c r="I89" s="601"/>
      <c r="J89" s="609"/>
      <c r="K89" s="1090"/>
      <c r="L89" s="602"/>
      <c r="M89" s="631"/>
      <c r="N89" s="525"/>
    </row>
    <row r="90" spans="1:18" s="3" customFormat="1" ht="44.25" customHeight="1" thickBot="1" x14ac:dyDescent="0.3">
      <c r="A90" s="1343"/>
      <c r="B90" s="1345"/>
      <c r="C90" s="1352"/>
      <c r="D90" s="1112" t="s">
        <v>135</v>
      </c>
      <c r="E90" s="1113"/>
      <c r="F90" s="1353"/>
      <c r="G90" s="1120" t="s">
        <v>238</v>
      </c>
      <c r="H90" s="1490">
        <v>2.8</v>
      </c>
      <c r="I90" s="601"/>
      <c r="J90" s="609"/>
      <c r="K90" s="1092"/>
      <c r="L90" s="78"/>
      <c r="M90" s="507"/>
      <c r="N90" s="303"/>
      <c r="O90" s="1052"/>
    </row>
    <row r="91" spans="1:18" s="3" customFormat="1" ht="16.5" customHeight="1" x14ac:dyDescent="0.25">
      <c r="A91" s="1343"/>
      <c r="B91" s="1345"/>
      <c r="C91" s="1352"/>
      <c r="D91" s="1678" t="s">
        <v>149</v>
      </c>
      <c r="E91" s="1113"/>
      <c r="F91" s="1353"/>
      <c r="G91" s="376"/>
      <c r="H91" s="1488"/>
      <c r="I91" s="1491"/>
      <c r="J91" s="1104"/>
      <c r="K91" s="1124" t="s">
        <v>92</v>
      </c>
      <c r="L91" s="1137">
        <v>187</v>
      </c>
      <c r="M91" s="1126">
        <v>187</v>
      </c>
      <c r="N91" s="1127">
        <v>187</v>
      </c>
    </row>
    <row r="92" spans="1:18" s="3" customFormat="1" ht="30" customHeight="1" x14ac:dyDescent="0.25">
      <c r="A92" s="1343"/>
      <c r="B92" s="1345"/>
      <c r="C92" s="1352"/>
      <c r="D92" s="1574"/>
      <c r="E92" s="1113"/>
      <c r="F92" s="1353"/>
      <c r="G92" s="376"/>
      <c r="H92" s="182"/>
      <c r="I92" s="193"/>
      <c r="J92" s="955"/>
      <c r="K92" s="1059" t="s">
        <v>338</v>
      </c>
      <c r="L92" s="602">
        <v>45</v>
      </c>
      <c r="M92" s="619">
        <v>45</v>
      </c>
      <c r="N92" s="71">
        <v>45</v>
      </c>
    </row>
    <row r="93" spans="1:18" s="3" customFormat="1" ht="42" customHeight="1" thickBot="1" x14ac:dyDescent="0.3">
      <c r="A93" s="1343"/>
      <c r="B93" s="1345"/>
      <c r="C93" s="1352"/>
      <c r="D93" s="1679"/>
      <c r="E93" s="1113"/>
      <c r="F93" s="1353"/>
      <c r="G93" s="376"/>
      <c r="H93" s="182"/>
      <c r="I93" s="193"/>
      <c r="J93" s="955"/>
      <c r="K93" s="1133" t="s">
        <v>339</v>
      </c>
      <c r="L93" s="1138">
        <v>159</v>
      </c>
      <c r="M93" s="1139"/>
      <c r="N93" s="1140"/>
    </row>
    <row r="94" spans="1:18" s="3" customFormat="1" ht="15" customHeight="1" x14ac:dyDescent="0.25">
      <c r="A94" s="1343"/>
      <c r="B94" s="1345"/>
      <c r="C94" s="1352"/>
      <c r="D94" s="1712" t="s">
        <v>150</v>
      </c>
      <c r="E94" s="1113"/>
      <c r="F94" s="1353"/>
      <c r="G94" s="376"/>
      <c r="H94" s="1488"/>
      <c r="I94" s="193"/>
      <c r="J94" s="955"/>
      <c r="K94" s="1063" t="s">
        <v>203</v>
      </c>
      <c r="L94" s="139">
        <v>30</v>
      </c>
      <c r="M94" s="1144"/>
      <c r="N94" s="419"/>
    </row>
    <row r="95" spans="1:18" s="3" customFormat="1" ht="15" customHeight="1" thickBot="1" x14ac:dyDescent="0.3">
      <c r="A95" s="1343"/>
      <c r="B95" s="1345"/>
      <c r="C95" s="1352"/>
      <c r="D95" s="1712"/>
      <c r="E95" s="308"/>
      <c r="F95" s="1353"/>
      <c r="G95" s="376"/>
      <c r="H95" s="182"/>
      <c r="I95" s="193"/>
      <c r="J95" s="955"/>
      <c r="K95" s="1348"/>
      <c r="L95" s="139"/>
      <c r="M95" s="76"/>
      <c r="N95" s="419"/>
    </row>
    <row r="96" spans="1:18" s="3" customFormat="1" ht="29.25" customHeight="1" x14ac:dyDescent="0.25">
      <c r="A96" s="1343"/>
      <c r="B96" s="1345"/>
      <c r="C96" s="1352"/>
      <c r="D96" s="1678" t="s">
        <v>151</v>
      </c>
      <c r="E96" s="308"/>
      <c r="F96" s="1353"/>
      <c r="G96" s="376"/>
      <c r="H96" s="1488"/>
      <c r="I96" s="1491"/>
      <c r="J96" s="1104"/>
      <c r="K96" s="1124" t="s">
        <v>145</v>
      </c>
      <c r="L96" s="1137">
        <v>40</v>
      </c>
      <c r="M96" s="1126">
        <v>40</v>
      </c>
      <c r="N96" s="1127">
        <v>40</v>
      </c>
    </row>
    <row r="97" spans="1:20" s="3" customFormat="1" ht="15.75" customHeight="1" x14ac:dyDescent="0.25">
      <c r="A97" s="1343"/>
      <c r="B97" s="1345"/>
      <c r="C97" s="1352"/>
      <c r="D97" s="1574"/>
      <c r="E97" s="308"/>
      <c r="F97" s="1353"/>
      <c r="G97" s="376"/>
      <c r="H97" s="182"/>
      <c r="I97" s="193"/>
      <c r="J97" s="955"/>
      <c r="K97" s="1089" t="s">
        <v>340</v>
      </c>
      <c r="L97" s="602">
        <v>3</v>
      </c>
      <c r="M97" s="619"/>
      <c r="N97" s="71"/>
    </row>
    <row r="98" spans="1:20" s="3" customFormat="1" ht="18" customHeight="1" x14ac:dyDescent="0.25">
      <c r="A98" s="1343"/>
      <c r="B98" s="1345"/>
      <c r="C98" s="1352"/>
      <c r="D98" s="1574"/>
      <c r="E98" s="308"/>
      <c r="F98" s="1353"/>
      <c r="G98" s="376"/>
      <c r="H98" s="1488"/>
      <c r="I98" s="1491"/>
      <c r="J98" s="1104"/>
      <c r="K98" s="1713" t="s">
        <v>226</v>
      </c>
      <c r="L98" s="78">
        <v>20</v>
      </c>
      <c r="M98" s="632">
        <v>20</v>
      </c>
      <c r="N98" s="643">
        <v>20</v>
      </c>
    </row>
    <row r="99" spans="1:20" s="3" customFormat="1" ht="12" customHeight="1" thickBot="1" x14ac:dyDescent="0.3">
      <c r="A99" s="1343"/>
      <c r="B99" s="1345"/>
      <c r="C99" s="1352"/>
      <c r="D99" s="1679"/>
      <c r="E99" s="308"/>
      <c r="F99" s="1353"/>
      <c r="G99" s="376"/>
      <c r="H99" s="182"/>
      <c r="I99" s="193"/>
      <c r="J99" s="955"/>
      <c r="K99" s="1714"/>
      <c r="L99" s="1141"/>
      <c r="M99" s="1142"/>
      <c r="N99" s="1143"/>
    </row>
    <row r="100" spans="1:20" s="3" customFormat="1" ht="17.25" customHeight="1" x14ac:dyDescent="0.25">
      <c r="A100" s="1343"/>
      <c r="B100" s="1345"/>
      <c r="C100" s="1352"/>
      <c r="D100" s="1574" t="s">
        <v>49</v>
      </c>
      <c r="E100" s="92"/>
      <c r="F100" s="1353"/>
      <c r="G100" s="376"/>
      <c r="H100" s="1488"/>
      <c r="I100" s="1491"/>
      <c r="J100" s="1104"/>
      <c r="K100" s="1061" t="s">
        <v>203</v>
      </c>
      <c r="L100" s="332">
        <v>48</v>
      </c>
      <c r="M100" s="1392">
        <v>56</v>
      </c>
      <c r="N100" s="424">
        <v>56</v>
      </c>
    </row>
    <row r="101" spans="1:20" s="3" customFormat="1" ht="39" customHeight="1" x14ac:dyDescent="0.25">
      <c r="A101" s="395"/>
      <c r="B101" s="1345"/>
      <c r="C101" s="1352"/>
      <c r="D101" s="1574"/>
      <c r="E101" s="92"/>
      <c r="F101" s="1353"/>
      <c r="G101" s="144"/>
      <c r="H101" s="182"/>
      <c r="I101" s="193"/>
      <c r="J101" s="955"/>
      <c r="K101" s="1095" t="s">
        <v>341</v>
      </c>
      <c r="L101" s="333">
        <v>2</v>
      </c>
      <c r="M101" s="1392"/>
      <c r="N101" s="424"/>
    </row>
    <row r="102" spans="1:20" s="3" customFormat="1" ht="27.75" customHeight="1" x14ac:dyDescent="0.25">
      <c r="A102" s="395"/>
      <c r="B102" s="1345"/>
      <c r="C102" s="1352"/>
      <c r="D102" s="1332"/>
      <c r="E102" s="92"/>
      <c r="F102" s="1353"/>
      <c r="G102" s="144"/>
      <c r="H102" s="182"/>
      <c r="I102" s="193"/>
      <c r="J102" s="955"/>
      <c r="K102" s="1095" t="s">
        <v>278</v>
      </c>
      <c r="L102" s="333">
        <v>2</v>
      </c>
      <c r="M102" s="1392"/>
      <c r="N102" s="424"/>
    </row>
    <row r="103" spans="1:20" s="3" customFormat="1" ht="27.75" customHeight="1" x14ac:dyDescent="0.25">
      <c r="A103" s="395"/>
      <c r="B103" s="1345"/>
      <c r="C103" s="1352"/>
      <c r="D103" s="1332"/>
      <c r="E103" s="92"/>
      <c r="F103" s="1353"/>
      <c r="G103" s="144"/>
      <c r="H103" s="182"/>
      <c r="I103" s="193"/>
      <c r="J103" s="955"/>
      <c r="K103" s="1095" t="s">
        <v>279</v>
      </c>
      <c r="L103" s="333">
        <v>74</v>
      </c>
      <c r="M103" s="1392"/>
      <c r="N103" s="424"/>
    </row>
    <row r="104" spans="1:20" s="31" customFormat="1" ht="44.25" customHeight="1" x14ac:dyDescent="0.25">
      <c r="A104" s="395"/>
      <c r="B104" s="1345"/>
      <c r="C104" s="30"/>
      <c r="D104" s="147" t="s">
        <v>138</v>
      </c>
      <c r="E104" s="92"/>
      <c r="F104" s="1353"/>
      <c r="G104" s="1121"/>
      <c r="H104" s="162"/>
      <c r="I104" s="170"/>
      <c r="J104" s="374"/>
      <c r="K104" s="1066" t="s">
        <v>204</v>
      </c>
      <c r="L104" s="78">
        <v>5</v>
      </c>
      <c r="M104" s="632">
        <v>5</v>
      </c>
      <c r="N104" s="643">
        <v>5</v>
      </c>
    </row>
    <row r="105" spans="1:20" s="31" customFormat="1" ht="17.25" customHeight="1" thickBot="1" x14ac:dyDescent="0.3">
      <c r="A105" s="396"/>
      <c r="B105" s="1357"/>
      <c r="C105" s="222"/>
      <c r="D105" s="1700" t="s">
        <v>34</v>
      </c>
      <c r="E105" s="1632"/>
      <c r="F105" s="1632"/>
      <c r="G105" s="1701"/>
      <c r="H105" s="1072">
        <f>SUM(H52:H104)-H89-H90</f>
        <v>6326.4000000000005</v>
      </c>
      <c r="I105" s="692">
        <f t="shared" ref="I105:J105" si="2">SUM(I52:I104)-I89-I90</f>
        <v>5750.2</v>
      </c>
      <c r="J105" s="1532">
        <f t="shared" si="2"/>
        <v>5686.7000000000007</v>
      </c>
      <c r="K105" s="1096"/>
      <c r="L105" s="311"/>
      <c r="M105" s="283"/>
      <c r="N105" s="420"/>
    </row>
    <row r="106" spans="1:20" s="32" customFormat="1" ht="47.25" customHeight="1" x14ac:dyDescent="0.25">
      <c r="A106" s="1702" t="s">
        <v>15</v>
      </c>
      <c r="B106" s="1704" t="s">
        <v>35</v>
      </c>
      <c r="C106" s="1706" t="s">
        <v>35</v>
      </c>
      <c r="D106" s="1680" t="s">
        <v>50</v>
      </c>
      <c r="E106" s="1708" t="s">
        <v>119</v>
      </c>
      <c r="F106" s="1710" t="s">
        <v>19</v>
      </c>
      <c r="G106" s="792" t="s">
        <v>22</v>
      </c>
      <c r="H106" s="156">
        <v>445.7</v>
      </c>
      <c r="I106" s="198">
        <v>445.7</v>
      </c>
      <c r="J106" s="470">
        <v>445.7</v>
      </c>
      <c r="K106" s="1689" t="s">
        <v>105</v>
      </c>
      <c r="L106" s="649">
        <v>97</v>
      </c>
      <c r="M106" s="650">
        <v>97</v>
      </c>
      <c r="N106" s="651">
        <v>97</v>
      </c>
      <c r="O106" s="34"/>
    </row>
    <row r="107" spans="1:20" s="34" customFormat="1" ht="21.75" customHeight="1" thickBot="1" x14ac:dyDescent="0.3">
      <c r="A107" s="1703"/>
      <c r="B107" s="1705"/>
      <c r="C107" s="1707"/>
      <c r="D107" s="1681"/>
      <c r="E107" s="1709"/>
      <c r="F107" s="1711"/>
      <c r="G107" s="793" t="s">
        <v>26</v>
      </c>
      <c r="H107" s="253">
        <f>SUM(H106)</f>
        <v>445.7</v>
      </c>
      <c r="I107" s="197">
        <f>SUM(I106)</f>
        <v>445.7</v>
      </c>
      <c r="J107" s="265">
        <f>SUM(J106)</f>
        <v>445.7</v>
      </c>
      <c r="K107" s="1690"/>
      <c r="L107" s="279"/>
      <c r="M107" s="652"/>
      <c r="N107" s="514"/>
    </row>
    <row r="108" spans="1:20" s="2" customFormat="1" ht="42" customHeight="1" x14ac:dyDescent="0.25">
      <c r="A108" s="397" t="s">
        <v>15</v>
      </c>
      <c r="B108" s="35" t="s">
        <v>35</v>
      </c>
      <c r="C108" s="130" t="s">
        <v>39</v>
      </c>
      <c r="D108" s="1691" t="s">
        <v>51</v>
      </c>
      <c r="E108" s="218"/>
      <c r="F108" s="79" t="s">
        <v>19</v>
      </c>
      <c r="G108" s="792" t="s">
        <v>22</v>
      </c>
      <c r="H108" s="411">
        <v>646.20000000000005</v>
      </c>
      <c r="I108" s="427">
        <f>786.6-123.4</f>
        <v>663.2</v>
      </c>
      <c r="J108" s="446">
        <f>786.6-123.4</f>
        <v>663.2</v>
      </c>
      <c r="K108" s="1347"/>
      <c r="L108" s="578"/>
      <c r="M108" s="292"/>
      <c r="N108" s="80"/>
    </row>
    <row r="109" spans="1:20" s="2" customFormat="1" ht="52.5" customHeight="1" x14ac:dyDescent="0.25">
      <c r="A109" s="398"/>
      <c r="B109" s="37"/>
      <c r="C109" s="426"/>
      <c r="D109" s="1692"/>
      <c r="E109" s="1367"/>
      <c r="F109" s="44"/>
      <c r="G109" s="795"/>
      <c r="H109" s="38"/>
      <c r="I109" s="194"/>
      <c r="J109" s="248"/>
      <c r="K109" s="1061"/>
      <c r="L109" s="226"/>
      <c r="M109" s="1392"/>
      <c r="N109" s="424"/>
    </row>
    <row r="110" spans="1:20" s="2" customFormat="1" ht="68.25" customHeight="1" x14ac:dyDescent="0.25">
      <c r="A110" s="398"/>
      <c r="B110" s="37"/>
      <c r="C110" s="426"/>
      <c r="D110" s="18" t="s">
        <v>96</v>
      </c>
      <c r="E110" s="425"/>
      <c r="F110" s="44"/>
      <c r="G110" s="662"/>
      <c r="H110" s="232"/>
      <c r="I110" s="234"/>
      <c r="J110" s="459"/>
      <c r="K110" s="1330" t="s">
        <v>225</v>
      </c>
      <c r="L110" s="616" t="s">
        <v>130</v>
      </c>
      <c r="M110" s="537">
        <v>13</v>
      </c>
      <c r="N110" s="576">
        <v>13</v>
      </c>
      <c r="O110" s="714"/>
      <c r="R110" s="3"/>
    </row>
    <row r="111" spans="1:20" s="2" customFormat="1" ht="62.25" customHeight="1" x14ac:dyDescent="0.25">
      <c r="A111" s="398"/>
      <c r="B111" s="37"/>
      <c r="C111" s="426"/>
      <c r="D111" s="18" t="s">
        <v>97</v>
      </c>
      <c r="E111" s="274" t="s">
        <v>122</v>
      </c>
      <c r="F111" s="44"/>
      <c r="G111" s="662"/>
      <c r="H111" s="232"/>
      <c r="I111" s="234"/>
      <c r="J111" s="459"/>
      <c r="K111" s="1324" t="s">
        <v>205</v>
      </c>
      <c r="L111" s="1078">
        <v>20</v>
      </c>
      <c r="M111" s="655">
        <v>20</v>
      </c>
      <c r="N111" s="656">
        <v>20</v>
      </c>
      <c r="T111" s="3"/>
    </row>
    <row r="112" spans="1:20" s="2" customFormat="1" ht="39.75" customHeight="1" x14ac:dyDescent="0.25">
      <c r="A112" s="398"/>
      <c r="B112" s="37"/>
      <c r="C112" s="426"/>
      <c r="D112" s="1577" t="s">
        <v>98</v>
      </c>
      <c r="E112" s="428"/>
      <c r="F112" s="44"/>
      <c r="G112" s="790"/>
      <c r="H112" s="1006"/>
      <c r="I112" s="591"/>
      <c r="J112" s="711"/>
      <c r="K112" s="1325" t="s">
        <v>224</v>
      </c>
      <c r="L112" s="533">
        <v>34</v>
      </c>
      <c r="M112" s="664">
        <v>34</v>
      </c>
      <c r="N112" s="665">
        <v>34</v>
      </c>
      <c r="O112" s="714"/>
      <c r="P112" s="3"/>
    </row>
    <row r="113" spans="1:20" s="2" customFormat="1" ht="41.25" customHeight="1" x14ac:dyDescent="0.25">
      <c r="A113" s="398"/>
      <c r="B113" s="37"/>
      <c r="C113" s="426"/>
      <c r="D113" s="1578"/>
      <c r="E113" s="1349"/>
      <c r="F113" s="44"/>
      <c r="G113" s="790"/>
      <c r="H113" s="1006"/>
      <c r="I113" s="591"/>
      <c r="J113" s="711"/>
      <c r="K113" s="1326" t="s">
        <v>301</v>
      </c>
      <c r="L113" s="1371"/>
      <c r="M113" s="660">
        <v>35</v>
      </c>
      <c r="N113" s="661">
        <v>35</v>
      </c>
      <c r="O113" s="714"/>
      <c r="P113" s="3"/>
    </row>
    <row r="114" spans="1:20" s="2" customFormat="1" ht="56.25" customHeight="1" x14ac:dyDescent="0.25">
      <c r="A114" s="398"/>
      <c r="B114" s="37"/>
      <c r="C114" s="426"/>
      <c r="D114" s="29" t="s">
        <v>99</v>
      </c>
      <c r="E114" s="475" t="s">
        <v>113</v>
      </c>
      <c r="F114" s="44"/>
      <c r="G114" s="790"/>
      <c r="H114" s="1006"/>
      <c r="I114" s="591"/>
      <c r="J114" s="711"/>
      <c r="K114" s="1327" t="s">
        <v>206</v>
      </c>
      <c r="L114" s="1371">
        <v>120</v>
      </c>
      <c r="M114" s="660">
        <v>120</v>
      </c>
      <c r="N114" s="661">
        <v>120</v>
      </c>
      <c r="O114" s="3"/>
    </row>
    <row r="115" spans="1:20" s="2" customFormat="1" ht="78.75" customHeight="1" x14ac:dyDescent="0.25">
      <c r="A115" s="398"/>
      <c r="B115" s="37"/>
      <c r="C115" s="426"/>
      <c r="D115" s="40" t="s">
        <v>110</v>
      </c>
      <c r="E115" s="1369" t="s">
        <v>112</v>
      </c>
      <c r="F115" s="44"/>
      <c r="G115" s="662"/>
      <c r="H115" s="232"/>
      <c r="I115" s="234"/>
      <c r="J115" s="459"/>
      <c r="K115" s="1328" t="s">
        <v>207</v>
      </c>
      <c r="L115" s="533">
        <v>150</v>
      </c>
      <c r="M115" s="664">
        <v>150</v>
      </c>
      <c r="N115" s="665">
        <v>150</v>
      </c>
      <c r="O115" s="3"/>
      <c r="S115" s="3"/>
    </row>
    <row r="116" spans="1:20" s="2" customFormat="1" ht="63.75" customHeight="1" x14ac:dyDescent="0.25">
      <c r="A116" s="1343"/>
      <c r="B116" s="1345"/>
      <c r="C116" s="1359"/>
      <c r="D116" s="41" t="s">
        <v>109</v>
      </c>
      <c r="E116" s="94" t="s">
        <v>120</v>
      </c>
      <c r="F116" s="1339"/>
      <c r="G116" s="662"/>
      <c r="H116" s="232"/>
      <c r="I116" s="234"/>
      <c r="J116" s="459"/>
      <c r="K116" s="1328" t="s">
        <v>208</v>
      </c>
      <c r="L116" s="1079">
        <v>1</v>
      </c>
      <c r="M116" s="664">
        <v>1</v>
      </c>
      <c r="N116" s="665">
        <v>1</v>
      </c>
    </row>
    <row r="117" spans="1:20" s="2" customFormat="1" ht="38.25" customHeight="1" x14ac:dyDescent="0.25">
      <c r="A117" s="1343"/>
      <c r="B117" s="1345"/>
      <c r="C117" s="1359"/>
      <c r="D117" s="1693" t="s">
        <v>52</v>
      </c>
      <c r="E117" s="428" t="s">
        <v>114</v>
      </c>
      <c r="F117" s="1339"/>
      <c r="G117" s="662"/>
      <c r="H117" s="232"/>
      <c r="I117" s="234"/>
      <c r="J117" s="459"/>
      <c r="K117" s="1695" t="s">
        <v>209</v>
      </c>
      <c r="L117" s="1080">
        <v>20</v>
      </c>
      <c r="M117" s="667">
        <v>20</v>
      </c>
      <c r="N117" s="668">
        <v>20</v>
      </c>
    </row>
    <row r="118" spans="1:20" s="2" customFormat="1" ht="19.5" customHeight="1" thickBot="1" x14ac:dyDescent="0.3">
      <c r="A118" s="1356"/>
      <c r="B118" s="1357"/>
      <c r="C118" s="1360"/>
      <c r="D118" s="1694"/>
      <c r="E118" s="1383"/>
      <c r="F118" s="1341"/>
      <c r="G118" s="278" t="s">
        <v>26</v>
      </c>
      <c r="H118" s="22">
        <f>SUM(H108:H117)</f>
        <v>646.20000000000005</v>
      </c>
      <c r="I118" s="176">
        <f t="shared" ref="I118:J118" si="3">SUM(I108:I117)</f>
        <v>663.2</v>
      </c>
      <c r="J118" s="263">
        <f t="shared" si="3"/>
        <v>663.2</v>
      </c>
      <c r="K118" s="1687"/>
      <c r="L118" s="1081"/>
      <c r="M118" s="669"/>
      <c r="N118" s="670"/>
    </row>
    <row r="119" spans="1:20" s="2" customFormat="1" ht="15.75" customHeight="1" x14ac:dyDescent="0.25">
      <c r="A119" s="397" t="s">
        <v>15</v>
      </c>
      <c r="B119" s="35" t="s">
        <v>35</v>
      </c>
      <c r="C119" s="130" t="s">
        <v>41</v>
      </c>
      <c r="D119" s="1696" t="s">
        <v>53</v>
      </c>
      <c r="E119" s="1698" t="s">
        <v>116</v>
      </c>
      <c r="F119" s="79" t="s">
        <v>19</v>
      </c>
      <c r="G119" s="794" t="s">
        <v>22</v>
      </c>
      <c r="H119" s="287">
        <v>93.4</v>
      </c>
      <c r="I119" s="677">
        <f>128.4-35</f>
        <v>93.4</v>
      </c>
      <c r="J119" s="767">
        <f>128.4-35</f>
        <v>93.4</v>
      </c>
      <c r="K119" s="1361"/>
      <c r="L119" s="418"/>
      <c r="M119" s="1384"/>
      <c r="N119" s="518"/>
    </row>
    <row r="120" spans="1:20" s="2" customFormat="1" ht="15.75" customHeight="1" x14ac:dyDescent="0.25">
      <c r="A120" s="398"/>
      <c r="B120" s="37"/>
      <c r="C120" s="1362"/>
      <c r="D120" s="1697"/>
      <c r="E120" s="1699"/>
      <c r="F120" s="44"/>
      <c r="G120" s="798" t="s">
        <v>37</v>
      </c>
      <c r="H120" s="1148">
        <v>241.9</v>
      </c>
      <c r="I120" s="1149">
        <v>241.9</v>
      </c>
      <c r="J120" s="1150">
        <v>241.9</v>
      </c>
      <c r="K120" s="1063"/>
      <c r="L120" s="139"/>
      <c r="M120" s="421"/>
      <c r="N120" s="511"/>
    </row>
    <row r="121" spans="1:20" s="2" customFormat="1" ht="67.5" customHeight="1" x14ac:dyDescent="0.25">
      <c r="A121" s="398"/>
      <c r="B121" s="37"/>
      <c r="C121" s="1362"/>
      <c r="D121" s="43" t="s">
        <v>54</v>
      </c>
      <c r="E121" s="1699"/>
      <c r="F121" s="44"/>
      <c r="G121" s="795"/>
      <c r="H121" s="102"/>
      <c r="I121" s="1145"/>
      <c r="J121" s="1146"/>
      <c r="K121" s="1059" t="s">
        <v>342</v>
      </c>
      <c r="L121" s="681">
        <v>19</v>
      </c>
      <c r="M121" s="237">
        <v>19</v>
      </c>
      <c r="N121" s="524">
        <v>19</v>
      </c>
      <c r="O121" s="970"/>
      <c r="Q121" s="3"/>
      <c r="R121" s="3"/>
      <c r="S121" s="3"/>
    </row>
    <row r="122" spans="1:20" s="2" customFormat="1" ht="15.75" customHeight="1" x14ac:dyDescent="0.25">
      <c r="A122" s="1675"/>
      <c r="B122" s="1677"/>
      <c r="C122" s="1359"/>
      <c r="D122" s="1577" t="s">
        <v>55</v>
      </c>
      <c r="E122" s="1699"/>
      <c r="F122" s="1382"/>
      <c r="G122" s="795"/>
      <c r="H122" s="102"/>
      <c r="I122" s="195"/>
      <c r="J122" s="443"/>
      <c r="K122" s="1688" t="s">
        <v>284</v>
      </c>
      <c r="L122" s="715" t="s">
        <v>286</v>
      </c>
      <c r="M122" s="716" t="s">
        <v>286</v>
      </c>
      <c r="N122" s="668">
        <v>11</v>
      </c>
    </row>
    <row r="123" spans="1:20" s="2" customFormat="1" ht="15.75" customHeight="1" x14ac:dyDescent="0.25">
      <c r="A123" s="1675"/>
      <c r="B123" s="1677"/>
      <c r="C123" s="1359"/>
      <c r="D123" s="1579"/>
      <c r="E123" s="118"/>
      <c r="F123" s="1382"/>
      <c r="G123" s="430"/>
      <c r="H123" s="10"/>
      <c r="I123" s="170"/>
      <c r="J123" s="374"/>
      <c r="K123" s="1688"/>
      <c r="L123" s="687"/>
      <c r="M123" s="15"/>
      <c r="N123" s="674"/>
    </row>
    <row r="124" spans="1:20" s="2" customFormat="1" ht="16.5" customHeight="1" thickBot="1" x14ac:dyDescent="0.3">
      <c r="A124" s="1356"/>
      <c r="B124" s="1357"/>
      <c r="C124" s="1360"/>
      <c r="D124" s="1580"/>
      <c r="E124" s="1383"/>
      <c r="F124" s="1346"/>
      <c r="G124" s="793" t="s">
        <v>26</v>
      </c>
      <c r="H124" s="33">
        <f>SUM(H119:H123)</f>
        <v>335.3</v>
      </c>
      <c r="I124" s="197">
        <f t="shared" ref="I124:J124" si="4">SUM(I119:I123)</f>
        <v>335.3</v>
      </c>
      <c r="J124" s="447">
        <f t="shared" si="4"/>
        <v>335.3</v>
      </c>
      <c r="K124" s="1097"/>
      <c r="L124" s="688"/>
      <c r="M124" s="679"/>
      <c r="N124" s="678"/>
    </row>
    <row r="125" spans="1:20" s="2" customFormat="1" ht="25.5" customHeight="1" x14ac:dyDescent="0.25">
      <c r="A125" s="1674" t="s">
        <v>15</v>
      </c>
      <c r="B125" s="1676" t="s">
        <v>35</v>
      </c>
      <c r="C125" s="1358" t="s">
        <v>42</v>
      </c>
      <c r="D125" s="1678" t="s">
        <v>56</v>
      </c>
      <c r="E125" s="578"/>
      <c r="F125" s="742" t="s">
        <v>57</v>
      </c>
      <c r="G125" s="794" t="s">
        <v>22</v>
      </c>
      <c r="H125" s="386">
        <v>90</v>
      </c>
      <c r="I125" s="476">
        <v>90</v>
      </c>
      <c r="J125" s="1073">
        <v>90</v>
      </c>
      <c r="K125" s="1098" t="s">
        <v>58</v>
      </c>
      <c r="L125" s="494">
        <v>22</v>
      </c>
      <c r="M125" s="733">
        <v>22</v>
      </c>
      <c r="N125" s="734">
        <v>22</v>
      </c>
      <c r="T125" s="3"/>
    </row>
    <row r="126" spans="1:20" s="2" customFormat="1" ht="42.75" customHeight="1" x14ac:dyDescent="0.25">
      <c r="A126" s="1675"/>
      <c r="B126" s="1677"/>
      <c r="C126" s="1359"/>
      <c r="D126" s="1574"/>
      <c r="E126" s="1370"/>
      <c r="F126" s="743"/>
      <c r="G126" s="796" t="s">
        <v>37</v>
      </c>
      <c r="H126" s="21">
        <v>110</v>
      </c>
      <c r="I126" s="241">
        <v>110</v>
      </c>
      <c r="J126" s="372">
        <v>110</v>
      </c>
      <c r="K126" s="1099" t="s">
        <v>106</v>
      </c>
      <c r="L126" s="736">
        <v>10</v>
      </c>
      <c r="M126" s="737">
        <v>10</v>
      </c>
      <c r="N126" s="738">
        <v>10</v>
      </c>
    </row>
    <row r="127" spans="1:20" s="2" customFormat="1" ht="15" customHeight="1" x14ac:dyDescent="0.25">
      <c r="A127" s="1675"/>
      <c r="B127" s="1677"/>
      <c r="C127" s="1359"/>
      <c r="D127" s="1574"/>
      <c r="E127" s="1370"/>
      <c r="F127" s="743"/>
      <c r="G127" s="797"/>
      <c r="H127" s="10"/>
      <c r="I127" s="170"/>
      <c r="J127" s="374"/>
      <c r="K127" s="1686" t="s">
        <v>142</v>
      </c>
      <c r="L127" s="741">
        <v>30</v>
      </c>
      <c r="M127" s="739">
        <v>30</v>
      </c>
      <c r="N127" s="740">
        <v>30</v>
      </c>
    </row>
    <row r="128" spans="1:20" s="2" customFormat="1" ht="16.5" customHeight="1" thickBot="1" x14ac:dyDescent="0.3">
      <c r="A128" s="1343"/>
      <c r="B128" s="1345"/>
      <c r="C128" s="1359"/>
      <c r="D128" s="1679"/>
      <c r="E128" s="1370"/>
      <c r="F128" s="743"/>
      <c r="G128" s="799" t="s">
        <v>26</v>
      </c>
      <c r="H128" s="22">
        <f>SUM(H125:H127)</f>
        <v>200</v>
      </c>
      <c r="I128" s="176">
        <f>SUM(I125:I127)</f>
        <v>200</v>
      </c>
      <c r="J128" s="288">
        <f>SUM(J125:J127)</f>
        <v>200</v>
      </c>
      <c r="K128" s="1687"/>
      <c r="L128" s="747"/>
      <c r="M128" s="748"/>
      <c r="N128" s="749"/>
    </row>
    <row r="129" spans="1:18" s="2" customFormat="1" ht="18.75" customHeight="1" x14ac:dyDescent="0.25">
      <c r="A129" s="1342" t="s">
        <v>15</v>
      </c>
      <c r="B129" s="1344" t="s">
        <v>35</v>
      </c>
      <c r="C129" s="1358" t="s">
        <v>59</v>
      </c>
      <c r="D129" s="1680" t="s">
        <v>111</v>
      </c>
      <c r="E129" s="27"/>
      <c r="F129" s="1682">
        <v>3</v>
      </c>
      <c r="G129" s="794" t="s">
        <v>22</v>
      </c>
      <c r="H129" s="412">
        <v>5</v>
      </c>
      <c r="I129" s="414">
        <v>5</v>
      </c>
      <c r="J129" s="1074">
        <v>5</v>
      </c>
      <c r="K129" s="1684" t="s">
        <v>298</v>
      </c>
      <c r="L129" s="683">
        <v>2</v>
      </c>
      <c r="M129" s="604">
        <v>2</v>
      </c>
      <c r="N129" s="519">
        <v>2</v>
      </c>
    </row>
    <row r="130" spans="1:18" s="2" customFormat="1" ht="16.5" customHeight="1" thickBot="1" x14ac:dyDescent="0.3">
      <c r="A130" s="1356"/>
      <c r="B130" s="1357"/>
      <c r="C130" s="1360"/>
      <c r="D130" s="1681"/>
      <c r="E130" s="1298"/>
      <c r="F130" s="1683"/>
      <c r="G130" s="793" t="s">
        <v>26</v>
      </c>
      <c r="H130" s="22">
        <f>H129</f>
        <v>5</v>
      </c>
      <c r="I130" s="176">
        <f>I129</f>
        <v>5</v>
      </c>
      <c r="J130" s="263">
        <f>J129</f>
        <v>5</v>
      </c>
      <c r="K130" s="1685"/>
      <c r="L130" s="1299"/>
      <c r="M130" s="1300"/>
      <c r="N130" s="1301"/>
    </row>
    <row r="131" spans="1:18" s="2" customFormat="1" ht="16.5" customHeight="1" x14ac:dyDescent="0.25">
      <c r="A131" s="1654" t="s">
        <v>15</v>
      </c>
      <c r="B131" s="1656" t="s">
        <v>35</v>
      </c>
      <c r="C131" s="1658" t="s">
        <v>60</v>
      </c>
      <c r="D131" s="1660" t="s">
        <v>127</v>
      </c>
      <c r="E131" s="1662"/>
      <c r="F131" s="1664">
        <v>3</v>
      </c>
      <c r="G131" s="385" t="s">
        <v>20</v>
      </c>
      <c r="H131" s="36">
        <v>162.80000000000001</v>
      </c>
      <c r="I131" s="207">
        <v>40.6</v>
      </c>
      <c r="J131" s="256"/>
      <c r="K131" s="1361" t="s">
        <v>126</v>
      </c>
      <c r="L131" s="689">
        <v>350</v>
      </c>
      <c r="M131" s="1384">
        <v>350</v>
      </c>
      <c r="N131" s="518"/>
    </row>
    <row r="132" spans="1:18" s="2" customFormat="1" ht="16.5" customHeight="1" x14ac:dyDescent="0.25">
      <c r="A132" s="1655"/>
      <c r="B132" s="1657"/>
      <c r="C132" s="1659"/>
      <c r="D132" s="1661"/>
      <c r="E132" s="1663"/>
      <c r="F132" s="1665"/>
      <c r="G132" s="219" t="s">
        <v>162</v>
      </c>
      <c r="H132" s="104">
        <v>365.4</v>
      </c>
      <c r="I132" s="339">
        <v>91.4</v>
      </c>
      <c r="J132" s="435"/>
      <c r="K132" s="1063"/>
      <c r="L132" s="546"/>
      <c r="M132" s="421"/>
      <c r="N132" s="511"/>
    </row>
    <row r="133" spans="1:18" s="2" customFormat="1" ht="15" customHeight="1" thickBot="1" x14ac:dyDescent="0.3">
      <c r="A133" s="1668"/>
      <c r="B133" s="1669"/>
      <c r="C133" s="1670"/>
      <c r="D133" s="1671"/>
      <c r="E133" s="1672"/>
      <c r="F133" s="1673"/>
      <c r="G133" s="278" t="s">
        <v>26</v>
      </c>
      <c r="H133" s="22">
        <f>SUM(H131:H132)</f>
        <v>528.20000000000005</v>
      </c>
      <c r="I133" s="176">
        <f>SUM(I131:I132)</f>
        <v>132</v>
      </c>
      <c r="J133" s="263"/>
      <c r="K133" s="1064"/>
      <c r="L133" s="690"/>
      <c r="M133" s="684"/>
      <c r="N133" s="693"/>
    </row>
    <row r="134" spans="1:18" s="2" customFormat="1" ht="18.75" customHeight="1" x14ac:dyDescent="0.25">
      <c r="A134" s="1654" t="s">
        <v>15</v>
      </c>
      <c r="B134" s="1656" t="s">
        <v>35</v>
      </c>
      <c r="C134" s="1658" t="s">
        <v>94</v>
      </c>
      <c r="D134" s="1666" t="s">
        <v>166</v>
      </c>
      <c r="E134" s="1662"/>
      <c r="F134" s="1664">
        <v>3</v>
      </c>
      <c r="G134" s="346" t="s">
        <v>22</v>
      </c>
      <c r="H134" s="238">
        <v>39.5</v>
      </c>
      <c r="I134" s="239">
        <v>7.3</v>
      </c>
      <c r="J134" s="249"/>
      <c r="K134" s="1653" t="s">
        <v>214</v>
      </c>
      <c r="L134" s="685">
        <v>1</v>
      </c>
      <c r="M134" s="559"/>
      <c r="N134" s="518"/>
    </row>
    <row r="135" spans="1:18" s="2" customFormat="1" ht="41.25" customHeight="1" x14ac:dyDescent="0.25">
      <c r="A135" s="1655"/>
      <c r="B135" s="1657"/>
      <c r="C135" s="1659"/>
      <c r="D135" s="1667"/>
      <c r="E135" s="1663"/>
      <c r="F135" s="1665"/>
      <c r="G135" s="9" t="s">
        <v>162</v>
      </c>
      <c r="H135" s="103">
        <v>223.6</v>
      </c>
      <c r="I135" s="204">
        <v>41.5</v>
      </c>
      <c r="J135" s="269"/>
      <c r="K135" s="1602"/>
      <c r="L135" s="691"/>
      <c r="M135" s="535"/>
      <c r="N135" s="522"/>
    </row>
    <row r="136" spans="1:18" s="2" customFormat="1" ht="43.5" customHeight="1" x14ac:dyDescent="0.25">
      <c r="A136" s="1655"/>
      <c r="B136" s="1657"/>
      <c r="C136" s="1659"/>
      <c r="D136" s="1667"/>
      <c r="E136" s="1663"/>
      <c r="F136" s="1665"/>
      <c r="G136" s="430"/>
      <c r="H136" s="90"/>
      <c r="I136" s="203"/>
      <c r="J136" s="391"/>
      <c r="K136" s="1100" t="s">
        <v>228</v>
      </c>
      <c r="L136" s="686">
        <v>340</v>
      </c>
      <c r="M136" s="84"/>
      <c r="N136" s="694"/>
      <c r="R136" s="3"/>
    </row>
    <row r="137" spans="1:18" s="2" customFormat="1" ht="15.75" customHeight="1" thickBot="1" x14ac:dyDescent="0.3">
      <c r="A137" s="1655"/>
      <c r="B137" s="1657"/>
      <c r="C137" s="1659"/>
      <c r="D137" s="1661"/>
      <c r="E137" s="1663"/>
      <c r="F137" s="1665"/>
      <c r="G137" s="278" t="s">
        <v>26</v>
      </c>
      <c r="H137" s="304">
        <f>SUM(H134:H136)</f>
        <v>263.10000000000002</v>
      </c>
      <c r="I137" s="450">
        <f t="shared" ref="I137" si="5">SUM(I134:I136)</f>
        <v>48.8</v>
      </c>
      <c r="J137" s="448"/>
      <c r="K137" s="1066" t="s">
        <v>213</v>
      </c>
      <c r="L137" s="311"/>
      <c r="M137" s="695">
        <v>1</v>
      </c>
      <c r="N137" s="516"/>
    </row>
    <row r="138" spans="1:18" s="2" customFormat="1" ht="21.75" customHeight="1" x14ac:dyDescent="0.25">
      <c r="A138" s="1654" t="s">
        <v>15</v>
      </c>
      <c r="B138" s="1656" t="s">
        <v>35</v>
      </c>
      <c r="C138" s="1658" t="s">
        <v>95</v>
      </c>
      <c r="D138" s="1660" t="s">
        <v>152</v>
      </c>
      <c r="E138" s="1662"/>
      <c r="F138" s="1664">
        <v>5</v>
      </c>
      <c r="G138" s="801" t="s">
        <v>22</v>
      </c>
      <c r="H138" s="126">
        <f>137.3-50</f>
        <v>87.300000000000011</v>
      </c>
      <c r="I138" s="199">
        <v>96.9</v>
      </c>
      <c r="J138" s="127">
        <v>104.4</v>
      </c>
      <c r="K138" s="1101" t="s">
        <v>139</v>
      </c>
      <c r="L138" s="685">
        <v>12</v>
      </c>
      <c r="M138" s="866">
        <v>17</v>
      </c>
      <c r="N138" s="867">
        <v>17</v>
      </c>
    </row>
    <row r="139" spans="1:18" s="2" customFormat="1" ht="26.25" customHeight="1" x14ac:dyDescent="0.25">
      <c r="A139" s="1655"/>
      <c r="B139" s="1657"/>
      <c r="C139" s="1659"/>
      <c r="D139" s="1661"/>
      <c r="E139" s="1663"/>
      <c r="F139" s="1665"/>
      <c r="G139" s="802" t="s">
        <v>158</v>
      </c>
      <c r="H139" s="53">
        <v>50</v>
      </c>
      <c r="I139" s="208"/>
      <c r="J139" s="257"/>
      <c r="K139" s="1102"/>
      <c r="L139" s="544"/>
      <c r="M139" s="696"/>
      <c r="N139" s="512"/>
      <c r="O139" s="970"/>
      <c r="R139" s="3"/>
    </row>
    <row r="140" spans="1:18" s="2" customFormat="1" ht="20.25" customHeight="1" thickBot="1" x14ac:dyDescent="0.3">
      <c r="A140" s="1655"/>
      <c r="B140" s="1657"/>
      <c r="C140" s="1659"/>
      <c r="D140" s="1661"/>
      <c r="E140" s="1663"/>
      <c r="F140" s="1665"/>
      <c r="G140" s="803" t="s">
        <v>26</v>
      </c>
      <c r="H140" s="33">
        <f>SUM(H138:H139)</f>
        <v>137.30000000000001</v>
      </c>
      <c r="I140" s="197">
        <f>SUM(I138:I139)</f>
        <v>96.9</v>
      </c>
      <c r="J140" s="447">
        <f>SUM(J138:J139)</f>
        <v>104.4</v>
      </c>
      <c r="K140" s="1103"/>
      <c r="L140" s="311"/>
      <c r="M140" s="431"/>
      <c r="N140" s="516"/>
    </row>
    <row r="141" spans="1:18" s="2" customFormat="1" ht="16.5" customHeight="1" thickBot="1" x14ac:dyDescent="0.3">
      <c r="A141" s="393" t="s">
        <v>15</v>
      </c>
      <c r="B141" s="5" t="s">
        <v>35</v>
      </c>
      <c r="C141" s="1608" t="s">
        <v>43</v>
      </c>
      <c r="D141" s="1608"/>
      <c r="E141" s="1608"/>
      <c r="F141" s="1608"/>
      <c r="G141" s="1608"/>
      <c r="H141" s="47">
        <f>H130+H128+H124+H118+H107+H105+H133+H137+H140</f>
        <v>8887.2000000000007</v>
      </c>
      <c r="I141" s="178">
        <f>I130+I128+I124+I118+I107+I105+I133+I137+I140</f>
        <v>7677.0999999999995</v>
      </c>
      <c r="J141" s="449">
        <f>J130+J128+J124+J118+J107+J105+J133+J137+J140</f>
        <v>7440.3</v>
      </c>
      <c r="K141" s="1609"/>
      <c r="L141" s="1610"/>
      <c r="M141" s="1610"/>
      <c r="N141" s="1611"/>
      <c r="Q141" s="3"/>
    </row>
    <row r="142" spans="1:18" s="2" customFormat="1" ht="14.25" customHeight="1" thickBot="1" x14ac:dyDescent="0.3">
      <c r="A142" s="394" t="s">
        <v>15</v>
      </c>
      <c r="B142" s="5" t="s">
        <v>39</v>
      </c>
      <c r="C142" s="1648" t="s">
        <v>63</v>
      </c>
      <c r="D142" s="1648"/>
      <c r="E142" s="1648"/>
      <c r="F142" s="1648"/>
      <c r="G142" s="1648"/>
      <c r="H142" s="1648"/>
      <c r="I142" s="1648"/>
      <c r="J142" s="1648"/>
      <c r="K142" s="1648"/>
      <c r="L142" s="1648"/>
      <c r="M142" s="1648"/>
      <c r="N142" s="1649"/>
    </row>
    <row r="143" spans="1:18" s="3" customFormat="1" ht="54.75" customHeight="1" x14ac:dyDescent="0.25">
      <c r="A143" s="1342" t="s">
        <v>15</v>
      </c>
      <c r="B143" s="1344" t="s">
        <v>39</v>
      </c>
      <c r="C143" s="382" t="s">
        <v>15</v>
      </c>
      <c r="D143" s="110" t="s">
        <v>64</v>
      </c>
      <c r="E143" s="93"/>
      <c r="F143" s="113"/>
      <c r="G143" s="415"/>
      <c r="H143" s="125"/>
      <c r="I143" s="202"/>
      <c r="J143" s="463"/>
      <c r="K143" s="145"/>
      <c r="L143" s="707"/>
      <c r="M143" s="707"/>
      <c r="N143" s="295"/>
    </row>
    <row r="144" spans="1:18" s="34" customFormat="1" ht="21.75" customHeight="1" x14ac:dyDescent="0.25">
      <c r="A144" s="399"/>
      <c r="B144" s="115"/>
      <c r="C144" s="116"/>
      <c r="D144" s="1646" t="s">
        <v>124</v>
      </c>
      <c r="E144" s="417" t="s">
        <v>65</v>
      </c>
      <c r="F144" s="315">
        <v>1</v>
      </c>
      <c r="G144" s="1389" t="s">
        <v>22</v>
      </c>
      <c r="H144" s="1471">
        <v>114.2</v>
      </c>
      <c r="I144" s="1474"/>
      <c r="J144" s="260"/>
      <c r="K144" s="1335" t="s">
        <v>229</v>
      </c>
      <c r="L144" s="709">
        <v>3</v>
      </c>
      <c r="M144" s="725"/>
      <c r="N144" s="724"/>
    </row>
    <row r="145" spans="1:19" s="34" customFormat="1" ht="21.75" customHeight="1" x14ac:dyDescent="0.25">
      <c r="A145" s="399"/>
      <c r="B145" s="117"/>
      <c r="C145" s="116"/>
      <c r="D145" s="1647"/>
      <c r="E145" s="429"/>
      <c r="F145" s="224"/>
      <c r="G145" s="1038" t="s">
        <v>158</v>
      </c>
      <c r="H145" s="1509">
        <v>345.8</v>
      </c>
      <c r="I145" s="601"/>
      <c r="J145" s="1039"/>
      <c r="K145" s="314"/>
      <c r="L145" s="710"/>
      <c r="M145" s="726"/>
      <c r="N145" s="520"/>
    </row>
    <row r="146" spans="1:19" s="3" customFormat="1" ht="17.25" customHeight="1" x14ac:dyDescent="0.25">
      <c r="A146" s="1343"/>
      <c r="B146" s="1345"/>
      <c r="C146" s="153"/>
      <c r="D146" s="1628" t="s">
        <v>222</v>
      </c>
      <c r="E146" s="501" t="s">
        <v>65</v>
      </c>
      <c r="F146" s="504">
        <v>5</v>
      </c>
      <c r="G146" s="759" t="s">
        <v>22</v>
      </c>
      <c r="H146" s="1032">
        <v>559.29999999999995</v>
      </c>
      <c r="I146" s="1303">
        <v>100</v>
      </c>
      <c r="J146" s="834">
        <v>1000</v>
      </c>
      <c r="K146" s="272" t="s">
        <v>179</v>
      </c>
      <c r="L146" s="318">
        <v>100</v>
      </c>
      <c r="M146" s="499"/>
      <c r="N146" s="303"/>
      <c r="O146" s="1151"/>
      <c r="P146" s="1151"/>
      <c r="Q146" s="1151"/>
    </row>
    <row r="147" spans="1:19" s="3" customFormat="1" ht="17.25" customHeight="1" x14ac:dyDescent="0.25">
      <c r="A147" s="1343"/>
      <c r="B147" s="1345"/>
      <c r="C147" s="153"/>
      <c r="D147" s="1574"/>
      <c r="E147" s="502"/>
      <c r="F147" s="505"/>
      <c r="G147" s="759" t="s">
        <v>158</v>
      </c>
      <c r="H147" s="1032">
        <v>184.2</v>
      </c>
      <c r="I147" s="1033"/>
      <c r="J147" s="834"/>
      <c r="K147" s="272" t="s">
        <v>218</v>
      </c>
      <c r="L147" s="527">
        <v>100</v>
      </c>
      <c r="M147" s="318"/>
      <c r="N147" s="215"/>
      <c r="O147" s="1151"/>
      <c r="P147" s="1151"/>
      <c r="Q147" s="1151"/>
    </row>
    <row r="148" spans="1:19" s="3" customFormat="1" ht="17.25" customHeight="1" x14ac:dyDescent="0.25">
      <c r="A148" s="1343"/>
      <c r="B148" s="1345"/>
      <c r="C148" s="153"/>
      <c r="D148" s="1650"/>
      <c r="E148" s="502"/>
      <c r="F148" s="505"/>
      <c r="G148" s="789" t="s">
        <v>162</v>
      </c>
      <c r="H148" s="1032">
        <v>349.7</v>
      </c>
      <c r="I148" s="1033"/>
      <c r="J148" s="834"/>
      <c r="K148" s="81"/>
      <c r="L148" s="680"/>
      <c r="M148" s="680"/>
      <c r="N148" s="1373"/>
      <c r="O148" s="1151"/>
      <c r="P148" s="1151"/>
      <c r="Q148" s="1151"/>
    </row>
    <row r="149" spans="1:19" s="3" customFormat="1" ht="15.75" customHeight="1" x14ac:dyDescent="0.25">
      <c r="A149" s="1343"/>
      <c r="B149" s="1345"/>
      <c r="C149" s="153"/>
      <c r="D149" s="1644" t="s">
        <v>219</v>
      </c>
      <c r="E149" s="502"/>
      <c r="F149" s="505"/>
      <c r="G149" s="995"/>
      <c r="H149" s="1495"/>
      <c r="I149" s="170"/>
      <c r="J149" s="668"/>
      <c r="K149" s="1381" t="s">
        <v>153</v>
      </c>
      <c r="L149" s="500">
        <v>100</v>
      </c>
      <c r="M149" s="499"/>
      <c r="N149" s="740"/>
    </row>
    <row r="150" spans="1:19" s="3" customFormat="1" ht="27.75" customHeight="1" x14ac:dyDescent="0.25">
      <c r="A150" s="1343"/>
      <c r="B150" s="1345"/>
      <c r="C150" s="153"/>
      <c r="D150" s="1645"/>
      <c r="E150" s="502"/>
      <c r="F150" s="505"/>
      <c r="G150" s="1153"/>
      <c r="H150" s="1495"/>
      <c r="I150" s="170"/>
      <c r="J150" s="668"/>
      <c r="K150" s="1381" t="s">
        <v>133</v>
      </c>
      <c r="L150" s="500">
        <v>100</v>
      </c>
      <c r="M150" s="500"/>
      <c r="N150" s="236"/>
    </row>
    <row r="151" spans="1:19" s="3" customFormat="1" ht="17.25" customHeight="1" x14ac:dyDescent="0.25">
      <c r="A151" s="1343"/>
      <c r="B151" s="1345"/>
      <c r="C151" s="153"/>
      <c r="D151" s="1645"/>
      <c r="E151" s="502"/>
      <c r="F151" s="505"/>
      <c r="G151" s="995"/>
      <c r="H151" s="1495"/>
      <c r="I151" s="170"/>
      <c r="J151" s="374"/>
      <c r="K151" s="1381"/>
      <c r="L151" s="500"/>
      <c r="M151" s="500"/>
      <c r="N151" s="236"/>
    </row>
    <row r="152" spans="1:19" s="2" customFormat="1" ht="33.75" customHeight="1" x14ac:dyDescent="0.25">
      <c r="A152" s="1343"/>
      <c r="B152" s="1345"/>
      <c r="C152" s="1352"/>
      <c r="D152" s="1644" t="s">
        <v>215</v>
      </c>
      <c r="E152" s="1651" t="s">
        <v>119</v>
      </c>
      <c r="F152" s="505"/>
      <c r="G152" s="1154"/>
      <c r="H152" s="1006"/>
      <c r="I152" s="591"/>
      <c r="J152" s="711"/>
      <c r="K152" s="362" t="s">
        <v>61</v>
      </c>
      <c r="L152" s="347">
        <v>1</v>
      </c>
      <c r="M152" s="347"/>
      <c r="N152" s="320"/>
      <c r="O152" s="3"/>
    </row>
    <row r="153" spans="1:19" s="2" customFormat="1" ht="33.75" customHeight="1" x14ac:dyDescent="0.25">
      <c r="A153" s="1343"/>
      <c r="B153" s="1345"/>
      <c r="C153" s="1352"/>
      <c r="D153" s="1645"/>
      <c r="E153" s="1652"/>
      <c r="F153" s="468"/>
      <c r="G153" s="484"/>
      <c r="H153" s="1006"/>
      <c r="I153" s="591"/>
      <c r="J153" s="711"/>
      <c r="K153" s="1336" t="s">
        <v>180</v>
      </c>
      <c r="L153" s="472"/>
      <c r="M153" s="472">
        <v>5</v>
      </c>
      <c r="N153" s="473">
        <v>40</v>
      </c>
      <c r="S153" s="3"/>
    </row>
    <row r="154" spans="1:19" s="3" customFormat="1" ht="27.75" customHeight="1" x14ac:dyDescent="0.25">
      <c r="A154" s="1343"/>
      <c r="B154" s="1345"/>
      <c r="C154" s="48"/>
      <c r="D154" s="147" t="s">
        <v>216</v>
      </c>
      <c r="E154" s="1157"/>
      <c r="F154" s="498"/>
      <c r="G154" s="1155"/>
      <c r="H154" s="1473"/>
      <c r="I154" s="203"/>
      <c r="J154" s="391"/>
      <c r="K154" s="81" t="s">
        <v>154</v>
      </c>
      <c r="L154" s="1158">
        <v>100</v>
      </c>
      <c r="M154" s="1158"/>
      <c r="N154" s="555"/>
    </row>
    <row r="155" spans="1:19" s="3" customFormat="1" ht="43.5" customHeight="1" x14ac:dyDescent="0.25">
      <c r="A155" s="1343"/>
      <c r="B155" s="1345"/>
      <c r="C155" s="464"/>
      <c r="D155" s="753" t="s">
        <v>295</v>
      </c>
      <c r="E155" s="466"/>
      <c r="F155" s="52">
        <v>6</v>
      </c>
      <c r="G155" s="789" t="s">
        <v>22</v>
      </c>
      <c r="H155" s="1472">
        <v>110.6</v>
      </c>
      <c r="I155" s="1474">
        <v>132.80000000000001</v>
      </c>
      <c r="J155" s="260">
        <v>110.6</v>
      </c>
      <c r="K155" s="1162" t="s">
        <v>296</v>
      </c>
      <c r="L155" s="472"/>
      <c r="M155" s="1388">
        <v>100</v>
      </c>
      <c r="N155" s="1156"/>
      <c r="O155" s="892"/>
      <c r="P155" s="892"/>
      <c r="Q155" s="892"/>
    </row>
    <row r="156" spans="1:19" s="3" customFormat="1" ht="54.75" customHeight="1" x14ac:dyDescent="0.25">
      <c r="A156" s="1343"/>
      <c r="B156" s="1345"/>
      <c r="C156" s="464"/>
      <c r="D156" s="465"/>
      <c r="E156" s="466"/>
      <c r="F156" s="52"/>
      <c r="G156" s="790"/>
      <c r="H156" s="1006"/>
      <c r="I156" s="591"/>
      <c r="J156" s="711"/>
      <c r="K156" s="760" t="s">
        <v>343</v>
      </c>
      <c r="L156" s="757"/>
      <c r="M156" s="1388">
        <v>100</v>
      </c>
      <c r="N156" s="467"/>
    </row>
    <row r="157" spans="1:19" s="1" customFormat="1" ht="30.75" customHeight="1" x14ac:dyDescent="0.2">
      <c r="A157" s="395"/>
      <c r="B157" s="1345"/>
      <c r="C157" s="1338"/>
      <c r="D157" s="1182" t="s">
        <v>137</v>
      </c>
      <c r="E157" s="348"/>
      <c r="F157" s="229"/>
      <c r="G157" s="772"/>
      <c r="H157" s="107"/>
      <c r="I157" s="193"/>
      <c r="J157" s="955"/>
      <c r="K157" s="369" t="s">
        <v>136</v>
      </c>
      <c r="L157" s="757">
        <v>9</v>
      </c>
      <c r="M157" s="1159">
        <v>9</v>
      </c>
      <c r="N157" s="1160">
        <v>9</v>
      </c>
      <c r="Q157" s="50"/>
    </row>
    <row r="158" spans="1:19" s="2" customFormat="1" ht="16.5" customHeight="1" thickBot="1" x14ac:dyDescent="0.3">
      <c r="A158" s="1356"/>
      <c r="B158" s="1357"/>
      <c r="C158" s="154"/>
      <c r="D158" s="1635" t="s">
        <v>34</v>
      </c>
      <c r="E158" s="1636"/>
      <c r="F158" s="1636"/>
      <c r="G158" s="1636"/>
      <c r="H158" s="1030">
        <f>SUM(H144:H157)</f>
        <v>1663.8</v>
      </c>
      <c r="I158" s="712">
        <f t="shared" ref="I158:J158" si="6">SUM(I144:I157)</f>
        <v>232.8</v>
      </c>
      <c r="J158" s="1031">
        <f t="shared" si="6"/>
        <v>1110.5999999999999</v>
      </c>
      <c r="K158" s="1637"/>
      <c r="L158" s="1638"/>
      <c r="M158" s="1638"/>
      <c r="N158" s="1639"/>
    </row>
    <row r="159" spans="1:19" s="2" customFormat="1" ht="16.5" customHeight="1" thickBot="1" x14ac:dyDescent="0.3">
      <c r="A159" s="393" t="s">
        <v>15</v>
      </c>
      <c r="B159" s="54" t="s">
        <v>39</v>
      </c>
      <c r="C159" s="1640" t="s">
        <v>43</v>
      </c>
      <c r="D159" s="1608"/>
      <c r="E159" s="1608"/>
      <c r="F159" s="1608"/>
      <c r="G159" s="1608"/>
      <c r="H159" s="47">
        <f>H158</f>
        <v>1663.8</v>
      </c>
      <c r="I159" s="178">
        <f t="shared" ref="I159:J159" si="7">I158</f>
        <v>232.8</v>
      </c>
      <c r="J159" s="289">
        <f t="shared" si="7"/>
        <v>1110.5999999999999</v>
      </c>
      <c r="K159" s="1609"/>
      <c r="L159" s="1610"/>
      <c r="M159" s="1610"/>
      <c r="N159" s="1611"/>
    </row>
    <row r="160" spans="1:19" s="1" customFormat="1" ht="16.5" customHeight="1" thickBot="1" x14ac:dyDescent="0.25">
      <c r="A160" s="393" t="s">
        <v>15</v>
      </c>
      <c r="B160" s="54" t="s">
        <v>41</v>
      </c>
      <c r="C160" s="1641" t="s">
        <v>66</v>
      </c>
      <c r="D160" s="1642"/>
      <c r="E160" s="1642"/>
      <c r="F160" s="1642"/>
      <c r="G160" s="1642"/>
      <c r="H160" s="1642"/>
      <c r="I160" s="1642"/>
      <c r="J160" s="1642"/>
      <c r="K160" s="1642"/>
      <c r="L160" s="1642"/>
      <c r="M160" s="1642"/>
      <c r="N160" s="1643"/>
    </row>
    <row r="161" spans="1:21" s="1" customFormat="1" ht="18" customHeight="1" x14ac:dyDescent="0.2">
      <c r="A161" s="1342" t="s">
        <v>15</v>
      </c>
      <c r="B161" s="1344" t="s">
        <v>41</v>
      </c>
      <c r="C161" s="1337" t="s">
        <v>15</v>
      </c>
      <c r="D161" s="55" t="s">
        <v>67</v>
      </c>
      <c r="E161" s="121"/>
      <c r="F161" s="56"/>
      <c r="G161" s="146"/>
      <c r="H161" s="36"/>
      <c r="I161" s="207"/>
      <c r="J161" s="256"/>
      <c r="K161" s="145"/>
      <c r="L161" s="1387"/>
      <c r="M161" s="1387"/>
      <c r="N161" s="1385"/>
    </row>
    <row r="162" spans="1:21" s="1" customFormat="1" ht="15.75" customHeight="1" x14ac:dyDescent="0.2">
      <c r="A162" s="1343"/>
      <c r="B162" s="1345"/>
      <c r="C162" s="1338"/>
      <c r="D162" s="1606" t="s">
        <v>132</v>
      </c>
      <c r="E162" s="261"/>
      <c r="F162" s="56">
        <v>1</v>
      </c>
      <c r="G162" s="280" t="s">
        <v>304</v>
      </c>
      <c r="H162" s="1464">
        <v>300</v>
      </c>
      <c r="I162" s="169"/>
      <c r="J162" s="268"/>
      <c r="K162" s="1379" t="s">
        <v>291</v>
      </c>
      <c r="L162" s="704">
        <v>10</v>
      </c>
      <c r="M162" s="57"/>
      <c r="N162" s="521"/>
      <c r="R162" s="50"/>
    </row>
    <row r="163" spans="1:21" s="1" customFormat="1" ht="15.75" customHeight="1" x14ac:dyDescent="0.2">
      <c r="A163" s="1343"/>
      <c r="B163" s="1345"/>
      <c r="C163" s="1338"/>
      <c r="D163" s="1607"/>
      <c r="E163" s="261"/>
      <c r="F163" s="44"/>
      <c r="G163" s="280" t="s">
        <v>317</v>
      </c>
      <c r="H163" s="1390">
        <v>50</v>
      </c>
      <c r="I163" s="169"/>
      <c r="J163" s="268"/>
      <c r="K163" s="1380"/>
      <c r="L163" s="1164"/>
      <c r="M163" s="58"/>
      <c r="N163" s="1009"/>
      <c r="R163" s="50"/>
    </row>
    <row r="164" spans="1:21" s="1" customFormat="1" ht="15.75" customHeight="1" x14ac:dyDescent="0.2">
      <c r="A164" s="1343"/>
      <c r="B164" s="1345"/>
      <c r="C164" s="1338"/>
      <c r="D164" s="1607"/>
      <c r="E164" s="120"/>
      <c r="F164" s="85"/>
      <c r="G164" s="281" t="s">
        <v>26</v>
      </c>
      <c r="H164" s="11">
        <f>SUM(H162:H163)</f>
        <v>350</v>
      </c>
      <c r="I164" s="171"/>
      <c r="J164" s="479"/>
      <c r="K164" s="1393"/>
      <c r="L164" s="1165"/>
      <c r="M164" s="59"/>
      <c r="N164" s="517"/>
    </row>
    <row r="165" spans="1:21" s="1" customFormat="1" ht="21.75" customHeight="1" x14ac:dyDescent="0.2">
      <c r="A165" s="1343"/>
      <c r="B165" s="1345"/>
      <c r="C165" s="1338"/>
      <c r="D165" s="1628" t="s">
        <v>146</v>
      </c>
      <c r="E165" s="1633" t="s">
        <v>123</v>
      </c>
      <c r="F165" s="44">
        <v>5</v>
      </c>
      <c r="G165" s="280" t="s">
        <v>317</v>
      </c>
      <c r="H165" s="1497">
        <v>411</v>
      </c>
      <c r="I165" s="762">
        <v>77.5</v>
      </c>
      <c r="J165" s="257"/>
      <c r="K165" s="719" t="s">
        <v>68</v>
      </c>
      <c r="L165" s="1166">
        <v>90</v>
      </c>
      <c r="M165" s="682">
        <v>100</v>
      </c>
      <c r="N165" s="729"/>
      <c r="P165" s="50"/>
    </row>
    <row r="166" spans="1:21" s="1" customFormat="1" ht="21.75" customHeight="1" x14ac:dyDescent="0.2">
      <c r="A166" s="1343"/>
      <c r="B166" s="1345"/>
      <c r="C166" s="1338"/>
      <c r="D166" s="1574"/>
      <c r="E166" s="1627"/>
      <c r="F166" s="44"/>
      <c r="G166" s="12" t="s">
        <v>162</v>
      </c>
      <c r="H166" s="1163">
        <v>1894.9</v>
      </c>
      <c r="I166" s="763">
        <v>373.1</v>
      </c>
      <c r="J166" s="257"/>
      <c r="K166" s="1629" t="s">
        <v>240</v>
      </c>
      <c r="L166" s="1167"/>
      <c r="M166" s="731">
        <v>1</v>
      </c>
      <c r="N166" s="730"/>
    </row>
    <row r="167" spans="1:21" s="1" customFormat="1" ht="21.75" customHeight="1" x14ac:dyDescent="0.2">
      <c r="A167" s="1343"/>
      <c r="B167" s="1345"/>
      <c r="C167" s="1338"/>
      <c r="D167" s="1574"/>
      <c r="E167" s="1634"/>
      <c r="F167" s="874"/>
      <c r="G167" s="12" t="s">
        <v>158</v>
      </c>
      <c r="H167" s="1268">
        <v>55.5</v>
      </c>
      <c r="I167" s="1264"/>
      <c r="J167" s="268"/>
      <c r="K167" s="1630"/>
      <c r="L167" s="1269"/>
      <c r="M167" s="696"/>
      <c r="N167" s="1267"/>
    </row>
    <row r="168" spans="1:21" s="1" customFormat="1" ht="14.25" customHeight="1" x14ac:dyDescent="0.2">
      <c r="A168" s="1343"/>
      <c r="B168" s="1345"/>
      <c r="C168" s="1338"/>
      <c r="D168" s="1574"/>
      <c r="E168" s="873" t="s">
        <v>65</v>
      </c>
      <c r="F168" s="874"/>
      <c r="G168" s="281" t="s">
        <v>26</v>
      </c>
      <c r="H168" s="11">
        <f>SUM(H165:H167)</f>
        <v>2361.4</v>
      </c>
      <c r="I168" s="171">
        <f>SUM(I165:I166)</f>
        <v>450.6</v>
      </c>
      <c r="J168" s="290"/>
      <c r="K168" s="1630"/>
      <c r="L168" s="76"/>
      <c r="M168" s="59"/>
      <c r="N168" s="511"/>
    </row>
    <row r="169" spans="1:21" s="1" customFormat="1" ht="15" customHeight="1" thickBot="1" x14ac:dyDescent="0.25">
      <c r="A169" s="1356"/>
      <c r="B169" s="1357"/>
      <c r="C169" s="1340"/>
      <c r="D169" s="1631" t="s">
        <v>34</v>
      </c>
      <c r="E169" s="1632"/>
      <c r="F169" s="1632"/>
      <c r="G169" s="1632"/>
      <c r="H169" s="1030">
        <f>H168+H164</f>
        <v>2711.4</v>
      </c>
      <c r="I169" s="712">
        <f t="shared" ref="I169" si="8">I168+I164</f>
        <v>450.6</v>
      </c>
      <c r="J169" s="1031"/>
      <c r="K169" s="886"/>
      <c r="L169" s="1168"/>
      <c r="M169" s="888"/>
      <c r="N169" s="889"/>
    </row>
    <row r="170" spans="1:21" s="1" customFormat="1" ht="28.5" customHeight="1" x14ac:dyDescent="0.2">
      <c r="A170" s="1343" t="s">
        <v>15</v>
      </c>
      <c r="B170" s="1345" t="s">
        <v>41</v>
      </c>
      <c r="C170" s="60" t="s">
        <v>35</v>
      </c>
      <c r="D170" s="1625" t="s">
        <v>69</v>
      </c>
      <c r="E170" s="1626" t="s">
        <v>116</v>
      </c>
      <c r="F170" s="1339" t="s">
        <v>19</v>
      </c>
      <c r="G170" s="9" t="s">
        <v>46</v>
      </c>
      <c r="H170" s="36">
        <v>1096.3</v>
      </c>
      <c r="I170" s="207">
        <v>1123</v>
      </c>
      <c r="J170" s="256">
        <v>1134</v>
      </c>
      <c r="K170" s="1364"/>
      <c r="L170" s="76"/>
      <c r="M170" s="421"/>
      <c r="N170" s="511"/>
    </row>
    <row r="171" spans="1:21" s="1" customFormat="1" ht="28.5" customHeight="1" x14ac:dyDescent="0.2">
      <c r="A171" s="1343"/>
      <c r="B171" s="1345"/>
      <c r="C171" s="60"/>
      <c r="D171" s="1625"/>
      <c r="E171" s="1627"/>
      <c r="F171" s="1339"/>
      <c r="G171" s="9" t="s">
        <v>37</v>
      </c>
      <c r="H171" s="238">
        <v>6.6</v>
      </c>
      <c r="I171" s="239">
        <v>6.6</v>
      </c>
      <c r="J171" s="342">
        <v>6.6</v>
      </c>
      <c r="K171" s="1364"/>
      <c r="L171" s="76"/>
      <c r="M171" s="421"/>
      <c r="N171" s="511"/>
    </row>
    <row r="172" spans="1:21" s="1" customFormat="1" ht="21" customHeight="1" x14ac:dyDescent="0.2">
      <c r="A172" s="1343"/>
      <c r="B172" s="1345"/>
      <c r="C172" s="95"/>
      <c r="D172" s="1577" t="s">
        <v>70</v>
      </c>
      <c r="E172" s="1627"/>
      <c r="F172" s="1339"/>
      <c r="G172" s="430"/>
      <c r="H172" s="19"/>
      <c r="I172" s="177"/>
      <c r="J172" s="273"/>
      <c r="K172" s="697" t="s">
        <v>288</v>
      </c>
      <c r="L172" s="1169">
        <v>35</v>
      </c>
      <c r="M172" s="597">
        <v>32</v>
      </c>
      <c r="N172" s="598">
        <v>30</v>
      </c>
      <c r="S172" s="50"/>
    </row>
    <row r="173" spans="1:21" s="1" customFormat="1" ht="21" customHeight="1" x14ac:dyDescent="0.2">
      <c r="A173" s="1343"/>
      <c r="B173" s="1345"/>
      <c r="C173" s="153"/>
      <c r="D173" s="1578"/>
      <c r="E173" s="958"/>
      <c r="F173" s="1339"/>
      <c r="G173" s="430"/>
      <c r="H173" s="19"/>
      <c r="I173" s="177"/>
      <c r="J173" s="273"/>
      <c r="K173" s="966"/>
      <c r="L173" s="1170"/>
      <c r="M173" s="700"/>
      <c r="N173" s="674"/>
      <c r="U173" s="50"/>
    </row>
    <row r="174" spans="1:21" s="1" customFormat="1" ht="33.75" customHeight="1" x14ac:dyDescent="0.2">
      <c r="A174" s="1343"/>
      <c r="B174" s="1345"/>
      <c r="C174" s="60"/>
      <c r="D174" s="1577" t="s">
        <v>71</v>
      </c>
      <c r="E174" s="261"/>
      <c r="F174" s="1339"/>
      <c r="G174" s="430"/>
      <c r="H174" s="19"/>
      <c r="I174" s="177"/>
      <c r="J174" s="273"/>
      <c r="K174" s="1621" t="s">
        <v>107</v>
      </c>
      <c r="L174" s="100">
        <v>240</v>
      </c>
      <c r="M174" s="597">
        <v>250</v>
      </c>
      <c r="N174" s="598">
        <v>260</v>
      </c>
      <c r="S174" s="50"/>
    </row>
    <row r="175" spans="1:21" s="1" customFormat="1" ht="33.75" customHeight="1" x14ac:dyDescent="0.2">
      <c r="A175" s="1343"/>
      <c r="B175" s="1345"/>
      <c r="C175" s="60"/>
      <c r="D175" s="1578"/>
      <c r="E175" s="122"/>
      <c r="F175" s="1339"/>
      <c r="G175" s="430"/>
      <c r="H175" s="19"/>
      <c r="I175" s="177"/>
      <c r="J175" s="273"/>
      <c r="K175" s="1623"/>
      <c r="L175" s="101"/>
      <c r="M175" s="700"/>
      <c r="N175" s="674"/>
      <c r="S175" s="50"/>
    </row>
    <row r="176" spans="1:21" s="1" customFormat="1" ht="28.5" customHeight="1" x14ac:dyDescent="0.2">
      <c r="A176" s="1343"/>
      <c r="B176" s="1345"/>
      <c r="C176" s="60"/>
      <c r="D176" s="1577" t="s">
        <v>72</v>
      </c>
      <c r="E176" s="122"/>
      <c r="F176" s="1339"/>
      <c r="G176" s="430"/>
      <c r="H176" s="19"/>
      <c r="I176" s="177"/>
      <c r="J176" s="273"/>
      <c r="K176" s="1621" t="s">
        <v>108</v>
      </c>
      <c r="L176" s="100">
        <v>60</v>
      </c>
      <c r="M176" s="597">
        <v>60</v>
      </c>
      <c r="N176" s="598">
        <v>60</v>
      </c>
      <c r="P176" s="50"/>
    </row>
    <row r="177" spans="1:16" s="1" customFormat="1" ht="28.5" customHeight="1" x14ac:dyDescent="0.2">
      <c r="A177" s="1343"/>
      <c r="B177" s="1345"/>
      <c r="C177" s="60"/>
      <c r="D177" s="1578"/>
      <c r="E177" s="122"/>
      <c r="F177" s="1339"/>
      <c r="G177" s="430"/>
      <c r="H177" s="19"/>
      <c r="I177" s="177"/>
      <c r="J177" s="273"/>
      <c r="K177" s="1622"/>
      <c r="L177" s="101"/>
      <c r="M177" s="700"/>
      <c r="N177" s="674"/>
      <c r="P177" s="50"/>
    </row>
    <row r="178" spans="1:16" s="1" customFormat="1" ht="21" customHeight="1" x14ac:dyDescent="0.2">
      <c r="A178" s="1343"/>
      <c r="B178" s="1345"/>
      <c r="C178" s="60"/>
      <c r="D178" s="1577" t="s">
        <v>73</v>
      </c>
      <c r="E178" s="122"/>
      <c r="F178" s="1339"/>
      <c r="G178" s="430"/>
      <c r="H178" s="19"/>
      <c r="I178" s="177"/>
      <c r="J178" s="273"/>
      <c r="K178" s="1621" t="s">
        <v>74</v>
      </c>
      <c r="L178" s="100">
        <v>94</v>
      </c>
      <c r="M178" s="597">
        <v>95</v>
      </c>
      <c r="N178" s="598">
        <v>95</v>
      </c>
    </row>
    <row r="179" spans="1:16" s="1" customFormat="1" ht="21" customHeight="1" x14ac:dyDescent="0.2">
      <c r="A179" s="1343"/>
      <c r="B179" s="1345"/>
      <c r="C179" s="153"/>
      <c r="D179" s="1578"/>
      <c r="E179" s="122"/>
      <c r="F179" s="1339"/>
      <c r="G179" s="430"/>
      <c r="H179" s="19"/>
      <c r="I179" s="177"/>
      <c r="J179" s="273"/>
      <c r="K179" s="1622"/>
      <c r="L179" s="101"/>
      <c r="M179" s="700"/>
      <c r="N179" s="674"/>
    </row>
    <row r="180" spans="1:16" s="1" customFormat="1" ht="55.5" customHeight="1" x14ac:dyDescent="0.2">
      <c r="A180" s="1343"/>
      <c r="B180" s="1345"/>
      <c r="C180" s="95"/>
      <c r="D180" s="301" t="s">
        <v>75</v>
      </c>
      <c r="E180" s="261"/>
      <c r="F180" s="1339"/>
      <c r="G180" s="430"/>
      <c r="H180" s="19"/>
      <c r="I180" s="177"/>
      <c r="J180" s="273"/>
      <c r="K180" s="496" t="s">
        <v>217</v>
      </c>
      <c r="L180" s="77">
        <v>12</v>
      </c>
      <c r="M180" s="534">
        <v>12</v>
      </c>
      <c r="N180" s="524">
        <v>12</v>
      </c>
    </row>
    <row r="181" spans="1:16" s="1" customFormat="1" ht="22.5" customHeight="1" x14ac:dyDescent="0.2">
      <c r="A181" s="1343"/>
      <c r="B181" s="1345"/>
      <c r="C181" s="60"/>
      <c r="D181" s="1579" t="s">
        <v>76</v>
      </c>
      <c r="E181" s="122"/>
      <c r="F181" s="1339"/>
      <c r="G181" s="430"/>
      <c r="H181" s="19"/>
      <c r="I181" s="177"/>
      <c r="J181" s="273"/>
      <c r="K181" s="1623" t="s">
        <v>77</v>
      </c>
      <c r="L181" s="101">
        <v>100</v>
      </c>
      <c r="M181" s="700">
        <v>100</v>
      </c>
      <c r="N181" s="674">
        <v>100</v>
      </c>
    </row>
    <row r="182" spans="1:16" s="1" customFormat="1" ht="22.5" customHeight="1" x14ac:dyDescent="0.2">
      <c r="A182" s="395"/>
      <c r="B182" s="1345"/>
      <c r="C182" s="60"/>
      <c r="D182" s="1579"/>
      <c r="E182" s="122"/>
      <c r="F182" s="1339"/>
      <c r="G182" s="430"/>
      <c r="H182" s="19"/>
      <c r="I182" s="177"/>
      <c r="J182" s="273"/>
      <c r="K182" s="1623"/>
      <c r="L182" s="101"/>
      <c r="M182" s="700"/>
      <c r="N182" s="674"/>
    </row>
    <row r="183" spans="1:16" s="1" customFormat="1" ht="13.5" customHeight="1" thickBot="1" x14ac:dyDescent="0.25">
      <c r="A183" s="396" t="s">
        <v>128</v>
      </c>
      <c r="B183" s="1357"/>
      <c r="C183" s="82"/>
      <c r="D183" s="1580"/>
      <c r="E183" s="123"/>
      <c r="F183" s="1341"/>
      <c r="G183" s="278" t="s">
        <v>26</v>
      </c>
      <c r="H183" s="22">
        <f>SUM(H170:H181)</f>
        <v>1102.8999999999999</v>
      </c>
      <c r="I183" s="176">
        <f t="shared" ref="I183" si="9">SUM(I170:I181)</f>
        <v>1129.5999999999999</v>
      </c>
      <c r="J183" s="263">
        <f>SUM(J170:J181)</f>
        <v>1140.5999999999999</v>
      </c>
      <c r="K183" s="1624"/>
      <c r="L183" s="283"/>
      <c r="M183" s="702"/>
      <c r="N183" s="703"/>
    </row>
    <row r="184" spans="1:16" s="1" customFormat="1" ht="52.5" customHeight="1" x14ac:dyDescent="0.2">
      <c r="A184" s="1342" t="s">
        <v>15</v>
      </c>
      <c r="B184" s="1344" t="s">
        <v>41</v>
      </c>
      <c r="C184" s="1358" t="s">
        <v>39</v>
      </c>
      <c r="D184" s="55" t="s">
        <v>78</v>
      </c>
      <c r="E184" s="121"/>
      <c r="F184" s="56"/>
      <c r="G184" s="146"/>
      <c r="H184" s="36"/>
      <c r="I184" s="207"/>
      <c r="J184" s="256"/>
      <c r="K184" s="145"/>
      <c r="L184" s="1387"/>
      <c r="M184" s="1384"/>
      <c r="N184" s="518"/>
    </row>
    <row r="185" spans="1:16" s="1" customFormat="1" ht="27.75" customHeight="1" x14ac:dyDescent="0.2">
      <c r="A185" s="1343"/>
      <c r="B185" s="1345"/>
      <c r="C185" s="1359"/>
      <c r="D185" s="1606" t="s">
        <v>155</v>
      </c>
      <c r="E185" s="261"/>
      <c r="F185" s="56">
        <v>1</v>
      </c>
      <c r="G185" s="280" t="s">
        <v>37</v>
      </c>
      <c r="H185" s="53">
        <v>50</v>
      </c>
      <c r="I185" s="208"/>
      <c r="J185" s="257"/>
      <c r="K185" s="1368" t="s">
        <v>230</v>
      </c>
      <c r="L185" s="704">
        <v>1</v>
      </c>
      <c r="M185" s="57"/>
      <c r="N185" s="521"/>
    </row>
    <row r="186" spans="1:16" s="1" customFormat="1" ht="15" customHeight="1" thickBot="1" x14ac:dyDescent="0.25">
      <c r="A186" s="1343"/>
      <c r="B186" s="1345"/>
      <c r="C186" s="1359"/>
      <c r="D186" s="1607"/>
      <c r="E186" s="120"/>
      <c r="F186" s="85"/>
      <c r="G186" s="281" t="s">
        <v>26</v>
      </c>
      <c r="H186" s="11">
        <f>SUM(H185:H185)</f>
        <v>50</v>
      </c>
      <c r="I186" s="171">
        <f>SUM(I185:I185)</f>
        <v>0</v>
      </c>
      <c r="J186" s="290"/>
      <c r="K186" s="1393"/>
      <c r="L186" s="1168"/>
      <c r="M186" s="705"/>
      <c r="N186" s="706"/>
    </row>
    <row r="187" spans="1:16" s="2" customFormat="1" ht="16.5" customHeight="1" thickBot="1" x14ac:dyDescent="0.3">
      <c r="A187" s="393" t="s">
        <v>15</v>
      </c>
      <c r="B187" s="5" t="s">
        <v>41</v>
      </c>
      <c r="C187" s="1608" t="s">
        <v>43</v>
      </c>
      <c r="D187" s="1608"/>
      <c r="E187" s="1608"/>
      <c r="F187" s="1608"/>
      <c r="G187" s="1608"/>
      <c r="H187" s="63">
        <f>+H186+H183+H169</f>
        <v>3864.3</v>
      </c>
      <c r="I187" s="210">
        <f>+I186+I183+I169</f>
        <v>1580.1999999999998</v>
      </c>
      <c r="J187" s="840">
        <f>+J186+J183+J169</f>
        <v>1140.5999999999999</v>
      </c>
      <c r="K187" s="1609"/>
      <c r="L187" s="1610"/>
      <c r="M187" s="1610"/>
      <c r="N187" s="1611"/>
    </row>
    <row r="188" spans="1:16" s="1" customFormat="1" ht="16.5" customHeight="1" thickBot="1" x14ac:dyDescent="0.25">
      <c r="A188" s="1356" t="s">
        <v>15</v>
      </c>
      <c r="B188" s="400"/>
      <c r="C188" s="1612" t="s">
        <v>79</v>
      </c>
      <c r="D188" s="1612"/>
      <c r="E188" s="1612"/>
      <c r="F188" s="1612"/>
      <c r="G188" s="1612"/>
      <c r="H188" s="405">
        <f>H187+H159+H141+H50</f>
        <v>49587.700000000004</v>
      </c>
      <c r="I188" s="406">
        <f>I187+I159+I141+I50</f>
        <v>45595.799999999996</v>
      </c>
      <c r="J188" s="841">
        <f>J187+J159+J141+J50</f>
        <v>45742.5</v>
      </c>
      <c r="K188" s="1613"/>
      <c r="L188" s="1614"/>
      <c r="M188" s="1614"/>
      <c r="N188" s="1615"/>
    </row>
    <row r="189" spans="1:16" s="2" customFormat="1" ht="16.5" customHeight="1" thickBot="1" x14ac:dyDescent="0.3">
      <c r="A189" s="402" t="s">
        <v>80</v>
      </c>
      <c r="B189" s="1616" t="s">
        <v>81</v>
      </c>
      <c r="C189" s="1617"/>
      <c r="D189" s="1617"/>
      <c r="E189" s="1617"/>
      <c r="F189" s="1617"/>
      <c r="G189" s="1617"/>
      <c r="H189" s="407">
        <f t="shared" ref="H189:J189" si="10">H188</f>
        <v>49587.700000000004</v>
      </c>
      <c r="I189" s="408">
        <f t="shared" si="10"/>
        <v>45595.799999999996</v>
      </c>
      <c r="J189" s="842">
        <f t="shared" si="10"/>
        <v>45742.5</v>
      </c>
      <c r="K189" s="1618"/>
      <c r="L189" s="1619"/>
      <c r="M189" s="1619"/>
      <c r="N189" s="1620"/>
    </row>
    <row r="190" spans="1:16" s="50" customFormat="1" ht="21.75" customHeight="1" thickBot="1" x14ac:dyDescent="0.25">
      <c r="A190" s="1597" t="s">
        <v>82</v>
      </c>
      <c r="B190" s="1597"/>
      <c r="C190" s="1597"/>
      <c r="D190" s="1597"/>
      <c r="E190" s="1597"/>
      <c r="F190" s="1597"/>
      <c r="G190" s="1597"/>
      <c r="H190" s="1597"/>
      <c r="I190" s="1597"/>
      <c r="J190" s="1597"/>
      <c r="K190" s="64"/>
      <c r="L190" s="128"/>
      <c r="M190" s="128"/>
      <c r="N190" s="128"/>
    </row>
    <row r="191" spans="1:16" s="32" customFormat="1" ht="68.25" customHeight="1" thickBot="1" x14ac:dyDescent="0.3">
      <c r="A191" s="1598" t="s">
        <v>83</v>
      </c>
      <c r="B191" s="1599"/>
      <c r="C191" s="1599"/>
      <c r="D191" s="1599"/>
      <c r="E191" s="1599"/>
      <c r="F191" s="1599"/>
      <c r="G191" s="1600"/>
      <c r="H191" s="1394" t="s">
        <v>234</v>
      </c>
      <c r="I191" s="870" t="s">
        <v>178</v>
      </c>
      <c r="J191" s="868" t="s">
        <v>292</v>
      </c>
      <c r="K191" s="1051"/>
      <c r="L191" s="1601"/>
      <c r="M191" s="1601"/>
      <c r="N191" s="1601"/>
      <c r="P191" s="34"/>
    </row>
    <row r="192" spans="1:16" s="2" customFormat="1" ht="15.75" customHeight="1" thickBot="1" x14ac:dyDescent="0.3">
      <c r="A192" s="1591" t="s">
        <v>84</v>
      </c>
      <c r="B192" s="1592"/>
      <c r="C192" s="1592"/>
      <c r="D192" s="1592"/>
      <c r="E192" s="1592"/>
      <c r="F192" s="1592"/>
      <c r="G192" s="1593"/>
      <c r="H192" s="404">
        <f>SUM(H193:H200)</f>
        <v>22273.5</v>
      </c>
      <c r="I192" s="409">
        <f>SUM(I193:I200)</f>
        <v>18634.599999999999</v>
      </c>
      <c r="J192" s="455">
        <f>SUM(J193:J200)</f>
        <v>18778.300000000003</v>
      </c>
      <c r="K192" s="1049"/>
      <c r="L192" s="1565"/>
      <c r="M192" s="1565"/>
      <c r="N192" s="1565"/>
    </row>
    <row r="193" spans="1:14" s="2" customFormat="1" ht="15.75" customHeight="1" x14ac:dyDescent="0.25">
      <c r="A193" s="1602" t="s">
        <v>85</v>
      </c>
      <c r="B193" s="1603"/>
      <c r="C193" s="1603"/>
      <c r="D193" s="1603"/>
      <c r="E193" s="1603"/>
      <c r="F193" s="1603"/>
      <c r="G193" s="1604"/>
      <c r="H193" s="1171">
        <f>SUMIF(G13:G185,"sb",H13:H185)</f>
        <v>10763.5</v>
      </c>
      <c r="I193" s="1172">
        <f>SUMIF(G13:G183,"sb",I13:I183)</f>
        <v>10242.799999999999</v>
      </c>
      <c r="J193" s="1173">
        <f>SUMIF(G13:G183,"sb",J13:J183)</f>
        <v>11042.200000000003</v>
      </c>
      <c r="K193" s="1050"/>
      <c r="L193" s="1605"/>
      <c r="M193" s="1605"/>
      <c r="N193" s="1605"/>
    </row>
    <row r="194" spans="1:14" s="2" customFormat="1" ht="15.75" customHeight="1" x14ac:dyDescent="0.25">
      <c r="A194" s="1581" t="s">
        <v>159</v>
      </c>
      <c r="B194" s="1582"/>
      <c r="C194" s="1582"/>
      <c r="D194" s="1582"/>
      <c r="E194" s="1582"/>
      <c r="F194" s="1582"/>
      <c r="G194" s="1583"/>
      <c r="H194" s="231">
        <f>SUMIF(G13:G185,"sb(l)",H13:H185)</f>
        <v>960</v>
      </c>
      <c r="I194" s="213"/>
      <c r="J194" s="456"/>
      <c r="K194" s="1050"/>
      <c r="L194" s="1050"/>
      <c r="M194" s="1050"/>
      <c r="N194" s="1050"/>
    </row>
    <row r="195" spans="1:14" s="2" customFormat="1" ht="27.75" customHeight="1" x14ac:dyDescent="0.25">
      <c r="A195" s="1594" t="s">
        <v>305</v>
      </c>
      <c r="B195" s="1595"/>
      <c r="C195" s="1595"/>
      <c r="D195" s="1595"/>
      <c r="E195" s="1595"/>
      <c r="F195" s="1595"/>
      <c r="G195" s="1596"/>
      <c r="H195" s="231">
        <f>SUMIF(G13:G185,"sb(f)",H13:H185)</f>
        <v>300</v>
      </c>
      <c r="I195" s="213">
        <f>SUMIF(G14:G186,"sb(f)",I14:I186)</f>
        <v>0</v>
      </c>
      <c r="J195" s="456">
        <f>SUMIF(G14:G186,"sb(f)",J14:J186)</f>
        <v>0</v>
      </c>
      <c r="K195" s="1050"/>
      <c r="L195" s="1050"/>
      <c r="M195" s="1050"/>
      <c r="N195" s="1050"/>
    </row>
    <row r="196" spans="1:14" s="2" customFormat="1" ht="27.75" customHeight="1" x14ac:dyDescent="0.25">
      <c r="A196" s="1594" t="s">
        <v>332</v>
      </c>
      <c r="B196" s="1595"/>
      <c r="C196" s="1595"/>
      <c r="D196" s="1595"/>
      <c r="E196" s="1595"/>
      <c r="F196" s="1595"/>
      <c r="G196" s="1596"/>
      <c r="H196" s="231">
        <f>SUMIF(G14:G186,"sb(fl)",H14:H186)</f>
        <v>461</v>
      </c>
      <c r="I196" s="213">
        <f>SUMIF(G15:G187,"sb(fl)",I15:I187)</f>
        <v>77.5</v>
      </c>
      <c r="J196" s="456">
        <f>SUMIF(G15:G187,"sb(fl)",J15:J187)</f>
        <v>0</v>
      </c>
      <c r="K196" s="1050"/>
      <c r="L196" s="1050"/>
      <c r="M196" s="1050"/>
      <c r="N196" s="1050"/>
    </row>
    <row r="197" spans="1:14" s="2" customFormat="1" ht="30" customHeight="1" x14ac:dyDescent="0.25">
      <c r="A197" s="1594" t="s">
        <v>231</v>
      </c>
      <c r="B197" s="1595"/>
      <c r="C197" s="1595"/>
      <c r="D197" s="1595"/>
      <c r="E197" s="1595"/>
      <c r="F197" s="1595"/>
      <c r="G197" s="1595"/>
      <c r="H197" s="231">
        <f>SUMIF(G13:G185,"sb(es)",H13:H185)</f>
        <v>3141.4</v>
      </c>
      <c r="I197" s="213">
        <f>SUMIF(G18:G187,"sb(es)",I18:I187)</f>
        <v>626</v>
      </c>
      <c r="J197" s="456">
        <f>SUMIF(G18:G187,"sb(es)",J18:J187)</f>
        <v>91.5</v>
      </c>
      <c r="K197" s="1048"/>
      <c r="L197" s="1048"/>
      <c r="M197" s="1048"/>
      <c r="N197" s="1048"/>
    </row>
    <row r="198" spans="1:14" s="2" customFormat="1" ht="30.75" customHeight="1" x14ac:dyDescent="0.25">
      <c r="A198" s="1594" t="s">
        <v>220</v>
      </c>
      <c r="B198" s="1595"/>
      <c r="C198" s="1595"/>
      <c r="D198" s="1595"/>
      <c r="E198" s="1595"/>
      <c r="F198" s="1595"/>
      <c r="G198" s="1595"/>
      <c r="H198" s="231">
        <f>SUMIF(G13:G185,"SB(esa)",H13:H185)</f>
        <v>40.6</v>
      </c>
      <c r="I198" s="213">
        <f>SUMIF(G15:G186,"SB(esa)",I15:I186)</f>
        <v>0</v>
      </c>
      <c r="J198" s="456">
        <f>SUMIF(G15:G186,"SB(esa)",J15:J186)</f>
        <v>0</v>
      </c>
      <c r="K198" s="1048"/>
      <c r="L198" s="1048"/>
      <c r="M198" s="1048"/>
      <c r="N198" s="1048"/>
    </row>
    <row r="199" spans="1:14" s="2" customFormat="1" ht="15.75" customHeight="1" x14ac:dyDescent="0.25">
      <c r="A199" s="1581" t="s">
        <v>86</v>
      </c>
      <c r="B199" s="1582"/>
      <c r="C199" s="1582"/>
      <c r="D199" s="1582"/>
      <c r="E199" s="1582"/>
      <c r="F199" s="1582"/>
      <c r="G199" s="1583"/>
      <c r="H199" s="451">
        <f>SUMIF(G13:G185,"sb(sp)",H13:H185)</f>
        <v>1743.1999999999998</v>
      </c>
      <c r="I199" s="213">
        <f>SUMIF(G13:G183,"sb(sp)",I13:I183)</f>
        <v>1782.9</v>
      </c>
      <c r="J199" s="456">
        <f>SUMIF(G13:G183,"sb(sp)",J13:J183)</f>
        <v>1803.3</v>
      </c>
      <c r="K199" s="1050"/>
      <c r="L199" s="1587"/>
      <c r="M199" s="1587"/>
      <c r="N199" s="1587"/>
    </row>
    <row r="200" spans="1:14" s="2" customFormat="1" ht="29.25" customHeight="1" thickBot="1" x14ac:dyDescent="0.3">
      <c r="A200" s="1581" t="s">
        <v>87</v>
      </c>
      <c r="B200" s="1582"/>
      <c r="C200" s="1582"/>
      <c r="D200" s="1582"/>
      <c r="E200" s="1582"/>
      <c r="F200" s="1582"/>
      <c r="G200" s="1583"/>
      <c r="H200" s="231">
        <f>SUMIF(G13:G185,"sb(vb)",H13:H185)</f>
        <v>4863.8000000000011</v>
      </c>
      <c r="I200" s="213">
        <f>SUMIF(G13:G183,"sb(vb)",I13:I183)</f>
        <v>5905.4000000000005</v>
      </c>
      <c r="J200" s="456">
        <f>SUMIF(G13:G183,"sb(vb)",J13:J183)</f>
        <v>5841.3</v>
      </c>
      <c r="K200" s="1048"/>
      <c r="L200" s="1587"/>
      <c r="M200" s="1587"/>
      <c r="N200" s="1587"/>
    </row>
    <row r="201" spans="1:14" s="2" customFormat="1" ht="15.75" customHeight="1" thickBot="1" x14ac:dyDescent="0.3">
      <c r="A201" s="1591" t="s">
        <v>88</v>
      </c>
      <c r="B201" s="1592"/>
      <c r="C201" s="1592"/>
      <c r="D201" s="1592"/>
      <c r="E201" s="1592"/>
      <c r="F201" s="1592"/>
      <c r="G201" s="1593"/>
      <c r="H201" s="404">
        <f>SUM(H202:H204)</f>
        <v>27314.2</v>
      </c>
      <c r="I201" s="409">
        <f t="shared" ref="I201:J201" si="11">SUM(I202:I204)</f>
        <v>26961.199999999997</v>
      </c>
      <c r="J201" s="455">
        <f t="shared" si="11"/>
        <v>26964.199999999997</v>
      </c>
      <c r="K201" s="1048"/>
      <c r="L201" s="1048"/>
      <c r="M201" s="1048"/>
      <c r="N201" s="1048"/>
    </row>
    <row r="202" spans="1:14" s="2" customFormat="1" ht="15.75" customHeight="1" x14ac:dyDescent="0.25">
      <c r="A202" s="1581" t="s">
        <v>140</v>
      </c>
      <c r="B202" s="1582"/>
      <c r="C202" s="1582"/>
      <c r="D202" s="1582"/>
      <c r="E202" s="1582"/>
      <c r="F202" s="1582"/>
      <c r="G202" s="1583"/>
      <c r="H202" s="452">
        <f>SUMIF(G13:G185,"es",H13:H185)</f>
        <v>103.2</v>
      </c>
      <c r="I202" s="461">
        <f>SUMIF(G13:G183,"es",I13:I183)</f>
        <v>0</v>
      </c>
      <c r="J202" s="458">
        <f>SUMIF(G13:G183,"es",J13:J183)</f>
        <v>0</v>
      </c>
      <c r="K202" s="106"/>
      <c r="L202" s="1565"/>
      <c r="M202" s="1565"/>
      <c r="N202" s="1565"/>
    </row>
    <row r="203" spans="1:14" s="2" customFormat="1" ht="15.75" customHeight="1" x14ac:dyDescent="0.25">
      <c r="A203" s="1584" t="s">
        <v>89</v>
      </c>
      <c r="B203" s="1585"/>
      <c r="C203" s="1585"/>
      <c r="D203" s="1585"/>
      <c r="E203" s="1585"/>
      <c r="F203" s="1585"/>
      <c r="G203" s="1586"/>
      <c r="H203" s="451">
        <f>SUMIF(G13:G185,"lrvb",H13:H185)</f>
        <v>27206</v>
      </c>
      <c r="I203" s="460">
        <f>SUMIF(G13:G183,"lrvb",I13:I183)</f>
        <v>26955.199999999997</v>
      </c>
      <c r="J203" s="457">
        <f>SUMIF(G13:G183,"lrvb",J13:J183)</f>
        <v>26957.199999999997</v>
      </c>
      <c r="K203" s="65"/>
      <c r="L203" s="1587"/>
      <c r="M203" s="1587"/>
      <c r="N203" s="1587"/>
    </row>
    <row r="204" spans="1:14" s="2" customFormat="1" ht="15.75" customHeight="1" thickBot="1" x14ac:dyDescent="0.3">
      <c r="A204" s="1588" t="s">
        <v>90</v>
      </c>
      <c r="B204" s="1589"/>
      <c r="C204" s="1589"/>
      <c r="D204" s="1589"/>
      <c r="E204" s="1589"/>
      <c r="F204" s="1589"/>
      <c r="G204" s="1590"/>
      <c r="H204" s="232">
        <f>SUMIF(G13:G185,"kt",H13:H185)</f>
        <v>5</v>
      </c>
      <c r="I204" s="234">
        <f>SUMIF(G13:G183,"kt",I13:I183)</f>
        <v>6</v>
      </c>
      <c r="J204" s="459">
        <f>SUMIF(G13:G183,"kt",J13:J183)</f>
        <v>7</v>
      </c>
      <c r="K204" s="65"/>
      <c r="L204" s="1587"/>
      <c r="M204" s="1587"/>
      <c r="N204" s="1587"/>
    </row>
    <row r="205" spans="1:14" s="2" customFormat="1" ht="15.75" customHeight="1" thickBot="1" x14ac:dyDescent="0.3">
      <c r="A205" s="1562" t="s">
        <v>91</v>
      </c>
      <c r="B205" s="1563"/>
      <c r="C205" s="1563"/>
      <c r="D205" s="1563"/>
      <c r="E205" s="1563"/>
      <c r="F205" s="1563"/>
      <c r="G205" s="1564"/>
      <c r="H205" s="233">
        <f>H192+H201</f>
        <v>49587.7</v>
      </c>
      <c r="I205" s="214">
        <f>I192+I201</f>
        <v>45595.799999999996</v>
      </c>
      <c r="J205" s="869">
        <f>J192+J201</f>
        <v>45742.5</v>
      </c>
      <c r="K205" s="105"/>
      <c r="L205" s="1565"/>
      <c r="M205" s="1565"/>
      <c r="N205" s="1565"/>
    </row>
    <row r="206" spans="1:14" s="1" customFormat="1" ht="16.5" customHeight="1" x14ac:dyDescent="0.2">
      <c r="A206" s="69"/>
      <c r="B206" s="66"/>
      <c r="C206" s="67"/>
      <c r="D206" s="68"/>
      <c r="E206" s="66"/>
      <c r="F206" s="112"/>
      <c r="G206" s="69"/>
      <c r="H206" s="88"/>
      <c r="I206" s="88"/>
      <c r="J206" s="88"/>
      <c r="K206" s="70"/>
      <c r="L206" s="69"/>
      <c r="M206" s="69"/>
      <c r="N206" s="69"/>
    </row>
    <row r="207" spans="1:14" x14ac:dyDescent="0.25">
      <c r="F207" s="1566" t="s">
        <v>236</v>
      </c>
      <c r="G207" s="1567"/>
      <c r="H207" s="1567"/>
      <c r="I207" s="1567"/>
      <c r="J207" s="1567"/>
    </row>
    <row r="208" spans="1:14" x14ac:dyDescent="0.25">
      <c r="H208" s="109"/>
    </row>
    <row r="209" spans="8:20" x14ac:dyDescent="0.25">
      <c r="H209" s="109"/>
    </row>
    <row r="210" spans="8:20" x14ac:dyDescent="0.25">
      <c r="T210" s="895"/>
    </row>
    <row r="212" spans="8:20" x14ac:dyDescent="0.25">
      <c r="H212" s="109"/>
      <c r="J212" s="109"/>
    </row>
    <row r="214" spans="8:20" x14ac:dyDescent="0.25">
      <c r="H214" s="109"/>
      <c r="I214" s="109"/>
      <c r="J214" s="109"/>
    </row>
  </sheetData>
  <mergeCells count="204">
    <mergeCell ref="J1:N1"/>
    <mergeCell ref="A2:N2"/>
    <mergeCell ref="A3:N3"/>
    <mergeCell ref="A4:N4"/>
    <mergeCell ref="A5:N5"/>
    <mergeCell ref="A6:A8"/>
    <mergeCell ref="B6:B8"/>
    <mergeCell ref="C6:C8"/>
    <mergeCell ref="D6:D8"/>
    <mergeCell ref="E6:E8"/>
    <mergeCell ref="C12:N12"/>
    <mergeCell ref="D13:D17"/>
    <mergeCell ref="K13:K14"/>
    <mergeCell ref="K15:K16"/>
    <mergeCell ref="K20:K21"/>
    <mergeCell ref="K6:N6"/>
    <mergeCell ref="K7:K8"/>
    <mergeCell ref="L7:N7"/>
    <mergeCell ref="A9:N9"/>
    <mergeCell ref="A10:N10"/>
    <mergeCell ref="B11:N11"/>
    <mergeCell ref="F6:F8"/>
    <mergeCell ref="G6:G8"/>
    <mergeCell ref="H6:H8"/>
    <mergeCell ref="I6:I8"/>
    <mergeCell ref="J6:J8"/>
    <mergeCell ref="D18:D21"/>
    <mergeCell ref="L24:L25"/>
    <mergeCell ref="D26:D27"/>
    <mergeCell ref="E26:E27"/>
    <mergeCell ref="K26:K27"/>
    <mergeCell ref="A28:A29"/>
    <mergeCell ref="B28:B29"/>
    <mergeCell ref="D28:D29"/>
    <mergeCell ref="E28:E29"/>
    <mergeCell ref="D22:D23"/>
    <mergeCell ref="D24:D25"/>
    <mergeCell ref="K24:K25"/>
    <mergeCell ref="D34:D35"/>
    <mergeCell ref="E34:E35"/>
    <mergeCell ref="F34:F35"/>
    <mergeCell ref="D36:D37"/>
    <mergeCell ref="E36:E37"/>
    <mergeCell ref="F36:F37"/>
    <mergeCell ref="K36:K37"/>
    <mergeCell ref="A30:A31"/>
    <mergeCell ref="B30:B31"/>
    <mergeCell ref="D30:D33"/>
    <mergeCell ref="E30:E33"/>
    <mergeCell ref="F30:F33"/>
    <mergeCell ref="K30:K32"/>
    <mergeCell ref="K34:K35"/>
    <mergeCell ref="D43:D44"/>
    <mergeCell ref="K43:K44"/>
    <mergeCell ref="A45:A46"/>
    <mergeCell ref="B45:B46"/>
    <mergeCell ref="C45:C46"/>
    <mergeCell ref="D45:D46"/>
    <mergeCell ref="K45:K46"/>
    <mergeCell ref="D39:D40"/>
    <mergeCell ref="E40:G40"/>
    <mergeCell ref="A41:A42"/>
    <mergeCell ref="B41:B42"/>
    <mergeCell ref="C41:C42"/>
    <mergeCell ref="D41:D42"/>
    <mergeCell ref="E41:E42"/>
    <mergeCell ref="F41:F42"/>
    <mergeCell ref="C51:N51"/>
    <mergeCell ref="E52:E64"/>
    <mergeCell ref="D60:D61"/>
    <mergeCell ref="D62:D63"/>
    <mergeCell ref="K62:K63"/>
    <mergeCell ref="A47:A49"/>
    <mergeCell ref="B47:B49"/>
    <mergeCell ref="C47:C49"/>
    <mergeCell ref="D47:D49"/>
    <mergeCell ref="K48:K49"/>
    <mergeCell ref="C50:G50"/>
    <mergeCell ref="K50:N50"/>
    <mergeCell ref="K98:K99"/>
    <mergeCell ref="A86:A88"/>
    <mergeCell ref="B86:B88"/>
    <mergeCell ref="C86:C88"/>
    <mergeCell ref="D86:D88"/>
    <mergeCell ref="E86:E88"/>
    <mergeCell ref="F86:F88"/>
    <mergeCell ref="K71:K72"/>
    <mergeCell ref="D84:D85"/>
    <mergeCell ref="K84:K85"/>
    <mergeCell ref="D100:D101"/>
    <mergeCell ref="D105:G105"/>
    <mergeCell ref="A106:A107"/>
    <mergeCell ref="B106:B107"/>
    <mergeCell ref="C106:C107"/>
    <mergeCell ref="D106:D107"/>
    <mergeCell ref="E106:E107"/>
    <mergeCell ref="F106:F107"/>
    <mergeCell ref="D91:D93"/>
    <mergeCell ref="D94:D95"/>
    <mergeCell ref="D96:D99"/>
    <mergeCell ref="K129:K130"/>
    <mergeCell ref="K127:K128"/>
    <mergeCell ref="A122:A123"/>
    <mergeCell ref="B122:B123"/>
    <mergeCell ref="K122:K123"/>
    <mergeCell ref="K106:K107"/>
    <mergeCell ref="D108:D109"/>
    <mergeCell ref="D117:D118"/>
    <mergeCell ref="K117:K118"/>
    <mergeCell ref="D119:D120"/>
    <mergeCell ref="E119:E122"/>
    <mergeCell ref="A131:A133"/>
    <mergeCell ref="B131:B133"/>
    <mergeCell ref="C131:C133"/>
    <mergeCell ref="D131:D133"/>
    <mergeCell ref="E131:E133"/>
    <mergeCell ref="F131:F133"/>
    <mergeCell ref="A125:A127"/>
    <mergeCell ref="B125:B127"/>
    <mergeCell ref="D125:D128"/>
    <mergeCell ref="D129:D130"/>
    <mergeCell ref="F129:F130"/>
    <mergeCell ref="K134:K135"/>
    <mergeCell ref="A138:A140"/>
    <mergeCell ref="B138:B140"/>
    <mergeCell ref="C138:C140"/>
    <mergeCell ref="D138:D140"/>
    <mergeCell ref="E138:E140"/>
    <mergeCell ref="F138:F140"/>
    <mergeCell ref="A134:A137"/>
    <mergeCell ref="B134:B137"/>
    <mergeCell ref="C134:C137"/>
    <mergeCell ref="D134:D137"/>
    <mergeCell ref="E134:E137"/>
    <mergeCell ref="F134:F137"/>
    <mergeCell ref="D158:G158"/>
    <mergeCell ref="K158:N158"/>
    <mergeCell ref="C159:G159"/>
    <mergeCell ref="K159:N159"/>
    <mergeCell ref="C160:N160"/>
    <mergeCell ref="D162:D164"/>
    <mergeCell ref="D152:D153"/>
    <mergeCell ref="D144:D145"/>
    <mergeCell ref="C141:G141"/>
    <mergeCell ref="K141:N141"/>
    <mergeCell ref="C142:N142"/>
    <mergeCell ref="D146:D148"/>
    <mergeCell ref="D149:D151"/>
    <mergeCell ref="E152:E153"/>
    <mergeCell ref="D170:D171"/>
    <mergeCell ref="E170:E172"/>
    <mergeCell ref="D172:D173"/>
    <mergeCell ref="D174:D175"/>
    <mergeCell ref="K174:K175"/>
    <mergeCell ref="D165:D168"/>
    <mergeCell ref="K166:K168"/>
    <mergeCell ref="D169:G169"/>
    <mergeCell ref="E165:E167"/>
    <mergeCell ref="D185:D186"/>
    <mergeCell ref="C187:G187"/>
    <mergeCell ref="K187:N187"/>
    <mergeCell ref="C188:G188"/>
    <mergeCell ref="K188:N188"/>
    <mergeCell ref="B189:G189"/>
    <mergeCell ref="K189:N189"/>
    <mergeCell ref="D176:D177"/>
    <mergeCell ref="K176:K177"/>
    <mergeCell ref="D178:D179"/>
    <mergeCell ref="K178:K179"/>
    <mergeCell ref="D181:D183"/>
    <mergeCell ref="K181:K183"/>
    <mergeCell ref="A197:G197"/>
    <mergeCell ref="A198:G198"/>
    <mergeCell ref="A190:J190"/>
    <mergeCell ref="A191:G191"/>
    <mergeCell ref="L191:N191"/>
    <mergeCell ref="A192:G192"/>
    <mergeCell ref="L192:N192"/>
    <mergeCell ref="A193:G193"/>
    <mergeCell ref="L193:N193"/>
    <mergeCell ref="A205:G205"/>
    <mergeCell ref="L205:N205"/>
    <mergeCell ref="F207:J207"/>
    <mergeCell ref="K22:K23"/>
    <mergeCell ref="E22:E23"/>
    <mergeCell ref="D71:D72"/>
    <mergeCell ref="D77:D78"/>
    <mergeCell ref="D52:D53"/>
    <mergeCell ref="D112:D113"/>
    <mergeCell ref="D122:D124"/>
    <mergeCell ref="A202:G202"/>
    <mergeCell ref="L202:N202"/>
    <mergeCell ref="A203:G203"/>
    <mergeCell ref="L203:N203"/>
    <mergeCell ref="A204:G204"/>
    <mergeCell ref="L204:N204"/>
    <mergeCell ref="A199:G199"/>
    <mergeCell ref="L199:N199"/>
    <mergeCell ref="A200:G200"/>
    <mergeCell ref="L200:N200"/>
    <mergeCell ref="A201:G201"/>
    <mergeCell ref="A194:G194"/>
    <mergeCell ref="A195:G195"/>
    <mergeCell ref="A196:G196"/>
  </mergeCells>
  <printOptions horizontalCentered="1"/>
  <pageMargins left="0.70866141732283472" right="0.39370078740157483" top="0.39370078740157483" bottom="0.39370078740157483" header="0.31496062992125984" footer="0.31496062992125984"/>
  <pageSetup paperSize="9" scale="77" orientation="portrait" r:id="rId1"/>
  <rowBreaks count="1" manualBreakCount="1">
    <brk id="130" max="13" man="1"/>
  </rowBreaks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4"/>
  <sheetViews>
    <sheetView zoomScaleNormal="100" zoomScaleSheetLayoutView="100" workbookViewId="0"/>
  </sheetViews>
  <sheetFormatPr defaultColWidth="9.140625" defaultRowHeight="15" x14ac:dyDescent="0.25"/>
  <cols>
    <col min="1" max="3" width="3.28515625" style="91" customWidth="1"/>
    <col min="4" max="4" width="25.28515625" style="89" customWidth="1"/>
    <col min="5" max="5" width="3.28515625" style="1397" customWidth="1"/>
    <col min="6" max="6" width="3.140625" style="1398" customWidth="1"/>
    <col min="7" max="7" width="8.5703125" style="89" customWidth="1"/>
    <col min="8" max="12" width="8.140625" style="91" customWidth="1"/>
    <col min="13" max="13" width="24.28515625" style="89" customWidth="1"/>
    <col min="14" max="15" width="6" style="561" customWidth="1"/>
    <col min="16" max="16" width="5.85546875" style="561" customWidth="1"/>
    <col min="17" max="16384" width="9.140625" style="89"/>
  </cols>
  <sheetData>
    <row r="1" spans="1:21" s="161" customFormat="1" ht="39" customHeight="1" x14ac:dyDescent="0.25">
      <c r="A1" s="158"/>
      <c r="B1" s="158"/>
      <c r="C1" s="158"/>
      <c r="D1" s="158"/>
      <c r="E1" s="159"/>
      <c r="F1" s="302"/>
      <c r="G1" s="160"/>
      <c r="H1" s="160"/>
      <c r="I1" s="160"/>
      <c r="J1" s="160"/>
      <c r="K1" s="305"/>
      <c r="L1" s="1828" t="s">
        <v>156</v>
      </c>
      <c r="M1" s="1828"/>
      <c r="N1" s="1828"/>
      <c r="O1" s="1828"/>
      <c r="P1" s="1828"/>
    </row>
    <row r="2" spans="1:21" s="86" customFormat="1" ht="16.5" customHeight="1" x14ac:dyDescent="0.25">
      <c r="A2" s="1798" t="s">
        <v>318</v>
      </c>
      <c r="B2" s="1798"/>
      <c r="C2" s="1798"/>
      <c r="D2" s="1798"/>
      <c r="E2" s="1798"/>
      <c r="F2" s="1798"/>
      <c r="G2" s="1798"/>
      <c r="H2" s="1798"/>
      <c r="I2" s="1798"/>
      <c r="J2" s="1798"/>
      <c r="K2" s="1798"/>
      <c r="L2" s="1798"/>
      <c r="M2" s="1798"/>
      <c r="N2" s="1798"/>
      <c r="O2" s="1798"/>
      <c r="P2" s="1798"/>
    </row>
    <row r="3" spans="1:21" s="87" customFormat="1" ht="16.5" customHeight="1" x14ac:dyDescent="0.25">
      <c r="A3" s="1799" t="s">
        <v>0</v>
      </c>
      <c r="B3" s="1799"/>
      <c r="C3" s="1799"/>
      <c r="D3" s="1799"/>
      <c r="E3" s="1799"/>
      <c r="F3" s="1799"/>
      <c r="G3" s="1799"/>
      <c r="H3" s="1799"/>
      <c r="I3" s="1799"/>
      <c r="J3" s="1799"/>
      <c r="K3" s="1799"/>
      <c r="L3" s="1799"/>
      <c r="M3" s="1799"/>
      <c r="N3" s="1799"/>
      <c r="O3" s="1799"/>
      <c r="P3" s="1799"/>
    </row>
    <row r="4" spans="1:21" s="87" customFormat="1" ht="16.5" customHeight="1" x14ac:dyDescent="0.25">
      <c r="A4" s="1800" t="s">
        <v>1</v>
      </c>
      <c r="B4" s="1800"/>
      <c r="C4" s="1800"/>
      <c r="D4" s="1800"/>
      <c r="E4" s="1800"/>
      <c r="F4" s="1800"/>
      <c r="G4" s="1800"/>
      <c r="H4" s="1800"/>
      <c r="I4" s="1800"/>
      <c r="J4" s="1800"/>
      <c r="K4" s="1800"/>
      <c r="L4" s="1800"/>
      <c r="M4" s="1800"/>
      <c r="N4" s="1800"/>
      <c r="O4" s="1800"/>
      <c r="P4" s="1800"/>
    </row>
    <row r="5" spans="1:21" s="2" customFormat="1" ht="21.75" customHeight="1" thickBot="1" x14ac:dyDescent="0.25">
      <c r="A5" s="1801" t="s">
        <v>2</v>
      </c>
      <c r="B5" s="1801"/>
      <c r="C5" s="1801"/>
      <c r="D5" s="1801"/>
      <c r="E5" s="1801"/>
      <c r="F5" s="1801"/>
      <c r="G5" s="1801"/>
      <c r="H5" s="1801"/>
      <c r="I5" s="1801"/>
      <c r="J5" s="1801"/>
      <c r="K5" s="1801"/>
      <c r="L5" s="1801"/>
      <c r="M5" s="1801"/>
      <c r="N5" s="1801"/>
      <c r="O5" s="1801"/>
      <c r="P5" s="1801"/>
    </row>
    <row r="6" spans="1:21" s="3" customFormat="1" ht="18.75" customHeight="1" x14ac:dyDescent="0.25">
      <c r="A6" s="1802" t="s">
        <v>3</v>
      </c>
      <c r="B6" s="1805" t="s">
        <v>4</v>
      </c>
      <c r="C6" s="1808" t="s">
        <v>5</v>
      </c>
      <c r="D6" s="1811" t="s">
        <v>6</v>
      </c>
      <c r="E6" s="1814" t="s">
        <v>7</v>
      </c>
      <c r="F6" s="1783" t="s">
        <v>8</v>
      </c>
      <c r="G6" s="1786" t="s">
        <v>9</v>
      </c>
      <c r="H6" s="1789" t="s">
        <v>234</v>
      </c>
      <c r="I6" s="1822" t="s">
        <v>235</v>
      </c>
      <c r="J6" s="1825" t="s">
        <v>157</v>
      </c>
      <c r="K6" s="1791" t="s">
        <v>176</v>
      </c>
      <c r="L6" s="1794" t="s">
        <v>289</v>
      </c>
      <c r="M6" s="1767" t="s">
        <v>10</v>
      </c>
      <c r="N6" s="1768"/>
      <c r="O6" s="1768"/>
      <c r="P6" s="1769"/>
    </row>
    <row r="7" spans="1:21" s="3" customFormat="1" ht="17.25" customHeight="1" x14ac:dyDescent="0.25">
      <c r="A7" s="1803"/>
      <c r="B7" s="1806"/>
      <c r="C7" s="1809"/>
      <c r="D7" s="1812"/>
      <c r="E7" s="1815"/>
      <c r="F7" s="1784"/>
      <c r="G7" s="1787"/>
      <c r="H7" s="1790"/>
      <c r="I7" s="1823"/>
      <c r="J7" s="1826"/>
      <c r="K7" s="1792"/>
      <c r="L7" s="1795"/>
      <c r="M7" s="1770" t="s">
        <v>6</v>
      </c>
      <c r="N7" s="1772" t="s">
        <v>11</v>
      </c>
      <c r="O7" s="1773"/>
      <c r="P7" s="1774"/>
    </row>
    <row r="8" spans="1:21" s="3" customFormat="1" ht="82.5" customHeight="1" thickBot="1" x14ac:dyDescent="0.3">
      <c r="A8" s="1804"/>
      <c r="B8" s="1807"/>
      <c r="C8" s="1810"/>
      <c r="D8" s="1813"/>
      <c r="E8" s="1816"/>
      <c r="F8" s="1785"/>
      <c r="G8" s="1788"/>
      <c r="H8" s="1790"/>
      <c r="I8" s="1824"/>
      <c r="J8" s="1827"/>
      <c r="K8" s="1793"/>
      <c r="L8" s="1795"/>
      <c r="M8" s="1771"/>
      <c r="N8" s="1055" t="s">
        <v>129</v>
      </c>
      <c r="O8" s="4" t="s">
        <v>177</v>
      </c>
      <c r="P8" s="548" t="s">
        <v>294</v>
      </c>
    </row>
    <row r="9" spans="1:21" s="2" customFormat="1" ht="16.5" customHeight="1" x14ac:dyDescent="0.25">
      <c r="A9" s="1775" t="s">
        <v>13</v>
      </c>
      <c r="B9" s="1776"/>
      <c r="C9" s="1776"/>
      <c r="D9" s="1776"/>
      <c r="E9" s="1776"/>
      <c r="F9" s="1776"/>
      <c r="G9" s="1776"/>
      <c r="H9" s="1776"/>
      <c r="I9" s="1776"/>
      <c r="J9" s="1776"/>
      <c r="K9" s="1776"/>
      <c r="L9" s="1776"/>
      <c r="M9" s="1776"/>
      <c r="N9" s="1776"/>
      <c r="O9" s="1776"/>
      <c r="P9" s="1777"/>
      <c r="U9" s="3"/>
    </row>
    <row r="10" spans="1:21" s="2" customFormat="1" ht="16.5" customHeight="1" thickBot="1" x14ac:dyDescent="0.3">
      <c r="A10" s="1778" t="s">
        <v>14</v>
      </c>
      <c r="B10" s="1779"/>
      <c r="C10" s="1779"/>
      <c r="D10" s="1779"/>
      <c r="E10" s="1779"/>
      <c r="F10" s="1779"/>
      <c r="G10" s="1779"/>
      <c r="H10" s="1779"/>
      <c r="I10" s="1779"/>
      <c r="J10" s="1779"/>
      <c r="K10" s="1779"/>
      <c r="L10" s="1779"/>
      <c r="M10" s="1779"/>
      <c r="N10" s="1779"/>
      <c r="O10" s="1779"/>
      <c r="P10" s="1780"/>
      <c r="Q10" s="3"/>
    </row>
    <row r="11" spans="1:21" s="3" customFormat="1" ht="16.5" customHeight="1" thickBot="1" x14ac:dyDescent="0.3">
      <c r="A11" s="392" t="s">
        <v>15</v>
      </c>
      <c r="B11" s="1781" t="s">
        <v>16</v>
      </c>
      <c r="C11" s="1781"/>
      <c r="D11" s="1781"/>
      <c r="E11" s="1781"/>
      <c r="F11" s="1781"/>
      <c r="G11" s="1781"/>
      <c r="H11" s="1781"/>
      <c r="I11" s="1781"/>
      <c r="J11" s="1781"/>
      <c r="K11" s="1781"/>
      <c r="L11" s="1781"/>
      <c r="M11" s="1781"/>
      <c r="N11" s="1781"/>
      <c r="O11" s="1781"/>
      <c r="P11" s="1782"/>
    </row>
    <row r="12" spans="1:21" s="3" customFormat="1" ht="27.75" customHeight="1" thickBot="1" x14ac:dyDescent="0.3">
      <c r="A12" s="393" t="s">
        <v>15</v>
      </c>
      <c r="B12" s="439" t="s">
        <v>15</v>
      </c>
      <c r="C12" s="1762" t="s">
        <v>17</v>
      </c>
      <c r="D12" s="1763"/>
      <c r="E12" s="1763"/>
      <c r="F12" s="1763"/>
      <c r="G12" s="1763"/>
      <c r="H12" s="1763"/>
      <c r="I12" s="1763"/>
      <c r="J12" s="1763"/>
      <c r="K12" s="1763"/>
      <c r="L12" s="1763"/>
      <c r="M12" s="1763"/>
      <c r="N12" s="1763"/>
      <c r="O12" s="1763"/>
      <c r="P12" s="1764"/>
    </row>
    <row r="13" spans="1:21" s="3" customFormat="1" ht="16.5" customHeight="1" x14ac:dyDescent="0.25">
      <c r="A13" s="1415" t="s">
        <v>15</v>
      </c>
      <c r="B13" s="6" t="s">
        <v>15</v>
      </c>
      <c r="C13" s="8" t="s">
        <v>15</v>
      </c>
      <c r="D13" s="1667" t="s">
        <v>18</v>
      </c>
      <c r="E13" s="433"/>
      <c r="F13" s="1438" t="s">
        <v>19</v>
      </c>
      <c r="G13" s="768" t="s">
        <v>22</v>
      </c>
      <c r="H13" s="156">
        <v>2711</v>
      </c>
      <c r="I13" s="198">
        <v>2711</v>
      </c>
      <c r="J13" s="186"/>
      <c r="K13" s="1533">
        <v>3035.5</v>
      </c>
      <c r="L13" s="781">
        <v>3032.8</v>
      </c>
      <c r="M13" s="1684" t="s">
        <v>23</v>
      </c>
      <c r="N13" s="563">
        <v>1000</v>
      </c>
      <c r="O13" s="891">
        <v>1000</v>
      </c>
      <c r="P13" s="560">
        <v>1000</v>
      </c>
      <c r="Q13" s="892"/>
      <c r="R13" s="892"/>
      <c r="S13" s="892"/>
    </row>
    <row r="14" spans="1:21" s="3" customFormat="1" ht="16.5" customHeight="1" x14ac:dyDescent="0.25">
      <c r="A14" s="1416"/>
      <c r="B14" s="7"/>
      <c r="C14" s="8"/>
      <c r="D14" s="1667"/>
      <c r="E14" s="433"/>
      <c r="F14" s="1438"/>
      <c r="G14" s="486" t="s">
        <v>158</v>
      </c>
      <c r="H14" s="921">
        <v>324.5</v>
      </c>
      <c r="I14" s="588">
        <v>324.5</v>
      </c>
      <c r="J14" s="531"/>
      <c r="K14" s="1543"/>
      <c r="L14" s="1544"/>
      <c r="M14" s="1569"/>
      <c r="N14" s="380"/>
      <c r="O14" s="469"/>
      <c r="P14" s="536"/>
      <c r="Q14" s="892"/>
      <c r="R14" s="892"/>
      <c r="S14" s="892"/>
    </row>
    <row r="15" spans="1:21" s="3" customFormat="1" ht="20.25" customHeight="1" x14ac:dyDescent="0.25">
      <c r="A15" s="1416"/>
      <c r="B15" s="7"/>
      <c r="C15" s="8"/>
      <c r="D15" s="1667"/>
      <c r="E15" s="433"/>
      <c r="F15" s="1438"/>
      <c r="G15" s="768"/>
      <c r="H15" s="45"/>
      <c r="I15" s="192"/>
      <c r="J15" s="181"/>
      <c r="K15" s="1545"/>
      <c r="L15" s="783"/>
      <c r="M15" s="1588" t="s">
        <v>24</v>
      </c>
      <c r="N15" s="713">
        <v>4500</v>
      </c>
      <c r="O15" s="526">
        <v>4500</v>
      </c>
      <c r="P15" s="111">
        <v>4500</v>
      </c>
      <c r="Q15" s="892"/>
      <c r="R15" s="892"/>
      <c r="S15" s="892"/>
    </row>
    <row r="16" spans="1:21" s="3" customFormat="1" ht="20.25" customHeight="1" x14ac:dyDescent="0.25">
      <c r="A16" s="1416"/>
      <c r="B16" s="7"/>
      <c r="C16" s="8"/>
      <c r="D16" s="1667"/>
      <c r="E16" s="433"/>
      <c r="F16" s="1438"/>
      <c r="G16" s="768"/>
      <c r="H16" s="45"/>
      <c r="I16" s="192"/>
      <c r="J16" s="181"/>
      <c r="K16" s="1545"/>
      <c r="L16" s="783"/>
      <c r="M16" s="1584"/>
      <c r="N16" s="380"/>
      <c r="O16" s="469"/>
      <c r="P16" s="536"/>
    </row>
    <row r="17" spans="1:19" s="3" customFormat="1" ht="54" customHeight="1" x14ac:dyDescent="0.25">
      <c r="A17" s="1416"/>
      <c r="B17" s="7"/>
      <c r="C17" s="8"/>
      <c r="D17" s="1667"/>
      <c r="E17" s="433"/>
      <c r="F17" s="1438"/>
      <c r="G17" s="768"/>
      <c r="H17" s="922"/>
      <c r="I17" s="575"/>
      <c r="J17" s="270"/>
      <c r="K17" s="1546"/>
      <c r="L17" s="529"/>
      <c r="M17" s="1059" t="s">
        <v>25</v>
      </c>
      <c r="N17" s="681">
        <v>90</v>
      </c>
      <c r="O17" s="237">
        <v>90</v>
      </c>
      <c r="P17" s="524">
        <v>90</v>
      </c>
    </row>
    <row r="18" spans="1:19" s="3" customFormat="1" ht="54.75" customHeight="1" x14ac:dyDescent="0.25">
      <c r="A18" s="1416"/>
      <c r="B18" s="7"/>
      <c r="C18" s="8"/>
      <c r="D18" s="1607" t="s">
        <v>21</v>
      </c>
      <c r="E18" s="433"/>
      <c r="F18" s="1438"/>
      <c r="G18" s="486" t="s">
        <v>20</v>
      </c>
      <c r="H18" s="921">
        <v>863.4</v>
      </c>
      <c r="I18" s="588">
        <v>863.4</v>
      </c>
      <c r="J18" s="531"/>
      <c r="K18" s="1543">
        <v>879.8</v>
      </c>
      <c r="L18" s="1183">
        <v>883.8</v>
      </c>
      <c r="M18" s="1059" t="s">
        <v>102</v>
      </c>
      <c r="N18" s="681">
        <v>5</v>
      </c>
      <c r="O18" s="237">
        <v>5</v>
      </c>
      <c r="P18" s="524">
        <v>5</v>
      </c>
    </row>
    <row r="19" spans="1:19" s="3" customFormat="1" ht="41.25" customHeight="1" x14ac:dyDescent="0.25">
      <c r="A19" s="1416"/>
      <c r="B19" s="7"/>
      <c r="C19" s="8"/>
      <c r="D19" s="1607"/>
      <c r="E19" s="433"/>
      <c r="F19" s="1438"/>
      <c r="G19" s="430"/>
      <c r="H19" s="45"/>
      <c r="I19" s="192"/>
      <c r="J19" s="181"/>
      <c r="K19" s="1545"/>
      <c r="L19" s="247"/>
      <c r="M19" s="1060" t="s">
        <v>101</v>
      </c>
      <c r="N19" s="713">
        <v>185</v>
      </c>
      <c r="O19" s="526">
        <v>185</v>
      </c>
      <c r="P19" s="111">
        <v>185</v>
      </c>
    </row>
    <row r="20" spans="1:19" s="3" customFormat="1" ht="36.75" customHeight="1" x14ac:dyDescent="0.25">
      <c r="A20" s="1416"/>
      <c r="B20" s="7"/>
      <c r="C20" s="8"/>
      <c r="D20" s="1607"/>
      <c r="E20" s="433"/>
      <c r="F20" s="1438"/>
      <c r="G20" s="72"/>
      <c r="H20" s="922"/>
      <c r="I20" s="575"/>
      <c r="J20" s="270"/>
      <c r="K20" s="1546"/>
      <c r="L20" s="529"/>
      <c r="M20" s="1765" t="s">
        <v>103</v>
      </c>
      <c r="N20" s="713">
        <v>45</v>
      </c>
      <c r="O20" s="526">
        <v>50</v>
      </c>
      <c r="P20" s="111">
        <v>55</v>
      </c>
    </row>
    <row r="21" spans="1:19" s="3" customFormat="1" ht="17.25" customHeight="1" x14ac:dyDescent="0.25">
      <c r="A21" s="1416"/>
      <c r="B21" s="7"/>
      <c r="C21" s="426"/>
      <c r="D21" s="1796"/>
      <c r="E21" s="433"/>
      <c r="F21" s="1438"/>
      <c r="G21" s="770" t="s">
        <v>26</v>
      </c>
      <c r="H21" s="99">
        <f>SUM(H13:H20)</f>
        <v>3898.9</v>
      </c>
      <c r="I21" s="172">
        <f>SUM(I13:I20)</f>
        <v>3898.9</v>
      </c>
      <c r="J21" s="164"/>
      <c r="K21" s="1547">
        <f t="shared" ref="K21:L21" si="0">SUM(K13:K20)</f>
        <v>3915.3</v>
      </c>
      <c r="L21" s="258">
        <f t="shared" si="0"/>
        <v>3916.6000000000004</v>
      </c>
      <c r="M21" s="1766"/>
      <c r="N21" s="83"/>
      <c r="O21" s="527"/>
      <c r="P21" s="108"/>
    </row>
    <row r="22" spans="1:19" s="3" customFormat="1" ht="26.25" customHeight="1" x14ac:dyDescent="0.25">
      <c r="A22" s="1416"/>
      <c r="B22" s="7"/>
      <c r="C22" s="8"/>
      <c r="D22" s="1746" t="s">
        <v>27</v>
      </c>
      <c r="E22" s="1570" t="s">
        <v>117</v>
      </c>
      <c r="F22" s="1438"/>
      <c r="G22" s="9" t="s">
        <v>20</v>
      </c>
      <c r="H22" s="132">
        <v>1959</v>
      </c>
      <c r="I22" s="169">
        <v>1959</v>
      </c>
      <c r="J22" s="244"/>
      <c r="K22" s="1515">
        <v>3448.9</v>
      </c>
      <c r="L22" s="268">
        <v>3513</v>
      </c>
      <c r="M22" s="1568" t="s">
        <v>28</v>
      </c>
      <c r="N22" s="379">
        <v>657</v>
      </c>
      <c r="O22" s="13">
        <v>667</v>
      </c>
      <c r="P22" s="303">
        <v>667</v>
      </c>
      <c r="R22" s="893"/>
      <c r="S22" s="892"/>
    </row>
    <row r="23" spans="1:19" s="3" customFormat="1" ht="16.5" customHeight="1" x14ac:dyDescent="0.25">
      <c r="A23" s="1416"/>
      <c r="B23" s="7"/>
      <c r="C23" s="426"/>
      <c r="D23" s="1747"/>
      <c r="E23" s="1571"/>
      <c r="F23" s="1438"/>
      <c r="G23" s="771" t="s">
        <v>26</v>
      </c>
      <c r="H23" s="99">
        <f>SUM(H22:H22)</f>
        <v>1959</v>
      </c>
      <c r="I23" s="172">
        <f>SUM(I22:I22)</f>
        <v>1959</v>
      </c>
      <c r="J23" s="164"/>
      <c r="K23" s="1547">
        <f>SUM(K22:K22)</f>
        <v>3448.9</v>
      </c>
      <c r="L23" s="258">
        <f>SUM(L22:L22)</f>
        <v>3513</v>
      </c>
      <c r="M23" s="1569"/>
      <c r="N23" s="1444"/>
      <c r="O23" s="535"/>
      <c r="P23" s="536"/>
    </row>
    <row r="24" spans="1:19" s="3" customFormat="1" ht="27.75" customHeight="1" x14ac:dyDescent="0.25">
      <c r="A24" s="1416"/>
      <c r="B24" s="7"/>
      <c r="C24" s="8"/>
      <c r="D24" s="1746" t="s">
        <v>29</v>
      </c>
      <c r="E24" s="149"/>
      <c r="F24" s="1438"/>
      <c r="G24" s="72" t="s">
        <v>20</v>
      </c>
      <c r="H24" s="42">
        <v>768</v>
      </c>
      <c r="I24" s="173">
        <v>768</v>
      </c>
      <c r="J24" s="165"/>
      <c r="K24" s="1548">
        <v>768</v>
      </c>
      <c r="L24" s="371">
        <v>768</v>
      </c>
      <c r="M24" s="1759" t="s">
        <v>30</v>
      </c>
      <c r="N24" s="1755">
        <v>51</v>
      </c>
      <c r="O24" s="84">
        <v>51</v>
      </c>
      <c r="P24" s="108">
        <v>51</v>
      </c>
    </row>
    <row r="25" spans="1:19" s="3" customFormat="1" ht="16.5" customHeight="1" x14ac:dyDescent="0.25">
      <c r="A25" s="1416"/>
      <c r="B25" s="7"/>
      <c r="C25" s="426"/>
      <c r="D25" s="1747"/>
      <c r="E25" s="150"/>
      <c r="F25" s="1438"/>
      <c r="G25" s="771" t="s">
        <v>26</v>
      </c>
      <c r="H25" s="99">
        <f>+H24</f>
        <v>768</v>
      </c>
      <c r="I25" s="172">
        <f>+I24</f>
        <v>768</v>
      </c>
      <c r="J25" s="164"/>
      <c r="K25" s="1547">
        <f>+K24</f>
        <v>768</v>
      </c>
      <c r="L25" s="258">
        <f>+L24</f>
        <v>768</v>
      </c>
      <c r="M25" s="1569"/>
      <c r="N25" s="1756"/>
      <c r="O25" s="535"/>
      <c r="P25" s="536"/>
    </row>
    <row r="26" spans="1:19" s="3" customFormat="1" ht="38.25" customHeight="1" x14ac:dyDescent="0.25">
      <c r="A26" s="1416"/>
      <c r="B26" s="7"/>
      <c r="C26" s="8"/>
      <c r="D26" s="1746" t="s">
        <v>31</v>
      </c>
      <c r="E26" s="1757" t="s">
        <v>112</v>
      </c>
      <c r="F26" s="1438"/>
      <c r="G26" s="72" t="s">
        <v>20</v>
      </c>
      <c r="H26" s="98">
        <v>380.3</v>
      </c>
      <c r="I26" s="200">
        <v>380.3</v>
      </c>
      <c r="J26" s="188"/>
      <c r="K26" s="490">
        <v>395.5</v>
      </c>
      <c r="L26" s="151">
        <v>395.5</v>
      </c>
      <c r="M26" s="1759" t="s">
        <v>32</v>
      </c>
      <c r="N26" s="616" t="s">
        <v>248</v>
      </c>
      <c r="O26" s="538" t="s">
        <v>248</v>
      </c>
      <c r="P26" s="513">
        <v>1128</v>
      </c>
    </row>
    <row r="27" spans="1:19" s="3" customFormat="1" ht="16.5" customHeight="1" x14ac:dyDescent="0.25">
      <c r="A27" s="1416"/>
      <c r="B27" s="7"/>
      <c r="C27" s="8"/>
      <c r="D27" s="1746"/>
      <c r="E27" s="1758"/>
      <c r="F27" s="1438"/>
      <c r="G27" s="771" t="s">
        <v>26</v>
      </c>
      <c r="H27" s="11">
        <f>+H26</f>
        <v>380.3</v>
      </c>
      <c r="I27" s="171">
        <f>+I26</f>
        <v>380.3</v>
      </c>
      <c r="J27" s="163"/>
      <c r="K27" s="1516">
        <f>+K26</f>
        <v>395.5</v>
      </c>
      <c r="L27" s="290">
        <f>+L26</f>
        <v>395.5</v>
      </c>
      <c r="M27" s="1759"/>
      <c r="N27" s="687" t="s">
        <v>182</v>
      </c>
      <c r="O27" s="15" t="s">
        <v>182</v>
      </c>
      <c r="P27" s="71">
        <v>700</v>
      </c>
    </row>
    <row r="28" spans="1:19" s="3" customFormat="1" ht="36.75" customHeight="1" x14ac:dyDescent="0.25">
      <c r="A28" s="1675"/>
      <c r="B28" s="1677"/>
      <c r="C28" s="1425"/>
      <c r="D28" s="1749" t="s">
        <v>33</v>
      </c>
      <c r="E28" s="1760" t="s">
        <v>112</v>
      </c>
      <c r="F28" s="1412"/>
      <c r="G28" s="72" t="s">
        <v>22</v>
      </c>
      <c r="H28" s="53">
        <v>71.099999999999994</v>
      </c>
      <c r="I28" s="208">
        <v>71.099999999999994</v>
      </c>
      <c r="J28" s="206"/>
      <c r="K28" s="490">
        <v>69.3</v>
      </c>
      <c r="L28" s="608">
        <v>69.3</v>
      </c>
      <c r="M28" s="1399" t="s">
        <v>104</v>
      </c>
      <c r="N28" s="78">
        <v>1128</v>
      </c>
      <c r="O28" s="275">
        <v>1128</v>
      </c>
      <c r="P28" s="539">
        <v>1128</v>
      </c>
    </row>
    <row r="29" spans="1:19" s="3" customFormat="1" ht="21" customHeight="1" x14ac:dyDescent="0.25">
      <c r="A29" s="1675"/>
      <c r="B29" s="1677"/>
      <c r="C29" s="1425"/>
      <c r="D29" s="1747"/>
      <c r="E29" s="1761"/>
      <c r="F29" s="1412"/>
      <c r="G29" s="350" t="s">
        <v>26</v>
      </c>
      <c r="H29" s="99">
        <f>+H28</f>
        <v>71.099999999999994</v>
      </c>
      <c r="I29" s="172">
        <f>+I28</f>
        <v>71.099999999999994</v>
      </c>
      <c r="J29" s="164"/>
      <c r="K29" s="1547">
        <f>+K28</f>
        <v>69.3</v>
      </c>
      <c r="L29" s="492">
        <f>+L28</f>
        <v>69.3</v>
      </c>
      <c r="M29" s="1061"/>
      <c r="N29" s="332"/>
      <c r="O29" s="75"/>
      <c r="P29" s="1458"/>
    </row>
    <row r="30" spans="1:19" s="2" customFormat="1" ht="17.25" customHeight="1" x14ac:dyDescent="0.25">
      <c r="A30" s="1675"/>
      <c r="B30" s="1677"/>
      <c r="C30" s="1425"/>
      <c r="D30" s="1746" t="s">
        <v>233</v>
      </c>
      <c r="E30" s="1748" t="s">
        <v>121</v>
      </c>
      <c r="F30" s="1665"/>
      <c r="G30" s="772" t="s">
        <v>20</v>
      </c>
      <c r="H30" s="1006">
        <v>397.6</v>
      </c>
      <c r="I30" s="591">
        <v>397.6</v>
      </c>
      <c r="J30" s="1105"/>
      <c r="K30" s="489">
        <v>91.6</v>
      </c>
      <c r="L30" s="542"/>
      <c r="M30" s="1753" t="s">
        <v>143</v>
      </c>
      <c r="N30" s="83">
        <v>108</v>
      </c>
      <c r="O30" s="318">
        <v>108</v>
      </c>
      <c r="P30" s="215"/>
      <c r="S30" s="3"/>
    </row>
    <row r="31" spans="1:19" s="2" customFormat="1" ht="17.25" customHeight="1" x14ac:dyDescent="0.25">
      <c r="A31" s="1675"/>
      <c r="B31" s="1677"/>
      <c r="C31" s="1425"/>
      <c r="D31" s="1746"/>
      <c r="E31" s="1748"/>
      <c r="F31" s="1665"/>
      <c r="G31" s="773" t="s">
        <v>162</v>
      </c>
      <c r="H31" s="21">
        <v>230.3</v>
      </c>
      <c r="I31" s="241">
        <v>230.3</v>
      </c>
      <c r="J31" s="319"/>
      <c r="K31" s="488">
        <v>28.5</v>
      </c>
      <c r="L31" s="543"/>
      <c r="M31" s="1753"/>
      <c r="N31" s="83"/>
      <c r="O31" s="318"/>
      <c r="P31" s="215"/>
    </row>
    <row r="32" spans="1:19" s="2" customFormat="1" ht="17.25" customHeight="1" x14ac:dyDescent="0.25">
      <c r="A32" s="1416"/>
      <c r="B32" s="1418"/>
      <c r="C32" s="1425"/>
      <c r="D32" s="1746"/>
      <c r="E32" s="1748"/>
      <c r="F32" s="1665"/>
      <c r="G32" s="1178"/>
      <c r="H32" s="10"/>
      <c r="I32" s="170"/>
      <c r="J32" s="162"/>
      <c r="K32" s="477"/>
      <c r="L32" s="1262"/>
      <c r="M32" s="1753"/>
      <c r="N32" s="83"/>
      <c r="O32" s="318"/>
      <c r="P32" s="215"/>
      <c r="Q32" s="3"/>
    </row>
    <row r="33" spans="1:20" s="2" customFormat="1" ht="17.25" customHeight="1" x14ac:dyDescent="0.25">
      <c r="A33" s="1416"/>
      <c r="B33" s="1418"/>
      <c r="C33" s="1411"/>
      <c r="D33" s="1747"/>
      <c r="E33" s="1752"/>
      <c r="F33" s="1665"/>
      <c r="G33" s="771" t="s">
        <v>26</v>
      </c>
      <c r="H33" s="11">
        <f>SUM(H30:H32)</f>
        <v>627.90000000000009</v>
      </c>
      <c r="I33" s="171">
        <f>SUM(I30:I32)</f>
        <v>627.90000000000009</v>
      </c>
      <c r="J33" s="163"/>
      <c r="K33" s="1516">
        <f>SUM(K30:K32)</f>
        <v>120.1</v>
      </c>
      <c r="L33" s="492"/>
      <c r="M33" s="1445"/>
      <c r="N33" s="26"/>
      <c r="O33" s="1468"/>
      <c r="P33" s="423"/>
      <c r="Q33" s="3"/>
    </row>
    <row r="34" spans="1:20" s="2" customFormat="1" ht="15.75" customHeight="1" x14ac:dyDescent="0.25">
      <c r="A34" s="1416"/>
      <c r="B34" s="1418"/>
      <c r="C34" s="1425"/>
      <c r="D34" s="1746" t="s">
        <v>249</v>
      </c>
      <c r="E34" s="1748"/>
      <c r="F34" s="1665"/>
      <c r="G34" s="772" t="s">
        <v>22</v>
      </c>
      <c r="H34" s="1464">
        <v>111.1</v>
      </c>
      <c r="I34" s="1460">
        <v>111.1</v>
      </c>
      <c r="J34" s="1466"/>
      <c r="K34" s="1463">
        <v>181.5</v>
      </c>
      <c r="L34" s="151">
        <v>181.5</v>
      </c>
      <c r="M34" s="1750" t="s">
        <v>320</v>
      </c>
      <c r="N34" s="347">
        <v>9</v>
      </c>
      <c r="O34" s="141">
        <v>20</v>
      </c>
      <c r="P34" s="523">
        <v>20</v>
      </c>
      <c r="Q34" s="973"/>
      <c r="R34" s="973"/>
      <c r="S34" s="973"/>
    </row>
    <row r="35" spans="1:20" s="2" customFormat="1" ht="15.75" customHeight="1" x14ac:dyDescent="0.25">
      <c r="A35" s="1416"/>
      <c r="B35" s="1418"/>
      <c r="C35" s="1411"/>
      <c r="D35" s="1747"/>
      <c r="E35" s="1748"/>
      <c r="F35" s="1665"/>
      <c r="G35" s="771" t="s">
        <v>26</v>
      </c>
      <c r="H35" s="321">
        <f>SUM(H34:H34)</f>
        <v>111.1</v>
      </c>
      <c r="I35" s="322">
        <f>SUM(I34:I34)</f>
        <v>111.1</v>
      </c>
      <c r="J35" s="323"/>
      <c r="K35" s="1549">
        <f>SUM(K34:K34)</f>
        <v>181.5</v>
      </c>
      <c r="L35" s="373">
        <f>SUM(L34:L34)</f>
        <v>181.5</v>
      </c>
      <c r="M35" s="1754"/>
      <c r="N35" s="324"/>
      <c r="O35" s="551"/>
      <c r="P35" s="555"/>
      <c r="T35" s="3"/>
    </row>
    <row r="36" spans="1:20" s="2" customFormat="1" ht="27.75" customHeight="1" x14ac:dyDescent="0.25">
      <c r="A36" s="1416"/>
      <c r="B36" s="1418"/>
      <c r="C36" s="1425"/>
      <c r="D36" s="1749" t="s">
        <v>170</v>
      </c>
      <c r="E36" s="1748"/>
      <c r="F36" s="1665"/>
      <c r="G36" s="485" t="s">
        <v>37</v>
      </c>
      <c r="H36" s="1464">
        <v>157.4</v>
      </c>
      <c r="I36" s="1460">
        <v>157.4</v>
      </c>
      <c r="J36" s="1466"/>
      <c r="K36" s="1463"/>
      <c r="L36" s="260"/>
      <c r="M36" s="1750" t="s">
        <v>171</v>
      </c>
      <c r="N36" s="550">
        <v>30</v>
      </c>
      <c r="O36" s="347"/>
      <c r="P36" s="320"/>
    </row>
    <row r="37" spans="1:20" s="2" customFormat="1" ht="17.25" customHeight="1" x14ac:dyDescent="0.25">
      <c r="A37" s="1416"/>
      <c r="B37" s="1418"/>
      <c r="C37" s="1425"/>
      <c r="D37" s="1746"/>
      <c r="E37" s="1748"/>
      <c r="F37" s="1665"/>
      <c r="G37" s="770" t="s">
        <v>26</v>
      </c>
      <c r="H37" s="253">
        <f>SUM(H36:H36)</f>
        <v>157.4</v>
      </c>
      <c r="I37" s="254">
        <f>SUM(I36:I36)</f>
        <v>157.4</v>
      </c>
      <c r="J37" s="255"/>
      <c r="K37" s="1550">
        <f>SUM(K36:K36)</f>
        <v>0</v>
      </c>
      <c r="L37" s="265">
        <f>SUM(L36:L36)</f>
        <v>0</v>
      </c>
      <c r="M37" s="1751"/>
      <c r="N37" s="326"/>
      <c r="O37" s="552"/>
      <c r="P37" s="327"/>
    </row>
    <row r="38" spans="1:20" s="2" customFormat="1" ht="64.5" customHeight="1" x14ac:dyDescent="0.25">
      <c r="A38" s="1416"/>
      <c r="B38" s="1418"/>
      <c r="C38" s="1411"/>
      <c r="D38" s="496" t="s">
        <v>184</v>
      </c>
      <c r="E38" s="894"/>
      <c r="F38" s="375"/>
      <c r="G38" s="774"/>
      <c r="H38" s="328"/>
      <c r="I38" s="410"/>
      <c r="J38" s="329"/>
      <c r="K38" s="1561"/>
      <c r="L38" s="445"/>
      <c r="M38" s="1091" t="s">
        <v>185</v>
      </c>
      <c r="N38" s="1291">
        <v>2500</v>
      </c>
      <c r="O38" s="1292">
        <v>2500</v>
      </c>
      <c r="P38" s="635">
        <v>2500</v>
      </c>
    </row>
    <row r="39" spans="1:20" s="2" customFormat="1" ht="53.25" customHeight="1" x14ac:dyDescent="0.25">
      <c r="A39" s="1416"/>
      <c r="B39" s="1418"/>
      <c r="C39" s="1425"/>
      <c r="D39" s="1574" t="s">
        <v>221</v>
      </c>
      <c r="E39" s="157"/>
      <c r="F39" s="375"/>
      <c r="G39" s="1281"/>
      <c r="H39" s="388"/>
      <c r="I39" s="389"/>
      <c r="J39" s="390"/>
      <c r="K39" s="1552"/>
      <c r="L39" s="444"/>
      <c r="M39" s="1282" t="s">
        <v>185</v>
      </c>
      <c r="N39" s="326">
        <v>2500</v>
      </c>
      <c r="O39" s="552">
        <v>2500</v>
      </c>
      <c r="P39" s="327">
        <v>2500</v>
      </c>
    </row>
    <row r="40" spans="1:20" s="2" customFormat="1" ht="17.25" customHeight="1" thickBot="1" x14ac:dyDescent="0.3">
      <c r="A40" s="1429"/>
      <c r="B40" s="1430"/>
      <c r="C40" s="432"/>
      <c r="D40" s="1679"/>
      <c r="E40" s="1631" t="s">
        <v>34</v>
      </c>
      <c r="F40" s="1632"/>
      <c r="G40" s="1632"/>
      <c r="H40" s="22">
        <f>H33+H29+H27+H25+H23+H21+H35+H37</f>
        <v>7973.7000000000007</v>
      </c>
      <c r="I40" s="176">
        <f>I33+I29+I27+I25+I23+I21+I35+I37</f>
        <v>7973.7000000000007</v>
      </c>
      <c r="J40" s="166"/>
      <c r="K40" s="23">
        <f>K33+K29+K27+K25+K23+K21+K35+K37</f>
        <v>8898.6</v>
      </c>
      <c r="L40" s="263">
        <f>L33+L29+L27+L25+L23+L21+L35+L37</f>
        <v>8843.9000000000015</v>
      </c>
      <c r="M40" s="1062"/>
      <c r="N40" s="25"/>
      <c r="O40" s="282"/>
      <c r="P40" s="152"/>
      <c r="Q40" s="3"/>
    </row>
    <row r="41" spans="1:20" s="3" customFormat="1" ht="64.5" customHeight="1" x14ac:dyDescent="0.25">
      <c r="A41" s="1675" t="s">
        <v>15</v>
      </c>
      <c r="B41" s="1677" t="s">
        <v>15</v>
      </c>
      <c r="C41" s="1740" t="s">
        <v>35</v>
      </c>
      <c r="D41" s="1574" t="s">
        <v>36</v>
      </c>
      <c r="E41" s="1742"/>
      <c r="F41" s="1744" t="s">
        <v>19</v>
      </c>
      <c r="G41" s="430" t="s">
        <v>37</v>
      </c>
      <c r="H41" s="1186">
        <v>8767.5</v>
      </c>
      <c r="I41" s="1486">
        <v>8767.5</v>
      </c>
      <c r="J41" s="1477"/>
      <c r="K41" s="1553">
        <v>8767.5</v>
      </c>
      <c r="L41" s="1188">
        <v>8767.5</v>
      </c>
      <c r="M41" s="1063" t="s">
        <v>321</v>
      </c>
      <c r="N41" s="83">
        <v>4300</v>
      </c>
      <c r="O41" s="84">
        <v>4300</v>
      </c>
      <c r="P41" s="108">
        <v>4300</v>
      </c>
    </row>
    <row r="42" spans="1:20" s="3" customFormat="1" ht="16.5" customHeight="1" thickBot="1" x14ac:dyDescent="0.3">
      <c r="A42" s="1728"/>
      <c r="B42" s="1729"/>
      <c r="C42" s="1741"/>
      <c r="D42" s="1679"/>
      <c r="E42" s="1743"/>
      <c r="F42" s="1745"/>
      <c r="G42" s="278" t="s">
        <v>26</v>
      </c>
      <c r="H42" s="22">
        <f>+H41</f>
        <v>8767.5</v>
      </c>
      <c r="I42" s="176">
        <f>+I41</f>
        <v>8767.5</v>
      </c>
      <c r="J42" s="166"/>
      <c r="K42" s="23">
        <f>+K41</f>
        <v>8767.5</v>
      </c>
      <c r="L42" s="288">
        <f>+L41</f>
        <v>8767.5</v>
      </c>
      <c r="M42" s="1064"/>
      <c r="N42" s="135"/>
      <c r="O42" s="283"/>
      <c r="P42" s="420"/>
    </row>
    <row r="43" spans="1:20" s="3" customFormat="1" ht="21.75" customHeight="1" x14ac:dyDescent="0.25">
      <c r="A43" s="1415" t="s">
        <v>15</v>
      </c>
      <c r="B43" s="6" t="s">
        <v>15</v>
      </c>
      <c r="C43" s="130" t="s">
        <v>39</v>
      </c>
      <c r="D43" s="1678" t="s">
        <v>40</v>
      </c>
      <c r="E43" s="148"/>
      <c r="F43" s="79" t="s">
        <v>19</v>
      </c>
      <c r="G43" s="148" t="s">
        <v>37</v>
      </c>
      <c r="H43" s="1271">
        <v>17720.599999999999</v>
      </c>
      <c r="I43" s="1487">
        <v>17720.599999999999</v>
      </c>
      <c r="J43" s="968"/>
      <c r="K43" s="1554">
        <v>17720.599999999999</v>
      </c>
      <c r="L43" s="1272">
        <v>17720.599999999999</v>
      </c>
      <c r="M43" s="1738" t="s">
        <v>321</v>
      </c>
      <c r="N43" s="1056">
        <v>32000</v>
      </c>
      <c r="O43" s="559">
        <v>32000</v>
      </c>
      <c r="P43" s="560">
        <v>32000</v>
      </c>
    </row>
    <row r="44" spans="1:20" s="3" customFormat="1" ht="16.5" customHeight="1" thickBot="1" x14ac:dyDescent="0.3">
      <c r="A44" s="1429"/>
      <c r="B44" s="24"/>
      <c r="C44" s="1436"/>
      <c r="D44" s="1679"/>
      <c r="E44" s="25"/>
      <c r="F44" s="1439"/>
      <c r="G44" s="278" t="s">
        <v>26</v>
      </c>
      <c r="H44" s="22">
        <f>+H43</f>
        <v>17720.599999999999</v>
      </c>
      <c r="I44" s="176">
        <f>+I43</f>
        <v>17720.599999999999</v>
      </c>
      <c r="J44" s="166"/>
      <c r="K44" s="23">
        <f>+K43</f>
        <v>17720.599999999999</v>
      </c>
      <c r="L44" s="288">
        <f>+L43</f>
        <v>17720.599999999999</v>
      </c>
      <c r="M44" s="1739"/>
      <c r="N44" s="556"/>
      <c r="O44" s="557"/>
      <c r="P44" s="558"/>
    </row>
    <row r="45" spans="1:20" s="2" customFormat="1" ht="54" customHeight="1" x14ac:dyDescent="0.25">
      <c r="A45" s="1674" t="s">
        <v>15</v>
      </c>
      <c r="B45" s="1676" t="s">
        <v>15</v>
      </c>
      <c r="C45" s="1730" t="s">
        <v>41</v>
      </c>
      <c r="D45" s="1678" t="s">
        <v>164</v>
      </c>
      <c r="E45" s="148"/>
      <c r="F45" s="1423" t="s">
        <v>19</v>
      </c>
      <c r="G45" s="775" t="s">
        <v>22</v>
      </c>
      <c r="H45" s="1067">
        <f>600-100</f>
        <v>500</v>
      </c>
      <c r="I45" s="880">
        <f>600-100</f>
        <v>500</v>
      </c>
      <c r="J45" s="879"/>
      <c r="K45" s="1555">
        <f>790-40-250</f>
        <v>500</v>
      </c>
      <c r="L45" s="881">
        <f>790-40-250</f>
        <v>500</v>
      </c>
      <c r="M45" s="1684" t="s">
        <v>165</v>
      </c>
      <c r="N45" s="563">
        <v>450</v>
      </c>
      <c r="O45" s="559">
        <v>450</v>
      </c>
      <c r="P45" s="560">
        <v>450</v>
      </c>
      <c r="Q45" s="971"/>
    </row>
    <row r="46" spans="1:20" s="3" customFormat="1" ht="16.5" customHeight="1" thickBot="1" x14ac:dyDescent="0.3">
      <c r="A46" s="1728"/>
      <c r="B46" s="1729"/>
      <c r="C46" s="1732"/>
      <c r="D46" s="1679"/>
      <c r="E46" s="25"/>
      <c r="F46" s="1439"/>
      <c r="G46" s="278" t="s">
        <v>26</v>
      </c>
      <c r="H46" s="22">
        <f>+H45</f>
        <v>500</v>
      </c>
      <c r="I46" s="176">
        <f>+I45</f>
        <v>500</v>
      </c>
      <c r="J46" s="166"/>
      <c r="K46" s="23">
        <f>+K45</f>
        <v>500</v>
      </c>
      <c r="L46" s="288">
        <f>+L45</f>
        <v>500</v>
      </c>
      <c r="M46" s="1685"/>
      <c r="N46" s="1057"/>
      <c r="O46" s="564"/>
      <c r="P46" s="565"/>
    </row>
    <row r="47" spans="1:20" s="2" customFormat="1" ht="29.25" customHeight="1" x14ac:dyDescent="0.25">
      <c r="A47" s="1674" t="s">
        <v>15</v>
      </c>
      <c r="B47" s="1676" t="s">
        <v>15</v>
      </c>
      <c r="C47" s="1730" t="s">
        <v>42</v>
      </c>
      <c r="D47" s="1678" t="s">
        <v>212</v>
      </c>
      <c r="E47" s="148"/>
      <c r="F47" s="1423" t="s">
        <v>19</v>
      </c>
      <c r="G47" s="775" t="s">
        <v>20</v>
      </c>
      <c r="H47" s="126">
        <v>210.6</v>
      </c>
      <c r="I47" s="199">
        <v>210.6</v>
      </c>
      <c r="J47" s="187"/>
      <c r="K47" s="1185">
        <v>219</v>
      </c>
      <c r="L47" s="832">
        <v>219</v>
      </c>
      <c r="M47" s="1065" t="s">
        <v>210</v>
      </c>
      <c r="N47" s="567">
        <v>200</v>
      </c>
      <c r="O47" s="568">
        <v>200</v>
      </c>
      <c r="P47" s="569">
        <v>200</v>
      </c>
      <c r="Q47" s="3"/>
    </row>
    <row r="48" spans="1:20" s="2" customFormat="1" ht="24" customHeight="1" x14ac:dyDescent="0.25">
      <c r="A48" s="1675"/>
      <c r="B48" s="1677"/>
      <c r="C48" s="1731"/>
      <c r="D48" s="1574"/>
      <c r="E48" s="26"/>
      <c r="F48" s="52"/>
      <c r="G48" s="776"/>
      <c r="H48" s="45"/>
      <c r="I48" s="192"/>
      <c r="J48" s="181"/>
      <c r="K48" s="1545"/>
      <c r="L48" s="247"/>
      <c r="M48" s="1733" t="s">
        <v>211</v>
      </c>
      <c r="N48" s="570">
        <v>50</v>
      </c>
      <c r="O48" s="571">
        <v>50</v>
      </c>
      <c r="P48" s="572">
        <v>50</v>
      </c>
    </row>
    <row r="49" spans="1:37" s="3" customFormat="1" ht="16.5" customHeight="1" thickBot="1" x14ac:dyDescent="0.3">
      <c r="A49" s="1728"/>
      <c r="B49" s="1729"/>
      <c r="C49" s="1732"/>
      <c r="D49" s="1679"/>
      <c r="E49" s="25"/>
      <c r="F49" s="1439"/>
      <c r="G49" s="278" t="s">
        <v>26</v>
      </c>
      <c r="H49" s="22">
        <f>+H47</f>
        <v>210.6</v>
      </c>
      <c r="I49" s="176">
        <f>+I47</f>
        <v>210.6</v>
      </c>
      <c r="J49" s="166"/>
      <c r="K49" s="23">
        <f>+K47</f>
        <v>219</v>
      </c>
      <c r="L49" s="288">
        <f>+L47</f>
        <v>219</v>
      </c>
      <c r="M49" s="1734"/>
      <c r="N49" s="562"/>
      <c r="O49" s="573"/>
      <c r="P49" s="574"/>
    </row>
    <row r="50" spans="1:37" s="2" customFormat="1" ht="16.5" customHeight="1" thickBot="1" x14ac:dyDescent="0.3">
      <c r="A50" s="393" t="s">
        <v>15</v>
      </c>
      <c r="B50" s="5" t="s">
        <v>15</v>
      </c>
      <c r="C50" s="1735" t="s">
        <v>43</v>
      </c>
      <c r="D50" s="1736"/>
      <c r="E50" s="1736"/>
      <c r="F50" s="1736"/>
      <c r="G50" s="1737"/>
      <c r="H50" s="1068">
        <f>H46+H44+H42+H40+H49</f>
        <v>35172.400000000001</v>
      </c>
      <c r="I50" s="541">
        <f>I46+I44+I42+I40+I49</f>
        <v>35172.400000000001</v>
      </c>
      <c r="J50" s="1478"/>
      <c r="K50" s="1556">
        <f t="shared" ref="K50:L50" si="1">K46+K44+K42+K40+K49</f>
        <v>36105.699999999997</v>
      </c>
      <c r="L50" s="784">
        <f t="shared" si="1"/>
        <v>36051</v>
      </c>
      <c r="M50" s="1609"/>
      <c r="N50" s="1610"/>
      <c r="O50" s="1610"/>
      <c r="P50" s="1611"/>
    </row>
    <row r="51" spans="1:37" s="2" customFormat="1" ht="16.5" customHeight="1" thickBot="1" x14ac:dyDescent="0.3">
      <c r="A51" s="394" t="s">
        <v>15</v>
      </c>
      <c r="B51" s="5" t="s">
        <v>35</v>
      </c>
      <c r="C51" s="1642" t="s">
        <v>44</v>
      </c>
      <c r="D51" s="1642"/>
      <c r="E51" s="1642"/>
      <c r="F51" s="1642"/>
      <c r="G51" s="1721"/>
      <c r="H51" s="1721"/>
      <c r="I51" s="1721"/>
      <c r="J51" s="1721"/>
      <c r="K51" s="1721"/>
      <c r="L51" s="1721"/>
      <c r="M51" s="1642"/>
      <c r="N51" s="1642"/>
      <c r="O51" s="1642"/>
      <c r="P51" s="1643"/>
    </row>
    <row r="52" spans="1:37" s="3" customFormat="1" ht="15" customHeight="1" x14ac:dyDescent="0.25">
      <c r="A52" s="1415" t="s">
        <v>15</v>
      </c>
      <c r="B52" s="1417" t="s">
        <v>35</v>
      </c>
      <c r="C52" s="28" t="s">
        <v>15</v>
      </c>
      <c r="D52" s="1575" t="s">
        <v>45</v>
      </c>
      <c r="E52" s="1722" t="s">
        <v>118</v>
      </c>
      <c r="F52" s="309">
        <v>3</v>
      </c>
      <c r="G52" s="1119" t="s">
        <v>22</v>
      </c>
      <c r="H52" s="223">
        <f>5176.5+2.6</f>
        <v>5179.1000000000004</v>
      </c>
      <c r="I52" s="168">
        <f>5176.5+2.6</f>
        <v>5179.1000000000004</v>
      </c>
      <c r="J52" s="223"/>
      <c r="K52" s="1525">
        <v>4822.2</v>
      </c>
      <c r="L52" s="245">
        <v>4746.3</v>
      </c>
      <c r="M52" s="1082"/>
      <c r="N52" s="284"/>
      <c r="O52" s="617"/>
      <c r="P52" s="293"/>
    </row>
    <row r="53" spans="1:37" s="3" customFormat="1" ht="15" customHeight="1" x14ac:dyDescent="0.25">
      <c r="A53" s="1416"/>
      <c r="B53" s="1418"/>
      <c r="C53" s="136"/>
      <c r="D53" s="1576"/>
      <c r="E53" s="1723"/>
      <c r="F53" s="217"/>
      <c r="G53" s="155" t="s">
        <v>46</v>
      </c>
      <c r="H53" s="243">
        <v>646.9</v>
      </c>
      <c r="I53" s="189">
        <v>646.9</v>
      </c>
      <c r="J53" s="243"/>
      <c r="K53" s="1526">
        <v>659.9</v>
      </c>
      <c r="L53" s="250">
        <v>669.3</v>
      </c>
      <c r="M53" s="1083"/>
      <c r="N53" s="277"/>
      <c r="O53" s="618"/>
      <c r="P53" s="349"/>
    </row>
    <row r="54" spans="1:37" s="3" customFormat="1" ht="15" customHeight="1" x14ac:dyDescent="0.25">
      <c r="A54" s="1416"/>
      <c r="B54" s="1418"/>
      <c r="C54" s="136"/>
      <c r="D54" s="1403"/>
      <c r="E54" s="1723"/>
      <c r="F54" s="217"/>
      <c r="G54" s="134" t="s">
        <v>20</v>
      </c>
      <c r="H54" s="179">
        <v>122.1</v>
      </c>
      <c r="I54" s="190">
        <v>122.1</v>
      </c>
      <c r="J54" s="179"/>
      <c r="K54" s="1527">
        <v>62</v>
      </c>
      <c r="L54" s="246">
        <v>62</v>
      </c>
      <c r="M54" s="1083"/>
      <c r="N54" s="277"/>
      <c r="O54" s="618"/>
      <c r="P54" s="349"/>
    </row>
    <row r="55" spans="1:37" s="3" customFormat="1" ht="15" customHeight="1" x14ac:dyDescent="0.25">
      <c r="A55" s="1416"/>
      <c r="B55" s="1418"/>
      <c r="C55" s="136"/>
      <c r="D55" s="1403"/>
      <c r="E55" s="1723"/>
      <c r="F55" s="217"/>
      <c r="G55" s="1054" t="s">
        <v>163</v>
      </c>
      <c r="H55" s="243">
        <v>40.6</v>
      </c>
      <c r="I55" s="189">
        <v>40.6</v>
      </c>
      <c r="J55" s="243"/>
      <c r="K55" s="1526">
        <f>SUMIF(G60:G104,"sb(esa)",K60:K104)</f>
        <v>0</v>
      </c>
      <c r="L55" s="250">
        <f>SUMIF(G60:G104,"sb(esa)",L60:L104)</f>
        <v>0</v>
      </c>
      <c r="M55" s="1083"/>
      <c r="N55" s="277"/>
      <c r="O55" s="618"/>
      <c r="P55" s="349"/>
    </row>
    <row r="56" spans="1:37" s="3" customFormat="1" ht="15" customHeight="1" x14ac:dyDescent="0.25">
      <c r="A56" s="1416"/>
      <c r="B56" s="1418"/>
      <c r="C56" s="136"/>
      <c r="D56" s="1403"/>
      <c r="E56" s="1723"/>
      <c r="F56" s="217"/>
      <c r="G56" s="134" t="s">
        <v>162</v>
      </c>
      <c r="H56" s="179">
        <f>108.5-31</f>
        <v>77.5</v>
      </c>
      <c r="I56" s="190">
        <f>108.5-31</f>
        <v>77.5</v>
      </c>
      <c r="J56" s="179"/>
      <c r="K56" s="1527">
        <v>91.5</v>
      </c>
      <c r="L56" s="246">
        <v>91.5</v>
      </c>
      <c r="M56" s="1083"/>
      <c r="N56" s="277"/>
      <c r="O56" s="618"/>
      <c r="P56" s="349"/>
    </row>
    <row r="57" spans="1:37" s="3" customFormat="1" ht="15" customHeight="1" x14ac:dyDescent="0.25">
      <c r="A57" s="1416"/>
      <c r="B57" s="1418"/>
      <c r="C57" s="136"/>
      <c r="D57" s="1403"/>
      <c r="E57" s="1723"/>
      <c r="F57" s="217"/>
      <c r="G57" s="134" t="s">
        <v>62</v>
      </c>
      <c r="H57" s="243">
        <f>72.2+31</f>
        <v>103.2</v>
      </c>
      <c r="I57" s="189">
        <f>72.2+31</f>
        <v>103.2</v>
      </c>
      <c r="J57" s="243"/>
      <c r="K57" s="1526">
        <f>SUMIF(G60:G104,"es",K60:K104)</f>
        <v>0</v>
      </c>
      <c r="L57" s="250">
        <f>SUMIF(G60:G104,"es",L60:L104)</f>
        <v>0</v>
      </c>
      <c r="M57" s="1083"/>
      <c r="N57" s="277"/>
      <c r="O57" s="618"/>
      <c r="P57" s="349"/>
    </row>
    <row r="58" spans="1:37" s="3" customFormat="1" ht="15" customHeight="1" x14ac:dyDescent="0.25">
      <c r="A58" s="1416"/>
      <c r="B58" s="1418"/>
      <c r="C58" s="136"/>
      <c r="D58" s="1403"/>
      <c r="E58" s="1723"/>
      <c r="F58" s="217"/>
      <c r="G58" s="134" t="s">
        <v>47</v>
      </c>
      <c r="H58" s="179">
        <v>5</v>
      </c>
      <c r="I58" s="190">
        <v>5</v>
      </c>
      <c r="J58" s="179"/>
      <c r="K58" s="1527">
        <v>6</v>
      </c>
      <c r="L58" s="246">
        <v>7</v>
      </c>
      <c r="M58" s="1083"/>
      <c r="N58" s="277"/>
      <c r="O58" s="618"/>
      <c r="P58" s="349"/>
    </row>
    <row r="59" spans="1:37" s="3" customFormat="1" ht="15" customHeight="1" thickBot="1" x14ac:dyDescent="0.3">
      <c r="A59" s="1416"/>
      <c r="B59" s="1418"/>
      <c r="C59" s="136"/>
      <c r="D59" s="1403"/>
      <c r="E59" s="1723"/>
      <c r="F59" s="217"/>
      <c r="G59" s="133" t="s">
        <v>37</v>
      </c>
      <c r="H59" s="180">
        <v>152</v>
      </c>
      <c r="I59" s="191">
        <v>152</v>
      </c>
      <c r="J59" s="180"/>
      <c r="K59" s="1528">
        <v>108.6</v>
      </c>
      <c r="L59" s="440">
        <v>110.6</v>
      </c>
      <c r="M59" s="1083"/>
      <c r="N59" s="277"/>
      <c r="O59" s="618"/>
      <c r="P59" s="349"/>
    </row>
    <row r="60" spans="1:37" s="3" customFormat="1" ht="18" customHeight="1" x14ac:dyDescent="0.25">
      <c r="A60" s="1416"/>
      <c r="B60" s="1418"/>
      <c r="C60" s="1425"/>
      <c r="D60" s="1724" t="s">
        <v>325</v>
      </c>
      <c r="E60" s="1723"/>
      <c r="F60" s="217"/>
      <c r="G60" s="376"/>
      <c r="H60" s="1488"/>
      <c r="I60" s="1491"/>
      <c r="J60" s="1488"/>
      <c r="K60" s="1529"/>
      <c r="L60" s="1104"/>
      <c r="M60" s="1124" t="s">
        <v>92</v>
      </c>
      <c r="N60" s="1125">
        <v>82</v>
      </c>
      <c r="O60" s="1126">
        <v>82</v>
      </c>
      <c r="P60" s="1127">
        <v>82</v>
      </c>
      <c r="Q60" s="182"/>
      <c r="R60" s="182"/>
    </row>
    <row r="61" spans="1:37" s="3" customFormat="1" ht="16.5" customHeight="1" x14ac:dyDescent="0.25">
      <c r="A61" s="1416"/>
      <c r="B61" s="1418"/>
      <c r="C61" s="1425"/>
      <c r="D61" s="1607"/>
      <c r="E61" s="1723"/>
      <c r="F61" s="217"/>
      <c r="G61" s="376"/>
      <c r="H61" s="182"/>
      <c r="I61" s="193"/>
      <c r="J61" s="182"/>
      <c r="K61" s="1069"/>
      <c r="L61" s="955"/>
      <c r="M61" s="1421" t="s">
        <v>254</v>
      </c>
      <c r="N61" s="1444">
        <v>1</v>
      </c>
      <c r="O61" s="1468"/>
      <c r="P61" s="423"/>
    </row>
    <row r="62" spans="1:37" s="3" customFormat="1" ht="30" customHeight="1" x14ac:dyDescent="0.25">
      <c r="A62" s="1416"/>
      <c r="B62" s="1418"/>
      <c r="C62" s="1425"/>
      <c r="D62" s="1572" t="s">
        <v>169</v>
      </c>
      <c r="E62" s="1723"/>
      <c r="F62" s="217"/>
      <c r="G62" s="376"/>
      <c r="H62" s="182"/>
      <c r="I62" s="193"/>
      <c r="J62" s="182"/>
      <c r="K62" s="1069"/>
      <c r="L62" s="955"/>
      <c r="M62" s="1726" t="s">
        <v>174</v>
      </c>
      <c r="N62" s="379">
        <v>60</v>
      </c>
      <c r="O62" s="620"/>
      <c r="P62" s="303"/>
    </row>
    <row r="63" spans="1:37" s="3" customFormat="1" ht="36.75" customHeight="1" thickBot="1" x14ac:dyDescent="0.3">
      <c r="A63" s="1416"/>
      <c r="B63" s="1418"/>
      <c r="C63" s="1425"/>
      <c r="D63" s="1725"/>
      <c r="E63" s="1723"/>
      <c r="F63" s="217"/>
      <c r="G63" s="376"/>
      <c r="H63" s="182"/>
      <c r="I63" s="193"/>
      <c r="J63" s="182"/>
      <c r="K63" s="1069"/>
      <c r="L63" s="955"/>
      <c r="M63" s="1727"/>
      <c r="N63" s="887"/>
      <c r="O63" s="1128"/>
      <c r="P63" s="1129"/>
    </row>
    <row r="64" spans="1:37" s="3" customFormat="1" ht="29.25" customHeight="1" thickBot="1" x14ac:dyDescent="0.3">
      <c r="A64" s="1416"/>
      <c r="B64" s="1418"/>
      <c r="C64" s="1425"/>
      <c r="D64" s="142" t="s">
        <v>324</v>
      </c>
      <c r="E64" s="1723"/>
      <c r="F64" s="217"/>
      <c r="G64" s="376"/>
      <c r="H64" s="1488"/>
      <c r="I64" s="1491"/>
      <c r="J64" s="1488"/>
      <c r="K64" s="1529"/>
      <c r="L64" s="1104"/>
      <c r="M64" s="1084" t="s">
        <v>322</v>
      </c>
      <c r="N64" s="1075">
        <v>160</v>
      </c>
      <c r="O64" s="1122">
        <v>160</v>
      </c>
      <c r="P64" s="1123">
        <v>160</v>
      </c>
      <c r="X64" s="1817"/>
      <c r="Y64" s="1818"/>
      <c r="Z64" s="1818"/>
      <c r="AA64" s="1818"/>
      <c r="AB64" s="1818"/>
      <c r="AC64" s="1818"/>
      <c r="AD64" s="1818"/>
      <c r="AE64" s="1818"/>
      <c r="AF64" s="1818"/>
      <c r="AG64" s="1818"/>
      <c r="AH64" s="1818"/>
      <c r="AI64" s="1818"/>
      <c r="AJ64" s="1818"/>
      <c r="AK64" s="1819"/>
    </row>
    <row r="65" spans="1:17" s="3" customFormat="1" ht="55.5" customHeight="1" x14ac:dyDescent="0.25">
      <c r="A65" s="1416"/>
      <c r="B65" s="1418"/>
      <c r="C65" s="1425"/>
      <c r="D65" s="1407"/>
      <c r="E65" s="1113"/>
      <c r="F65" s="217"/>
      <c r="G65" s="376"/>
      <c r="H65" s="182"/>
      <c r="I65" s="193"/>
      <c r="J65" s="182"/>
      <c r="K65" s="1069"/>
      <c r="L65" s="251"/>
      <c r="M65" s="1085" t="s">
        <v>333</v>
      </c>
      <c r="N65" s="1076" t="s">
        <v>263</v>
      </c>
      <c r="O65" s="584" t="s">
        <v>263</v>
      </c>
      <c r="P65" s="441" t="s">
        <v>263</v>
      </c>
    </row>
    <row r="66" spans="1:17" s="3" customFormat="1" ht="30" customHeight="1" x14ac:dyDescent="0.25">
      <c r="A66" s="1416"/>
      <c r="B66" s="1418"/>
      <c r="C66" s="1425"/>
      <c r="D66" s="1407"/>
      <c r="E66" s="1113"/>
      <c r="F66" s="217"/>
      <c r="G66" s="376"/>
      <c r="H66" s="182"/>
      <c r="I66" s="193"/>
      <c r="J66" s="182"/>
      <c r="K66" s="1069"/>
      <c r="L66" s="251"/>
      <c r="M66" s="1086" t="s">
        <v>187</v>
      </c>
      <c r="N66" s="1077">
        <v>280</v>
      </c>
      <c r="O66" s="508">
        <v>300</v>
      </c>
      <c r="P66" s="635">
        <v>320</v>
      </c>
    </row>
    <row r="67" spans="1:17" s="3" customFormat="1" ht="37.5" customHeight="1" x14ac:dyDescent="0.25">
      <c r="A67" s="1416"/>
      <c r="B67" s="1418"/>
      <c r="C67" s="1425"/>
      <c r="D67" s="1407"/>
      <c r="E67" s="1113"/>
      <c r="F67" s="217"/>
      <c r="G67" s="376"/>
      <c r="H67" s="182"/>
      <c r="I67" s="193"/>
      <c r="J67" s="182"/>
      <c r="K67" s="1069"/>
      <c r="L67" s="251"/>
      <c r="M67" s="1428" t="s">
        <v>334</v>
      </c>
      <c r="N67" s="1106" t="s">
        <v>186</v>
      </c>
      <c r="O67" s="1107" t="s">
        <v>186</v>
      </c>
      <c r="P67" s="1108" t="s">
        <v>186</v>
      </c>
    </row>
    <row r="68" spans="1:17" s="3" customFormat="1" ht="55.5" customHeight="1" x14ac:dyDescent="0.25">
      <c r="A68" s="1416"/>
      <c r="B68" s="1418"/>
      <c r="C68" s="1425"/>
      <c r="D68" s="1401" t="s">
        <v>161</v>
      </c>
      <c r="E68" s="1113"/>
      <c r="F68" s="217"/>
      <c r="G68" s="376"/>
      <c r="H68" s="182"/>
      <c r="I68" s="193"/>
      <c r="J68" s="182"/>
      <c r="K68" s="1069"/>
      <c r="L68" s="955"/>
      <c r="M68" s="1086" t="s">
        <v>335</v>
      </c>
      <c r="N68" s="1109">
        <v>0.5</v>
      </c>
      <c r="O68" s="1110">
        <v>0.5</v>
      </c>
      <c r="P68" s="1111">
        <v>0.5</v>
      </c>
    </row>
    <row r="69" spans="1:17" s="3" customFormat="1" ht="43.5" customHeight="1" x14ac:dyDescent="0.25">
      <c r="A69" s="1416"/>
      <c r="B69" s="1418"/>
      <c r="C69" s="1425"/>
      <c r="D69" s="1407"/>
      <c r="E69" s="1113"/>
      <c r="F69" s="217"/>
      <c r="G69" s="1450"/>
      <c r="H69" s="1105"/>
      <c r="I69" s="591"/>
      <c r="J69" s="1105"/>
      <c r="K69" s="1070"/>
      <c r="L69" s="1071"/>
      <c r="M69" s="1130" t="s">
        <v>141</v>
      </c>
      <c r="N69" s="585" t="s">
        <v>100</v>
      </c>
      <c r="O69" s="1131">
        <v>20</v>
      </c>
      <c r="P69" s="1132">
        <v>20</v>
      </c>
    </row>
    <row r="70" spans="1:17" s="3" customFormat="1" ht="42" customHeight="1" x14ac:dyDescent="0.25">
      <c r="A70" s="1416"/>
      <c r="B70" s="1418"/>
      <c r="C70" s="1425"/>
      <c r="D70" s="1401" t="s">
        <v>323</v>
      </c>
      <c r="E70" s="1113"/>
      <c r="F70" s="217"/>
      <c r="G70" s="376"/>
      <c r="H70" s="1105"/>
      <c r="I70" s="591"/>
      <c r="J70" s="1105"/>
      <c r="K70" s="1070"/>
      <c r="L70" s="1071"/>
      <c r="M70" s="1087" t="s">
        <v>141</v>
      </c>
      <c r="N70" s="506" t="s">
        <v>19</v>
      </c>
      <c r="O70" s="509"/>
      <c r="P70" s="294"/>
    </row>
    <row r="71" spans="1:17" s="3" customFormat="1" ht="21" customHeight="1" x14ac:dyDescent="0.25">
      <c r="A71" s="1416"/>
      <c r="B71" s="1418"/>
      <c r="C71" s="1425"/>
      <c r="D71" s="1572" t="s">
        <v>191</v>
      </c>
      <c r="E71" s="1113"/>
      <c r="F71" s="217"/>
      <c r="G71" s="1450"/>
      <c r="H71" s="1105"/>
      <c r="I71" s="591"/>
      <c r="J71" s="1105"/>
      <c r="K71" s="1070"/>
      <c r="L71" s="1071"/>
      <c r="M71" s="1719" t="s">
        <v>192</v>
      </c>
      <c r="N71" s="592" t="s">
        <v>19</v>
      </c>
      <c r="O71" s="510"/>
      <c r="P71" s="352"/>
    </row>
    <row r="72" spans="1:17" s="3" customFormat="1" ht="21" customHeight="1" x14ac:dyDescent="0.25">
      <c r="A72" s="1416"/>
      <c r="B72" s="1418"/>
      <c r="C72" s="1411"/>
      <c r="D72" s="1572"/>
      <c r="E72" s="124"/>
      <c r="F72" s="217"/>
      <c r="G72" s="1450"/>
      <c r="H72" s="1105"/>
      <c r="I72" s="591"/>
      <c r="J72" s="1105"/>
      <c r="K72" s="1070"/>
      <c r="L72" s="1071"/>
      <c r="M72" s="1720"/>
      <c r="N72" s="585"/>
      <c r="O72" s="755"/>
      <c r="P72" s="235"/>
    </row>
    <row r="73" spans="1:17" s="3" customFormat="1" ht="41.25" customHeight="1" x14ac:dyDescent="0.25">
      <c r="A73" s="1416"/>
      <c r="B73" s="1418"/>
      <c r="C73" s="1425"/>
      <c r="D73" s="142" t="s">
        <v>148</v>
      </c>
      <c r="E73" s="1113"/>
      <c r="F73" s="217"/>
      <c r="G73" s="376"/>
      <c r="H73" s="1488"/>
      <c r="I73" s="1491"/>
      <c r="J73" s="1488"/>
      <c r="K73" s="1529"/>
      <c r="L73" s="1104"/>
      <c r="M73" s="1449" t="s">
        <v>196</v>
      </c>
      <c r="N73" s="594" t="s">
        <v>193</v>
      </c>
      <c r="O73" s="626">
        <v>70</v>
      </c>
      <c r="P73" s="639">
        <v>70</v>
      </c>
    </row>
    <row r="74" spans="1:17" s="3" customFormat="1" ht="28.5" customHeight="1" x14ac:dyDescent="0.25">
      <c r="A74" s="1416"/>
      <c r="B74" s="1418"/>
      <c r="C74" s="1425"/>
      <c r="D74" s="142"/>
      <c r="E74" s="1113"/>
      <c r="F74" s="217"/>
      <c r="G74" s="376"/>
      <c r="H74" s="182"/>
      <c r="I74" s="193"/>
      <c r="J74" s="182"/>
      <c r="K74" s="1069"/>
      <c r="L74" s="955"/>
      <c r="M74" s="1449" t="s">
        <v>197</v>
      </c>
      <c r="N74" s="594" t="s">
        <v>194</v>
      </c>
      <c r="O74" s="626">
        <v>42</v>
      </c>
      <c r="P74" s="639">
        <v>42</v>
      </c>
    </row>
    <row r="75" spans="1:17" s="3" customFormat="1" ht="41.25" customHeight="1" x14ac:dyDescent="0.25">
      <c r="A75" s="1416"/>
      <c r="B75" s="1418"/>
      <c r="C75" s="1425"/>
      <c r="D75" s="142"/>
      <c r="E75" s="1113"/>
      <c r="F75" s="217"/>
      <c r="G75" s="376"/>
      <c r="H75" s="182"/>
      <c r="I75" s="193"/>
      <c r="J75" s="182"/>
      <c r="K75" s="1069"/>
      <c r="L75" s="955"/>
      <c r="M75" s="1088" t="s">
        <v>198</v>
      </c>
      <c r="N75" s="599" t="s">
        <v>195</v>
      </c>
      <c r="O75" s="628">
        <v>63</v>
      </c>
      <c r="P75" s="641">
        <v>63</v>
      </c>
    </row>
    <row r="76" spans="1:17" s="3" customFormat="1" ht="16.5" customHeight="1" thickBot="1" x14ac:dyDescent="0.3">
      <c r="A76" s="1416"/>
      <c r="B76" s="1418"/>
      <c r="C76" s="1425"/>
      <c r="D76" s="1058"/>
      <c r="E76" s="1113"/>
      <c r="F76" s="217"/>
      <c r="G76" s="376"/>
      <c r="H76" s="903"/>
      <c r="I76" s="1492"/>
      <c r="J76" s="903"/>
      <c r="K76" s="1069"/>
      <c r="L76" s="955"/>
      <c r="M76" s="1133" t="s">
        <v>269</v>
      </c>
      <c r="N76" s="1134"/>
      <c r="O76" s="1135" t="s">
        <v>266</v>
      </c>
      <c r="P76" s="1136"/>
    </row>
    <row r="77" spans="1:17" s="3" customFormat="1" ht="17.25" customHeight="1" x14ac:dyDescent="0.25">
      <c r="A77" s="1416"/>
      <c r="B77" s="1418"/>
      <c r="C77" s="1425"/>
      <c r="D77" s="1574" t="s">
        <v>48</v>
      </c>
      <c r="E77" s="1113"/>
      <c r="F77" s="1426"/>
      <c r="G77" s="376"/>
      <c r="H77" s="1488"/>
      <c r="I77" s="1491"/>
      <c r="J77" s="1488"/>
      <c r="K77" s="1529"/>
      <c r="L77" s="1115"/>
      <c r="M77" s="1063" t="s">
        <v>200</v>
      </c>
      <c r="N77" s="600" t="s">
        <v>199</v>
      </c>
      <c r="O77" s="629">
        <v>14000</v>
      </c>
      <c r="P77" s="642">
        <v>14000</v>
      </c>
      <c r="Q77" s="107"/>
    </row>
    <row r="78" spans="1:17" s="3" customFormat="1" ht="29.25" customHeight="1" x14ac:dyDescent="0.25">
      <c r="A78" s="1416"/>
      <c r="B78" s="1418"/>
      <c r="C78" s="1425"/>
      <c r="D78" s="1574"/>
      <c r="F78" s="1118"/>
      <c r="G78" s="1114"/>
      <c r="I78" s="1493"/>
      <c r="K78" s="489"/>
      <c r="L78" s="542"/>
      <c r="M78" s="1091" t="s">
        <v>300</v>
      </c>
      <c r="N78" s="549">
        <v>5</v>
      </c>
      <c r="O78" s="77"/>
      <c r="P78" s="1448"/>
      <c r="Q78" s="1052"/>
    </row>
    <row r="79" spans="1:17" s="3" customFormat="1" ht="30.75" customHeight="1" x14ac:dyDescent="0.25">
      <c r="A79" s="1416"/>
      <c r="B79" s="1418"/>
      <c r="C79" s="1425"/>
      <c r="D79" s="1114"/>
      <c r="F79" s="1118"/>
      <c r="G79" s="1114"/>
      <c r="I79" s="1493"/>
      <c r="K79" s="1530"/>
      <c r="L79" s="1117"/>
      <c r="M79" s="1091" t="s">
        <v>336</v>
      </c>
      <c r="N79" s="549">
        <v>30</v>
      </c>
      <c r="O79" s="530"/>
      <c r="P79" s="1447"/>
    </row>
    <row r="80" spans="1:17" s="3" customFormat="1" ht="29.25" customHeight="1" x14ac:dyDescent="0.25">
      <c r="A80" s="1416"/>
      <c r="B80" s="1418"/>
      <c r="C80" s="1425"/>
      <c r="D80" s="1424"/>
      <c r="E80" s="1113"/>
      <c r="F80" s="1426"/>
      <c r="G80" s="377"/>
      <c r="H80" s="1489"/>
      <c r="I80" s="1494"/>
      <c r="J80" s="1489"/>
      <c r="K80" s="1070"/>
      <c r="L80" s="1071"/>
      <c r="M80" s="1090" t="s">
        <v>201</v>
      </c>
      <c r="N80" s="602">
        <v>12</v>
      </c>
      <c r="O80" s="631">
        <v>12</v>
      </c>
      <c r="P80" s="525">
        <v>12</v>
      </c>
    </row>
    <row r="81" spans="1:20" s="3" customFormat="1" ht="42" customHeight="1" x14ac:dyDescent="0.25">
      <c r="A81" s="1416"/>
      <c r="B81" s="1418"/>
      <c r="C81" s="1425"/>
      <c r="D81" s="1424"/>
      <c r="E81" s="1113"/>
      <c r="F81" s="1426"/>
      <c r="G81" s="377"/>
      <c r="H81" s="1489"/>
      <c r="I81" s="1494"/>
      <c r="J81" s="1489"/>
      <c r="K81" s="1070"/>
      <c r="L81" s="1071"/>
      <c r="M81" s="1090" t="s">
        <v>271</v>
      </c>
      <c r="N81" s="602">
        <v>12</v>
      </c>
      <c r="O81" s="631">
        <v>8</v>
      </c>
      <c r="P81" s="525">
        <v>8</v>
      </c>
    </row>
    <row r="82" spans="1:20" s="3" customFormat="1" ht="41.25" customHeight="1" x14ac:dyDescent="0.25">
      <c r="A82" s="1416"/>
      <c r="B82" s="1418"/>
      <c r="C82" s="1425"/>
      <c r="D82" s="1424"/>
      <c r="E82" s="1113"/>
      <c r="F82" s="1426"/>
      <c r="G82" s="1450"/>
      <c r="H82" s="1105"/>
      <c r="I82" s="591"/>
      <c r="J82" s="1105"/>
      <c r="K82" s="1070"/>
      <c r="L82" s="1071"/>
      <c r="M82" s="1090" t="s">
        <v>337</v>
      </c>
      <c r="N82" s="602">
        <v>3</v>
      </c>
      <c r="O82" s="631">
        <v>4</v>
      </c>
      <c r="P82" s="525">
        <v>4</v>
      </c>
    </row>
    <row r="83" spans="1:20" s="3" customFormat="1" ht="32.25" customHeight="1" x14ac:dyDescent="0.25">
      <c r="A83" s="1416"/>
      <c r="B83" s="1418"/>
      <c r="C83" s="1425"/>
      <c r="D83" s="1424"/>
      <c r="E83" s="1113"/>
      <c r="F83" s="1426"/>
      <c r="G83" s="1450"/>
      <c r="H83" s="1006"/>
      <c r="I83" s="591"/>
      <c r="J83" s="1105"/>
      <c r="K83" s="1070"/>
      <c r="L83" s="1071"/>
      <c r="M83" s="1092" t="s">
        <v>227</v>
      </c>
      <c r="N83" s="78">
        <v>130</v>
      </c>
      <c r="O83" s="507"/>
      <c r="P83" s="303"/>
    </row>
    <row r="84" spans="1:20" s="3" customFormat="1" ht="16.5" customHeight="1" x14ac:dyDescent="0.25">
      <c r="A84" s="1416"/>
      <c r="B84" s="1418"/>
      <c r="C84" s="1425"/>
      <c r="D84" s="1572" t="s">
        <v>326</v>
      </c>
      <c r="E84" s="1113"/>
      <c r="F84" s="1426"/>
      <c r="G84" s="376"/>
      <c r="H84" s="107"/>
      <c r="I84" s="193"/>
      <c r="J84" s="182"/>
      <c r="K84" s="1069"/>
      <c r="L84" s="955"/>
      <c r="M84" s="1713" t="s">
        <v>145</v>
      </c>
      <c r="N84" s="78">
        <v>104</v>
      </c>
      <c r="O84" s="96"/>
      <c r="P84" s="276"/>
    </row>
    <row r="85" spans="1:20" s="3" customFormat="1" ht="27.75" customHeight="1" x14ac:dyDescent="0.25">
      <c r="A85" s="1416"/>
      <c r="B85" s="1418"/>
      <c r="C85" s="1425"/>
      <c r="D85" s="1572"/>
      <c r="E85" s="1113"/>
      <c r="F85" s="1426"/>
      <c r="G85" s="376"/>
      <c r="H85" s="182"/>
      <c r="I85" s="193"/>
      <c r="J85" s="182"/>
      <c r="K85" s="1069"/>
      <c r="L85" s="955"/>
      <c r="M85" s="1568"/>
      <c r="N85" s="139"/>
      <c r="O85" s="76"/>
      <c r="P85" s="419"/>
    </row>
    <row r="86" spans="1:20" s="2" customFormat="1" ht="21.75" customHeight="1" x14ac:dyDescent="0.25">
      <c r="A86" s="1655"/>
      <c r="B86" s="1657"/>
      <c r="C86" s="1715"/>
      <c r="D86" s="1572" t="s">
        <v>327</v>
      </c>
      <c r="E86" s="1717"/>
      <c r="F86" s="1718"/>
      <c r="G86" s="144"/>
      <c r="H86" s="182"/>
      <c r="I86" s="193"/>
      <c r="J86" s="182"/>
      <c r="K86" s="1069"/>
      <c r="L86" s="251"/>
      <c r="M86" s="1427" t="s">
        <v>306</v>
      </c>
      <c r="N86" s="976">
        <v>1</v>
      </c>
      <c r="O86" s="731">
        <v>1</v>
      </c>
      <c r="P86" s="977">
        <v>1</v>
      </c>
      <c r="Q86" s="973"/>
      <c r="T86" s="3"/>
    </row>
    <row r="87" spans="1:20" s="2" customFormat="1" ht="35.25" customHeight="1" x14ac:dyDescent="0.25">
      <c r="A87" s="1655"/>
      <c r="B87" s="1657"/>
      <c r="C87" s="1715"/>
      <c r="D87" s="1716"/>
      <c r="E87" s="1717"/>
      <c r="F87" s="1718"/>
      <c r="G87" s="144"/>
      <c r="H87" s="182"/>
      <c r="I87" s="193"/>
      <c r="J87" s="182"/>
      <c r="K87" s="1069"/>
      <c r="L87" s="251"/>
      <c r="M87" s="1093" t="s">
        <v>307</v>
      </c>
      <c r="N87" s="686">
        <v>6</v>
      </c>
      <c r="O87" s="682">
        <v>6</v>
      </c>
      <c r="P87" s="694">
        <v>6</v>
      </c>
      <c r="T87" s="3"/>
    </row>
    <row r="88" spans="1:20" s="2" customFormat="1" ht="24.75" customHeight="1" x14ac:dyDescent="0.25">
      <c r="A88" s="1655"/>
      <c r="B88" s="1657"/>
      <c r="C88" s="1715"/>
      <c r="D88" s="1716"/>
      <c r="E88" s="1717"/>
      <c r="F88" s="1718"/>
      <c r="G88" s="144"/>
      <c r="H88" s="182"/>
      <c r="I88" s="193"/>
      <c r="J88" s="182"/>
      <c r="K88" s="1069"/>
      <c r="L88" s="251"/>
      <c r="M88" s="1094" t="s">
        <v>308</v>
      </c>
      <c r="N88" s="546"/>
      <c r="O88" s="421">
        <v>1</v>
      </c>
      <c r="P88" s="511"/>
      <c r="T88" s="3"/>
    </row>
    <row r="89" spans="1:20" s="3" customFormat="1" ht="41.25" customHeight="1" x14ac:dyDescent="0.25">
      <c r="A89" s="1416"/>
      <c r="B89" s="1418"/>
      <c r="C89" s="1425"/>
      <c r="D89" s="1112" t="s">
        <v>328</v>
      </c>
      <c r="E89" s="1113"/>
      <c r="F89" s="1426"/>
      <c r="G89" s="1120" t="s">
        <v>238</v>
      </c>
      <c r="H89" s="1490">
        <v>0.6</v>
      </c>
      <c r="I89" s="1174">
        <v>0.6</v>
      </c>
      <c r="J89" s="1490"/>
      <c r="K89" s="1509"/>
      <c r="L89" s="609"/>
      <c r="M89" s="1090"/>
      <c r="N89" s="602"/>
      <c r="O89" s="631"/>
      <c r="P89" s="525"/>
    </row>
    <row r="90" spans="1:20" s="3" customFormat="1" ht="44.25" customHeight="1" thickBot="1" x14ac:dyDescent="0.3">
      <c r="A90" s="1416"/>
      <c r="B90" s="1418"/>
      <c r="C90" s="1425"/>
      <c r="D90" s="1112" t="s">
        <v>135</v>
      </c>
      <c r="E90" s="1113"/>
      <c r="F90" s="1426"/>
      <c r="G90" s="1120" t="s">
        <v>238</v>
      </c>
      <c r="H90" s="1490">
        <v>2.8</v>
      </c>
      <c r="I90" s="1174">
        <v>2.8</v>
      </c>
      <c r="J90" s="1490"/>
      <c r="K90" s="1509"/>
      <c r="L90" s="609"/>
      <c r="M90" s="1092"/>
      <c r="N90" s="78"/>
      <c r="O90" s="507"/>
      <c r="P90" s="303"/>
      <c r="Q90" s="1052"/>
    </row>
    <row r="91" spans="1:20" s="3" customFormat="1" ht="16.5" customHeight="1" x14ac:dyDescent="0.25">
      <c r="A91" s="1416"/>
      <c r="B91" s="1418"/>
      <c r="C91" s="1425"/>
      <c r="D91" s="1678" t="s">
        <v>149</v>
      </c>
      <c r="E91" s="1113"/>
      <c r="F91" s="1426"/>
      <c r="G91" s="376"/>
      <c r="H91" s="1488"/>
      <c r="I91" s="1491"/>
      <c r="J91" s="1488"/>
      <c r="K91" s="1529"/>
      <c r="L91" s="1104"/>
      <c r="M91" s="1124" t="s">
        <v>92</v>
      </c>
      <c r="N91" s="1137">
        <v>187</v>
      </c>
      <c r="O91" s="1126">
        <v>187</v>
      </c>
      <c r="P91" s="1127">
        <v>187</v>
      </c>
    </row>
    <row r="92" spans="1:20" s="3" customFormat="1" ht="30" customHeight="1" x14ac:dyDescent="0.25">
      <c r="A92" s="1416"/>
      <c r="B92" s="1418"/>
      <c r="C92" s="1425"/>
      <c r="D92" s="1574"/>
      <c r="E92" s="1113"/>
      <c r="F92" s="1426"/>
      <c r="G92" s="376"/>
      <c r="H92" s="182"/>
      <c r="I92" s="193"/>
      <c r="J92" s="182"/>
      <c r="K92" s="1069"/>
      <c r="L92" s="955"/>
      <c r="M92" s="1059" t="s">
        <v>338</v>
      </c>
      <c r="N92" s="602">
        <v>45</v>
      </c>
      <c r="O92" s="619">
        <v>45</v>
      </c>
      <c r="P92" s="71">
        <v>45</v>
      </c>
    </row>
    <row r="93" spans="1:20" s="3" customFormat="1" ht="42" customHeight="1" thickBot="1" x14ac:dyDescent="0.3">
      <c r="A93" s="1416"/>
      <c r="B93" s="1418"/>
      <c r="C93" s="1425"/>
      <c r="D93" s="1679"/>
      <c r="E93" s="1113"/>
      <c r="F93" s="1426"/>
      <c r="G93" s="376"/>
      <c r="H93" s="182"/>
      <c r="I93" s="193"/>
      <c r="J93" s="182"/>
      <c r="K93" s="1069"/>
      <c r="L93" s="955"/>
      <c r="M93" s="1133" t="s">
        <v>339</v>
      </c>
      <c r="N93" s="1138">
        <v>159</v>
      </c>
      <c r="O93" s="1139"/>
      <c r="P93" s="1140"/>
    </row>
    <row r="94" spans="1:20" s="3" customFormat="1" ht="15" customHeight="1" x14ac:dyDescent="0.25">
      <c r="A94" s="1416"/>
      <c r="B94" s="1418"/>
      <c r="C94" s="1425"/>
      <c r="D94" s="1712" t="s">
        <v>150</v>
      </c>
      <c r="E94" s="1113"/>
      <c r="F94" s="1426"/>
      <c r="G94" s="376"/>
      <c r="H94" s="1488"/>
      <c r="I94" s="1491"/>
      <c r="J94" s="1488"/>
      <c r="K94" s="1069"/>
      <c r="L94" s="955"/>
      <c r="M94" s="1063" t="s">
        <v>203</v>
      </c>
      <c r="N94" s="139">
        <v>30</v>
      </c>
      <c r="O94" s="1144"/>
      <c r="P94" s="419"/>
    </row>
    <row r="95" spans="1:20" s="3" customFormat="1" ht="15" customHeight="1" thickBot="1" x14ac:dyDescent="0.3">
      <c r="A95" s="1416"/>
      <c r="B95" s="1418"/>
      <c r="C95" s="1425"/>
      <c r="D95" s="1712"/>
      <c r="E95" s="308"/>
      <c r="F95" s="1426"/>
      <c r="G95" s="376"/>
      <c r="H95" s="182"/>
      <c r="I95" s="193"/>
      <c r="J95" s="182"/>
      <c r="K95" s="1069"/>
      <c r="L95" s="955"/>
      <c r="M95" s="1421"/>
      <c r="N95" s="139"/>
      <c r="O95" s="76"/>
      <c r="P95" s="419"/>
    </row>
    <row r="96" spans="1:20" s="3" customFormat="1" ht="29.25" customHeight="1" x14ac:dyDescent="0.25">
      <c r="A96" s="1416"/>
      <c r="B96" s="1418"/>
      <c r="C96" s="1425"/>
      <c r="D96" s="1678" t="s">
        <v>151</v>
      </c>
      <c r="E96" s="308"/>
      <c r="F96" s="1426"/>
      <c r="G96" s="376"/>
      <c r="H96" s="1488"/>
      <c r="I96" s="1491"/>
      <c r="J96" s="1488"/>
      <c r="K96" s="1529"/>
      <c r="L96" s="1104"/>
      <c r="M96" s="1124" t="s">
        <v>145</v>
      </c>
      <c r="N96" s="1137">
        <v>40</v>
      </c>
      <c r="O96" s="1126">
        <v>40</v>
      </c>
      <c r="P96" s="1127">
        <v>40</v>
      </c>
    </row>
    <row r="97" spans="1:22" s="3" customFormat="1" ht="15.75" customHeight="1" x14ac:dyDescent="0.25">
      <c r="A97" s="1416"/>
      <c r="B97" s="1418"/>
      <c r="C97" s="1425"/>
      <c r="D97" s="1574"/>
      <c r="E97" s="308"/>
      <c r="F97" s="1426"/>
      <c r="G97" s="376"/>
      <c r="H97" s="182"/>
      <c r="I97" s="193"/>
      <c r="J97" s="182"/>
      <c r="K97" s="1069"/>
      <c r="L97" s="955"/>
      <c r="M97" s="1089" t="s">
        <v>340</v>
      </c>
      <c r="N97" s="602">
        <v>3</v>
      </c>
      <c r="O97" s="619"/>
      <c r="P97" s="71"/>
    </row>
    <row r="98" spans="1:22" s="3" customFormat="1" ht="18" customHeight="1" x14ac:dyDescent="0.25">
      <c r="A98" s="1416"/>
      <c r="B98" s="1418"/>
      <c r="C98" s="1425"/>
      <c r="D98" s="1574"/>
      <c r="E98" s="308"/>
      <c r="F98" s="1426"/>
      <c r="G98" s="376"/>
      <c r="H98" s="1488"/>
      <c r="I98" s="1491"/>
      <c r="J98" s="1488"/>
      <c r="K98" s="1529"/>
      <c r="L98" s="1104"/>
      <c r="M98" s="1713" t="s">
        <v>226</v>
      </c>
      <c r="N98" s="78">
        <v>20</v>
      </c>
      <c r="O98" s="632">
        <v>20</v>
      </c>
      <c r="P98" s="643">
        <v>20</v>
      </c>
    </row>
    <row r="99" spans="1:22" s="3" customFormat="1" ht="12" customHeight="1" thickBot="1" x14ac:dyDescent="0.3">
      <c r="A99" s="1416"/>
      <c r="B99" s="1418"/>
      <c r="C99" s="1425"/>
      <c r="D99" s="1679"/>
      <c r="E99" s="308"/>
      <c r="F99" s="1426"/>
      <c r="G99" s="376"/>
      <c r="H99" s="182"/>
      <c r="I99" s="193"/>
      <c r="J99" s="182"/>
      <c r="K99" s="1069"/>
      <c r="L99" s="955"/>
      <c r="M99" s="1714"/>
      <c r="N99" s="1141"/>
      <c r="O99" s="1142"/>
      <c r="P99" s="1143"/>
    </row>
    <row r="100" spans="1:22" s="3" customFormat="1" ht="17.25" customHeight="1" x14ac:dyDescent="0.25">
      <c r="A100" s="1416"/>
      <c r="B100" s="1418"/>
      <c r="C100" s="1425"/>
      <c r="D100" s="1574" t="s">
        <v>49</v>
      </c>
      <c r="E100" s="92"/>
      <c r="F100" s="1426"/>
      <c r="G100" s="376"/>
      <c r="H100" s="1488"/>
      <c r="I100" s="1491"/>
      <c r="J100" s="1488"/>
      <c r="K100" s="1529"/>
      <c r="L100" s="1104"/>
      <c r="M100" s="1061" t="s">
        <v>203</v>
      </c>
      <c r="N100" s="332">
        <v>48</v>
      </c>
      <c r="O100" s="1469">
        <v>56</v>
      </c>
      <c r="P100" s="424">
        <v>56</v>
      </c>
    </row>
    <row r="101" spans="1:22" s="3" customFormat="1" ht="39" customHeight="1" x14ac:dyDescent="0.25">
      <c r="A101" s="395"/>
      <c r="B101" s="1418"/>
      <c r="C101" s="1425"/>
      <c r="D101" s="1574"/>
      <c r="E101" s="92"/>
      <c r="F101" s="1426"/>
      <c r="G101" s="144"/>
      <c r="H101" s="182"/>
      <c r="I101" s="193"/>
      <c r="J101" s="182"/>
      <c r="K101" s="1069"/>
      <c r="L101" s="955"/>
      <c r="M101" s="1095" t="s">
        <v>341</v>
      </c>
      <c r="N101" s="333">
        <v>2</v>
      </c>
      <c r="O101" s="1469"/>
      <c r="P101" s="424"/>
    </row>
    <row r="102" spans="1:22" s="3" customFormat="1" ht="27.75" customHeight="1" x14ac:dyDescent="0.25">
      <c r="A102" s="395"/>
      <c r="B102" s="1418"/>
      <c r="C102" s="1425"/>
      <c r="D102" s="1402"/>
      <c r="E102" s="92"/>
      <c r="F102" s="1426"/>
      <c r="G102" s="144"/>
      <c r="H102" s="182"/>
      <c r="I102" s="193"/>
      <c r="J102" s="182"/>
      <c r="K102" s="1069"/>
      <c r="L102" s="955"/>
      <c r="M102" s="1095" t="s">
        <v>278</v>
      </c>
      <c r="N102" s="333">
        <v>2</v>
      </c>
      <c r="O102" s="1469"/>
      <c r="P102" s="424"/>
    </row>
    <row r="103" spans="1:22" s="3" customFormat="1" ht="27.75" customHeight="1" x14ac:dyDescent="0.25">
      <c r="A103" s="395"/>
      <c r="B103" s="1418"/>
      <c r="C103" s="1425"/>
      <c r="D103" s="1402"/>
      <c r="E103" s="92"/>
      <c r="F103" s="1426"/>
      <c r="G103" s="144"/>
      <c r="H103" s="182"/>
      <c r="I103" s="193"/>
      <c r="J103" s="182"/>
      <c r="K103" s="1069"/>
      <c r="L103" s="955"/>
      <c r="M103" s="1095" t="s">
        <v>279</v>
      </c>
      <c r="N103" s="333">
        <v>74</v>
      </c>
      <c r="O103" s="1469"/>
      <c r="P103" s="424"/>
    </row>
    <row r="104" spans="1:22" s="31" customFormat="1" ht="44.25" customHeight="1" x14ac:dyDescent="0.25">
      <c r="A104" s="395"/>
      <c r="B104" s="1418"/>
      <c r="C104" s="30"/>
      <c r="D104" s="147" t="s">
        <v>138</v>
      </c>
      <c r="E104" s="92"/>
      <c r="F104" s="1426"/>
      <c r="G104" s="1121"/>
      <c r="H104" s="162"/>
      <c r="I104" s="170"/>
      <c r="J104" s="162"/>
      <c r="K104" s="477"/>
      <c r="L104" s="374"/>
      <c r="M104" s="1066" t="s">
        <v>204</v>
      </c>
      <c r="N104" s="78">
        <v>5</v>
      </c>
      <c r="O104" s="632">
        <v>5</v>
      </c>
      <c r="P104" s="643">
        <v>5</v>
      </c>
    </row>
    <row r="105" spans="1:22" s="31" customFormat="1" ht="17.25" customHeight="1" thickBot="1" x14ac:dyDescent="0.3">
      <c r="A105" s="396"/>
      <c r="B105" s="1430"/>
      <c r="C105" s="222"/>
      <c r="D105" s="1700" t="s">
        <v>34</v>
      </c>
      <c r="E105" s="1632"/>
      <c r="F105" s="1632"/>
      <c r="G105" s="1701"/>
      <c r="H105" s="1072">
        <f>SUM(H52:H104)-H89-H90</f>
        <v>6326.4000000000005</v>
      </c>
      <c r="I105" s="692">
        <f>SUM(I52:I104)-I89-I90</f>
        <v>6326.4000000000005</v>
      </c>
      <c r="J105" s="356"/>
      <c r="K105" s="1531">
        <f t="shared" ref="K105:L105" si="2">SUM(K52:K104)-K89-K90</f>
        <v>5750.2</v>
      </c>
      <c r="L105" s="1532">
        <f t="shared" si="2"/>
        <v>5686.7000000000007</v>
      </c>
      <c r="M105" s="1096"/>
      <c r="N105" s="311"/>
      <c r="O105" s="283"/>
      <c r="P105" s="420"/>
    </row>
    <row r="106" spans="1:22" s="32" customFormat="1" ht="47.25" customHeight="1" x14ac:dyDescent="0.25">
      <c r="A106" s="1702" t="s">
        <v>15</v>
      </c>
      <c r="B106" s="1704" t="s">
        <v>35</v>
      </c>
      <c r="C106" s="1706" t="s">
        <v>35</v>
      </c>
      <c r="D106" s="1680" t="s">
        <v>50</v>
      </c>
      <c r="E106" s="1708" t="s">
        <v>119</v>
      </c>
      <c r="F106" s="1710" t="s">
        <v>19</v>
      </c>
      <c r="G106" s="792" t="s">
        <v>22</v>
      </c>
      <c r="H106" s="156">
        <v>445.7</v>
      </c>
      <c r="I106" s="198">
        <v>445.7</v>
      </c>
      <c r="J106" s="186"/>
      <c r="K106" s="1533">
        <v>445.7</v>
      </c>
      <c r="L106" s="470">
        <v>445.7</v>
      </c>
      <c r="M106" s="1689" t="s">
        <v>105</v>
      </c>
      <c r="N106" s="649">
        <v>97</v>
      </c>
      <c r="O106" s="650">
        <v>97</v>
      </c>
      <c r="P106" s="651">
        <v>97</v>
      </c>
      <c r="Q106" s="34"/>
    </row>
    <row r="107" spans="1:22" s="34" customFormat="1" ht="21.75" customHeight="1" thickBot="1" x14ac:dyDescent="0.3">
      <c r="A107" s="1703"/>
      <c r="B107" s="1705"/>
      <c r="C107" s="1707"/>
      <c r="D107" s="1681"/>
      <c r="E107" s="1709"/>
      <c r="F107" s="1711"/>
      <c r="G107" s="793" t="s">
        <v>26</v>
      </c>
      <c r="H107" s="253">
        <f>SUM(H106)</f>
        <v>445.7</v>
      </c>
      <c r="I107" s="254">
        <f>SUM(I106)</f>
        <v>445.7</v>
      </c>
      <c r="J107" s="255"/>
      <c r="K107" s="1534">
        <f>SUM(K106)</f>
        <v>445.7</v>
      </c>
      <c r="L107" s="265">
        <f>SUM(L106)</f>
        <v>445.7</v>
      </c>
      <c r="M107" s="1690"/>
      <c r="N107" s="279"/>
      <c r="O107" s="652"/>
      <c r="P107" s="514"/>
    </row>
    <row r="108" spans="1:22" s="2" customFormat="1" ht="42" customHeight="1" x14ac:dyDescent="0.25">
      <c r="A108" s="397" t="s">
        <v>15</v>
      </c>
      <c r="B108" s="35" t="s">
        <v>35</v>
      </c>
      <c r="C108" s="130" t="s">
        <v>39</v>
      </c>
      <c r="D108" s="1691" t="s">
        <v>51</v>
      </c>
      <c r="E108" s="218"/>
      <c r="F108" s="79" t="s">
        <v>19</v>
      </c>
      <c r="G108" s="792" t="s">
        <v>22</v>
      </c>
      <c r="H108" s="411">
        <v>646.20000000000005</v>
      </c>
      <c r="I108" s="427">
        <v>646.20000000000005</v>
      </c>
      <c r="J108" s="1479"/>
      <c r="K108" s="1535">
        <f>786.6-123.4</f>
        <v>663.2</v>
      </c>
      <c r="L108" s="446">
        <f>786.6-123.4</f>
        <v>663.2</v>
      </c>
      <c r="M108" s="1420"/>
      <c r="N108" s="578"/>
      <c r="O108" s="292"/>
      <c r="P108" s="80"/>
    </row>
    <row r="109" spans="1:22" s="2" customFormat="1" ht="52.5" customHeight="1" x14ac:dyDescent="0.25">
      <c r="A109" s="398"/>
      <c r="B109" s="37"/>
      <c r="C109" s="426"/>
      <c r="D109" s="1692"/>
      <c r="E109" s="1440"/>
      <c r="F109" s="44"/>
      <c r="G109" s="795"/>
      <c r="H109" s="38"/>
      <c r="I109" s="194"/>
      <c r="J109" s="183"/>
      <c r="K109" s="1536"/>
      <c r="L109" s="248"/>
      <c r="M109" s="1061"/>
      <c r="N109" s="226"/>
      <c r="O109" s="1469"/>
      <c r="P109" s="424"/>
    </row>
    <row r="110" spans="1:22" s="2" customFormat="1" ht="68.25" customHeight="1" x14ac:dyDescent="0.25">
      <c r="A110" s="398"/>
      <c r="B110" s="37"/>
      <c r="C110" s="426"/>
      <c r="D110" s="18" t="s">
        <v>96</v>
      </c>
      <c r="E110" s="425"/>
      <c r="F110" s="44"/>
      <c r="G110" s="662"/>
      <c r="H110" s="232"/>
      <c r="I110" s="234"/>
      <c r="J110" s="212"/>
      <c r="K110" s="1505"/>
      <c r="L110" s="459"/>
      <c r="M110" s="1400" t="s">
        <v>225</v>
      </c>
      <c r="N110" s="616" t="s">
        <v>130</v>
      </c>
      <c r="O110" s="537">
        <v>13</v>
      </c>
      <c r="P110" s="576">
        <v>13</v>
      </c>
      <c r="Q110" s="714"/>
      <c r="T110" s="3"/>
    </row>
    <row r="111" spans="1:22" s="2" customFormat="1" ht="62.25" customHeight="1" x14ac:dyDescent="0.25">
      <c r="A111" s="398"/>
      <c r="B111" s="37"/>
      <c r="C111" s="426"/>
      <c r="D111" s="18" t="s">
        <v>97</v>
      </c>
      <c r="E111" s="274" t="s">
        <v>122</v>
      </c>
      <c r="F111" s="44"/>
      <c r="G111" s="662"/>
      <c r="H111" s="232"/>
      <c r="I111" s="234"/>
      <c r="J111" s="212"/>
      <c r="K111" s="1505"/>
      <c r="L111" s="459"/>
      <c r="M111" s="1324" t="s">
        <v>205</v>
      </c>
      <c r="N111" s="1078">
        <v>20</v>
      </c>
      <c r="O111" s="655">
        <v>20</v>
      </c>
      <c r="P111" s="656">
        <v>20</v>
      </c>
      <c r="V111" s="3"/>
    </row>
    <row r="112" spans="1:22" s="2" customFormat="1" ht="39.75" customHeight="1" x14ac:dyDescent="0.25">
      <c r="A112" s="398"/>
      <c r="B112" s="37"/>
      <c r="C112" s="426"/>
      <c r="D112" s="1577" t="s">
        <v>98</v>
      </c>
      <c r="E112" s="428"/>
      <c r="F112" s="44"/>
      <c r="G112" s="790"/>
      <c r="H112" s="1006"/>
      <c r="I112" s="591"/>
      <c r="J112" s="1105"/>
      <c r="K112" s="1070"/>
      <c r="L112" s="711"/>
      <c r="M112" s="1325" t="s">
        <v>224</v>
      </c>
      <c r="N112" s="533">
        <v>34</v>
      </c>
      <c r="O112" s="664">
        <v>34</v>
      </c>
      <c r="P112" s="665">
        <v>34</v>
      </c>
      <c r="Q112" s="714"/>
      <c r="R112" s="3"/>
    </row>
    <row r="113" spans="1:22" s="2" customFormat="1" ht="41.25" customHeight="1" x14ac:dyDescent="0.25">
      <c r="A113" s="398"/>
      <c r="B113" s="37"/>
      <c r="C113" s="426"/>
      <c r="D113" s="1578"/>
      <c r="E113" s="1422"/>
      <c r="F113" s="44"/>
      <c r="G113" s="790"/>
      <c r="H113" s="1006"/>
      <c r="I113" s="591"/>
      <c r="J113" s="1105"/>
      <c r="K113" s="1070"/>
      <c r="L113" s="711"/>
      <c r="M113" s="1326" t="s">
        <v>301</v>
      </c>
      <c r="N113" s="1444"/>
      <c r="O113" s="660">
        <v>35</v>
      </c>
      <c r="P113" s="661">
        <v>35</v>
      </c>
      <c r="Q113" s="714"/>
      <c r="R113" s="3"/>
    </row>
    <row r="114" spans="1:22" s="2" customFormat="1" ht="56.25" customHeight="1" x14ac:dyDescent="0.25">
      <c r="A114" s="398"/>
      <c r="B114" s="37"/>
      <c r="C114" s="426"/>
      <c r="D114" s="29" t="s">
        <v>99</v>
      </c>
      <c r="E114" s="475" t="s">
        <v>113</v>
      </c>
      <c r="F114" s="44"/>
      <c r="G114" s="790"/>
      <c r="H114" s="1006"/>
      <c r="I114" s="591"/>
      <c r="J114" s="1105"/>
      <c r="K114" s="1070"/>
      <c r="L114" s="711"/>
      <c r="M114" s="1327" t="s">
        <v>206</v>
      </c>
      <c r="N114" s="1444">
        <v>120</v>
      </c>
      <c r="O114" s="660">
        <v>120</v>
      </c>
      <c r="P114" s="661">
        <v>120</v>
      </c>
      <c r="Q114" s="3"/>
    </row>
    <row r="115" spans="1:22" s="2" customFormat="1" ht="78.75" customHeight="1" x14ac:dyDescent="0.25">
      <c r="A115" s="398"/>
      <c r="B115" s="37"/>
      <c r="C115" s="426"/>
      <c r="D115" s="40" t="s">
        <v>110</v>
      </c>
      <c r="E115" s="1442" t="s">
        <v>112</v>
      </c>
      <c r="F115" s="44"/>
      <c r="G115" s="662"/>
      <c r="H115" s="232"/>
      <c r="I115" s="234"/>
      <c r="J115" s="212"/>
      <c r="K115" s="1505"/>
      <c r="L115" s="459"/>
      <c r="M115" s="1328" t="s">
        <v>207</v>
      </c>
      <c r="N115" s="533">
        <v>150</v>
      </c>
      <c r="O115" s="664">
        <v>150</v>
      </c>
      <c r="P115" s="665">
        <v>150</v>
      </c>
      <c r="Q115" s="3"/>
      <c r="U115" s="3"/>
    </row>
    <row r="116" spans="1:22" s="2" customFormat="1" ht="63.75" customHeight="1" x14ac:dyDescent="0.25">
      <c r="A116" s="1416"/>
      <c r="B116" s="1418"/>
      <c r="C116" s="1432"/>
      <c r="D116" s="41" t="s">
        <v>109</v>
      </c>
      <c r="E116" s="94" t="s">
        <v>120</v>
      </c>
      <c r="F116" s="1412"/>
      <c r="G116" s="662"/>
      <c r="H116" s="232"/>
      <c r="I116" s="234"/>
      <c r="J116" s="212"/>
      <c r="K116" s="1505"/>
      <c r="L116" s="459"/>
      <c r="M116" s="1328" t="s">
        <v>208</v>
      </c>
      <c r="N116" s="1079">
        <v>1</v>
      </c>
      <c r="O116" s="664">
        <v>1</v>
      </c>
      <c r="P116" s="665">
        <v>1</v>
      </c>
    </row>
    <row r="117" spans="1:22" s="2" customFormat="1" ht="38.25" customHeight="1" x14ac:dyDescent="0.25">
      <c r="A117" s="1416"/>
      <c r="B117" s="1418"/>
      <c r="C117" s="1432"/>
      <c r="D117" s="1693" t="s">
        <v>52</v>
      </c>
      <c r="E117" s="428" t="s">
        <v>114</v>
      </c>
      <c r="F117" s="1412"/>
      <c r="G117" s="662"/>
      <c r="H117" s="232"/>
      <c r="I117" s="234"/>
      <c r="J117" s="212"/>
      <c r="K117" s="1505"/>
      <c r="L117" s="459"/>
      <c r="M117" s="1695" t="s">
        <v>209</v>
      </c>
      <c r="N117" s="1080">
        <v>20</v>
      </c>
      <c r="O117" s="667">
        <v>20</v>
      </c>
      <c r="P117" s="668">
        <v>20</v>
      </c>
    </row>
    <row r="118" spans="1:22" s="2" customFormat="1" ht="19.5" customHeight="1" thickBot="1" x14ac:dyDescent="0.3">
      <c r="A118" s="1429"/>
      <c r="B118" s="1430"/>
      <c r="C118" s="1433"/>
      <c r="D118" s="1694"/>
      <c r="E118" s="1455"/>
      <c r="F118" s="1414"/>
      <c r="G118" s="278" t="s">
        <v>26</v>
      </c>
      <c r="H118" s="22">
        <f>SUM(H108:H117)</f>
        <v>646.20000000000005</v>
      </c>
      <c r="I118" s="176">
        <f>SUM(I108:I117)</f>
        <v>646.20000000000005</v>
      </c>
      <c r="J118" s="166"/>
      <c r="K118" s="23">
        <f t="shared" ref="K118:L118" si="3">SUM(K108:K117)</f>
        <v>663.2</v>
      </c>
      <c r="L118" s="263">
        <f t="shared" si="3"/>
        <v>663.2</v>
      </c>
      <c r="M118" s="1687"/>
      <c r="N118" s="1081"/>
      <c r="O118" s="669"/>
      <c r="P118" s="670"/>
    </row>
    <row r="119" spans="1:22" s="2" customFormat="1" ht="15.75" customHeight="1" x14ac:dyDescent="0.25">
      <c r="A119" s="397" t="s">
        <v>15</v>
      </c>
      <c r="B119" s="35" t="s">
        <v>35</v>
      </c>
      <c r="C119" s="130" t="s">
        <v>41</v>
      </c>
      <c r="D119" s="1696" t="s">
        <v>53</v>
      </c>
      <c r="E119" s="1698" t="s">
        <v>116</v>
      </c>
      <c r="F119" s="79" t="s">
        <v>19</v>
      </c>
      <c r="G119" s="794" t="s">
        <v>22</v>
      </c>
      <c r="H119" s="287">
        <v>93.4</v>
      </c>
      <c r="I119" s="677">
        <v>93.4</v>
      </c>
      <c r="J119" s="1147"/>
      <c r="K119" s="1537">
        <f>128.4-35</f>
        <v>93.4</v>
      </c>
      <c r="L119" s="767">
        <f>128.4-35</f>
        <v>93.4</v>
      </c>
      <c r="M119" s="1434"/>
      <c r="N119" s="418"/>
      <c r="O119" s="1456"/>
      <c r="P119" s="518"/>
    </row>
    <row r="120" spans="1:22" s="2" customFormat="1" ht="15.75" customHeight="1" x14ac:dyDescent="0.25">
      <c r="A120" s="398"/>
      <c r="B120" s="37"/>
      <c r="C120" s="1435"/>
      <c r="D120" s="1697"/>
      <c r="E120" s="1699"/>
      <c r="F120" s="44"/>
      <c r="G120" s="798" t="s">
        <v>37</v>
      </c>
      <c r="H120" s="1148">
        <v>241.9</v>
      </c>
      <c r="I120" s="1149">
        <v>241.9</v>
      </c>
      <c r="J120" s="1480"/>
      <c r="K120" s="1538">
        <v>241.9</v>
      </c>
      <c r="L120" s="1150">
        <v>241.9</v>
      </c>
      <c r="M120" s="1063"/>
      <c r="N120" s="139"/>
      <c r="O120" s="421"/>
      <c r="P120" s="511"/>
    </row>
    <row r="121" spans="1:22" s="2" customFormat="1" ht="67.5" customHeight="1" x14ac:dyDescent="0.25">
      <c r="A121" s="398"/>
      <c r="B121" s="37"/>
      <c r="C121" s="1435"/>
      <c r="D121" s="43" t="s">
        <v>54</v>
      </c>
      <c r="E121" s="1699"/>
      <c r="F121" s="44"/>
      <c r="G121" s="795"/>
      <c r="H121" s="102"/>
      <c r="I121" s="195"/>
      <c r="J121" s="184"/>
      <c r="K121" s="1539"/>
      <c r="L121" s="1146"/>
      <c r="M121" s="1059" t="s">
        <v>342</v>
      </c>
      <c r="N121" s="681">
        <v>19</v>
      </c>
      <c r="O121" s="237">
        <v>19</v>
      </c>
      <c r="P121" s="524">
        <v>19</v>
      </c>
      <c r="Q121" s="970"/>
      <c r="S121" s="3"/>
      <c r="T121" s="3"/>
      <c r="U121" s="3"/>
    </row>
    <row r="122" spans="1:22" s="2" customFormat="1" ht="15.75" customHeight="1" x14ac:dyDescent="0.25">
      <c r="A122" s="1675"/>
      <c r="B122" s="1677"/>
      <c r="C122" s="1432"/>
      <c r="D122" s="1577" t="s">
        <v>55</v>
      </c>
      <c r="E122" s="1699"/>
      <c r="F122" s="1454"/>
      <c r="G122" s="795"/>
      <c r="H122" s="102"/>
      <c r="I122" s="195"/>
      <c r="J122" s="184"/>
      <c r="K122" s="489"/>
      <c r="L122" s="443"/>
      <c r="M122" s="1688" t="s">
        <v>284</v>
      </c>
      <c r="N122" s="715" t="s">
        <v>286</v>
      </c>
      <c r="O122" s="716" t="s">
        <v>286</v>
      </c>
      <c r="P122" s="668">
        <v>11</v>
      </c>
    </row>
    <row r="123" spans="1:22" s="2" customFormat="1" ht="15.75" customHeight="1" x14ac:dyDescent="0.25">
      <c r="A123" s="1675"/>
      <c r="B123" s="1677"/>
      <c r="C123" s="1432"/>
      <c r="D123" s="1579"/>
      <c r="E123" s="118"/>
      <c r="F123" s="1454"/>
      <c r="G123" s="430"/>
      <c r="H123" s="10"/>
      <c r="I123" s="170"/>
      <c r="J123" s="162"/>
      <c r="K123" s="477"/>
      <c r="L123" s="374"/>
      <c r="M123" s="1688"/>
      <c r="N123" s="687"/>
      <c r="O123" s="15"/>
      <c r="P123" s="674"/>
    </row>
    <row r="124" spans="1:22" s="2" customFormat="1" ht="16.5" customHeight="1" thickBot="1" x14ac:dyDescent="0.3">
      <c r="A124" s="1429"/>
      <c r="B124" s="1430"/>
      <c r="C124" s="1433"/>
      <c r="D124" s="1580"/>
      <c r="E124" s="1455"/>
      <c r="F124" s="1419"/>
      <c r="G124" s="793" t="s">
        <v>26</v>
      </c>
      <c r="H124" s="33">
        <f>SUM(H119:H123)</f>
        <v>335.3</v>
      </c>
      <c r="I124" s="197">
        <f>SUM(I119:I123)</f>
        <v>335.3</v>
      </c>
      <c r="J124" s="185"/>
      <c r="K124" s="1534">
        <f t="shared" ref="K124:L124" si="4">SUM(K119:K123)</f>
        <v>335.3</v>
      </c>
      <c r="L124" s="447">
        <f t="shared" si="4"/>
        <v>335.3</v>
      </c>
      <c r="M124" s="1097"/>
      <c r="N124" s="688"/>
      <c r="O124" s="679"/>
      <c r="P124" s="678"/>
    </row>
    <row r="125" spans="1:22" s="2" customFormat="1" ht="25.5" customHeight="1" x14ac:dyDescent="0.25">
      <c r="A125" s="1674" t="s">
        <v>15</v>
      </c>
      <c r="B125" s="1676" t="s">
        <v>35</v>
      </c>
      <c r="C125" s="1431" t="s">
        <v>42</v>
      </c>
      <c r="D125" s="1678" t="s">
        <v>56</v>
      </c>
      <c r="E125" s="578"/>
      <c r="F125" s="742" t="s">
        <v>57</v>
      </c>
      <c r="G125" s="794" t="s">
        <v>22</v>
      </c>
      <c r="H125" s="386">
        <v>90</v>
      </c>
      <c r="I125" s="476">
        <v>90</v>
      </c>
      <c r="J125" s="732"/>
      <c r="K125" s="1540">
        <v>90</v>
      </c>
      <c r="L125" s="1073">
        <v>90</v>
      </c>
      <c r="M125" s="1098" t="s">
        <v>58</v>
      </c>
      <c r="N125" s="494">
        <v>22</v>
      </c>
      <c r="O125" s="733">
        <v>22</v>
      </c>
      <c r="P125" s="734">
        <v>22</v>
      </c>
      <c r="V125" s="3"/>
    </row>
    <row r="126" spans="1:22" s="2" customFormat="1" ht="42.75" customHeight="1" x14ac:dyDescent="0.25">
      <c r="A126" s="1675"/>
      <c r="B126" s="1677"/>
      <c r="C126" s="1432"/>
      <c r="D126" s="1574"/>
      <c r="E126" s="1443"/>
      <c r="F126" s="743"/>
      <c r="G126" s="796" t="s">
        <v>37</v>
      </c>
      <c r="H126" s="21">
        <v>110</v>
      </c>
      <c r="I126" s="241">
        <v>110</v>
      </c>
      <c r="J126" s="319"/>
      <c r="K126" s="488">
        <v>110</v>
      </c>
      <c r="L126" s="372">
        <v>110</v>
      </c>
      <c r="M126" s="1099" t="s">
        <v>106</v>
      </c>
      <c r="N126" s="736">
        <v>10</v>
      </c>
      <c r="O126" s="737">
        <v>10</v>
      </c>
      <c r="P126" s="738">
        <v>10</v>
      </c>
    </row>
    <row r="127" spans="1:22" s="2" customFormat="1" ht="15" customHeight="1" x14ac:dyDescent="0.25">
      <c r="A127" s="1675"/>
      <c r="B127" s="1677"/>
      <c r="C127" s="1432"/>
      <c r="D127" s="1574"/>
      <c r="E127" s="1443"/>
      <c r="F127" s="743"/>
      <c r="G127" s="797"/>
      <c r="H127" s="10"/>
      <c r="I127" s="170"/>
      <c r="J127" s="162"/>
      <c r="K127" s="477"/>
      <c r="L127" s="374"/>
      <c r="M127" s="1686" t="s">
        <v>142</v>
      </c>
      <c r="N127" s="741">
        <v>30</v>
      </c>
      <c r="O127" s="739">
        <v>30</v>
      </c>
      <c r="P127" s="740">
        <v>30</v>
      </c>
    </row>
    <row r="128" spans="1:22" s="2" customFormat="1" ht="16.5" customHeight="1" thickBot="1" x14ac:dyDescent="0.3">
      <c r="A128" s="1416"/>
      <c r="B128" s="1418"/>
      <c r="C128" s="1432"/>
      <c r="D128" s="1679"/>
      <c r="E128" s="1443"/>
      <c r="F128" s="743"/>
      <c r="G128" s="799" t="s">
        <v>26</v>
      </c>
      <c r="H128" s="22">
        <f>SUM(H125:H127)</f>
        <v>200</v>
      </c>
      <c r="I128" s="176">
        <f>SUM(I125:I127)</f>
        <v>200</v>
      </c>
      <c r="J128" s="166"/>
      <c r="K128" s="23">
        <f>SUM(K125:K127)</f>
        <v>200</v>
      </c>
      <c r="L128" s="288">
        <f>SUM(L125:L127)</f>
        <v>200</v>
      </c>
      <c r="M128" s="1687"/>
      <c r="N128" s="747"/>
      <c r="O128" s="748"/>
      <c r="P128" s="749"/>
    </row>
    <row r="129" spans="1:20" s="2" customFormat="1" ht="18.75" customHeight="1" x14ac:dyDescent="0.25">
      <c r="A129" s="1415" t="s">
        <v>15</v>
      </c>
      <c r="B129" s="1417" t="s">
        <v>35</v>
      </c>
      <c r="C129" s="1431" t="s">
        <v>59</v>
      </c>
      <c r="D129" s="1680" t="s">
        <v>111</v>
      </c>
      <c r="E129" s="27"/>
      <c r="F129" s="1682">
        <v>3</v>
      </c>
      <c r="G129" s="794" t="s">
        <v>22</v>
      </c>
      <c r="H129" s="412">
        <v>5</v>
      </c>
      <c r="I129" s="414">
        <v>5</v>
      </c>
      <c r="J129" s="413"/>
      <c r="K129" s="1541">
        <v>5</v>
      </c>
      <c r="L129" s="1074">
        <v>5</v>
      </c>
      <c r="M129" s="1684" t="s">
        <v>298</v>
      </c>
      <c r="N129" s="683">
        <v>2</v>
      </c>
      <c r="O129" s="604">
        <v>2</v>
      </c>
      <c r="P129" s="519">
        <v>2</v>
      </c>
    </row>
    <row r="130" spans="1:20" s="2" customFormat="1" ht="16.5" customHeight="1" thickBot="1" x14ac:dyDescent="0.3">
      <c r="A130" s="1429"/>
      <c r="B130" s="1430"/>
      <c r="C130" s="1433"/>
      <c r="D130" s="1681"/>
      <c r="E130" s="1298"/>
      <c r="F130" s="1683"/>
      <c r="G130" s="793" t="s">
        <v>26</v>
      </c>
      <c r="H130" s="22">
        <f>H129</f>
        <v>5</v>
      </c>
      <c r="I130" s="176">
        <f>I129</f>
        <v>5</v>
      </c>
      <c r="J130" s="166"/>
      <c r="K130" s="23">
        <f>K129</f>
        <v>5</v>
      </c>
      <c r="L130" s="263">
        <f>L129</f>
        <v>5</v>
      </c>
      <c r="M130" s="1685"/>
      <c r="N130" s="1299"/>
      <c r="O130" s="1300"/>
      <c r="P130" s="1301"/>
    </row>
    <row r="131" spans="1:20" s="2" customFormat="1" ht="16.5" customHeight="1" x14ac:dyDescent="0.25">
      <c r="A131" s="1654" t="s">
        <v>15</v>
      </c>
      <c r="B131" s="1656" t="s">
        <v>35</v>
      </c>
      <c r="C131" s="1658" t="s">
        <v>60</v>
      </c>
      <c r="D131" s="1660" t="s">
        <v>127</v>
      </c>
      <c r="E131" s="1662"/>
      <c r="F131" s="1664">
        <v>3</v>
      </c>
      <c r="G131" s="385" t="s">
        <v>20</v>
      </c>
      <c r="H131" s="36">
        <v>162.80000000000001</v>
      </c>
      <c r="I131" s="207">
        <v>162.80000000000001</v>
      </c>
      <c r="J131" s="205"/>
      <c r="K131" s="1514">
        <v>40.6</v>
      </c>
      <c r="L131" s="256"/>
      <c r="M131" s="1434" t="s">
        <v>126</v>
      </c>
      <c r="N131" s="689">
        <v>350</v>
      </c>
      <c r="O131" s="1456">
        <v>350</v>
      </c>
      <c r="P131" s="518"/>
    </row>
    <row r="132" spans="1:20" s="2" customFormat="1" ht="16.5" customHeight="1" x14ac:dyDescent="0.25">
      <c r="A132" s="1655"/>
      <c r="B132" s="1657"/>
      <c r="C132" s="1659"/>
      <c r="D132" s="1661"/>
      <c r="E132" s="1663"/>
      <c r="F132" s="1665"/>
      <c r="G132" s="219" t="s">
        <v>162</v>
      </c>
      <c r="H132" s="104">
        <v>365.4</v>
      </c>
      <c r="I132" s="339">
        <v>365.4</v>
      </c>
      <c r="J132" s="340"/>
      <c r="K132" s="487">
        <v>91.4</v>
      </c>
      <c r="L132" s="435"/>
      <c r="M132" s="1063"/>
      <c r="N132" s="546"/>
      <c r="O132" s="421"/>
      <c r="P132" s="511"/>
    </row>
    <row r="133" spans="1:20" s="2" customFormat="1" ht="15" customHeight="1" thickBot="1" x14ac:dyDescent="0.3">
      <c r="A133" s="1668"/>
      <c r="B133" s="1669"/>
      <c r="C133" s="1670"/>
      <c r="D133" s="1671"/>
      <c r="E133" s="1672"/>
      <c r="F133" s="1673"/>
      <c r="G133" s="278" t="s">
        <v>26</v>
      </c>
      <c r="H133" s="22">
        <f>SUM(H131:H132)</f>
        <v>528.20000000000005</v>
      </c>
      <c r="I133" s="176">
        <f>SUM(I131:I132)</f>
        <v>528.20000000000005</v>
      </c>
      <c r="J133" s="166"/>
      <c r="K133" s="23">
        <f>SUM(K131:K132)</f>
        <v>132</v>
      </c>
      <c r="L133" s="263"/>
      <c r="M133" s="1064"/>
      <c r="N133" s="690"/>
      <c r="O133" s="684"/>
      <c r="P133" s="693"/>
    </row>
    <row r="134" spans="1:20" s="2" customFormat="1" ht="18.75" customHeight="1" x14ac:dyDescent="0.25">
      <c r="A134" s="1654" t="s">
        <v>15</v>
      </c>
      <c r="B134" s="1656" t="s">
        <v>35</v>
      </c>
      <c r="C134" s="1658" t="s">
        <v>94</v>
      </c>
      <c r="D134" s="1666" t="s">
        <v>166</v>
      </c>
      <c r="E134" s="1662"/>
      <c r="F134" s="1664">
        <v>3</v>
      </c>
      <c r="G134" s="346" t="s">
        <v>22</v>
      </c>
      <c r="H134" s="238">
        <v>39.5</v>
      </c>
      <c r="I134" s="239">
        <v>39.5</v>
      </c>
      <c r="J134" s="337"/>
      <c r="K134" s="1520">
        <v>7.3</v>
      </c>
      <c r="L134" s="249"/>
      <c r="M134" s="1653" t="s">
        <v>214</v>
      </c>
      <c r="N134" s="685">
        <v>1</v>
      </c>
      <c r="O134" s="559"/>
      <c r="P134" s="518"/>
    </row>
    <row r="135" spans="1:20" s="2" customFormat="1" ht="41.25" customHeight="1" x14ac:dyDescent="0.25">
      <c r="A135" s="1655"/>
      <c r="B135" s="1657"/>
      <c r="C135" s="1659"/>
      <c r="D135" s="1667"/>
      <c r="E135" s="1663"/>
      <c r="F135" s="1665"/>
      <c r="G135" s="9" t="s">
        <v>162</v>
      </c>
      <c r="H135" s="103">
        <v>223.6</v>
      </c>
      <c r="I135" s="204">
        <v>223.6</v>
      </c>
      <c r="J135" s="240"/>
      <c r="K135" s="436">
        <v>41.5</v>
      </c>
      <c r="L135" s="269"/>
      <c r="M135" s="1602"/>
      <c r="N135" s="691"/>
      <c r="O135" s="535"/>
      <c r="P135" s="522"/>
    </row>
    <row r="136" spans="1:20" s="2" customFormat="1" ht="43.5" customHeight="1" x14ac:dyDescent="0.25">
      <c r="A136" s="1655"/>
      <c r="B136" s="1657"/>
      <c r="C136" s="1659"/>
      <c r="D136" s="1667"/>
      <c r="E136" s="1663"/>
      <c r="F136" s="1665"/>
      <c r="G136" s="430"/>
      <c r="H136" s="90"/>
      <c r="I136" s="203"/>
      <c r="J136" s="675"/>
      <c r="K136" s="437"/>
      <c r="L136" s="391"/>
      <c r="M136" s="1100" t="s">
        <v>228</v>
      </c>
      <c r="N136" s="686">
        <v>340</v>
      </c>
      <c r="O136" s="84"/>
      <c r="P136" s="694"/>
      <c r="T136" s="3"/>
    </row>
    <row r="137" spans="1:20" s="2" customFormat="1" ht="15.75" customHeight="1" thickBot="1" x14ac:dyDescent="0.3">
      <c r="A137" s="1655"/>
      <c r="B137" s="1657"/>
      <c r="C137" s="1659"/>
      <c r="D137" s="1661"/>
      <c r="E137" s="1663"/>
      <c r="F137" s="1665"/>
      <c r="G137" s="278" t="s">
        <v>26</v>
      </c>
      <c r="H137" s="304">
        <f>SUM(H134:H136)</f>
        <v>263.10000000000002</v>
      </c>
      <c r="I137" s="450">
        <f>SUM(I134:I136)</f>
        <v>263.10000000000002</v>
      </c>
      <c r="J137" s="312"/>
      <c r="K137" s="1542">
        <f t="shared" ref="K137" si="5">SUM(K134:K136)</f>
        <v>48.8</v>
      </c>
      <c r="L137" s="448"/>
      <c r="M137" s="1066" t="s">
        <v>213</v>
      </c>
      <c r="N137" s="311"/>
      <c r="O137" s="695">
        <v>1</v>
      </c>
      <c r="P137" s="516"/>
    </row>
    <row r="138" spans="1:20" s="2" customFormat="1" ht="21.75" customHeight="1" x14ac:dyDescent="0.25">
      <c r="A138" s="1654" t="s">
        <v>15</v>
      </c>
      <c r="B138" s="1656" t="s">
        <v>35</v>
      </c>
      <c r="C138" s="1658" t="s">
        <v>95</v>
      </c>
      <c r="D138" s="1660" t="s">
        <v>152</v>
      </c>
      <c r="E138" s="1662"/>
      <c r="F138" s="1664">
        <v>5</v>
      </c>
      <c r="G138" s="801" t="s">
        <v>22</v>
      </c>
      <c r="H138" s="126">
        <f>137.3-50</f>
        <v>87.300000000000011</v>
      </c>
      <c r="I138" s="199">
        <f>137.3-50</f>
        <v>87.300000000000011</v>
      </c>
      <c r="J138" s="187"/>
      <c r="K138" s="1185">
        <v>96.9</v>
      </c>
      <c r="L138" s="127">
        <v>104.4</v>
      </c>
      <c r="M138" s="1101" t="s">
        <v>139</v>
      </c>
      <c r="N138" s="685">
        <v>12</v>
      </c>
      <c r="O138" s="866">
        <v>17</v>
      </c>
      <c r="P138" s="867">
        <v>17</v>
      </c>
    </row>
    <row r="139" spans="1:20" s="2" customFormat="1" ht="26.25" customHeight="1" x14ac:dyDescent="0.25">
      <c r="A139" s="1655"/>
      <c r="B139" s="1657"/>
      <c r="C139" s="1659"/>
      <c r="D139" s="1661"/>
      <c r="E139" s="1663"/>
      <c r="F139" s="1665"/>
      <c r="G139" s="802" t="s">
        <v>158</v>
      </c>
      <c r="H139" s="53">
        <v>50</v>
      </c>
      <c r="I139" s="208">
        <v>50</v>
      </c>
      <c r="J139" s="206"/>
      <c r="K139" s="490"/>
      <c r="L139" s="257"/>
      <c r="M139" s="1102"/>
      <c r="N139" s="544"/>
      <c r="O139" s="696"/>
      <c r="P139" s="512"/>
      <c r="Q139" s="970"/>
      <c r="T139" s="3"/>
    </row>
    <row r="140" spans="1:20" s="2" customFormat="1" ht="20.25" customHeight="1" thickBot="1" x14ac:dyDescent="0.3">
      <c r="A140" s="1655"/>
      <c r="B140" s="1657"/>
      <c r="C140" s="1659"/>
      <c r="D140" s="1661"/>
      <c r="E140" s="1663"/>
      <c r="F140" s="1665"/>
      <c r="G140" s="803" t="s">
        <v>26</v>
      </c>
      <c r="H140" s="33">
        <f>SUM(H138:H139)</f>
        <v>137.30000000000001</v>
      </c>
      <c r="I140" s="197">
        <f>SUM(I138:I139)</f>
        <v>137.30000000000001</v>
      </c>
      <c r="J140" s="185"/>
      <c r="K140" s="1534">
        <f>SUM(K138:K139)</f>
        <v>96.9</v>
      </c>
      <c r="L140" s="447">
        <f>SUM(L138:L139)</f>
        <v>104.4</v>
      </c>
      <c r="M140" s="1103"/>
      <c r="N140" s="311"/>
      <c r="O140" s="431"/>
      <c r="P140" s="516"/>
    </row>
    <row r="141" spans="1:20" s="2" customFormat="1" ht="16.5" customHeight="1" thickBot="1" x14ac:dyDescent="0.3">
      <c r="A141" s="393" t="s">
        <v>15</v>
      </c>
      <c r="B141" s="5" t="s">
        <v>35</v>
      </c>
      <c r="C141" s="1608" t="s">
        <v>43</v>
      </c>
      <c r="D141" s="1608"/>
      <c r="E141" s="1608"/>
      <c r="F141" s="1608"/>
      <c r="G141" s="1608"/>
      <c r="H141" s="47">
        <f>H130+H128+H124+H118+H107+H105+H133+H137+H140</f>
        <v>8887.2000000000007</v>
      </c>
      <c r="I141" s="178">
        <f>I130+I128+I124+I118+I107+I105+I133+I137+I140</f>
        <v>8887.2000000000007</v>
      </c>
      <c r="J141" s="230"/>
      <c r="K141" s="483">
        <f>K130+K128+K124+K118+K107+K105+K133+K137+K140</f>
        <v>7677.0999999999995</v>
      </c>
      <c r="L141" s="449">
        <f>L130+L128+L124+L118+L107+L105+L133+L137+L140</f>
        <v>7440.3</v>
      </c>
      <c r="M141" s="1609"/>
      <c r="N141" s="1610"/>
      <c r="O141" s="1610"/>
      <c r="P141" s="1611"/>
      <c r="S141" s="3"/>
    </row>
    <row r="142" spans="1:20" s="2" customFormat="1" ht="14.25" customHeight="1" thickBot="1" x14ac:dyDescent="0.3">
      <c r="A142" s="394" t="s">
        <v>15</v>
      </c>
      <c r="B142" s="5" t="s">
        <v>39</v>
      </c>
      <c r="C142" s="1648" t="s">
        <v>63</v>
      </c>
      <c r="D142" s="1648"/>
      <c r="E142" s="1648"/>
      <c r="F142" s="1648"/>
      <c r="G142" s="1648"/>
      <c r="H142" s="1648"/>
      <c r="I142" s="1648"/>
      <c r="J142" s="1648"/>
      <c r="K142" s="1648"/>
      <c r="L142" s="1648"/>
      <c r="M142" s="1648"/>
      <c r="N142" s="1648"/>
      <c r="O142" s="1648"/>
      <c r="P142" s="1649"/>
    </row>
    <row r="143" spans="1:20" s="3" customFormat="1" ht="54.75" customHeight="1" x14ac:dyDescent="0.25">
      <c r="A143" s="1415" t="s">
        <v>15</v>
      </c>
      <c r="B143" s="1417" t="s">
        <v>39</v>
      </c>
      <c r="C143" s="382" t="s">
        <v>15</v>
      </c>
      <c r="D143" s="110" t="s">
        <v>64</v>
      </c>
      <c r="E143" s="93"/>
      <c r="F143" s="113"/>
      <c r="G143" s="415"/>
      <c r="H143" s="125"/>
      <c r="I143" s="202"/>
      <c r="J143" s="201"/>
      <c r="K143" s="1508"/>
      <c r="L143" s="463"/>
      <c r="M143" s="145"/>
      <c r="N143" s="707"/>
      <c r="O143" s="707"/>
      <c r="P143" s="295"/>
    </row>
    <row r="144" spans="1:20" s="34" customFormat="1" ht="21.75" customHeight="1" x14ac:dyDescent="0.25">
      <c r="A144" s="399"/>
      <c r="B144" s="115"/>
      <c r="C144" s="116"/>
      <c r="D144" s="1820" t="s">
        <v>124</v>
      </c>
      <c r="E144" s="417" t="s">
        <v>65</v>
      </c>
      <c r="F144" s="315">
        <v>1</v>
      </c>
      <c r="G144" s="1462" t="s">
        <v>22</v>
      </c>
      <c r="H144" s="1464">
        <v>110</v>
      </c>
      <c r="I144" s="1557">
        <v>114.2</v>
      </c>
      <c r="J144" s="1558">
        <f>+I144-H144</f>
        <v>4.2000000000000028</v>
      </c>
      <c r="K144" s="1463"/>
      <c r="L144" s="260"/>
      <c r="M144" s="1408" t="s">
        <v>229</v>
      </c>
      <c r="N144" s="1476" t="s">
        <v>344</v>
      </c>
      <c r="O144" s="725"/>
      <c r="P144" s="724"/>
    </row>
    <row r="145" spans="1:21" s="34" customFormat="1" ht="21.75" customHeight="1" x14ac:dyDescent="0.25">
      <c r="A145" s="399"/>
      <c r="B145" s="117"/>
      <c r="C145" s="116"/>
      <c r="D145" s="1821"/>
      <c r="E145" s="429"/>
      <c r="F145" s="224"/>
      <c r="G145" s="1038" t="s">
        <v>158</v>
      </c>
      <c r="H145" s="357">
        <v>190</v>
      </c>
      <c r="I145" s="497">
        <v>345.8</v>
      </c>
      <c r="J145" s="1558">
        <f>+I145-H145</f>
        <v>155.80000000000001</v>
      </c>
      <c r="K145" s="1509"/>
      <c r="L145" s="1039"/>
      <c r="M145" s="314"/>
      <c r="N145" s="710"/>
      <c r="O145" s="726"/>
      <c r="P145" s="520"/>
    </row>
    <row r="146" spans="1:21" s="3" customFormat="1" ht="17.25" customHeight="1" x14ac:dyDescent="0.25">
      <c r="A146" s="1416"/>
      <c r="B146" s="1418"/>
      <c r="C146" s="153"/>
      <c r="D146" s="1628" t="s">
        <v>222</v>
      </c>
      <c r="E146" s="501" t="s">
        <v>65</v>
      </c>
      <c r="F146" s="504">
        <v>5</v>
      </c>
      <c r="G146" s="759" t="s">
        <v>22</v>
      </c>
      <c r="H146" s="1032">
        <v>559.29999999999995</v>
      </c>
      <c r="I146" s="1033">
        <v>559.29999999999995</v>
      </c>
      <c r="J146" s="1481"/>
      <c r="K146" s="1510">
        <v>100</v>
      </c>
      <c r="L146" s="834">
        <v>1000</v>
      </c>
      <c r="M146" s="272" t="s">
        <v>179</v>
      </c>
      <c r="N146" s="318">
        <v>100</v>
      </c>
      <c r="O146" s="499"/>
      <c r="P146" s="303"/>
      <c r="Q146" s="1151"/>
      <c r="R146" s="1151"/>
      <c r="S146" s="1151"/>
    </row>
    <row r="147" spans="1:21" s="3" customFormat="1" ht="17.25" customHeight="1" x14ac:dyDescent="0.25">
      <c r="A147" s="1416"/>
      <c r="B147" s="1418"/>
      <c r="C147" s="153"/>
      <c r="D147" s="1574"/>
      <c r="E147" s="502"/>
      <c r="F147" s="505"/>
      <c r="G147" s="759" t="s">
        <v>158</v>
      </c>
      <c r="H147" s="1032">
        <v>184.2</v>
      </c>
      <c r="I147" s="1033">
        <v>184.2</v>
      </c>
      <c r="J147" s="1481"/>
      <c r="K147" s="1152"/>
      <c r="L147" s="834"/>
      <c r="M147" s="272" t="s">
        <v>218</v>
      </c>
      <c r="N147" s="527">
        <v>100</v>
      </c>
      <c r="O147" s="318"/>
      <c r="P147" s="215"/>
      <c r="Q147" s="1151"/>
      <c r="R147" s="1151"/>
      <c r="S147" s="1151"/>
    </row>
    <row r="148" spans="1:21" s="3" customFormat="1" ht="17.25" customHeight="1" x14ac:dyDescent="0.25">
      <c r="A148" s="1416"/>
      <c r="B148" s="1418"/>
      <c r="C148" s="153"/>
      <c r="D148" s="1650"/>
      <c r="E148" s="502"/>
      <c r="F148" s="505"/>
      <c r="G148" s="789" t="s">
        <v>162</v>
      </c>
      <c r="H148" s="1032">
        <v>349.7</v>
      </c>
      <c r="I148" s="1033">
        <v>349.7</v>
      </c>
      <c r="J148" s="1481"/>
      <c r="K148" s="1152"/>
      <c r="L148" s="834"/>
      <c r="M148" s="81"/>
      <c r="N148" s="680"/>
      <c r="O148" s="680"/>
      <c r="P148" s="1446"/>
      <c r="Q148" s="1151"/>
      <c r="R148" s="1151"/>
      <c r="S148" s="1151"/>
    </row>
    <row r="149" spans="1:21" s="3" customFormat="1" ht="15.75" customHeight="1" x14ac:dyDescent="0.25">
      <c r="A149" s="1416"/>
      <c r="B149" s="1418"/>
      <c r="C149" s="153"/>
      <c r="D149" s="1644" t="s">
        <v>219</v>
      </c>
      <c r="E149" s="502"/>
      <c r="F149" s="505"/>
      <c r="G149" s="995"/>
      <c r="H149" s="1495"/>
      <c r="I149" s="1496"/>
      <c r="J149" s="1507"/>
      <c r="K149" s="477"/>
      <c r="L149" s="668"/>
      <c r="M149" s="1453" t="s">
        <v>153</v>
      </c>
      <c r="N149" s="500">
        <v>100</v>
      </c>
      <c r="O149" s="499"/>
      <c r="P149" s="740"/>
    </row>
    <row r="150" spans="1:21" s="3" customFormat="1" ht="27.75" customHeight="1" x14ac:dyDescent="0.25">
      <c r="A150" s="1416"/>
      <c r="B150" s="1418"/>
      <c r="C150" s="153"/>
      <c r="D150" s="1645"/>
      <c r="E150" s="502"/>
      <c r="F150" s="505"/>
      <c r="G150" s="1153"/>
      <c r="H150" s="1495"/>
      <c r="I150" s="1496"/>
      <c r="J150" s="1507"/>
      <c r="K150" s="477"/>
      <c r="L150" s="668"/>
      <c r="M150" s="1453" t="s">
        <v>133</v>
      </c>
      <c r="N150" s="500">
        <v>100</v>
      </c>
      <c r="O150" s="500"/>
      <c r="P150" s="236"/>
    </row>
    <row r="151" spans="1:21" s="3" customFormat="1" ht="17.25" customHeight="1" x14ac:dyDescent="0.25">
      <c r="A151" s="1416"/>
      <c r="B151" s="1418"/>
      <c r="C151" s="153"/>
      <c r="D151" s="1645"/>
      <c r="E151" s="502"/>
      <c r="F151" s="505"/>
      <c r="G151" s="995"/>
      <c r="H151" s="1495"/>
      <c r="I151" s="1496"/>
      <c r="J151" s="1507"/>
      <c r="K151" s="477"/>
      <c r="L151" s="374"/>
      <c r="M151" s="1453"/>
      <c r="N151" s="500"/>
      <c r="O151" s="500"/>
      <c r="P151" s="236"/>
    </row>
    <row r="152" spans="1:21" s="2" customFormat="1" ht="33.75" customHeight="1" x14ac:dyDescent="0.25">
      <c r="A152" s="1416"/>
      <c r="B152" s="1418"/>
      <c r="C152" s="1425"/>
      <c r="D152" s="1644" t="s">
        <v>215</v>
      </c>
      <c r="E152" s="1651" t="s">
        <v>119</v>
      </c>
      <c r="F152" s="505"/>
      <c r="G152" s="1154"/>
      <c r="H152" s="1006"/>
      <c r="I152" s="591"/>
      <c r="J152" s="1105"/>
      <c r="K152" s="1070"/>
      <c r="L152" s="711"/>
      <c r="M152" s="362" t="s">
        <v>61</v>
      </c>
      <c r="N152" s="347">
        <v>1</v>
      </c>
      <c r="O152" s="347"/>
      <c r="P152" s="320"/>
      <c r="Q152" s="3"/>
    </row>
    <row r="153" spans="1:21" s="2" customFormat="1" ht="33.75" customHeight="1" x14ac:dyDescent="0.25">
      <c r="A153" s="1416"/>
      <c r="B153" s="1418"/>
      <c r="C153" s="1425"/>
      <c r="D153" s="1645"/>
      <c r="E153" s="1652"/>
      <c r="F153" s="468"/>
      <c r="G153" s="484"/>
      <c r="H153" s="1006"/>
      <c r="I153" s="591"/>
      <c r="J153" s="1105"/>
      <c r="K153" s="1070"/>
      <c r="L153" s="711"/>
      <c r="M153" s="1409" t="s">
        <v>180</v>
      </c>
      <c r="N153" s="472"/>
      <c r="O153" s="472">
        <v>5</v>
      </c>
      <c r="P153" s="473">
        <v>40</v>
      </c>
      <c r="U153" s="3"/>
    </row>
    <row r="154" spans="1:21" s="3" customFormat="1" ht="27.75" customHeight="1" x14ac:dyDescent="0.25">
      <c r="A154" s="1416"/>
      <c r="B154" s="1418"/>
      <c r="C154" s="48"/>
      <c r="D154" s="147" t="s">
        <v>216</v>
      </c>
      <c r="E154" s="1157"/>
      <c r="F154" s="498"/>
      <c r="G154" s="1155"/>
      <c r="H154" s="1465"/>
      <c r="I154" s="1461"/>
      <c r="J154" s="1467"/>
      <c r="K154" s="437"/>
      <c r="L154" s="391"/>
      <c r="M154" s="81" t="s">
        <v>154</v>
      </c>
      <c r="N154" s="1158">
        <v>100</v>
      </c>
      <c r="O154" s="1158"/>
      <c r="P154" s="555"/>
    </row>
    <row r="155" spans="1:21" s="3" customFormat="1" ht="43.5" customHeight="1" x14ac:dyDescent="0.25">
      <c r="A155" s="1416"/>
      <c r="B155" s="1418"/>
      <c r="C155" s="464"/>
      <c r="D155" s="753" t="s">
        <v>295</v>
      </c>
      <c r="E155" s="466"/>
      <c r="F155" s="52">
        <v>6</v>
      </c>
      <c r="G155" s="789" t="s">
        <v>22</v>
      </c>
      <c r="H155" s="1464">
        <v>110.6</v>
      </c>
      <c r="I155" s="1460">
        <v>110.6</v>
      </c>
      <c r="J155" s="1466"/>
      <c r="K155" s="1463">
        <v>132.80000000000001</v>
      </c>
      <c r="L155" s="260">
        <v>110.6</v>
      </c>
      <c r="M155" s="1162" t="s">
        <v>296</v>
      </c>
      <c r="N155" s="472"/>
      <c r="O155" s="1461">
        <v>100</v>
      </c>
      <c r="P155" s="1156"/>
      <c r="Q155" s="892"/>
      <c r="R155" s="892"/>
      <c r="S155" s="892"/>
    </row>
    <row r="156" spans="1:21" s="3" customFormat="1" ht="54.75" customHeight="1" x14ac:dyDescent="0.25">
      <c r="A156" s="1416"/>
      <c r="B156" s="1418"/>
      <c r="C156" s="464"/>
      <c r="D156" s="465"/>
      <c r="E156" s="466"/>
      <c r="F156" s="52"/>
      <c r="G156" s="790"/>
      <c r="H156" s="1006"/>
      <c r="I156" s="591"/>
      <c r="J156" s="1105"/>
      <c r="K156" s="1070"/>
      <c r="L156" s="711"/>
      <c r="M156" s="760" t="s">
        <v>343</v>
      </c>
      <c r="N156" s="757"/>
      <c r="O156" s="1461">
        <v>100</v>
      </c>
      <c r="P156" s="467"/>
    </row>
    <row r="157" spans="1:21" s="1" customFormat="1" ht="30.75" customHeight="1" x14ac:dyDescent="0.2">
      <c r="A157" s="395"/>
      <c r="B157" s="1418"/>
      <c r="C157" s="1411"/>
      <c r="D157" s="1182" t="s">
        <v>137</v>
      </c>
      <c r="E157" s="348"/>
      <c r="F157" s="229"/>
      <c r="G157" s="772"/>
      <c r="H157" s="107"/>
      <c r="I157" s="193"/>
      <c r="J157" s="182"/>
      <c r="K157" s="1069"/>
      <c r="L157" s="955"/>
      <c r="M157" s="369" t="s">
        <v>136</v>
      </c>
      <c r="N157" s="757">
        <v>9</v>
      </c>
      <c r="O157" s="1159">
        <v>9</v>
      </c>
      <c r="P157" s="1160">
        <v>9</v>
      </c>
      <c r="S157" s="50"/>
    </row>
    <row r="158" spans="1:21" s="2" customFormat="1" ht="16.5" customHeight="1" thickBot="1" x14ac:dyDescent="0.3">
      <c r="A158" s="1429"/>
      <c r="B158" s="1430"/>
      <c r="C158" s="154"/>
      <c r="D158" s="1635" t="s">
        <v>34</v>
      </c>
      <c r="E158" s="1636"/>
      <c r="F158" s="1636"/>
      <c r="G158" s="1636"/>
      <c r="H158" s="1030">
        <f>SUM(H144:H157)</f>
        <v>1503.8</v>
      </c>
      <c r="I158" s="712">
        <f>SUM(I144:I157)</f>
        <v>1663.8</v>
      </c>
      <c r="J158" s="721">
        <f>SUM(J144:J157)</f>
        <v>160</v>
      </c>
      <c r="K158" s="1511">
        <f>SUM(K144:K157)</f>
        <v>232.8</v>
      </c>
      <c r="L158" s="1031">
        <f>SUM(L144:L157)</f>
        <v>1110.5999999999999</v>
      </c>
      <c r="M158" s="1637"/>
      <c r="N158" s="1638"/>
      <c r="O158" s="1638"/>
      <c r="P158" s="1639"/>
    </row>
    <row r="159" spans="1:21" s="2" customFormat="1" ht="16.5" customHeight="1" thickBot="1" x14ac:dyDescent="0.3">
      <c r="A159" s="393" t="s">
        <v>15</v>
      </c>
      <c r="B159" s="54" t="s">
        <v>39</v>
      </c>
      <c r="C159" s="1640" t="s">
        <v>43</v>
      </c>
      <c r="D159" s="1608"/>
      <c r="E159" s="1608"/>
      <c r="F159" s="1608"/>
      <c r="G159" s="1608"/>
      <c r="H159" s="47">
        <f>H158</f>
        <v>1503.8</v>
      </c>
      <c r="I159" s="178">
        <f>I158</f>
        <v>1663.8</v>
      </c>
      <c r="J159" s="230">
        <f t="shared" ref="J159:L159" si="6">J158</f>
        <v>160</v>
      </c>
      <c r="K159" s="483">
        <f t="shared" si="6"/>
        <v>232.8</v>
      </c>
      <c r="L159" s="289">
        <f t="shared" si="6"/>
        <v>1110.5999999999999</v>
      </c>
      <c r="M159" s="1609"/>
      <c r="N159" s="1610"/>
      <c r="O159" s="1610"/>
      <c r="P159" s="1611"/>
    </row>
    <row r="160" spans="1:21" s="1" customFormat="1" ht="16.5" customHeight="1" thickBot="1" x14ac:dyDescent="0.25">
      <c r="A160" s="393" t="s">
        <v>15</v>
      </c>
      <c r="B160" s="54" t="s">
        <v>41</v>
      </c>
      <c r="C160" s="1641" t="s">
        <v>66</v>
      </c>
      <c r="D160" s="1642"/>
      <c r="E160" s="1642"/>
      <c r="F160" s="1642"/>
      <c r="G160" s="1642"/>
      <c r="H160" s="1642"/>
      <c r="I160" s="1642"/>
      <c r="J160" s="1642"/>
      <c r="K160" s="1642"/>
      <c r="L160" s="1642"/>
      <c r="M160" s="1642"/>
      <c r="N160" s="1642"/>
      <c r="O160" s="1642"/>
      <c r="P160" s="1643"/>
    </row>
    <row r="161" spans="1:23" s="1" customFormat="1" ht="18" customHeight="1" x14ac:dyDescent="0.2">
      <c r="A161" s="1415" t="s">
        <v>15</v>
      </c>
      <c r="B161" s="1417" t="s">
        <v>41</v>
      </c>
      <c r="C161" s="1410" t="s">
        <v>15</v>
      </c>
      <c r="D161" s="55" t="s">
        <v>67</v>
      </c>
      <c r="E161" s="121"/>
      <c r="F161" s="56"/>
      <c r="G161" s="146"/>
      <c r="H161" s="36"/>
      <c r="I161" s="207"/>
      <c r="J161" s="205"/>
      <c r="K161" s="1514"/>
      <c r="L161" s="256"/>
      <c r="M161" s="145"/>
      <c r="N161" s="1459"/>
      <c r="O161" s="1459"/>
      <c r="P161" s="1457"/>
    </row>
    <row r="162" spans="1:23" s="1" customFormat="1" ht="15.75" customHeight="1" x14ac:dyDescent="0.2">
      <c r="A162" s="1416"/>
      <c r="B162" s="1418"/>
      <c r="C162" s="1411"/>
      <c r="D162" s="1606" t="s">
        <v>132</v>
      </c>
      <c r="E162" s="261"/>
      <c r="F162" s="56">
        <v>1</v>
      </c>
      <c r="G162" s="280" t="s">
        <v>304</v>
      </c>
      <c r="H162" s="1464">
        <v>300</v>
      </c>
      <c r="I162" s="1460">
        <v>300</v>
      </c>
      <c r="J162" s="1466"/>
      <c r="K162" s="1515"/>
      <c r="L162" s="268"/>
      <c r="M162" s="1451" t="s">
        <v>291</v>
      </c>
      <c r="N162" s="704">
        <v>10</v>
      </c>
      <c r="O162" s="57"/>
      <c r="P162" s="521"/>
      <c r="T162" s="50"/>
    </row>
    <row r="163" spans="1:23" s="1" customFormat="1" ht="15.75" customHeight="1" x14ac:dyDescent="0.2">
      <c r="A163" s="1416"/>
      <c r="B163" s="1418"/>
      <c r="C163" s="1411"/>
      <c r="D163" s="1607"/>
      <c r="E163" s="261"/>
      <c r="F163" s="44"/>
      <c r="G163" s="280" t="s">
        <v>317</v>
      </c>
      <c r="H163" s="1464">
        <v>50</v>
      </c>
      <c r="I163" s="1460">
        <v>50</v>
      </c>
      <c r="J163" s="1466"/>
      <c r="K163" s="1515"/>
      <c r="L163" s="268"/>
      <c r="M163" s="1452"/>
      <c r="N163" s="1164"/>
      <c r="O163" s="58"/>
      <c r="P163" s="1009"/>
      <c r="T163" s="50"/>
    </row>
    <row r="164" spans="1:23" s="1" customFormat="1" ht="15.75" customHeight="1" x14ac:dyDescent="0.2">
      <c r="A164" s="1416"/>
      <c r="B164" s="1418"/>
      <c r="C164" s="1411"/>
      <c r="D164" s="1607"/>
      <c r="E164" s="120"/>
      <c r="F164" s="85"/>
      <c r="G164" s="281" t="s">
        <v>26</v>
      </c>
      <c r="H164" s="11">
        <f>SUM(H162:H163)</f>
        <v>350</v>
      </c>
      <c r="I164" s="171">
        <f>SUM(I162:I163)</f>
        <v>350</v>
      </c>
      <c r="J164" s="163"/>
      <c r="K164" s="1516"/>
      <c r="L164" s="479"/>
      <c r="M164" s="1470"/>
      <c r="N164" s="1165"/>
      <c r="O164" s="59"/>
      <c r="P164" s="517"/>
    </row>
    <row r="165" spans="1:23" s="1" customFormat="1" ht="21.75" customHeight="1" x14ac:dyDescent="0.2">
      <c r="A165" s="1416"/>
      <c r="B165" s="1418"/>
      <c r="C165" s="1411"/>
      <c r="D165" s="1628" t="s">
        <v>146</v>
      </c>
      <c r="E165" s="1633" t="s">
        <v>123</v>
      </c>
      <c r="F165" s="44">
        <v>5</v>
      </c>
      <c r="G165" s="280" t="s">
        <v>317</v>
      </c>
      <c r="H165" s="1497">
        <v>411</v>
      </c>
      <c r="I165" s="1559">
        <v>411</v>
      </c>
      <c r="J165" s="1512"/>
      <c r="K165" s="1517">
        <v>77.5</v>
      </c>
      <c r="L165" s="257"/>
      <c r="M165" s="719" t="s">
        <v>68</v>
      </c>
      <c r="N165" s="1166">
        <v>90</v>
      </c>
      <c r="O165" s="682">
        <v>100</v>
      </c>
      <c r="P165" s="729"/>
      <c r="R165" s="50"/>
    </row>
    <row r="166" spans="1:23" s="1" customFormat="1" ht="21.75" customHeight="1" x14ac:dyDescent="0.2">
      <c r="A166" s="1416"/>
      <c r="B166" s="1418"/>
      <c r="C166" s="1411"/>
      <c r="D166" s="1574"/>
      <c r="E166" s="1627"/>
      <c r="F166" s="44"/>
      <c r="G166" s="12" t="s">
        <v>162</v>
      </c>
      <c r="H166" s="1163">
        <v>1894.9</v>
      </c>
      <c r="I166" s="1560">
        <v>1894.9</v>
      </c>
      <c r="J166" s="1275"/>
      <c r="K166" s="1518">
        <v>373.1</v>
      </c>
      <c r="L166" s="257"/>
      <c r="M166" s="1629" t="s">
        <v>240</v>
      </c>
      <c r="N166" s="1167"/>
      <c r="O166" s="731">
        <v>1</v>
      </c>
      <c r="P166" s="730"/>
    </row>
    <row r="167" spans="1:23" s="1" customFormat="1" ht="21.75" customHeight="1" x14ac:dyDescent="0.2">
      <c r="A167" s="1416"/>
      <c r="B167" s="1418"/>
      <c r="C167" s="1411"/>
      <c r="D167" s="1574"/>
      <c r="E167" s="1634"/>
      <c r="F167" s="874"/>
      <c r="G167" s="12" t="s">
        <v>158</v>
      </c>
      <c r="H167" s="1268">
        <v>55.5</v>
      </c>
      <c r="I167" s="1498">
        <v>55.5</v>
      </c>
      <c r="J167" s="1513"/>
      <c r="K167" s="1519"/>
      <c r="L167" s="268"/>
      <c r="M167" s="1630"/>
      <c r="N167" s="1269"/>
      <c r="O167" s="696"/>
      <c r="P167" s="1267"/>
    </row>
    <row r="168" spans="1:23" s="1" customFormat="1" ht="14.25" customHeight="1" x14ac:dyDescent="0.2">
      <c r="A168" s="1416"/>
      <c r="B168" s="1418"/>
      <c r="C168" s="1411"/>
      <c r="D168" s="1574"/>
      <c r="E168" s="873" t="s">
        <v>65</v>
      </c>
      <c r="F168" s="874"/>
      <c r="G168" s="281" t="s">
        <v>26</v>
      </c>
      <c r="H168" s="11">
        <f>SUM(H165:H167)</f>
        <v>2361.4</v>
      </c>
      <c r="I168" s="171">
        <f>SUM(I165:I167)</f>
        <v>2361.4</v>
      </c>
      <c r="J168" s="163"/>
      <c r="K168" s="1516">
        <f>SUM(K165:K166)</f>
        <v>450.6</v>
      </c>
      <c r="L168" s="290"/>
      <c r="M168" s="1630"/>
      <c r="N168" s="76"/>
      <c r="O168" s="59"/>
      <c r="P168" s="511"/>
    </row>
    <row r="169" spans="1:23" s="1" customFormat="1" ht="15" customHeight="1" thickBot="1" x14ac:dyDescent="0.25">
      <c r="A169" s="1429"/>
      <c r="B169" s="1430"/>
      <c r="C169" s="1413"/>
      <c r="D169" s="1631" t="s">
        <v>34</v>
      </c>
      <c r="E169" s="1632"/>
      <c r="F169" s="1632"/>
      <c r="G169" s="1632"/>
      <c r="H169" s="1030">
        <f>H168+H164</f>
        <v>2711.4</v>
      </c>
      <c r="I169" s="712">
        <f>I168+I164</f>
        <v>2711.4</v>
      </c>
      <c r="J169" s="721"/>
      <c r="K169" s="1511">
        <f t="shared" ref="K169" si="7">K168+K164</f>
        <v>450.6</v>
      </c>
      <c r="L169" s="1031"/>
      <c r="M169" s="886"/>
      <c r="N169" s="1168"/>
      <c r="O169" s="888"/>
      <c r="P169" s="889"/>
    </row>
    <row r="170" spans="1:23" s="1" customFormat="1" ht="28.5" customHeight="1" x14ac:dyDescent="0.2">
      <c r="A170" s="1416" t="s">
        <v>15</v>
      </c>
      <c r="B170" s="1418" t="s">
        <v>41</v>
      </c>
      <c r="C170" s="60" t="s">
        <v>35</v>
      </c>
      <c r="D170" s="1625" t="s">
        <v>69</v>
      </c>
      <c r="E170" s="1626" t="s">
        <v>116</v>
      </c>
      <c r="F170" s="1412" t="s">
        <v>19</v>
      </c>
      <c r="G170" s="9" t="s">
        <v>46</v>
      </c>
      <c r="H170" s="36">
        <v>1096.3</v>
      </c>
      <c r="I170" s="207">
        <v>1096.3</v>
      </c>
      <c r="J170" s="205"/>
      <c r="K170" s="1514">
        <v>1123</v>
      </c>
      <c r="L170" s="256">
        <v>1134</v>
      </c>
      <c r="M170" s="1437"/>
      <c r="N170" s="76"/>
      <c r="O170" s="421"/>
      <c r="P170" s="511"/>
    </row>
    <row r="171" spans="1:23" s="1" customFormat="1" ht="28.5" customHeight="1" x14ac:dyDescent="0.2">
      <c r="A171" s="1416"/>
      <c r="B171" s="1418"/>
      <c r="C171" s="60"/>
      <c r="D171" s="1625"/>
      <c r="E171" s="1627"/>
      <c r="F171" s="1412"/>
      <c r="G171" s="9" t="s">
        <v>37</v>
      </c>
      <c r="H171" s="238">
        <v>6.6</v>
      </c>
      <c r="I171" s="239">
        <v>6.6</v>
      </c>
      <c r="J171" s="337"/>
      <c r="K171" s="1520">
        <v>6.6</v>
      </c>
      <c r="L171" s="342">
        <v>6.6</v>
      </c>
      <c r="M171" s="1437"/>
      <c r="N171" s="76"/>
      <c r="O171" s="421"/>
      <c r="P171" s="511"/>
    </row>
    <row r="172" spans="1:23" s="1" customFormat="1" ht="21" customHeight="1" x14ac:dyDescent="0.2">
      <c r="A172" s="1416"/>
      <c r="B172" s="1418"/>
      <c r="C172" s="95"/>
      <c r="D172" s="1577" t="s">
        <v>70</v>
      </c>
      <c r="E172" s="1627"/>
      <c r="F172" s="1412"/>
      <c r="G172" s="430"/>
      <c r="H172" s="19"/>
      <c r="I172" s="177"/>
      <c r="J172" s="167"/>
      <c r="K172" s="1521"/>
      <c r="L172" s="273"/>
      <c r="M172" s="697" t="s">
        <v>288</v>
      </c>
      <c r="N172" s="1169">
        <v>35</v>
      </c>
      <c r="O172" s="597">
        <v>32</v>
      </c>
      <c r="P172" s="598">
        <v>30</v>
      </c>
      <c r="U172" s="50"/>
    </row>
    <row r="173" spans="1:23" s="1" customFormat="1" ht="21" customHeight="1" x14ac:dyDescent="0.2">
      <c r="A173" s="1416"/>
      <c r="B173" s="1418"/>
      <c r="C173" s="153"/>
      <c r="D173" s="1578"/>
      <c r="E173" s="958"/>
      <c r="F173" s="1412"/>
      <c r="G173" s="430"/>
      <c r="H173" s="19"/>
      <c r="I173" s="177"/>
      <c r="J173" s="167"/>
      <c r="K173" s="1521"/>
      <c r="L173" s="273"/>
      <c r="M173" s="966"/>
      <c r="N173" s="1170"/>
      <c r="O173" s="700"/>
      <c r="P173" s="674"/>
      <c r="W173" s="50"/>
    </row>
    <row r="174" spans="1:23" s="1" customFormat="1" ht="33.75" customHeight="1" x14ac:dyDescent="0.2">
      <c r="A174" s="1416"/>
      <c r="B174" s="1418"/>
      <c r="C174" s="60"/>
      <c r="D174" s="1577" t="s">
        <v>71</v>
      </c>
      <c r="E174" s="261"/>
      <c r="F174" s="1412"/>
      <c r="G174" s="430"/>
      <c r="H174" s="19"/>
      <c r="I174" s="177"/>
      <c r="J174" s="167"/>
      <c r="K174" s="1521"/>
      <c r="L174" s="273"/>
      <c r="M174" s="1621" t="s">
        <v>107</v>
      </c>
      <c r="N174" s="100">
        <v>240</v>
      </c>
      <c r="O174" s="597">
        <v>250</v>
      </c>
      <c r="P174" s="598">
        <v>260</v>
      </c>
      <c r="U174" s="50"/>
    </row>
    <row r="175" spans="1:23" s="1" customFormat="1" ht="33.75" customHeight="1" x14ac:dyDescent="0.2">
      <c r="A175" s="1416"/>
      <c r="B175" s="1418"/>
      <c r="C175" s="60"/>
      <c r="D175" s="1578"/>
      <c r="E175" s="122"/>
      <c r="F175" s="1412"/>
      <c r="G175" s="430"/>
      <c r="H175" s="19"/>
      <c r="I175" s="177"/>
      <c r="J175" s="167"/>
      <c r="K175" s="1521"/>
      <c r="L175" s="273"/>
      <c r="M175" s="1623"/>
      <c r="N175" s="101"/>
      <c r="O175" s="700"/>
      <c r="P175" s="674"/>
      <c r="U175" s="50"/>
    </row>
    <row r="176" spans="1:23" s="1" customFormat="1" ht="28.5" customHeight="1" x14ac:dyDescent="0.2">
      <c r="A176" s="1416"/>
      <c r="B176" s="1418"/>
      <c r="C176" s="60"/>
      <c r="D176" s="1577" t="s">
        <v>72</v>
      </c>
      <c r="E176" s="122"/>
      <c r="F176" s="1412"/>
      <c r="G176" s="430"/>
      <c r="H176" s="19"/>
      <c r="I176" s="177"/>
      <c r="J176" s="167"/>
      <c r="K176" s="1521"/>
      <c r="L176" s="273"/>
      <c r="M176" s="1621" t="s">
        <v>108</v>
      </c>
      <c r="N176" s="100">
        <v>60</v>
      </c>
      <c r="O176" s="597">
        <v>60</v>
      </c>
      <c r="P176" s="598">
        <v>60</v>
      </c>
      <c r="R176" s="50"/>
    </row>
    <row r="177" spans="1:18" s="1" customFormat="1" ht="28.5" customHeight="1" x14ac:dyDescent="0.2">
      <c r="A177" s="1416"/>
      <c r="B177" s="1418"/>
      <c r="C177" s="60"/>
      <c r="D177" s="1578"/>
      <c r="E177" s="122"/>
      <c r="F177" s="1412"/>
      <c r="G177" s="430"/>
      <c r="H177" s="19"/>
      <c r="I177" s="177"/>
      <c r="J177" s="167"/>
      <c r="K177" s="1521"/>
      <c r="L177" s="273"/>
      <c r="M177" s="1622"/>
      <c r="N177" s="101"/>
      <c r="O177" s="700"/>
      <c r="P177" s="674"/>
      <c r="R177" s="50"/>
    </row>
    <row r="178" spans="1:18" s="1" customFormat="1" ht="21" customHeight="1" x14ac:dyDescent="0.2">
      <c r="A178" s="1416"/>
      <c r="B178" s="1418"/>
      <c r="C178" s="60"/>
      <c r="D178" s="1577" t="s">
        <v>73</v>
      </c>
      <c r="E178" s="122"/>
      <c r="F178" s="1412"/>
      <c r="G178" s="430"/>
      <c r="H178" s="19"/>
      <c r="I178" s="177"/>
      <c r="J178" s="167"/>
      <c r="K178" s="1521"/>
      <c r="L178" s="273"/>
      <c r="M178" s="1621" t="s">
        <v>74</v>
      </c>
      <c r="N178" s="100">
        <v>94</v>
      </c>
      <c r="O178" s="597">
        <v>95</v>
      </c>
      <c r="P178" s="598">
        <v>95</v>
      </c>
    </row>
    <row r="179" spans="1:18" s="1" customFormat="1" ht="21" customHeight="1" x14ac:dyDescent="0.2">
      <c r="A179" s="1416"/>
      <c r="B179" s="1418"/>
      <c r="C179" s="153"/>
      <c r="D179" s="1578"/>
      <c r="E179" s="122"/>
      <c r="F179" s="1412"/>
      <c r="G179" s="430"/>
      <c r="H179" s="19"/>
      <c r="I179" s="177"/>
      <c r="J179" s="167"/>
      <c r="K179" s="1521"/>
      <c r="L179" s="273"/>
      <c r="M179" s="1622"/>
      <c r="N179" s="101"/>
      <c r="O179" s="700"/>
      <c r="P179" s="674"/>
    </row>
    <row r="180" spans="1:18" s="1" customFormat="1" ht="55.5" customHeight="1" x14ac:dyDescent="0.2">
      <c r="A180" s="1416"/>
      <c r="B180" s="1418"/>
      <c r="C180" s="95"/>
      <c r="D180" s="301" t="s">
        <v>75</v>
      </c>
      <c r="E180" s="261"/>
      <c r="F180" s="1412"/>
      <c r="G180" s="430"/>
      <c r="H180" s="19"/>
      <c r="I180" s="177"/>
      <c r="J180" s="167"/>
      <c r="K180" s="1521"/>
      <c r="L180" s="273"/>
      <c r="M180" s="496" t="s">
        <v>217</v>
      </c>
      <c r="N180" s="77">
        <v>12</v>
      </c>
      <c r="O180" s="534">
        <v>12</v>
      </c>
      <c r="P180" s="524">
        <v>12</v>
      </c>
    </row>
    <row r="181" spans="1:18" s="1" customFormat="1" ht="22.5" customHeight="1" x14ac:dyDescent="0.2">
      <c r="A181" s="1416"/>
      <c r="B181" s="1418"/>
      <c r="C181" s="60"/>
      <c r="D181" s="1579" t="s">
        <v>76</v>
      </c>
      <c r="E181" s="122"/>
      <c r="F181" s="1412"/>
      <c r="G181" s="430"/>
      <c r="H181" s="19"/>
      <c r="I181" s="177"/>
      <c r="J181" s="167"/>
      <c r="K181" s="1521"/>
      <c r="L181" s="273"/>
      <c r="M181" s="1623" t="s">
        <v>77</v>
      </c>
      <c r="N181" s="101">
        <v>100</v>
      </c>
      <c r="O181" s="700">
        <v>100</v>
      </c>
      <c r="P181" s="674">
        <v>100</v>
      </c>
    </row>
    <row r="182" spans="1:18" s="1" customFormat="1" ht="22.5" customHeight="1" x14ac:dyDescent="0.2">
      <c r="A182" s="395"/>
      <c r="B182" s="1418"/>
      <c r="C182" s="60"/>
      <c r="D182" s="1579"/>
      <c r="E182" s="122"/>
      <c r="F182" s="1412"/>
      <c r="G182" s="430"/>
      <c r="H182" s="19"/>
      <c r="I182" s="177"/>
      <c r="J182" s="167"/>
      <c r="K182" s="1521"/>
      <c r="L182" s="273"/>
      <c r="M182" s="1623"/>
      <c r="N182" s="101"/>
      <c r="O182" s="700"/>
      <c r="P182" s="674"/>
    </row>
    <row r="183" spans="1:18" s="1" customFormat="1" ht="13.5" customHeight="1" thickBot="1" x14ac:dyDescent="0.25">
      <c r="A183" s="396" t="s">
        <v>128</v>
      </c>
      <c r="B183" s="1430"/>
      <c r="C183" s="82"/>
      <c r="D183" s="1580"/>
      <c r="E183" s="123"/>
      <c r="F183" s="1414"/>
      <c r="G183" s="278" t="s">
        <v>26</v>
      </c>
      <c r="H183" s="22">
        <f>SUM(H170:H181)</f>
        <v>1102.8999999999999</v>
      </c>
      <c r="I183" s="176">
        <f>SUM(I170:I181)</f>
        <v>1102.8999999999999</v>
      </c>
      <c r="J183" s="166"/>
      <c r="K183" s="23">
        <f t="shared" ref="K183" si="8">SUM(K170:K181)</f>
        <v>1129.5999999999999</v>
      </c>
      <c r="L183" s="263">
        <f>SUM(L170:L181)</f>
        <v>1140.5999999999999</v>
      </c>
      <c r="M183" s="1624"/>
      <c r="N183" s="283"/>
      <c r="O183" s="702"/>
      <c r="P183" s="703"/>
    </row>
    <row r="184" spans="1:18" s="1" customFormat="1" ht="52.5" customHeight="1" x14ac:dyDescent="0.2">
      <c r="A184" s="1415" t="s">
        <v>15</v>
      </c>
      <c r="B184" s="1417" t="s">
        <v>41</v>
      </c>
      <c r="C184" s="1431" t="s">
        <v>39</v>
      </c>
      <c r="D184" s="55" t="s">
        <v>78</v>
      </c>
      <c r="E184" s="121"/>
      <c r="F184" s="56"/>
      <c r="G184" s="146"/>
      <c r="H184" s="36"/>
      <c r="I184" s="207"/>
      <c r="J184" s="205"/>
      <c r="K184" s="1514"/>
      <c r="L184" s="256"/>
      <c r="M184" s="145"/>
      <c r="N184" s="1459"/>
      <c r="O184" s="1456"/>
      <c r="P184" s="518"/>
    </row>
    <row r="185" spans="1:18" s="1" customFormat="1" ht="27.75" customHeight="1" x14ac:dyDescent="0.2">
      <c r="A185" s="1416"/>
      <c r="B185" s="1418"/>
      <c r="C185" s="1432"/>
      <c r="D185" s="1606" t="s">
        <v>155</v>
      </c>
      <c r="E185" s="261"/>
      <c r="F185" s="56">
        <v>1</v>
      </c>
      <c r="G185" s="280" t="s">
        <v>37</v>
      </c>
      <c r="H185" s="53">
        <v>50</v>
      </c>
      <c r="I185" s="208">
        <v>50</v>
      </c>
      <c r="J185" s="206"/>
      <c r="K185" s="490"/>
      <c r="L185" s="257"/>
      <c r="M185" s="1441" t="s">
        <v>230</v>
      </c>
      <c r="N185" s="704">
        <v>1</v>
      </c>
      <c r="O185" s="57"/>
      <c r="P185" s="521"/>
    </row>
    <row r="186" spans="1:18" s="1" customFormat="1" ht="15" customHeight="1" thickBot="1" x14ac:dyDescent="0.25">
      <c r="A186" s="1416"/>
      <c r="B186" s="1418"/>
      <c r="C186" s="1432"/>
      <c r="D186" s="1607"/>
      <c r="E186" s="120"/>
      <c r="F186" s="85"/>
      <c r="G186" s="281" t="s">
        <v>26</v>
      </c>
      <c r="H186" s="11">
        <f>SUM(H185:H185)</f>
        <v>50</v>
      </c>
      <c r="I186" s="171">
        <f>SUM(I185:I185)</f>
        <v>50</v>
      </c>
      <c r="J186" s="163"/>
      <c r="K186" s="1516">
        <f>SUM(K185:K185)</f>
        <v>0</v>
      </c>
      <c r="L186" s="290"/>
      <c r="M186" s="1470"/>
      <c r="N186" s="1168"/>
      <c r="O186" s="705"/>
      <c r="P186" s="706"/>
    </row>
    <row r="187" spans="1:18" s="2" customFormat="1" ht="16.5" customHeight="1" thickBot="1" x14ac:dyDescent="0.3">
      <c r="A187" s="393" t="s">
        <v>15</v>
      </c>
      <c r="B187" s="5" t="s">
        <v>41</v>
      </c>
      <c r="C187" s="1608" t="s">
        <v>43</v>
      </c>
      <c r="D187" s="1608"/>
      <c r="E187" s="1608"/>
      <c r="F187" s="1608"/>
      <c r="G187" s="1608"/>
      <c r="H187" s="63">
        <f>+H186+H183+H169</f>
        <v>3864.3</v>
      </c>
      <c r="I187" s="210">
        <f>+I186+I183+I169</f>
        <v>3864.3</v>
      </c>
      <c r="J187" s="358"/>
      <c r="K187" s="1522">
        <f>+K186+K183+K169</f>
        <v>1580.1999999999998</v>
      </c>
      <c r="L187" s="840">
        <f>+L186+L183+L169</f>
        <v>1140.5999999999999</v>
      </c>
      <c r="M187" s="1609"/>
      <c r="N187" s="1610"/>
      <c r="O187" s="1610"/>
      <c r="P187" s="1611"/>
    </row>
    <row r="188" spans="1:18" s="1" customFormat="1" ht="16.5" customHeight="1" thickBot="1" x14ac:dyDescent="0.25">
      <c r="A188" s="1429" t="s">
        <v>15</v>
      </c>
      <c r="B188" s="400"/>
      <c r="C188" s="1612" t="s">
        <v>79</v>
      </c>
      <c r="D188" s="1612"/>
      <c r="E188" s="1612"/>
      <c r="F188" s="1612"/>
      <c r="G188" s="1612"/>
      <c r="H188" s="405">
        <f>H187+H159+H141+H50</f>
        <v>49427.700000000004</v>
      </c>
      <c r="I188" s="406">
        <f>I187+I159+I141+I50</f>
        <v>49587.700000000004</v>
      </c>
      <c r="J188" s="401">
        <f>J187+J159+J141+J50</f>
        <v>160</v>
      </c>
      <c r="K188" s="1523">
        <f>K187+K159+K141+K50</f>
        <v>45595.799999999996</v>
      </c>
      <c r="L188" s="841">
        <f>L187+L159+L141+L50</f>
        <v>45742.5</v>
      </c>
      <c r="M188" s="1613"/>
      <c r="N188" s="1614"/>
      <c r="O188" s="1614"/>
      <c r="P188" s="1615"/>
    </row>
    <row r="189" spans="1:18" s="2" customFormat="1" ht="16.5" customHeight="1" thickBot="1" x14ac:dyDescent="0.3">
      <c r="A189" s="402" t="s">
        <v>80</v>
      </c>
      <c r="B189" s="1616" t="s">
        <v>81</v>
      </c>
      <c r="C189" s="1617"/>
      <c r="D189" s="1617"/>
      <c r="E189" s="1617"/>
      <c r="F189" s="1617"/>
      <c r="G189" s="1617"/>
      <c r="H189" s="407">
        <f t="shared" ref="H189:L189" si="9">H188</f>
        <v>49427.700000000004</v>
      </c>
      <c r="I189" s="408">
        <f t="shared" ref="I189" si="10">I188</f>
        <v>49587.700000000004</v>
      </c>
      <c r="J189" s="403">
        <f t="shared" si="9"/>
        <v>160</v>
      </c>
      <c r="K189" s="1524">
        <f t="shared" si="9"/>
        <v>45595.799999999996</v>
      </c>
      <c r="L189" s="842">
        <f t="shared" si="9"/>
        <v>45742.5</v>
      </c>
      <c r="M189" s="1618"/>
      <c r="N189" s="1619"/>
      <c r="O189" s="1619"/>
      <c r="P189" s="1620"/>
    </row>
    <row r="190" spans="1:18" s="50" customFormat="1" ht="21.75" customHeight="1" thickBot="1" x14ac:dyDescent="0.25">
      <c r="A190" s="1597" t="s">
        <v>82</v>
      </c>
      <c r="B190" s="1597"/>
      <c r="C190" s="1597"/>
      <c r="D190" s="1597"/>
      <c r="E190" s="1597"/>
      <c r="F190" s="1597"/>
      <c r="G190" s="1597"/>
      <c r="H190" s="1597"/>
      <c r="I190" s="1597"/>
      <c r="J190" s="1597"/>
      <c r="K190" s="1597"/>
      <c r="L190" s="1597"/>
      <c r="M190" s="64"/>
      <c r="N190" s="128"/>
      <c r="O190" s="128"/>
      <c r="P190" s="128"/>
    </row>
    <row r="191" spans="1:18" s="32" customFormat="1" ht="68.25" customHeight="1" thickBot="1" x14ac:dyDescent="0.3">
      <c r="A191" s="1598" t="s">
        <v>83</v>
      </c>
      <c r="B191" s="1599"/>
      <c r="C191" s="1599"/>
      <c r="D191" s="1599"/>
      <c r="E191" s="1599"/>
      <c r="F191" s="1599"/>
      <c r="G191" s="1600"/>
      <c r="H191" s="1394" t="s">
        <v>234</v>
      </c>
      <c r="I191" s="1499" t="s">
        <v>235</v>
      </c>
      <c r="J191" s="1482" t="s">
        <v>157</v>
      </c>
      <c r="K191" s="1500" t="s">
        <v>178</v>
      </c>
      <c r="L191" s="868" t="s">
        <v>292</v>
      </c>
      <c r="M191" s="1405"/>
      <c r="N191" s="1601"/>
      <c r="O191" s="1601"/>
      <c r="P191" s="1601"/>
      <c r="R191" s="34"/>
    </row>
    <row r="192" spans="1:18" s="2" customFormat="1" ht="15.75" customHeight="1" thickBot="1" x14ac:dyDescent="0.3">
      <c r="A192" s="1591" t="s">
        <v>84</v>
      </c>
      <c r="B192" s="1592"/>
      <c r="C192" s="1592"/>
      <c r="D192" s="1592"/>
      <c r="E192" s="1592"/>
      <c r="F192" s="1592"/>
      <c r="G192" s="1593"/>
      <c r="H192" s="404">
        <f>SUM(H193:H200)</f>
        <v>22113.5</v>
      </c>
      <c r="I192" s="409">
        <f>SUM(I193:I200)</f>
        <v>22273.5</v>
      </c>
      <c r="J192" s="409">
        <f>SUM(J193:J200)</f>
        <v>4.2000000000007276</v>
      </c>
      <c r="K192" s="1501">
        <f>SUM(K193:K200)</f>
        <v>18634.599999999999</v>
      </c>
      <c r="L192" s="455">
        <f>SUM(L193:L200)</f>
        <v>18778.300000000003</v>
      </c>
      <c r="M192" s="1396"/>
      <c r="N192" s="1565"/>
      <c r="O192" s="1565"/>
      <c r="P192" s="1565"/>
    </row>
    <row r="193" spans="1:16" s="2" customFormat="1" ht="15.75" customHeight="1" x14ac:dyDescent="0.25">
      <c r="A193" s="1602" t="s">
        <v>85</v>
      </c>
      <c r="B193" s="1603"/>
      <c r="C193" s="1603"/>
      <c r="D193" s="1603"/>
      <c r="E193" s="1603"/>
      <c r="F193" s="1603"/>
      <c r="G193" s="1604"/>
      <c r="H193" s="1171">
        <f>SUMIF(G13:G185,"sb",H13:H185)</f>
        <v>10759.3</v>
      </c>
      <c r="I193" s="1172">
        <f>SUMIF(G13:G185,"sb",I13:I185)</f>
        <v>10763.5</v>
      </c>
      <c r="J193" s="1484">
        <f>+I193-H193</f>
        <v>4.2000000000007276</v>
      </c>
      <c r="K193" s="1502">
        <f>SUMIF(G13:G183,"sb",K13:K183)</f>
        <v>10242.799999999999</v>
      </c>
      <c r="L193" s="1173">
        <f>SUMIF(G13:G183,"sb",L13:L183)</f>
        <v>11042.200000000003</v>
      </c>
      <c r="M193" s="1406"/>
      <c r="N193" s="1605"/>
      <c r="O193" s="1605"/>
      <c r="P193" s="1605"/>
    </row>
    <row r="194" spans="1:16" s="2" customFormat="1" ht="15.75" customHeight="1" x14ac:dyDescent="0.25">
      <c r="A194" s="1581" t="s">
        <v>159</v>
      </c>
      <c r="B194" s="1582"/>
      <c r="C194" s="1582"/>
      <c r="D194" s="1582"/>
      <c r="E194" s="1582"/>
      <c r="F194" s="1582"/>
      <c r="G194" s="1583"/>
      <c r="H194" s="231">
        <f>SUMIF(G13:G185,"sb(l)",H13:H185)</f>
        <v>804.2</v>
      </c>
      <c r="I194" s="213">
        <f>SUMIF(G13:G185,"sb(l)",I13:I185)</f>
        <v>960</v>
      </c>
      <c r="J194" s="211"/>
      <c r="K194" s="890"/>
      <c r="L194" s="456"/>
      <c r="M194" s="1406"/>
      <c r="N194" s="1406"/>
      <c r="O194" s="1406"/>
      <c r="P194" s="1406"/>
    </row>
    <row r="195" spans="1:16" s="2" customFormat="1" ht="27.75" customHeight="1" x14ac:dyDescent="0.25">
      <c r="A195" s="1594" t="s">
        <v>305</v>
      </c>
      <c r="B195" s="1595"/>
      <c r="C195" s="1595"/>
      <c r="D195" s="1595"/>
      <c r="E195" s="1595"/>
      <c r="F195" s="1595"/>
      <c r="G195" s="1596"/>
      <c r="H195" s="231">
        <f>SUMIF(G13:G185,"sb(f)",H13:H185)</f>
        <v>300</v>
      </c>
      <c r="I195" s="213">
        <f>SUMIF(G13:G185,"sb(f)",I13:I185)</f>
        <v>300</v>
      </c>
      <c r="J195" s="211"/>
      <c r="K195" s="890">
        <f>SUMIF(G14:G186,"sb(f)",K14:K186)</f>
        <v>0</v>
      </c>
      <c r="L195" s="456">
        <f>SUMIF(G14:G186,"sb(f)",L14:L186)</f>
        <v>0</v>
      </c>
      <c r="M195" s="1406"/>
      <c r="N195" s="1406"/>
      <c r="O195" s="1406"/>
      <c r="P195" s="1406"/>
    </row>
    <row r="196" spans="1:16" s="2" customFormat="1" ht="27.75" customHeight="1" x14ac:dyDescent="0.25">
      <c r="A196" s="1594" t="s">
        <v>332</v>
      </c>
      <c r="B196" s="1595"/>
      <c r="C196" s="1595"/>
      <c r="D196" s="1595"/>
      <c r="E196" s="1595"/>
      <c r="F196" s="1595"/>
      <c r="G196" s="1596"/>
      <c r="H196" s="231">
        <f>SUMIF(G14:G186,"sb(fl)",H14:H186)</f>
        <v>461</v>
      </c>
      <c r="I196" s="213">
        <f>SUMIF(G14:G186,"sb(fl)",I14:I186)</f>
        <v>461</v>
      </c>
      <c r="J196" s="211"/>
      <c r="K196" s="890">
        <f>SUMIF(G15:G187,"sb(fl)",K15:K187)</f>
        <v>77.5</v>
      </c>
      <c r="L196" s="456">
        <f>SUMIF(G15:G187,"sb(fl)",L15:L187)</f>
        <v>0</v>
      </c>
      <c r="M196" s="1406"/>
      <c r="N196" s="1406"/>
      <c r="O196" s="1406"/>
      <c r="P196" s="1406"/>
    </row>
    <row r="197" spans="1:16" s="2" customFormat="1" ht="30" customHeight="1" x14ac:dyDescent="0.25">
      <c r="A197" s="1594" t="s">
        <v>231</v>
      </c>
      <c r="B197" s="1595"/>
      <c r="C197" s="1595"/>
      <c r="D197" s="1595"/>
      <c r="E197" s="1595"/>
      <c r="F197" s="1595"/>
      <c r="G197" s="1595"/>
      <c r="H197" s="231">
        <f>SUMIF(G13:G185,"sb(es)",H13:H185)</f>
        <v>3141.4</v>
      </c>
      <c r="I197" s="213">
        <f>SUMIF(G13:G185,"sb(es)",I13:I185)</f>
        <v>3141.4</v>
      </c>
      <c r="J197" s="211"/>
      <c r="K197" s="890">
        <f>SUMIF(G18:G187,"sb(es)",K18:K187)</f>
        <v>626</v>
      </c>
      <c r="L197" s="456">
        <f>SUMIF(G18:G187,"sb(es)",L18:L187)</f>
        <v>91.5</v>
      </c>
      <c r="M197" s="1404"/>
      <c r="N197" s="1404"/>
      <c r="O197" s="1404"/>
      <c r="P197" s="1404"/>
    </row>
    <row r="198" spans="1:16" s="2" customFormat="1" ht="30.75" customHeight="1" x14ac:dyDescent="0.25">
      <c r="A198" s="1594" t="s">
        <v>220</v>
      </c>
      <c r="B198" s="1595"/>
      <c r="C198" s="1595"/>
      <c r="D198" s="1595"/>
      <c r="E198" s="1595"/>
      <c r="F198" s="1595"/>
      <c r="G198" s="1595"/>
      <c r="H198" s="231">
        <f>SUMIF(G13:G185,"SB(esa)",H13:H185)</f>
        <v>40.6</v>
      </c>
      <c r="I198" s="213">
        <f>SUMIF(G13:G185,"SB(esa)",I13:I185)</f>
        <v>40.6</v>
      </c>
      <c r="J198" s="211"/>
      <c r="K198" s="890">
        <f>SUMIF(G15:G186,"SB(esa)",K15:K186)</f>
        <v>0</v>
      </c>
      <c r="L198" s="456">
        <f>SUMIF(G15:G186,"SB(esa)",L15:L186)</f>
        <v>0</v>
      </c>
      <c r="M198" s="1404"/>
      <c r="N198" s="1404"/>
      <c r="O198" s="1404"/>
      <c r="P198" s="1404"/>
    </row>
    <row r="199" spans="1:16" s="2" customFormat="1" ht="15.75" customHeight="1" x14ac:dyDescent="0.25">
      <c r="A199" s="1581" t="s">
        <v>86</v>
      </c>
      <c r="B199" s="1582"/>
      <c r="C199" s="1582"/>
      <c r="D199" s="1582"/>
      <c r="E199" s="1582"/>
      <c r="F199" s="1582"/>
      <c r="G199" s="1583"/>
      <c r="H199" s="451">
        <f>SUMIF(G13:G185,"sb(sp)",H13:H185)</f>
        <v>1743.1999999999998</v>
      </c>
      <c r="I199" s="460">
        <f>SUMIF(G13:G185,"sb(sp)",I13:I185)</f>
        <v>1743.1999999999998</v>
      </c>
      <c r="J199" s="481"/>
      <c r="K199" s="890">
        <f>SUMIF(G13:G183,"sb(sp)",K13:K183)</f>
        <v>1782.9</v>
      </c>
      <c r="L199" s="456">
        <f>SUMIF(G13:G183,"sb(sp)",L13:L183)</f>
        <v>1803.3</v>
      </c>
      <c r="M199" s="1406"/>
      <c r="N199" s="1587"/>
      <c r="O199" s="1587"/>
      <c r="P199" s="1587"/>
    </row>
    <row r="200" spans="1:16" s="2" customFormat="1" ht="29.25" customHeight="1" thickBot="1" x14ac:dyDescent="0.3">
      <c r="A200" s="1581" t="s">
        <v>87</v>
      </c>
      <c r="B200" s="1582"/>
      <c r="C200" s="1582"/>
      <c r="D200" s="1582"/>
      <c r="E200" s="1582"/>
      <c r="F200" s="1582"/>
      <c r="G200" s="1583"/>
      <c r="H200" s="231">
        <f>SUMIF(G13:G185,"sb(vb)",H13:H185)</f>
        <v>4863.8000000000011</v>
      </c>
      <c r="I200" s="213">
        <f>SUMIF(G13:G185,"sb(vb)",I13:I185)</f>
        <v>4863.8000000000011</v>
      </c>
      <c r="J200" s="211"/>
      <c r="K200" s="890">
        <f>SUMIF(G13:G183,"sb(vb)",K13:K183)</f>
        <v>5905.4000000000005</v>
      </c>
      <c r="L200" s="456">
        <f>SUMIF(G13:G183,"sb(vb)",L13:L183)</f>
        <v>5841.3</v>
      </c>
      <c r="M200" s="1404"/>
      <c r="N200" s="1587"/>
      <c r="O200" s="1587"/>
      <c r="P200" s="1587"/>
    </row>
    <row r="201" spans="1:16" s="2" customFormat="1" ht="15.75" customHeight="1" thickBot="1" x14ac:dyDescent="0.3">
      <c r="A201" s="1591" t="s">
        <v>88</v>
      </c>
      <c r="B201" s="1592"/>
      <c r="C201" s="1592"/>
      <c r="D201" s="1592"/>
      <c r="E201" s="1592"/>
      <c r="F201" s="1592"/>
      <c r="G201" s="1593"/>
      <c r="H201" s="404">
        <f>SUM(H202:H204)</f>
        <v>27314.2</v>
      </c>
      <c r="I201" s="409">
        <f>SUM(I202:I204)</f>
        <v>27314.2</v>
      </c>
      <c r="J201" s="1483"/>
      <c r="K201" s="1501">
        <f t="shared" ref="K201:L201" si="11">SUM(K202:K204)</f>
        <v>26961.199999999997</v>
      </c>
      <c r="L201" s="455">
        <f t="shared" si="11"/>
        <v>26964.199999999997</v>
      </c>
      <c r="M201" s="1404"/>
      <c r="N201" s="1404"/>
      <c r="O201" s="1404"/>
      <c r="P201" s="1404"/>
    </row>
    <row r="202" spans="1:16" s="2" customFormat="1" ht="15.75" customHeight="1" x14ac:dyDescent="0.25">
      <c r="A202" s="1581" t="s">
        <v>140</v>
      </c>
      <c r="B202" s="1582"/>
      <c r="C202" s="1582"/>
      <c r="D202" s="1582"/>
      <c r="E202" s="1582"/>
      <c r="F202" s="1582"/>
      <c r="G202" s="1583"/>
      <c r="H202" s="452">
        <f>SUMIF(G13:G185,"es",H13:H185)</f>
        <v>103.2</v>
      </c>
      <c r="I202" s="461">
        <f>SUMIF(G13:G185,"es",I13:I185)</f>
        <v>103.2</v>
      </c>
      <c r="J202" s="1485"/>
      <c r="K202" s="1503">
        <f>SUMIF(G13:G183,"es",K13:K183)</f>
        <v>0</v>
      </c>
      <c r="L202" s="458">
        <f>SUMIF(G13:G183,"es",L13:L183)</f>
        <v>0</v>
      </c>
      <c r="M202" s="106"/>
      <c r="N202" s="1565"/>
      <c r="O202" s="1565"/>
      <c r="P202" s="1565"/>
    </row>
    <row r="203" spans="1:16" s="2" customFormat="1" ht="15.75" customHeight="1" x14ac:dyDescent="0.25">
      <c r="A203" s="1584" t="s">
        <v>89</v>
      </c>
      <c r="B203" s="1585"/>
      <c r="C203" s="1585"/>
      <c r="D203" s="1585"/>
      <c r="E203" s="1585"/>
      <c r="F203" s="1585"/>
      <c r="G203" s="1586"/>
      <c r="H203" s="451">
        <f>SUMIF(G13:G185,"lrvb",H13:H185)</f>
        <v>27206</v>
      </c>
      <c r="I203" s="460">
        <f>SUMIF(G13:G185,"lrvb",I13:I185)</f>
        <v>27206</v>
      </c>
      <c r="J203" s="481"/>
      <c r="K203" s="1504">
        <f>SUMIF(G13:G183,"lrvb",K13:K183)</f>
        <v>26955.199999999997</v>
      </c>
      <c r="L203" s="457">
        <f>SUMIF(G13:G183,"lrvb",L13:L183)</f>
        <v>26957.199999999997</v>
      </c>
      <c r="M203" s="65"/>
      <c r="N203" s="1587"/>
      <c r="O203" s="1587"/>
      <c r="P203" s="1587"/>
    </row>
    <row r="204" spans="1:16" s="2" customFormat="1" ht="15.75" customHeight="1" thickBot="1" x14ac:dyDescent="0.3">
      <c r="A204" s="1588" t="s">
        <v>90</v>
      </c>
      <c r="B204" s="1589"/>
      <c r="C204" s="1589"/>
      <c r="D204" s="1589"/>
      <c r="E204" s="1589"/>
      <c r="F204" s="1589"/>
      <c r="G204" s="1590"/>
      <c r="H204" s="232">
        <f>SUMIF(G13:G185,"kt",H13:H185)</f>
        <v>5</v>
      </c>
      <c r="I204" s="234">
        <f>SUMIF(G13:G185,"kt",I13:I185)</f>
        <v>5</v>
      </c>
      <c r="J204" s="212"/>
      <c r="K204" s="1505">
        <f>SUMIF(G13:G183,"kt",K13:K183)</f>
        <v>6</v>
      </c>
      <c r="L204" s="459">
        <f>SUMIF(G13:G183,"kt",L13:L183)</f>
        <v>7</v>
      </c>
      <c r="M204" s="65"/>
      <c r="N204" s="1587"/>
      <c r="O204" s="1587"/>
      <c r="P204" s="1587"/>
    </row>
    <row r="205" spans="1:16" s="2" customFormat="1" ht="15.75" customHeight="1" thickBot="1" x14ac:dyDescent="0.3">
      <c r="A205" s="1562" t="s">
        <v>91</v>
      </c>
      <c r="B205" s="1563"/>
      <c r="C205" s="1563"/>
      <c r="D205" s="1563"/>
      <c r="E205" s="1563"/>
      <c r="F205" s="1563"/>
      <c r="G205" s="1564"/>
      <c r="H205" s="233">
        <f>H192+H201</f>
        <v>49427.7</v>
      </c>
      <c r="I205" s="214">
        <f>I192+I201</f>
        <v>49587.7</v>
      </c>
      <c r="J205" s="214">
        <f>J192+J201</f>
        <v>4.2000000000007276</v>
      </c>
      <c r="K205" s="1506">
        <f>K192+K201</f>
        <v>45595.799999999996</v>
      </c>
      <c r="L205" s="869">
        <f>L192+L201</f>
        <v>45742.5</v>
      </c>
      <c r="M205" s="105"/>
      <c r="N205" s="1565"/>
      <c r="O205" s="1565"/>
      <c r="P205" s="1565"/>
    </row>
    <row r="206" spans="1:16" s="1" customFormat="1" ht="16.5" customHeight="1" x14ac:dyDescent="0.2">
      <c r="A206" s="69"/>
      <c r="B206" s="66"/>
      <c r="C206" s="67"/>
      <c r="D206" s="68"/>
      <c r="E206" s="66"/>
      <c r="F206" s="112"/>
      <c r="G206" s="69"/>
      <c r="H206" s="88"/>
      <c r="I206" s="88"/>
      <c r="J206" s="88"/>
      <c r="K206" s="88"/>
      <c r="L206" s="88"/>
      <c r="M206" s="70"/>
      <c r="N206" s="69"/>
      <c r="O206" s="69"/>
      <c r="P206" s="69"/>
    </row>
    <row r="207" spans="1:16" x14ac:dyDescent="0.25">
      <c r="F207" s="1566" t="s">
        <v>236</v>
      </c>
      <c r="G207" s="1567"/>
      <c r="H207" s="1567"/>
      <c r="I207" s="1567"/>
      <c r="J207" s="1567"/>
      <c r="K207" s="1567"/>
      <c r="L207" s="1567"/>
    </row>
    <row r="208" spans="1:16" x14ac:dyDescent="0.25">
      <c r="H208" s="109"/>
      <c r="I208" s="109"/>
      <c r="J208" s="109"/>
    </row>
    <row r="209" spans="8:22" x14ac:dyDescent="0.25">
      <c r="H209" s="109"/>
      <c r="I209" s="109"/>
      <c r="J209" s="109"/>
    </row>
    <row r="210" spans="8:22" x14ac:dyDescent="0.25">
      <c r="V210" s="895"/>
    </row>
    <row r="212" spans="8:22" x14ac:dyDescent="0.25">
      <c r="H212" s="109"/>
      <c r="I212" s="109"/>
      <c r="J212" s="109"/>
      <c r="L212" s="109"/>
    </row>
    <row r="214" spans="8:22" x14ac:dyDescent="0.25">
      <c r="H214" s="109"/>
      <c r="I214" s="109"/>
      <c r="J214" s="109"/>
      <c r="K214" s="109"/>
      <c r="L214" s="109"/>
    </row>
  </sheetData>
  <mergeCells count="207">
    <mergeCell ref="L1:P1"/>
    <mergeCell ref="A2:P2"/>
    <mergeCell ref="A3:P3"/>
    <mergeCell ref="A4:P4"/>
    <mergeCell ref="A5:P5"/>
    <mergeCell ref="A6:A8"/>
    <mergeCell ref="B6:B8"/>
    <mergeCell ref="C6:C8"/>
    <mergeCell ref="D6:D8"/>
    <mergeCell ref="E6:E8"/>
    <mergeCell ref="N24:N25"/>
    <mergeCell ref="B11:P11"/>
    <mergeCell ref="C12:P12"/>
    <mergeCell ref="D13:D17"/>
    <mergeCell ref="M13:M14"/>
    <mergeCell ref="M15:M16"/>
    <mergeCell ref="D18:D21"/>
    <mergeCell ref="M20:M21"/>
    <mergeCell ref="L6:L8"/>
    <mergeCell ref="M6:P6"/>
    <mergeCell ref="M7:M8"/>
    <mergeCell ref="N7:P7"/>
    <mergeCell ref="A9:P9"/>
    <mergeCell ref="A10:P10"/>
    <mergeCell ref="F6:F8"/>
    <mergeCell ref="G6:G8"/>
    <mergeCell ref="H6:H8"/>
    <mergeCell ref="I6:I8"/>
    <mergeCell ref="J6:J8"/>
    <mergeCell ref="K6:K8"/>
    <mergeCell ref="D26:D27"/>
    <mergeCell ref="E26:E27"/>
    <mergeCell ref="M26:M27"/>
    <mergeCell ref="A28:A29"/>
    <mergeCell ref="B28:B29"/>
    <mergeCell ref="D28:D29"/>
    <mergeCell ref="E28:E29"/>
    <mergeCell ref="D22:D23"/>
    <mergeCell ref="E22:E23"/>
    <mergeCell ref="M22:M23"/>
    <mergeCell ref="D24:D25"/>
    <mergeCell ref="M24:M25"/>
    <mergeCell ref="D34:D35"/>
    <mergeCell ref="E34:E35"/>
    <mergeCell ref="F34:F35"/>
    <mergeCell ref="M34:M35"/>
    <mergeCell ref="D36:D37"/>
    <mergeCell ref="E36:E37"/>
    <mergeCell ref="F36:F37"/>
    <mergeCell ref="M36:M37"/>
    <mergeCell ref="A30:A31"/>
    <mergeCell ref="B30:B31"/>
    <mergeCell ref="D30:D33"/>
    <mergeCell ref="E30:E33"/>
    <mergeCell ref="F30:F33"/>
    <mergeCell ref="M30:M32"/>
    <mergeCell ref="D43:D44"/>
    <mergeCell ref="M43:M44"/>
    <mergeCell ref="A45:A46"/>
    <mergeCell ref="B45:B46"/>
    <mergeCell ref="C45:C46"/>
    <mergeCell ref="D45:D46"/>
    <mergeCell ref="M45:M46"/>
    <mergeCell ref="D39:D40"/>
    <mergeCell ref="E40:G40"/>
    <mergeCell ref="A41:A42"/>
    <mergeCell ref="B41:B42"/>
    <mergeCell ref="C41:C42"/>
    <mergeCell ref="D41:D42"/>
    <mergeCell ref="E41:E42"/>
    <mergeCell ref="F41:F42"/>
    <mergeCell ref="C51:P51"/>
    <mergeCell ref="D52:D53"/>
    <mergeCell ref="E52:E64"/>
    <mergeCell ref="D60:D61"/>
    <mergeCell ref="D62:D63"/>
    <mergeCell ref="M62:M63"/>
    <mergeCell ref="A47:A49"/>
    <mergeCell ref="B47:B49"/>
    <mergeCell ref="C47:C49"/>
    <mergeCell ref="D47:D49"/>
    <mergeCell ref="M48:M49"/>
    <mergeCell ref="C50:G50"/>
    <mergeCell ref="M50:P50"/>
    <mergeCell ref="M98:M99"/>
    <mergeCell ref="D100:D101"/>
    <mergeCell ref="D71:D72"/>
    <mergeCell ref="M71:M72"/>
    <mergeCell ref="D77:D78"/>
    <mergeCell ref="D84:D85"/>
    <mergeCell ref="M84:M85"/>
    <mergeCell ref="A86:A88"/>
    <mergeCell ref="B86:B88"/>
    <mergeCell ref="C86:C88"/>
    <mergeCell ref="D86:D88"/>
    <mergeCell ref="E86:E88"/>
    <mergeCell ref="D105:G105"/>
    <mergeCell ref="A106:A107"/>
    <mergeCell ref="B106:B107"/>
    <mergeCell ref="C106:C107"/>
    <mergeCell ref="D106:D107"/>
    <mergeCell ref="E106:E107"/>
    <mergeCell ref="F106:F107"/>
    <mergeCell ref="F86:F88"/>
    <mergeCell ref="D91:D93"/>
    <mergeCell ref="D94:D95"/>
    <mergeCell ref="D96:D99"/>
    <mergeCell ref="A122:A123"/>
    <mergeCell ref="B122:B123"/>
    <mergeCell ref="D122:D124"/>
    <mergeCell ref="M122:M123"/>
    <mergeCell ref="A125:A127"/>
    <mergeCell ref="B125:B127"/>
    <mergeCell ref="D125:D128"/>
    <mergeCell ref="M127:M128"/>
    <mergeCell ref="M106:M107"/>
    <mergeCell ref="D108:D109"/>
    <mergeCell ref="D112:D113"/>
    <mergeCell ref="D117:D118"/>
    <mergeCell ref="M117:M118"/>
    <mergeCell ref="D119:D120"/>
    <mergeCell ref="E119:E122"/>
    <mergeCell ref="D129:D130"/>
    <mergeCell ref="F129:F130"/>
    <mergeCell ref="M129:M130"/>
    <mergeCell ref="A131:A133"/>
    <mergeCell ref="B131:B133"/>
    <mergeCell ref="C131:C133"/>
    <mergeCell ref="D131:D133"/>
    <mergeCell ref="E131:E133"/>
    <mergeCell ref="F131:F133"/>
    <mergeCell ref="M134:M135"/>
    <mergeCell ref="A138:A140"/>
    <mergeCell ref="B138:B140"/>
    <mergeCell ref="C138:C140"/>
    <mergeCell ref="D138:D140"/>
    <mergeCell ref="E138:E140"/>
    <mergeCell ref="F138:F140"/>
    <mergeCell ref="A134:A137"/>
    <mergeCell ref="B134:B137"/>
    <mergeCell ref="C134:C137"/>
    <mergeCell ref="D134:D137"/>
    <mergeCell ref="E134:E137"/>
    <mergeCell ref="F134:F137"/>
    <mergeCell ref="D152:D153"/>
    <mergeCell ref="E152:E153"/>
    <mergeCell ref="D158:G158"/>
    <mergeCell ref="M158:P158"/>
    <mergeCell ref="C159:G159"/>
    <mergeCell ref="M159:P159"/>
    <mergeCell ref="C141:G141"/>
    <mergeCell ref="M141:P141"/>
    <mergeCell ref="C142:P142"/>
    <mergeCell ref="D144:D145"/>
    <mergeCell ref="D146:D148"/>
    <mergeCell ref="D149:D151"/>
    <mergeCell ref="D170:D171"/>
    <mergeCell ref="E170:E172"/>
    <mergeCell ref="D172:D173"/>
    <mergeCell ref="D174:D175"/>
    <mergeCell ref="M174:M175"/>
    <mergeCell ref="D176:D177"/>
    <mergeCell ref="M176:M177"/>
    <mergeCell ref="C160:P160"/>
    <mergeCell ref="D162:D164"/>
    <mergeCell ref="D165:D168"/>
    <mergeCell ref="E165:E167"/>
    <mergeCell ref="M166:M168"/>
    <mergeCell ref="D169:G169"/>
    <mergeCell ref="C188:G188"/>
    <mergeCell ref="M188:P188"/>
    <mergeCell ref="B189:G189"/>
    <mergeCell ref="M189:P189"/>
    <mergeCell ref="A190:L190"/>
    <mergeCell ref="A191:G191"/>
    <mergeCell ref="N191:P191"/>
    <mergeCell ref="D178:D179"/>
    <mergeCell ref="M178:M179"/>
    <mergeCell ref="D181:D183"/>
    <mergeCell ref="M181:M183"/>
    <mergeCell ref="D185:D186"/>
    <mergeCell ref="C187:G187"/>
    <mergeCell ref="M187:P187"/>
    <mergeCell ref="A205:G205"/>
    <mergeCell ref="N205:P205"/>
    <mergeCell ref="F207:L207"/>
    <mergeCell ref="X64:AK64"/>
    <mergeCell ref="A201:G201"/>
    <mergeCell ref="A202:G202"/>
    <mergeCell ref="N202:P202"/>
    <mergeCell ref="A203:G203"/>
    <mergeCell ref="N203:P203"/>
    <mergeCell ref="A204:G204"/>
    <mergeCell ref="N204:P204"/>
    <mergeCell ref="A196:G196"/>
    <mergeCell ref="A197:G197"/>
    <mergeCell ref="A198:G198"/>
    <mergeCell ref="A199:G199"/>
    <mergeCell ref="N199:P199"/>
    <mergeCell ref="A200:G200"/>
    <mergeCell ref="N200:P200"/>
    <mergeCell ref="A192:G192"/>
    <mergeCell ref="N192:P192"/>
    <mergeCell ref="A193:G193"/>
    <mergeCell ref="N193:P193"/>
    <mergeCell ref="A194:G194"/>
    <mergeCell ref="A195:G195"/>
  </mergeCells>
  <printOptions horizontalCentered="1"/>
  <pageMargins left="0.59055118110236227" right="0" top="0.19685039370078741" bottom="0.19685039370078741" header="0.31496062992125984" footer="0.31496062992125984"/>
  <pageSetup paperSize="9" scale="71" orientation="portrait" r:id="rId1"/>
  <rowBreaks count="1" manualBreakCount="1">
    <brk id="189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48"/>
  <sheetViews>
    <sheetView zoomScaleNormal="100" workbookViewId="0"/>
  </sheetViews>
  <sheetFormatPr defaultColWidth="9.140625" defaultRowHeight="15" x14ac:dyDescent="0.25"/>
  <cols>
    <col min="1" max="3" width="3.28515625" style="91" customWidth="1"/>
    <col min="4" max="4" width="25.28515625" style="89" customWidth="1"/>
    <col min="5" max="5" width="3.28515625" style="1190" customWidth="1"/>
    <col min="6" max="6" width="3.140625" style="1191" customWidth="1"/>
    <col min="7" max="7" width="14.140625" style="1191" customWidth="1"/>
    <col min="8" max="8" width="8.5703125" style="89" customWidth="1"/>
    <col min="9" max="9" width="8.7109375" style="91" customWidth="1"/>
    <col min="10" max="12" width="8.140625" style="91" customWidth="1"/>
    <col min="13" max="13" width="24.28515625" style="89" customWidth="1"/>
    <col min="14" max="14" width="5.42578125" style="561" customWidth="1"/>
    <col min="15" max="16" width="6" style="561" customWidth="1"/>
    <col min="17" max="17" width="5.85546875" style="561" customWidth="1"/>
    <col min="18" max="16384" width="9.140625" style="89"/>
  </cols>
  <sheetData>
    <row r="1" spans="1:22" s="161" customFormat="1" ht="30" customHeight="1" x14ac:dyDescent="0.25">
      <c r="A1" s="158"/>
      <c r="B1" s="158"/>
      <c r="C1" s="158"/>
      <c r="D1" s="158"/>
      <c r="E1" s="159"/>
      <c r="F1" s="302"/>
      <c r="G1" s="302"/>
      <c r="H1" s="160"/>
      <c r="I1" s="160"/>
      <c r="J1" s="160"/>
      <c r="K1" s="305"/>
      <c r="L1" s="160"/>
      <c r="M1" s="1828" t="s">
        <v>302</v>
      </c>
      <c r="N1" s="1828"/>
      <c r="O1" s="1828"/>
      <c r="P1" s="1828"/>
      <c r="Q1" s="1828"/>
    </row>
    <row r="2" spans="1:22" s="86" customFormat="1" ht="16.5" customHeight="1" x14ac:dyDescent="0.25">
      <c r="A2" s="1798" t="s">
        <v>241</v>
      </c>
      <c r="B2" s="1798"/>
      <c r="C2" s="1798"/>
      <c r="D2" s="1798"/>
      <c r="E2" s="1798"/>
      <c r="F2" s="1798"/>
      <c r="G2" s="1798"/>
      <c r="H2" s="1798"/>
      <c r="I2" s="1798"/>
      <c r="J2" s="1798"/>
      <c r="K2" s="1798"/>
      <c r="L2" s="1798"/>
      <c r="M2" s="1798"/>
      <c r="N2" s="1798"/>
      <c r="O2" s="1798"/>
      <c r="P2" s="1798"/>
      <c r="Q2" s="1798"/>
    </row>
    <row r="3" spans="1:22" s="87" customFormat="1" ht="16.5" customHeight="1" x14ac:dyDescent="0.25">
      <c r="A3" s="1799" t="s">
        <v>0</v>
      </c>
      <c r="B3" s="1799"/>
      <c r="C3" s="1799"/>
      <c r="D3" s="1799"/>
      <c r="E3" s="1799"/>
      <c r="F3" s="1799"/>
      <c r="G3" s="1799"/>
      <c r="H3" s="1799"/>
      <c r="I3" s="1799"/>
      <c r="J3" s="1799"/>
      <c r="K3" s="1799"/>
      <c r="L3" s="1799"/>
      <c r="M3" s="1799"/>
      <c r="N3" s="1799"/>
      <c r="O3" s="1799"/>
      <c r="P3" s="1799"/>
      <c r="Q3" s="1799"/>
    </row>
    <row r="4" spans="1:22" s="87" customFormat="1" ht="16.5" customHeight="1" x14ac:dyDescent="0.25">
      <c r="A4" s="1800" t="s">
        <v>1</v>
      </c>
      <c r="B4" s="1800"/>
      <c r="C4" s="1800"/>
      <c r="D4" s="1800"/>
      <c r="E4" s="1800"/>
      <c r="F4" s="1800"/>
      <c r="G4" s="1800"/>
      <c r="H4" s="1800"/>
      <c r="I4" s="1800"/>
      <c r="J4" s="1800"/>
      <c r="K4" s="1800"/>
      <c r="L4" s="1800"/>
      <c r="M4" s="1800"/>
      <c r="N4" s="1800"/>
      <c r="O4" s="1800"/>
      <c r="P4" s="1800"/>
      <c r="Q4" s="1800"/>
    </row>
    <row r="5" spans="1:22" s="2" customFormat="1" ht="21.75" customHeight="1" thickBot="1" x14ac:dyDescent="0.25">
      <c r="A5" s="1801" t="s">
        <v>2</v>
      </c>
      <c r="B5" s="1801"/>
      <c r="C5" s="1801"/>
      <c r="D5" s="1801"/>
      <c r="E5" s="1801"/>
      <c r="F5" s="1801"/>
      <c r="G5" s="1801"/>
      <c r="H5" s="1801"/>
      <c r="I5" s="1801"/>
      <c r="J5" s="1801"/>
      <c r="K5" s="1801"/>
      <c r="L5" s="1801"/>
      <c r="M5" s="1801"/>
      <c r="N5" s="1801"/>
      <c r="O5" s="1801"/>
      <c r="P5" s="1801"/>
      <c r="Q5" s="1801"/>
    </row>
    <row r="6" spans="1:22" s="3" customFormat="1" ht="18.75" customHeight="1" x14ac:dyDescent="0.25">
      <c r="A6" s="1802" t="s">
        <v>3</v>
      </c>
      <c r="B6" s="1805" t="s">
        <v>4</v>
      </c>
      <c r="C6" s="1808" t="s">
        <v>5</v>
      </c>
      <c r="D6" s="1811" t="s">
        <v>6</v>
      </c>
      <c r="E6" s="1814" t="s">
        <v>7</v>
      </c>
      <c r="F6" s="1783" t="s">
        <v>8</v>
      </c>
      <c r="G6" s="1829" t="s">
        <v>319</v>
      </c>
      <c r="H6" s="1786" t="s">
        <v>9</v>
      </c>
      <c r="I6" s="1871" t="s">
        <v>293</v>
      </c>
      <c r="J6" s="1789" t="s">
        <v>234</v>
      </c>
      <c r="K6" s="1791" t="s">
        <v>176</v>
      </c>
      <c r="L6" s="1794" t="s">
        <v>289</v>
      </c>
      <c r="M6" s="1767" t="s">
        <v>10</v>
      </c>
      <c r="N6" s="1768"/>
      <c r="O6" s="1768"/>
      <c r="P6" s="1768"/>
      <c r="Q6" s="1769"/>
    </row>
    <row r="7" spans="1:22" s="3" customFormat="1" ht="21" customHeight="1" x14ac:dyDescent="0.25">
      <c r="A7" s="1803"/>
      <c r="B7" s="1806"/>
      <c r="C7" s="1809"/>
      <c r="D7" s="1812"/>
      <c r="E7" s="1815"/>
      <c r="F7" s="1784"/>
      <c r="G7" s="1830"/>
      <c r="H7" s="1787"/>
      <c r="I7" s="1872"/>
      <c r="J7" s="1790"/>
      <c r="K7" s="1792"/>
      <c r="L7" s="1795"/>
      <c r="M7" s="1770" t="s">
        <v>6</v>
      </c>
      <c r="N7" s="1772" t="s">
        <v>11</v>
      </c>
      <c r="O7" s="1773"/>
      <c r="P7" s="1773"/>
      <c r="Q7" s="1774"/>
    </row>
    <row r="8" spans="1:22" s="3" customFormat="1" ht="82.5" customHeight="1" thickBot="1" x14ac:dyDescent="0.3">
      <c r="A8" s="1804"/>
      <c r="B8" s="1807"/>
      <c r="C8" s="1810"/>
      <c r="D8" s="1813"/>
      <c r="E8" s="1816"/>
      <c r="F8" s="1785"/>
      <c r="G8" s="1831"/>
      <c r="H8" s="1788"/>
      <c r="I8" s="1873"/>
      <c r="J8" s="1790"/>
      <c r="K8" s="1793"/>
      <c r="L8" s="1795"/>
      <c r="M8" s="1771"/>
      <c r="N8" s="845" t="s">
        <v>12</v>
      </c>
      <c r="O8" s="547" t="s">
        <v>129</v>
      </c>
      <c r="P8" s="4" t="s">
        <v>177</v>
      </c>
      <c r="Q8" s="548" t="s">
        <v>294</v>
      </c>
    </row>
    <row r="9" spans="1:22" s="2" customFormat="1" ht="16.5" customHeight="1" x14ac:dyDescent="0.25">
      <c r="A9" s="1775" t="s">
        <v>13</v>
      </c>
      <c r="B9" s="1776"/>
      <c r="C9" s="1776"/>
      <c r="D9" s="1776"/>
      <c r="E9" s="1776"/>
      <c r="F9" s="1776"/>
      <c r="G9" s="1776"/>
      <c r="H9" s="1776"/>
      <c r="I9" s="1776"/>
      <c r="J9" s="1776"/>
      <c r="K9" s="1776"/>
      <c r="L9" s="1776"/>
      <c r="M9" s="1776"/>
      <c r="N9" s="1776"/>
      <c r="O9" s="1776"/>
      <c r="P9" s="1776"/>
      <c r="Q9" s="1777"/>
      <c r="V9" s="3"/>
    </row>
    <row r="10" spans="1:22" s="2" customFormat="1" ht="16.5" customHeight="1" thickBot="1" x14ac:dyDescent="0.3">
      <c r="A10" s="1778" t="s">
        <v>14</v>
      </c>
      <c r="B10" s="1779"/>
      <c r="C10" s="1779"/>
      <c r="D10" s="1779"/>
      <c r="E10" s="1779"/>
      <c r="F10" s="1779"/>
      <c r="G10" s="1779"/>
      <c r="H10" s="1779"/>
      <c r="I10" s="1779"/>
      <c r="J10" s="1779"/>
      <c r="K10" s="1779"/>
      <c r="L10" s="1779"/>
      <c r="M10" s="1779"/>
      <c r="N10" s="1779"/>
      <c r="O10" s="1779"/>
      <c r="P10" s="1779"/>
      <c r="Q10" s="1780"/>
      <c r="R10" s="3"/>
    </row>
    <row r="11" spans="1:22" s="3" customFormat="1" ht="16.5" customHeight="1" thickBot="1" x14ac:dyDescent="0.3">
      <c r="A11" s="392" t="s">
        <v>15</v>
      </c>
      <c r="B11" s="1781" t="s">
        <v>16</v>
      </c>
      <c r="C11" s="1781"/>
      <c r="D11" s="1781"/>
      <c r="E11" s="1781"/>
      <c r="F11" s="1781"/>
      <c r="G11" s="1781"/>
      <c r="H11" s="1781"/>
      <c r="I11" s="1781"/>
      <c r="J11" s="1781"/>
      <c r="K11" s="1781"/>
      <c r="L11" s="1781"/>
      <c r="M11" s="1781"/>
      <c r="N11" s="1781"/>
      <c r="O11" s="1781"/>
      <c r="P11" s="1781"/>
      <c r="Q11" s="1782"/>
    </row>
    <row r="12" spans="1:22" s="3" customFormat="1" ht="16.5" customHeight="1" thickBot="1" x14ac:dyDescent="0.3">
      <c r="A12" s="393" t="s">
        <v>15</v>
      </c>
      <c r="B12" s="439" t="s">
        <v>15</v>
      </c>
      <c r="C12" s="1762" t="s">
        <v>17</v>
      </c>
      <c r="D12" s="1763"/>
      <c r="E12" s="1763"/>
      <c r="F12" s="1763"/>
      <c r="G12" s="1763"/>
      <c r="H12" s="1763"/>
      <c r="I12" s="1763"/>
      <c r="J12" s="1763"/>
      <c r="K12" s="1763"/>
      <c r="L12" s="1763"/>
      <c r="M12" s="1763"/>
      <c r="N12" s="1763"/>
      <c r="O12" s="1763"/>
      <c r="P12" s="1763"/>
      <c r="Q12" s="1764"/>
    </row>
    <row r="13" spans="1:22" s="3" customFormat="1" ht="16.5" customHeight="1" x14ac:dyDescent="0.25">
      <c r="A13" s="1209" t="s">
        <v>15</v>
      </c>
      <c r="B13" s="6" t="s">
        <v>15</v>
      </c>
      <c r="C13" s="8" t="s">
        <v>15</v>
      </c>
      <c r="D13" s="1667" t="s">
        <v>18</v>
      </c>
      <c r="E13" s="433"/>
      <c r="F13" s="1225" t="s">
        <v>19</v>
      </c>
      <c r="G13" s="1874" t="s">
        <v>314</v>
      </c>
      <c r="H13" s="768" t="s">
        <v>22</v>
      </c>
      <c r="I13" s="905">
        <f>1721.1-163.3</f>
        <v>1557.8</v>
      </c>
      <c r="J13" s="156">
        <v>1171</v>
      </c>
      <c r="K13" s="198">
        <v>1371</v>
      </c>
      <c r="L13" s="354">
        <v>1371</v>
      </c>
      <c r="M13" s="1684" t="s">
        <v>23</v>
      </c>
      <c r="N13" s="80">
        <v>1050</v>
      </c>
      <c r="O13" s="563">
        <v>1000</v>
      </c>
      <c r="P13" s="891">
        <v>1000</v>
      </c>
      <c r="Q13" s="560">
        <v>1000</v>
      </c>
    </row>
    <row r="14" spans="1:22" s="3" customFormat="1" ht="16.5" customHeight="1" x14ac:dyDescent="0.25">
      <c r="A14" s="1210"/>
      <c r="B14" s="7"/>
      <c r="C14" s="8"/>
      <c r="D14" s="1667"/>
      <c r="E14" s="433"/>
      <c r="F14" s="1225"/>
      <c r="G14" s="1875"/>
      <c r="H14" s="486" t="s">
        <v>158</v>
      </c>
      <c r="I14" s="906"/>
      <c r="J14" s="921">
        <v>200</v>
      </c>
      <c r="K14" s="334"/>
      <c r="L14" s="529"/>
      <c r="M14" s="1569"/>
      <c r="N14" s="1237"/>
      <c r="O14" s="380"/>
      <c r="P14" s="469"/>
      <c r="Q14" s="536"/>
    </row>
    <row r="15" spans="1:22" s="3" customFormat="1" ht="20.25" customHeight="1" x14ac:dyDescent="0.25">
      <c r="A15" s="1210"/>
      <c r="B15" s="7"/>
      <c r="C15" s="8"/>
      <c r="D15" s="1667"/>
      <c r="E15" s="433"/>
      <c r="F15" s="1225"/>
      <c r="G15" s="1875"/>
      <c r="H15" s="769" t="s">
        <v>22</v>
      </c>
      <c r="I15" s="907">
        <v>1102.9000000000001</v>
      </c>
      <c r="J15" s="259">
        <v>1354.9</v>
      </c>
      <c r="K15" s="334">
        <v>1479.4</v>
      </c>
      <c r="L15" s="355">
        <v>1476.7</v>
      </c>
      <c r="M15" s="1588" t="s">
        <v>24</v>
      </c>
      <c r="N15" s="303">
        <v>5200</v>
      </c>
      <c r="O15" s="713">
        <v>4500</v>
      </c>
      <c r="P15" s="526">
        <v>4500</v>
      </c>
      <c r="Q15" s="111">
        <v>4500</v>
      </c>
    </row>
    <row r="16" spans="1:22" s="3" customFormat="1" ht="20.25" customHeight="1" x14ac:dyDescent="0.25">
      <c r="A16" s="1210"/>
      <c r="B16" s="7"/>
      <c r="C16" s="8"/>
      <c r="D16" s="1667"/>
      <c r="E16" s="433"/>
      <c r="F16" s="1225"/>
      <c r="G16" s="980"/>
      <c r="H16" s="769" t="s">
        <v>158</v>
      </c>
      <c r="I16" s="908"/>
      <c r="J16" s="922">
        <v>124.5</v>
      </c>
      <c r="K16" s="334"/>
      <c r="L16" s="355"/>
      <c r="M16" s="1584"/>
      <c r="N16" s="1237"/>
      <c r="O16" s="380"/>
      <c r="P16" s="469"/>
      <c r="Q16" s="536"/>
    </row>
    <row r="17" spans="1:18" s="3" customFormat="1" ht="54" customHeight="1" x14ac:dyDescent="0.25">
      <c r="A17" s="1210"/>
      <c r="B17" s="7"/>
      <c r="C17" s="8"/>
      <c r="D17" s="1667"/>
      <c r="E17" s="433"/>
      <c r="F17" s="1225"/>
      <c r="G17" s="980"/>
      <c r="H17" s="768" t="s">
        <v>22</v>
      </c>
      <c r="I17" s="907">
        <v>178.6</v>
      </c>
      <c r="J17" s="922">
        <v>185.1</v>
      </c>
      <c r="K17" s="334">
        <v>185.1</v>
      </c>
      <c r="L17" s="355">
        <v>185.1</v>
      </c>
      <c r="M17" s="39" t="s">
        <v>25</v>
      </c>
      <c r="N17" s="220">
        <v>90</v>
      </c>
      <c r="O17" s="681">
        <v>90</v>
      </c>
      <c r="P17" s="237">
        <v>90</v>
      </c>
      <c r="Q17" s="524">
        <v>90</v>
      </c>
    </row>
    <row r="18" spans="1:18" s="3" customFormat="1" ht="54.75" customHeight="1" x14ac:dyDescent="0.25">
      <c r="A18" s="1210"/>
      <c r="B18" s="7"/>
      <c r="C18" s="8"/>
      <c r="D18" s="361" t="s">
        <v>21</v>
      </c>
      <c r="E18" s="433"/>
      <c r="F18" s="1225"/>
      <c r="G18" s="980"/>
      <c r="H18" s="131" t="s">
        <v>20</v>
      </c>
      <c r="I18" s="909">
        <v>2.2000000000000002</v>
      </c>
      <c r="J18" s="137">
        <v>2.2000000000000002</v>
      </c>
      <c r="K18" s="189">
        <v>2.2000000000000002</v>
      </c>
      <c r="L18" s="355">
        <v>2.2000000000000002</v>
      </c>
      <c r="M18" s="39" t="s">
        <v>102</v>
      </c>
      <c r="N18" s="220">
        <v>5</v>
      </c>
      <c r="O18" s="681">
        <v>5</v>
      </c>
      <c r="P18" s="237">
        <v>5</v>
      </c>
      <c r="Q18" s="524">
        <v>5</v>
      </c>
      <c r="R18" s="892"/>
    </row>
    <row r="19" spans="1:18" s="3" customFormat="1" ht="41.25" customHeight="1" x14ac:dyDescent="0.25">
      <c r="A19" s="1210"/>
      <c r="B19" s="7"/>
      <c r="C19" s="8"/>
      <c r="D19" s="361"/>
      <c r="E19" s="433"/>
      <c r="F19" s="1225"/>
      <c r="G19" s="980"/>
      <c r="H19" s="131" t="s">
        <v>20</v>
      </c>
      <c r="I19" s="910">
        <v>725.5</v>
      </c>
      <c r="J19" s="259">
        <v>808.6</v>
      </c>
      <c r="K19" s="334">
        <v>808.6</v>
      </c>
      <c r="L19" s="355">
        <v>808.6</v>
      </c>
      <c r="M19" s="49" t="s">
        <v>101</v>
      </c>
      <c r="N19" s="129">
        <v>180</v>
      </c>
      <c r="O19" s="713">
        <v>185</v>
      </c>
      <c r="P19" s="526">
        <v>185</v>
      </c>
      <c r="Q19" s="111">
        <v>185</v>
      </c>
    </row>
    <row r="20" spans="1:18" s="3" customFormat="1" ht="36.75" customHeight="1" x14ac:dyDescent="0.25">
      <c r="A20" s="1210"/>
      <c r="B20" s="7"/>
      <c r="C20" s="8"/>
      <c r="D20" s="272"/>
      <c r="E20" s="433"/>
      <c r="F20" s="1225"/>
      <c r="G20" s="980"/>
      <c r="H20" s="131" t="s">
        <v>20</v>
      </c>
      <c r="I20" s="909">
        <v>52.6</v>
      </c>
      <c r="J20" s="259">
        <v>52.6</v>
      </c>
      <c r="K20" s="334">
        <v>69</v>
      </c>
      <c r="L20" s="355">
        <v>73</v>
      </c>
      <c r="M20" s="1879" t="s">
        <v>103</v>
      </c>
      <c r="N20" s="129">
        <v>40</v>
      </c>
      <c r="O20" s="713">
        <v>45</v>
      </c>
      <c r="P20" s="526">
        <v>50</v>
      </c>
      <c r="Q20" s="111">
        <v>55</v>
      </c>
    </row>
    <row r="21" spans="1:18" s="3" customFormat="1" ht="17.25" customHeight="1" x14ac:dyDescent="0.25">
      <c r="A21" s="1210"/>
      <c r="B21" s="7"/>
      <c r="C21" s="426"/>
      <c r="D21" s="1226"/>
      <c r="E21" s="433"/>
      <c r="F21" s="1225"/>
      <c r="G21" s="980"/>
      <c r="H21" s="770" t="s">
        <v>26</v>
      </c>
      <c r="I21" s="313">
        <f>SUM(I13:I20)</f>
        <v>3619.5999999999995</v>
      </c>
      <c r="J21" s="99">
        <f>SUM(J13:J20)</f>
        <v>3898.8999999999996</v>
      </c>
      <c r="K21" s="172">
        <f t="shared" ref="K21:L21" si="0">SUM(K13:K20)</f>
        <v>3915.2999999999997</v>
      </c>
      <c r="L21" s="258">
        <f t="shared" si="0"/>
        <v>3916.5999999999995</v>
      </c>
      <c r="M21" s="1880"/>
      <c r="N21" s="215"/>
      <c r="O21" s="83"/>
      <c r="P21" s="527"/>
      <c r="Q21" s="108"/>
    </row>
    <row r="22" spans="1:18" s="3" customFormat="1" ht="55.5" customHeight="1" x14ac:dyDescent="0.25">
      <c r="A22" s="1210"/>
      <c r="B22" s="7"/>
      <c r="C22" s="8"/>
      <c r="D22" s="1746" t="s">
        <v>27</v>
      </c>
      <c r="E22" s="1570" t="s">
        <v>117</v>
      </c>
      <c r="F22" s="1225"/>
      <c r="G22" s="980"/>
      <c r="H22" s="9" t="s">
        <v>20</v>
      </c>
      <c r="I22" s="923">
        <v>1932.1</v>
      </c>
      <c r="J22" s="132">
        <v>635.6</v>
      </c>
      <c r="K22" s="169">
        <v>2248</v>
      </c>
      <c r="L22" s="268">
        <f t="shared" ref="L22" si="1">3513-L23-L24-L25-L26-L27-L35</f>
        <v>2312.1</v>
      </c>
      <c r="M22" s="1239" t="s">
        <v>242</v>
      </c>
      <c r="N22" s="525">
        <v>440</v>
      </c>
      <c r="O22" s="379">
        <v>440</v>
      </c>
      <c r="P22" s="13">
        <v>450</v>
      </c>
      <c r="Q22" s="524">
        <v>450</v>
      </c>
    </row>
    <row r="23" spans="1:18" s="3" customFormat="1" ht="55.5" customHeight="1" x14ac:dyDescent="0.25">
      <c r="A23" s="1210"/>
      <c r="B23" s="7"/>
      <c r="C23" s="8"/>
      <c r="D23" s="1746"/>
      <c r="E23" s="1881"/>
      <c r="F23" s="1225"/>
      <c r="G23" s="980"/>
      <c r="H23" s="9" t="s">
        <v>20</v>
      </c>
      <c r="I23" s="923">
        <v>207.2</v>
      </c>
      <c r="J23" s="53">
        <v>239.4</v>
      </c>
      <c r="K23" s="208">
        <v>219.4</v>
      </c>
      <c r="L23" s="206">
        <v>219.4</v>
      </c>
      <c r="M23" s="1239" t="s">
        <v>243</v>
      </c>
      <c r="N23" s="525">
        <v>55</v>
      </c>
      <c r="O23" s="533">
        <v>55</v>
      </c>
      <c r="P23" s="534">
        <v>55</v>
      </c>
      <c r="Q23" s="524">
        <v>55</v>
      </c>
    </row>
    <row r="24" spans="1:18" s="3" customFormat="1" ht="55.5" customHeight="1" x14ac:dyDescent="0.25">
      <c r="A24" s="1210"/>
      <c r="B24" s="7"/>
      <c r="C24" s="8"/>
      <c r="D24" s="1746"/>
      <c r="E24" s="1881"/>
      <c r="F24" s="1225"/>
      <c r="G24" s="980"/>
      <c r="H24" s="9" t="s">
        <v>20</v>
      </c>
      <c r="I24" s="923">
        <v>518.1</v>
      </c>
      <c r="J24" s="98">
        <v>613.70000000000005</v>
      </c>
      <c r="K24" s="200">
        <v>550.6</v>
      </c>
      <c r="L24" s="188">
        <v>550.6</v>
      </c>
      <c r="M24" s="1235" t="s">
        <v>244</v>
      </c>
      <c r="N24" s="1237">
        <v>85</v>
      </c>
      <c r="O24" s="1230">
        <v>85</v>
      </c>
      <c r="P24" s="535">
        <v>85</v>
      </c>
      <c r="Q24" s="536">
        <v>85</v>
      </c>
    </row>
    <row r="25" spans="1:18" s="3" customFormat="1" ht="55.5" customHeight="1" x14ac:dyDescent="0.25">
      <c r="A25" s="1210"/>
      <c r="B25" s="7"/>
      <c r="C25" s="8"/>
      <c r="D25" s="1746"/>
      <c r="E25" s="1881"/>
      <c r="F25" s="1225"/>
      <c r="G25" s="980"/>
      <c r="H25" s="9" t="s">
        <v>20</v>
      </c>
      <c r="I25" s="923">
        <v>118.6</v>
      </c>
      <c r="J25" s="98">
        <v>151.69999999999999</v>
      </c>
      <c r="K25" s="200">
        <v>137.69999999999999</v>
      </c>
      <c r="L25" s="188">
        <v>137.69999999999999</v>
      </c>
      <c r="M25" s="1235" t="s">
        <v>245</v>
      </c>
      <c r="N25" s="1237">
        <v>29</v>
      </c>
      <c r="O25" s="1230">
        <v>29</v>
      </c>
      <c r="P25" s="535">
        <v>29</v>
      </c>
      <c r="Q25" s="536">
        <v>29</v>
      </c>
    </row>
    <row r="26" spans="1:18" s="3" customFormat="1" ht="55.5" customHeight="1" x14ac:dyDescent="0.25">
      <c r="A26" s="1210"/>
      <c r="B26" s="7"/>
      <c r="C26" s="8"/>
      <c r="D26" s="1746"/>
      <c r="E26" s="1881"/>
      <c r="F26" s="1225"/>
      <c r="G26" s="980"/>
      <c r="H26" s="9" t="s">
        <v>20</v>
      </c>
      <c r="I26" s="923">
        <v>217</v>
      </c>
      <c r="J26" s="53">
        <v>290.2</v>
      </c>
      <c r="K26" s="208">
        <v>264.8</v>
      </c>
      <c r="L26" s="206">
        <v>264.8</v>
      </c>
      <c r="M26" s="1239" t="s">
        <v>246</v>
      </c>
      <c r="N26" s="525">
        <v>40</v>
      </c>
      <c r="O26" s="533">
        <v>40</v>
      </c>
      <c r="P26" s="534">
        <v>40</v>
      </c>
      <c r="Q26" s="524">
        <v>40</v>
      </c>
    </row>
    <row r="27" spans="1:18" s="3" customFormat="1" ht="55.5" customHeight="1" x14ac:dyDescent="0.25">
      <c r="A27" s="1210"/>
      <c r="B27" s="7"/>
      <c r="C27" s="8"/>
      <c r="D27" s="1746"/>
      <c r="E27" s="1881"/>
      <c r="F27" s="1225"/>
      <c r="G27" s="980"/>
      <c r="H27" s="9" t="s">
        <v>20</v>
      </c>
      <c r="I27" s="923">
        <v>25.5</v>
      </c>
      <c r="J27" s="53">
        <v>28.4</v>
      </c>
      <c r="K27" s="208">
        <v>28.4</v>
      </c>
      <c r="L27" s="206">
        <v>28.4</v>
      </c>
      <c r="M27" s="1855" t="s">
        <v>247</v>
      </c>
      <c r="N27" s="303">
        <v>8</v>
      </c>
      <c r="O27" s="379">
        <v>8</v>
      </c>
      <c r="P27" s="13">
        <v>8</v>
      </c>
      <c r="Q27" s="111">
        <v>8</v>
      </c>
      <c r="R27" s="892"/>
    </row>
    <row r="28" spans="1:18" s="3" customFormat="1" ht="16.5" customHeight="1" x14ac:dyDescent="0.25">
      <c r="A28" s="1210"/>
      <c r="B28" s="7"/>
      <c r="C28" s="426"/>
      <c r="D28" s="1747"/>
      <c r="E28" s="1571"/>
      <c r="F28" s="1225"/>
      <c r="G28" s="980"/>
      <c r="H28" s="771" t="s">
        <v>26</v>
      </c>
      <c r="I28" s="491">
        <f>SUM(I22:I27)</f>
        <v>3018.4999999999995</v>
      </c>
      <c r="J28" s="99">
        <f>SUM(J22:J27)</f>
        <v>1959.0000000000002</v>
      </c>
      <c r="K28" s="172">
        <f>SUM(K22:K27)</f>
        <v>3448.9</v>
      </c>
      <c r="L28" s="258">
        <f t="shared" ref="L28" si="2">SUM(L22:L27)</f>
        <v>3513</v>
      </c>
      <c r="M28" s="1840"/>
      <c r="N28" s="1237"/>
      <c r="O28" s="1230"/>
      <c r="P28" s="535"/>
      <c r="Q28" s="536"/>
    </row>
    <row r="29" spans="1:18" s="3" customFormat="1" ht="27.75" customHeight="1" x14ac:dyDescent="0.25">
      <c r="A29" s="1210"/>
      <c r="B29" s="7"/>
      <c r="C29" s="8"/>
      <c r="D29" s="1746" t="s">
        <v>29</v>
      </c>
      <c r="E29" s="149"/>
      <c r="F29" s="1225"/>
      <c r="G29" s="980"/>
      <c r="H29" s="72" t="s">
        <v>20</v>
      </c>
      <c r="I29" s="911">
        <v>480.1</v>
      </c>
      <c r="J29" s="42">
        <v>768</v>
      </c>
      <c r="K29" s="209">
        <v>768</v>
      </c>
      <c r="L29" s="165">
        <v>768</v>
      </c>
      <c r="M29" s="1839" t="s">
        <v>30</v>
      </c>
      <c r="N29" s="1842">
        <v>41</v>
      </c>
      <c r="O29" s="1755">
        <v>51</v>
      </c>
      <c r="P29" s="84">
        <v>51</v>
      </c>
      <c r="Q29" s="108">
        <v>51</v>
      </c>
    </row>
    <row r="30" spans="1:18" s="3" customFormat="1" ht="16.5" customHeight="1" x14ac:dyDescent="0.25">
      <c r="A30" s="1210"/>
      <c r="B30" s="7"/>
      <c r="C30" s="426"/>
      <c r="D30" s="1747"/>
      <c r="E30" s="150"/>
      <c r="F30" s="1225"/>
      <c r="G30" s="980"/>
      <c r="H30" s="771" t="s">
        <v>26</v>
      </c>
      <c r="I30" s="491">
        <f>+I29</f>
        <v>480.1</v>
      </c>
      <c r="J30" s="99">
        <f>+J29</f>
        <v>768</v>
      </c>
      <c r="K30" s="172">
        <f>+K29</f>
        <v>768</v>
      </c>
      <c r="L30" s="258">
        <f>+L29</f>
        <v>768</v>
      </c>
      <c r="M30" s="1840"/>
      <c r="N30" s="1843"/>
      <c r="O30" s="1756"/>
      <c r="P30" s="535"/>
      <c r="Q30" s="536"/>
    </row>
    <row r="31" spans="1:18" s="3" customFormat="1" ht="38.25" customHeight="1" x14ac:dyDescent="0.25">
      <c r="A31" s="1210"/>
      <c r="B31" s="7"/>
      <c r="C31" s="8"/>
      <c r="D31" s="1746" t="s">
        <v>31</v>
      </c>
      <c r="E31" s="1757" t="s">
        <v>112</v>
      </c>
      <c r="F31" s="1225"/>
      <c r="G31" s="980"/>
      <c r="H31" s="72" t="s">
        <v>20</v>
      </c>
      <c r="I31" s="912">
        <v>387.2</v>
      </c>
      <c r="J31" s="98">
        <v>380.3</v>
      </c>
      <c r="K31" s="209">
        <v>395.5</v>
      </c>
      <c r="L31" s="165">
        <v>395.5</v>
      </c>
      <c r="M31" s="1839" t="s">
        <v>32</v>
      </c>
      <c r="N31" s="14" t="s">
        <v>181</v>
      </c>
      <c r="O31" s="616" t="s">
        <v>248</v>
      </c>
      <c r="P31" s="538" t="s">
        <v>248</v>
      </c>
      <c r="Q31" s="513">
        <v>1128</v>
      </c>
    </row>
    <row r="32" spans="1:18" s="3" customFormat="1" ht="16.5" customHeight="1" x14ac:dyDescent="0.25">
      <c r="A32" s="1210"/>
      <c r="B32" s="7"/>
      <c r="C32" s="8"/>
      <c r="D32" s="1746"/>
      <c r="E32" s="1758"/>
      <c r="F32" s="1225"/>
      <c r="G32" s="980"/>
      <c r="H32" s="771" t="s">
        <v>26</v>
      </c>
      <c r="I32" s="313">
        <f>+I31</f>
        <v>387.2</v>
      </c>
      <c r="J32" s="11">
        <f>+J31</f>
        <v>380.3</v>
      </c>
      <c r="K32" s="171">
        <f>+K31</f>
        <v>395.5</v>
      </c>
      <c r="L32" s="290">
        <f>+L31</f>
        <v>395.5</v>
      </c>
      <c r="M32" s="1839"/>
      <c r="N32" s="16" t="s">
        <v>182</v>
      </c>
      <c r="O32" s="687" t="s">
        <v>182</v>
      </c>
      <c r="P32" s="15" t="s">
        <v>182</v>
      </c>
      <c r="Q32" s="71">
        <v>700</v>
      </c>
    </row>
    <row r="33" spans="1:18" s="3" customFormat="1" ht="36.75" customHeight="1" x14ac:dyDescent="0.25">
      <c r="A33" s="1675"/>
      <c r="B33" s="1677"/>
      <c r="C33" s="1216"/>
      <c r="D33" s="1749" t="s">
        <v>33</v>
      </c>
      <c r="E33" s="1760" t="s">
        <v>112</v>
      </c>
      <c r="F33" s="1206"/>
      <c r="G33" s="981"/>
      <c r="H33" s="72" t="s">
        <v>22</v>
      </c>
      <c r="I33" s="913">
        <v>77.5</v>
      </c>
      <c r="J33" s="53">
        <v>71.099999999999994</v>
      </c>
      <c r="K33" s="208">
        <v>69.3</v>
      </c>
      <c r="L33" s="608">
        <v>69.3</v>
      </c>
      <c r="M33" s="1241" t="s">
        <v>104</v>
      </c>
      <c r="N33" s="276">
        <v>1260</v>
      </c>
      <c r="O33" s="78">
        <v>1128</v>
      </c>
      <c r="P33" s="275">
        <v>1128</v>
      </c>
      <c r="Q33" s="539">
        <v>1128</v>
      </c>
    </row>
    <row r="34" spans="1:18" s="3" customFormat="1" ht="21" customHeight="1" x14ac:dyDescent="0.25">
      <c r="A34" s="1675"/>
      <c r="B34" s="1677"/>
      <c r="C34" s="1216"/>
      <c r="D34" s="1747"/>
      <c r="E34" s="1761"/>
      <c r="F34" s="1206"/>
      <c r="G34" s="981"/>
      <c r="H34" s="350" t="s">
        <v>26</v>
      </c>
      <c r="I34" s="491">
        <f>+I33</f>
        <v>77.5</v>
      </c>
      <c r="J34" s="99">
        <f>+J33</f>
        <v>71.099999999999994</v>
      </c>
      <c r="K34" s="172">
        <f>+K33</f>
        <v>69.3</v>
      </c>
      <c r="L34" s="492">
        <f>+L33</f>
        <v>69.3</v>
      </c>
      <c r="M34" s="73"/>
      <c r="N34" s="1247"/>
      <c r="O34" s="332"/>
      <c r="P34" s="75"/>
      <c r="Q34" s="1247"/>
    </row>
    <row r="35" spans="1:18" s="2" customFormat="1" ht="16.5" customHeight="1" x14ac:dyDescent="0.25">
      <c r="A35" s="1675"/>
      <c r="B35" s="1677"/>
      <c r="C35" s="1216"/>
      <c r="D35" s="1746" t="s">
        <v>233</v>
      </c>
      <c r="E35" s="1748" t="s">
        <v>121</v>
      </c>
      <c r="F35" s="1665"/>
      <c r="G35" s="981"/>
      <c r="H35" s="772" t="s">
        <v>20</v>
      </c>
      <c r="I35" s="914">
        <v>342.1</v>
      </c>
      <c r="J35" s="1006">
        <v>397.6</v>
      </c>
      <c r="K35" s="195">
        <v>91.6</v>
      </c>
      <c r="L35" s="542"/>
      <c r="M35" s="1746" t="s">
        <v>143</v>
      </c>
      <c r="N35" s="215">
        <v>108</v>
      </c>
      <c r="O35" s="83">
        <v>108</v>
      </c>
      <c r="P35" s="318">
        <v>108</v>
      </c>
      <c r="Q35" s="215"/>
    </row>
    <row r="36" spans="1:18" s="2" customFormat="1" ht="16.5" customHeight="1" x14ac:dyDescent="0.25">
      <c r="A36" s="1675"/>
      <c r="B36" s="1677"/>
      <c r="C36" s="1216"/>
      <c r="D36" s="1746"/>
      <c r="E36" s="1748"/>
      <c r="F36" s="1665"/>
      <c r="G36" s="981"/>
      <c r="H36" s="773" t="s">
        <v>173</v>
      </c>
      <c r="I36" s="914">
        <v>197.2</v>
      </c>
      <c r="J36" s="21"/>
      <c r="K36" s="241"/>
      <c r="L36" s="543"/>
      <c r="M36" s="1746"/>
      <c r="N36" s="215"/>
      <c r="O36" s="83"/>
      <c r="P36" s="318"/>
      <c r="Q36" s="215"/>
    </row>
    <row r="37" spans="1:18" s="2" customFormat="1" ht="21" customHeight="1" x14ac:dyDescent="0.25">
      <c r="A37" s="1210"/>
      <c r="B37" s="1212"/>
      <c r="C37" s="1216"/>
      <c r="D37" s="1746"/>
      <c r="E37" s="1748"/>
      <c r="F37" s="1665"/>
      <c r="G37" s="981"/>
      <c r="H37" s="773" t="s">
        <v>162</v>
      </c>
      <c r="I37" s="915">
        <v>44.7</v>
      </c>
      <c r="J37" s="21">
        <v>230.3</v>
      </c>
      <c r="K37" s="241">
        <v>28.5</v>
      </c>
      <c r="L37" s="543"/>
      <c r="M37" s="1746"/>
      <c r="N37" s="215"/>
      <c r="O37" s="83"/>
      <c r="P37" s="318"/>
      <c r="Q37" s="215"/>
      <c r="R37" s="3"/>
    </row>
    <row r="38" spans="1:18" s="2" customFormat="1" ht="17.25" customHeight="1" x14ac:dyDescent="0.25">
      <c r="A38" s="1210"/>
      <c r="B38" s="1212"/>
      <c r="C38" s="1204"/>
      <c r="D38" s="1747"/>
      <c r="E38" s="1752"/>
      <c r="F38" s="1665"/>
      <c r="G38" s="981"/>
      <c r="H38" s="771" t="s">
        <v>26</v>
      </c>
      <c r="I38" s="313">
        <f>SUM(I35:I37)</f>
        <v>584</v>
      </c>
      <c r="J38" s="11">
        <f>SUM(J35:J37)</f>
        <v>627.90000000000009</v>
      </c>
      <c r="K38" s="171">
        <f>SUM(K35:K37)</f>
        <v>120.1</v>
      </c>
      <c r="L38" s="492"/>
      <c r="M38" s="1234"/>
      <c r="N38" s="423"/>
      <c r="O38" s="26"/>
      <c r="P38" s="1259"/>
      <c r="Q38" s="423"/>
      <c r="R38" s="3"/>
    </row>
    <row r="39" spans="1:18" s="2" customFormat="1" ht="41.25" customHeight="1" x14ac:dyDescent="0.25">
      <c r="A39" s="1210"/>
      <c r="B39" s="1212"/>
      <c r="C39" s="1216"/>
      <c r="D39" s="1746" t="s">
        <v>249</v>
      </c>
      <c r="E39" s="1748"/>
      <c r="F39" s="1665"/>
      <c r="G39" s="981"/>
      <c r="H39" s="772" t="s">
        <v>22</v>
      </c>
      <c r="I39" s="916">
        <v>12.4</v>
      </c>
      <c r="J39" s="1253">
        <v>28.2</v>
      </c>
      <c r="K39" s="1249">
        <v>42.7</v>
      </c>
      <c r="L39" s="151">
        <v>42.7</v>
      </c>
      <c r="M39" s="540" t="s">
        <v>183</v>
      </c>
      <c r="N39" s="307">
        <v>2</v>
      </c>
      <c r="O39" s="757">
        <v>3</v>
      </c>
      <c r="P39" s="306">
        <v>5</v>
      </c>
      <c r="Q39" s="758">
        <v>5</v>
      </c>
    </row>
    <row r="40" spans="1:18" s="2" customFormat="1" ht="40.5" customHeight="1" x14ac:dyDescent="0.25">
      <c r="A40" s="1210"/>
      <c r="B40" s="1212"/>
      <c r="C40" s="1216"/>
      <c r="D40" s="1746"/>
      <c r="E40" s="1748"/>
      <c r="F40" s="1665"/>
      <c r="G40" s="981"/>
      <c r="H40" s="772" t="s">
        <v>22</v>
      </c>
      <c r="I40" s="916">
        <v>26.8</v>
      </c>
      <c r="J40" s="53">
        <v>82.9</v>
      </c>
      <c r="K40" s="208">
        <v>138.80000000000001</v>
      </c>
      <c r="L40" s="151">
        <v>138.80000000000001</v>
      </c>
      <c r="M40" s="540" t="s">
        <v>250</v>
      </c>
      <c r="N40" s="307">
        <v>10</v>
      </c>
      <c r="O40" s="757">
        <v>6</v>
      </c>
      <c r="P40" s="306">
        <v>15</v>
      </c>
      <c r="Q40" s="758">
        <v>15</v>
      </c>
    </row>
    <row r="41" spans="1:18" s="2" customFormat="1" ht="16.5" customHeight="1" x14ac:dyDescent="0.25">
      <c r="A41" s="1210"/>
      <c r="B41" s="1212"/>
      <c r="C41" s="1204"/>
      <c r="D41" s="1747"/>
      <c r="E41" s="1748"/>
      <c r="F41" s="1665"/>
      <c r="G41" s="981"/>
      <c r="H41" s="771" t="s">
        <v>26</v>
      </c>
      <c r="I41" s="917">
        <f>SUM(I39:I40)</f>
        <v>39.200000000000003</v>
      </c>
      <c r="J41" s="321">
        <f>SUM(J39:J40)</f>
        <v>111.10000000000001</v>
      </c>
      <c r="K41" s="322">
        <f>SUM(K39:K40)</f>
        <v>181.5</v>
      </c>
      <c r="L41" s="373">
        <f>SUM(L39:L40)</f>
        <v>181.5</v>
      </c>
      <c r="M41" s="1202"/>
      <c r="N41" s="325"/>
      <c r="O41" s="324"/>
      <c r="P41" s="551"/>
      <c r="Q41" s="555"/>
    </row>
    <row r="42" spans="1:18" s="2" customFormat="1" ht="27.75" customHeight="1" x14ac:dyDescent="0.25">
      <c r="A42" s="1210"/>
      <c r="B42" s="1212"/>
      <c r="C42" s="1216"/>
      <c r="D42" s="1749" t="s">
        <v>170</v>
      </c>
      <c r="E42" s="1748"/>
      <c r="F42" s="1665"/>
      <c r="G42" s="981"/>
      <c r="H42" s="485" t="s">
        <v>37</v>
      </c>
      <c r="I42" s="918">
        <v>157.4</v>
      </c>
      <c r="J42" s="1253">
        <v>157.4</v>
      </c>
      <c r="K42" s="1249"/>
      <c r="L42" s="260"/>
      <c r="M42" s="1646" t="s">
        <v>171</v>
      </c>
      <c r="N42" s="320">
        <v>30</v>
      </c>
      <c r="O42" s="550">
        <v>30</v>
      </c>
      <c r="P42" s="347"/>
      <c r="Q42" s="320"/>
    </row>
    <row r="43" spans="1:18" s="2" customFormat="1" ht="17.25" customHeight="1" x14ac:dyDescent="0.25">
      <c r="A43" s="1210"/>
      <c r="B43" s="1212"/>
      <c r="C43" s="1216"/>
      <c r="D43" s="1746"/>
      <c r="E43" s="1748"/>
      <c r="F43" s="1665"/>
      <c r="G43" s="981"/>
      <c r="H43" s="770" t="s">
        <v>26</v>
      </c>
      <c r="I43" s="919">
        <f>SUM(I42:I42)</f>
        <v>157.4</v>
      </c>
      <c r="J43" s="253">
        <f>SUM(J42:J42)</f>
        <v>157.4</v>
      </c>
      <c r="K43" s="254">
        <f>SUM(K42:K42)</f>
        <v>0</v>
      </c>
      <c r="L43" s="265">
        <f>SUM(L42:L42)</f>
        <v>0</v>
      </c>
      <c r="M43" s="1661"/>
      <c r="N43" s="327"/>
      <c r="O43" s="326"/>
      <c r="P43" s="552"/>
      <c r="Q43" s="327"/>
    </row>
    <row r="44" spans="1:18" s="2" customFormat="1" ht="64.5" customHeight="1" x14ac:dyDescent="0.25">
      <c r="A44" s="1294"/>
      <c r="B44" s="1309"/>
      <c r="C44" s="1311"/>
      <c r="D44" s="51" t="s">
        <v>184</v>
      </c>
      <c r="E44" s="894"/>
      <c r="F44" s="375"/>
      <c r="G44" s="982"/>
      <c r="H44" s="774"/>
      <c r="I44" s="920"/>
      <c r="J44" s="328"/>
      <c r="K44" s="410"/>
      <c r="L44" s="445"/>
      <c r="M44" s="362" t="s">
        <v>185</v>
      </c>
      <c r="N44" s="330">
        <v>2500</v>
      </c>
      <c r="O44" s="310">
        <v>2500</v>
      </c>
      <c r="P44" s="553">
        <v>2500</v>
      </c>
      <c r="Q44" s="330">
        <v>2500</v>
      </c>
    </row>
    <row r="45" spans="1:18" s="2" customFormat="1" ht="53.25" customHeight="1" x14ac:dyDescent="0.25">
      <c r="A45" s="1294"/>
      <c r="B45" s="1309"/>
      <c r="C45" s="1311"/>
      <c r="D45" s="1628" t="s">
        <v>221</v>
      </c>
      <c r="E45" s="157"/>
      <c r="F45" s="375"/>
      <c r="G45" s="982"/>
      <c r="H45" s="774"/>
      <c r="I45" s="920"/>
      <c r="J45" s="328"/>
      <c r="K45" s="410"/>
      <c r="L45" s="445"/>
      <c r="M45" s="362" t="s">
        <v>185</v>
      </c>
      <c r="N45" s="330">
        <v>2500</v>
      </c>
      <c r="O45" s="310">
        <v>2500</v>
      </c>
      <c r="P45" s="553">
        <v>2500</v>
      </c>
      <c r="Q45" s="330">
        <v>2500</v>
      </c>
    </row>
    <row r="46" spans="1:18" s="2" customFormat="1" ht="17.25" customHeight="1" thickBot="1" x14ac:dyDescent="0.3">
      <c r="A46" s="1321"/>
      <c r="B46" s="1312"/>
      <c r="C46" s="432"/>
      <c r="D46" s="1679"/>
      <c r="E46" s="1631" t="s">
        <v>34</v>
      </c>
      <c r="F46" s="1632"/>
      <c r="G46" s="1632"/>
      <c r="H46" s="1632"/>
      <c r="I46" s="262">
        <f>I38+I34+I32+I30+I28+I21+I41+I43</f>
        <v>8363.4999999999982</v>
      </c>
      <c r="J46" s="22">
        <f>J38+J34+J32+J30+J28+J21+J41+J43</f>
        <v>7973.7</v>
      </c>
      <c r="K46" s="176">
        <f>K38+K34+K32+K30+K28+K21+K41+K43</f>
        <v>8898.6</v>
      </c>
      <c r="L46" s="263">
        <f>L38+L34+L32+L30+L28+L21+L41+L43</f>
        <v>8843.9</v>
      </c>
      <c r="M46" s="363"/>
      <c r="N46" s="152"/>
      <c r="O46" s="25"/>
      <c r="P46" s="282"/>
      <c r="Q46" s="152"/>
      <c r="R46" s="3"/>
    </row>
    <row r="47" spans="1:18" s="3" customFormat="1" ht="64.5" customHeight="1" x14ac:dyDescent="0.25">
      <c r="A47" s="1877" t="s">
        <v>15</v>
      </c>
      <c r="B47" s="1677" t="s">
        <v>15</v>
      </c>
      <c r="C47" s="1740" t="s">
        <v>35</v>
      </c>
      <c r="D47" s="1574" t="s">
        <v>36</v>
      </c>
      <c r="E47" s="1742"/>
      <c r="F47" s="1744" t="s">
        <v>19</v>
      </c>
      <c r="G47" s="326" t="s">
        <v>314</v>
      </c>
      <c r="H47" s="430" t="s">
        <v>37</v>
      </c>
      <c r="I47" s="779">
        <v>13213.2</v>
      </c>
      <c r="J47" s="1278">
        <v>8767.5</v>
      </c>
      <c r="K47" s="1277">
        <v>8767.5</v>
      </c>
      <c r="L47" s="1276">
        <v>8767.5</v>
      </c>
      <c r="M47" s="434" t="s">
        <v>38</v>
      </c>
      <c r="N47" s="215">
        <v>5720</v>
      </c>
      <c r="O47" s="83">
        <v>4300</v>
      </c>
      <c r="P47" s="84">
        <v>4300</v>
      </c>
      <c r="Q47" s="108">
        <v>4300</v>
      </c>
    </row>
    <row r="48" spans="1:18" s="3" customFormat="1" ht="16.5" customHeight="1" thickBot="1" x14ac:dyDescent="0.3">
      <c r="A48" s="1878"/>
      <c r="B48" s="1729"/>
      <c r="C48" s="1741"/>
      <c r="D48" s="1679"/>
      <c r="E48" s="1743"/>
      <c r="F48" s="1745"/>
      <c r="G48" s="983"/>
      <c r="H48" s="278" t="s">
        <v>26</v>
      </c>
      <c r="I48" s="288">
        <f>+I47</f>
        <v>13213.2</v>
      </c>
      <c r="J48" s="185">
        <f>+J47</f>
        <v>8767.5</v>
      </c>
      <c r="K48" s="197">
        <f>+K47</f>
        <v>8767.5</v>
      </c>
      <c r="L48" s="1273">
        <f>+L47</f>
        <v>8767.5</v>
      </c>
      <c r="M48" s="74"/>
      <c r="N48" s="420"/>
      <c r="O48" s="135"/>
      <c r="P48" s="283"/>
      <c r="Q48" s="420"/>
    </row>
    <row r="49" spans="1:21" s="3" customFormat="1" ht="21.75" customHeight="1" x14ac:dyDescent="0.25">
      <c r="A49" s="1293" t="s">
        <v>15</v>
      </c>
      <c r="B49" s="6" t="s">
        <v>15</v>
      </c>
      <c r="C49" s="130" t="s">
        <v>39</v>
      </c>
      <c r="D49" s="1678" t="s">
        <v>40</v>
      </c>
      <c r="E49" s="148"/>
      <c r="F49" s="79" t="s">
        <v>19</v>
      </c>
      <c r="G49" s="1863" t="s">
        <v>314</v>
      </c>
      <c r="H49" s="148" t="s">
        <v>37</v>
      </c>
      <c r="I49" s="1274">
        <v>13641.4</v>
      </c>
      <c r="J49" s="1278">
        <v>17720.599999999999</v>
      </c>
      <c r="K49" s="1277">
        <v>17720.599999999999</v>
      </c>
      <c r="L49" s="1276">
        <v>17720.599999999999</v>
      </c>
      <c r="M49" s="1837" t="s">
        <v>38</v>
      </c>
      <c r="N49" s="215" t="s">
        <v>251</v>
      </c>
      <c r="O49" s="559">
        <v>32000</v>
      </c>
      <c r="P49" s="559">
        <v>32000</v>
      </c>
      <c r="Q49" s="560">
        <v>32000</v>
      </c>
    </row>
    <row r="50" spans="1:21" s="3" customFormat="1" ht="16.5" customHeight="1" thickBot="1" x14ac:dyDescent="0.3">
      <c r="A50" s="1321"/>
      <c r="B50" s="24"/>
      <c r="C50" s="1313"/>
      <c r="D50" s="1679"/>
      <c r="E50" s="25"/>
      <c r="F50" s="1314"/>
      <c r="G50" s="1870"/>
      <c r="H50" s="278" t="s">
        <v>26</v>
      </c>
      <c r="I50" s="288">
        <f>+I49</f>
        <v>13641.4</v>
      </c>
      <c r="J50" s="166">
        <f>+J49</f>
        <v>17720.599999999999</v>
      </c>
      <c r="K50" s="438">
        <f>+K49</f>
        <v>17720.599999999999</v>
      </c>
      <c r="L50" s="462">
        <f>+L49</f>
        <v>17720.599999999999</v>
      </c>
      <c r="M50" s="1838"/>
      <c r="N50" s="215"/>
      <c r="O50" s="556"/>
      <c r="P50" s="557"/>
      <c r="Q50" s="558"/>
    </row>
    <row r="51" spans="1:21" s="2" customFormat="1" ht="54" customHeight="1" x14ac:dyDescent="0.25">
      <c r="A51" s="1876" t="s">
        <v>15</v>
      </c>
      <c r="B51" s="1676" t="s">
        <v>15</v>
      </c>
      <c r="C51" s="1730" t="s">
        <v>41</v>
      </c>
      <c r="D51" s="1678" t="s">
        <v>164</v>
      </c>
      <c r="E51" s="148"/>
      <c r="F51" s="1310" t="s">
        <v>19</v>
      </c>
      <c r="G51" s="1003" t="s">
        <v>314</v>
      </c>
      <c r="H51" s="775" t="s">
        <v>22</v>
      </c>
      <c r="I51" s="781">
        <v>488.2</v>
      </c>
      <c r="J51" s="879">
        <f>600-100</f>
        <v>500</v>
      </c>
      <c r="K51" s="880">
        <f>790-40-250</f>
        <v>500</v>
      </c>
      <c r="L51" s="879">
        <f>790-40-250</f>
        <v>500</v>
      </c>
      <c r="M51" s="1844" t="s">
        <v>165</v>
      </c>
      <c r="N51" s="1833">
        <v>420</v>
      </c>
      <c r="O51" s="385">
        <v>450</v>
      </c>
      <c r="P51" s="559">
        <v>450</v>
      </c>
      <c r="Q51" s="560">
        <v>450</v>
      </c>
      <c r="R51" s="1179"/>
    </row>
    <row r="52" spans="1:21" s="3" customFormat="1" ht="16.5" customHeight="1" thickBot="1" x14ac:dyDescent="0.3">
      <c r="A52" s="1878"/>
      <c r="B52" s="1729"/>
      <c r="C52" s="1732"/>
      <c r="D52" s="1679"/>
      <c r="E52" s="25"/>
      <c r="F52" s="1314"/>
      <c r="G52" s="983"/>
      <c r="H52" s="278" t="s">
        <v>26</v>
      </c>
      <c r="I52" s="288">
        <f>+I51</f>
        <v>488.2</v>
      </c>
      <c r="J52" s="166">
        <f>+J51</f>
        <v>500</v>
      </c>
      <c r="K52" s="176">
        <f>+K51</f>
        <v>500</v>
      </c>
      <c r="L52" s="462">
        <f>+L51</f>
        <v>500</v>
      </c>
      <c r="M52" s="1845"/>
      <c r="N52" s="1841"/>
      <c r="O52" s="972"/>
      <c r="P52" s="564"/>
      <c r="Q52" s="565"/>
    </row>
    <row r="53" spans="1:21" s="2" customFormat="1" ht="29.25" customHeight="1" x14ac:dyDescent="0.25">
      <c r="A53" s="1876" t="s">
        <v>15</v>
      </c>
      <c r="B53" s="1676" t="s">
        <v>15</v>
      </c>
      <c r="C53" s="1730" t="s">
        <v>42</v>
      </c>
      <c r="D53" s="1678" t="s">
        <v>212</v>
      </c>
      <c r="E53" s="148"/>
      <c r="F53" s="1310" t="s">
        <v>19</v>
      </c>
      <c r="G53" s="1003" t="s">
        <v>314</v>
      </c>
      <c r="H53" s="775" t="s">
        <v>20</v>
      </c>
      <c r="I53" s="782">
        <v>238.4</v>
      </c>
      <c r="J53" s="126">
        <v>210.6</v>
      </c>
      <c r="K53" s="199">
        <v>219</v>
      </c>
      <c r="L53" s="127">
        <v>219</v>
      </c>
      <c r="M53" s="566" t="s">
        <v>210</v>
      </c>
      <c r="N53" s="843">
        <v>145</v>
      </c>
      <c r="O53" s="567">
        <v>200</v>
      </c>
      <c r="P53" s="568">
        <v>200</v>
      </c>
      <c r="Q53" s="569">
        <v>200</v>
      </c>
      <c r="R53" s="3"/>
    </row>
    <row r="54" spans="1:21" s="2" customFormat="1" ht="24" customHeight="1" x14ac:dyDescent="0.25">
      <c r="A54" s="1877"/>
      <c r="B54" s="1677"/>
      <c r="C54" s="1731"/>
      <c r="D54" s="1574"/>
      <c r="E54" s="26"/>
      <c r="F54" s="52"/>
      <c r="G54" s="984"/>
      <c r="H54" s="776"/>
      <c r="I54" s="783"/>
      <c r="J54" s="181"/>
      <c r="K54" s="192"/>
      <c r="L54" s="247"/>
      <c r="M54" s="1882" t="s">
        <v>211</v>
      </c>
      <c r="N54" s="844">
        <v>34</v>
      </c>
      <c r="O54" s="570">
        <v>50</v>
      </c>
      <c r="P54" s="571">
        <v>50</v>
      </c>
      <c r="Q54" s="572">
        <v>50</v>
      </c>
    </row>
    <row r="55" spans="1:21" s="3" customFormat="1" ht="16.5" customHeight="1" thickBot="1" x14ac:dyDescent="0.3">
      <c r="A55" s="1878"/>
      <c r="B55" s="1729"/>
      <c r="C55" s="1732"/>
      <c r="D55" s="1679"/>
      <c r="E55" s="25"/>
      <c r="F55" s="1314"/>
      <c r="G55" s="983"/>
      <c r="H55" s="278" t="s">
        <v>26</v>
      </c>
      <c r="I55" s="288">
        <f>+I53</f>
        <v>238.4</v>
      </c>
      <c r="J55" s="166">
        <f>+J53</f>
        <v>210.6</v>
      </c>
      <c r="K55" s="176">
        <f>+K53</f>
        <v>219</v>
      </c>
      <c r="L55" s="462">
        <f>+L53</f>
        <v>219</v>
      </c>
      <c r="M55" s="1883"/>
      <c r="N55" s="422"/>
      <c r="O55" s="562"/>
      <c r="P55" s="573"/>
      <c r="Q55" s="574"/>
    </row>
    <row r="56" spans="1:21" s="2" customFormat="1" ht="16.5" customHeight="1" thickBot="1" x14ac:dyDescent="0.3">
      <c r="A56" s="1322" t="s">
        <v>15</v>
      </c>
      <c r="B56" s="5" t="s">
        <v>15</v>
      </c>
      <c r="C56" s="1735" t="s">
        <v>43</v>
      </c>
      <c r="D56" s="1736"/>
      <c r="E56" s="1736"/>
      <c r="F56" s="1736"/>
      <c r="G56" s="1737"/>
      <c r="H56" s="1737"/>
      <c r="I56" s="784">
        <f t="shared" ref="I56:L56" si="3">I52+I50+I48+I46+I55</f>
        <v>35944.700000000004</v>
      </c>
      <c r="J56" s="1279">
        <f>J52+J50+J48+J46+J55</f>
        <v>35172.399999999994</v>
      </c>
      <c r="K56" s="541">
        <f>K52+K50+K48+K46+K55</f>
        <v>36105.699999999997</v>
      </c>
      <c r="L56" s="1280">
        <f t="shared" si="3"/>
        <v>36051</v>
      </c>
      <c r="M56" s="1609"/>
      <c r="N56" s="1610"/>
      <c r="O56" s="1610"/>
      <c r="P56" s="1610"/>
      <c r="Q56" s="1611"/>
    </row>
    <row r="57" spans="1:21" s="2" customFormat="1" ht="16.5" customHeight="1" thickBot="1" x14ac:dyDescent="0.3">
      <c r="A57" s="1323" t="s">
        <v>15</v>
      </c>
      <c r="B57" s="5" t="s">
        <v>35</v>
      </c>
      <c r="C57" s="1642" t="s">
        <v>44</v>
      </c>
      <c r="D57" s="1642"/>
      <c r="E57" s="1642"/>
      <c r="F57" s="1642"/>
      <c r="G57" s="1721"/>
      <c r="H57" s="1721"/>
      <c r="I57" s="1721"/>
      <c r="J57" s="1721"/>
      <c r="K57" s="1721"/>
      <c r="L57" s="1721"/>
      <c r="M57" s="1642"/>
      <c r="N57" s="1642"/>
      <c r="O57" s="1642"/>
      <c r="P57" s="1642"/>
      <c r="Q57" s="1643"/>
    </row>
    <row r="58" spans="1:21" s="3" customFormat="1" ht="31.5" customHeight="1" x14ac:dyDescent="0.25">
      <c r="A58" s="1293" t="s">
        <v>15</v>
      </c>
      <c r="B58" s="1308" t="s">
        <v>35</v>
      </c>
      <c r="C58" s="28" t="s">
        <v>15</v>
      </c>
      <c r="D58" s="1304" t="s">
        <v>45</v>
      </c>
      <c r="E58" s="1856" t="s">
        <v>118</v>
      </c>
      <c r="F58" s="309">
        <v>3</v>
      </c>
      <c r="G58" s="1318" t="s">
        <v>314</v>
      </c>
      <c r="H58" s="957" t="s">
        <v>93</v>
      </c>
      <c r="I58" s="956">
        <f>41+6.3+9.8+5.6+0.6+4.2+2.8+0.2</f>
        <v>70.5</v>
      </c>
      <c r="J58" s="1176"/>
      <c r="K58" s="880"/>
      <c r="L58" s="1177"/>
      <c r="M58" s="140"/>
      <c r="N58" s="925"/>
      <c r="O58" s="1040"/>
      <c r="P58" s="617"/>
      <c r="Q58" s="293"/>
    </row>
    <row r="59" spans="1:21" s="3" customFormat="1" ht="18" customHeight="1" x14ac:dyDescent="0.25">
      <c r="A59" s="1294"/>
      <c r="B59" s="1309"/>
      <c r="C59" s="1311"/>
      <c r="D59" s="1606" t="s">
        <v>147</v>
      </c>
      <c r="E59" s="1857"/>
      <c r="F59" s="217"/>
      <c r="G59" s="1004"/>
      <c r="H59" s="769" t="s">
        <v>22</v>
      </c>
      <c r="I59" s="808">
        <v>351.3</v>
      </c>
      <c r="J59" s="612">
        <v>439.9</v>
      </c>
      <c r="K59" s="612">
        <v>439.9</v>
      </c>
      <c r="L59" s="612">
        <v>439.9</v>
      </c>
      <c r="M59" s="18" t="s">
        <v>252</v>
      </c>
      <c r="N59" s="536">
        <v>82</v>
      </c>
      <c r="O59" s="897">
        <v>82</v>
      </c>
      <c r="P59" s="1320">
        <v>82</v>
      </c>
      <c r="Q59" s="424">
        <v>82</v>
      </c>
      <c r="R59" s="182"/>
      <c r="S59" s="182"/>
      <c r="T59" s="182"/>
      <c r="U59" s="1179"/>
    </row>
    <row r="60" spans="1:21" s="3" customFormat="1" ht="30" customHeight="1" x14ac:dyDescent="0.25">
      <c r="A60" s="1294"/>
      <c r="B60" s="1309"/>
      <c r="C60" s="1311"/>
      <c r="D60" s="1607"/>
      <c r="E60" s="1857"/>
      <c r="F60" s="217"/>
      <c r="G60" s="1004"/>
      <c r="H60" s="486" t="s">
        <v>46</v>
      </c>
      <c r="I60" s="808">
        <v>360</v>
      </c>
      <c r="J60" s="902">
        <v>360</v>
      </c>
      <c r="K60" s="169">
        <v>369.3</v>
      </c>
      <c r="L60" s="722">
        <v>376.2</v>
      </c>
      <c r="M60" s="301" t="s">
        <v>253</v>
      </c>
      <c r="N60" s="926">
        <v>1</v>
      </c>
      <c r="O60" s="1041"/>
      <c r="P60" s="619"/>
      <c r="Q60" s="71"/>
      <c r="R60" s="182"/>
      <c r="S60" s="1179"/>
      <c r="T60" s="1179"/>
      <c r="U60" s="1179"/>
    </row>
    <row r="61" spans="1:21" s="3" customFormat="1" ht="16.5" customHeight="1" x14ac:dyDescent="0.25">
      <c r="A61" s="1294"/>
      <c r="B61" s="1309"/>
      <c r="C61" s="1311"/>
      <c r="D61" s="1306"/>
      <c r="E61" s="1857"/>
      <c r="F61" s="217"/>
      <c r="G61" s="1004"/>
      <c r="H61" s="791"/>
      <c r="I61" s="1262"/>
      <c r="J61" s="904"/>
      <c r="K61" s="200"/>
      <c r="L61" s="947"/>
      <c r="M61" s="1316" t="s">
        <v>254</v>
      </c>
      <c r="N61" s="927"/>
      <c r="O61" s="897">
        <v>1</v>
      </c>
      <c r="P61" s="1319"/>
      <c r="Q61" s="423"/>
      <c r="R61" s="1263"/>
      <c r="S61" s="1263"/>
      <c r="T61" s="1179"/>
      <c r="U61" s="1179"/>
    </row>
    <row r="62" spans="1:21" s="3" customFormat="1" ht="30" customHeight="1" x14ac:dyDescent="0.25">
      <c r="A62" s="1294"/>
      <c r="B62" s="1309"/>
      <c r="C62" s="1311"/>
      <c r="D62" s="1606" t="s">
        <v>169</v>
      </c>
      <c r="E62" s="1857"/>
      <c r="F62" s="217"/>
      <c r="G62" s="1004"/>
      <c r="H62" s="485" t="s">
        <v>20</v>
      </c>
      <c r="I62" s="805">
        <v>2.8</v>
      </c>
      <c r="J62" s="612">
        <v>0.9</v>
      </c>
      <c r="K62" s="208"/>
      <c r="L62" s="910"/>
      <c r="M62" s="1846" t="s">
        <v>174</v>
      </c>
      <c r="N62" s="111">
        <v>60</v>
      </c>
      <c r="O62" s="12">
        <v>60</v>
      </c>
      <c r="P62" s="620"/>
      <c r="Q62" s="303"/>
    </row>
    <row r="63" spans="1:21" s="3" customFormat="1" ht="14.25" customHeight="1" x14ac:dyDescent="0.25">
      <c r="A63" s="1294"/>
      <c r="B63" s="1309"/>
      <c r="C63" s="1311"/>
      <c r="D63" s="1607"/>
      <c r="E63" s="1857"/>
      <c r="F63" s="217"/>
      <c r="G63" s="1004"/>
      <c r="H63" s="485" t="s">
        <v>22</v>
      </c>
      <c r="I63" s="807">
        <v>2.7</v>
      </c>
      <c r="J63" s="612">
        <v>1</v>
      </c>
      <c r="K63" s="208"/>
      <c r="L63" s="910"/>
      <c r="M63" s="1847"/>
      <c r="N63" s="928"/>
      <c r="O63" s="791"/>
      <c r="P63" s="621"/>
      <c r="Q63" s="1315"/>
    </row>
    <row r="64" spans="1:21" s="3" customFormat="1" ht="15.75" customHeight="1" x14ac:dyDescent="0.25">
      <c r="A64" s="1294"/>
      <c r="B64" s="1309"/>
      <c r="C64" s="1311"/>
      <c r="D64" s="1607"/>
      <c r="E64" s="1857"/>
      <c r="F64" s="217"/>
      <c r="G64" s="1004"/>
      <c r="H64" s="759" t="s">
        <v>163</v>
      </c>
      <c r="I64" s="924">
        <v>15.5</v>
      </c>
      <c r="J64" s="613"/>
      <c r="K64" s="208"/>
      <c r="L64" s="910"/>
      <c r="M64" s="1846" t="s">
        <v>255</v>
      </c>
      <c r="N64" s="929">
        <v>30</v>
      </c>
      <c r="O64" s="486"/>
      <c r="P64" s="620"/>
      <c r="Q64" s="303"/>
    </row>
    <row r="65" spans="1:17" s="3" customFormat="1" ht="15.75" customHeight="1" x14ac:dyDescent="0.25">
      <c r="A65" s="1294"/>
      <c r="B65" s="1309"/>
      <c r="C65" s="1311"/>
      <c r="D65" s="1607"/>
      <c r="E65" s="1857"/>
      <c r="F65" s="217"/>
      <c r="G65" s="1004"/>
      <c r="H65" s="485" t="s">
        <v>62</v>
      </c>
      <c r="I65" s="804">
        <v>15</v>
      </c>
      <c r="J65" s="613"/>
      <c r="K65" s="208"/>
      <c r="L65" s="910"/>
      <c r="M65" s="1848"/>
      <c r="N65" s="517"/>
      <c r="O65" s="768"/>
      <c r="P65" s="621"/>
      <c r="Q65" s="1315"/>
    </row>
    <row r="66" spans="1:17" s="3" customFormat="1" ht="18" customHeight="1" x14ac:dyDescent="0.25">
      <c r="A66" s="1294"/>
      <c r="B66" s="1309"/>
      <c r="C66" s="1311"/>
      <c r="D66" s="1796"/>
      <c r="E66" s="1857"/>
      <c r="F66" s="217"/>
      <c r="G66" s="1004"/>
      <c r="H66" s="485" t="s">
        <v>62</v>
      </c>
      <c r="I66" s="804"/>
      <c r="J66" s="612">
        <v>9.4</v>
      </c>
      <c r="K66" s="208"/>
      <c r="L66" s="910"/>
      <c r="M66" s="1847"/>
      <c r="N66" s="928"/>
      <c r="O66" s="791"/>
      <c r="P66" s="622"/>
      <c r="Q66" s="359"/>
    </row>
    <row r="67" spans="1:17" s="3" customFormat="1" ht="29.25" customHeight="1" x14ac:dyDescent="0.25">
      <c r="A67" s="1294"/>
      <c r="B67" s="1309"/>
      <c r="C67" s="1311"/>
      <c r="D67" s="264" t="s">
        <v>223</v>
      </c>
      <c r="E67" s="1857"/>
      <c r="F67" s="217"/>
      <c r="G67" s="1004"/>
      <c r="H67" s="773" t="s">
        <v>22</v>
      </c>
      <c r="I67" s="806">
        <v>698.7</v>
      </c>
      <c r="J67" s="902">
        <v>855.9</v>
      </c>
      <c r="K67" s="902">
        <v>855.9</v>
      </c>
      <c r="L67" s="902">
        <v>855.9</v>
      </c>
      <c r="M67" s="936" t="s">
        <v>189</v>
      </c>
      <c r="N67" s="930" t="s">
        <v>190</v>
      </c>
      <c r="O67" s="1042">
        <v>160</v>
      </c>
      <c r="P67" s="1007">
        <v>160</v>
      </c>
      <c r="Q67" s="1008">
        <v>160</v>
      </c>
    </row>
    <row r="68" spans="1:17" s="3" customFormat="1" ht="27.75" customHeight="1" x14ac:dyDescent="0.25">
      <c r="A68" s="1294"/>
      <c r="B68" s="1309"/>
      <c r="C68" s="1311"/>
      <c r="D68" s="142"/>
      <c r="E68" s="1857"/>
      <c r="F68" s="217"/>
      <c r="G68" s="1004"/>
      <c r="H68" s="773" t="s">
        <v>22</v>
      </c>
      <c r="I68" s="805">
        <v>41.4</v>
      </c>
      <c r="J68" s="53"/>
      <c r="K68" s="208"/>
      <c r="L68" s="206"/>
      <c r="M68" s="937" t="s">
        <v>256</v>
      </c>
      <c r="N68" s="931">
        <v>1</v>
      </c>
      <c r="O68" s="1042"/>
      <c r="P68" s="579"/>
      <c r="Q68" s="580"/>
    </row>
    <row r="69" spans="1:17" s="3" customFormat="1" ht="27" customHeight="1" x14ac:dyDescent="0.25">
      <c r="A69" s="1294"/>
      <c r="B69" s="1309"/>
      <c r="C69" s="1311"/>
      <c r="D69" s="1306"/>
      <c r="E69" s="1857"/>
      <c r="F69" s="217"/>
      <c r="G69" s="1004"/>
      <c r="H69" s="773" t="s">
        <v>22</v>
      </c>
      <c r="I69" s="806">
        <v>1.1000000000000001</v>
      </c>
      <c r="J69" s="181"/>
      <c r="K69" s="192"/>
      <c r="L69" s="181"/>
      <c r="M69" s="936" t="s">
        <v>257</v>
      </c>
      <c r="N69" s="932">
        <v>3</v>
      </c>
      <c r="O69" s="1043"/>
      <c r="P69" s="581"/>
      <c r="Q69" s="582"/>
    </row>
    <row r="70" spans="1:17" s="3" customFormat="1" ht="28.5" customHeight="1" x14ac:dyDescent="0.25">
      <c r="A70" s="1294"/>
      <c r="B70" s="1309"/>
      <c r="C70" s="1311"/>
      <c r="D70" s="1306"/>
      <c r="E70" s="1857"/>
      <c r="F70" s="217"/>
      <c r="G70" s="1004"/>
      <c r="H70" s="773" t="s">
        <v>22</v>
      </c>
      <c r="I70" s="805">
        <v>1.4</v>
      </c>
      <c r="J70" s="259"/>
      <c r="K70" s="334"/>
      <c r="L70" s="291"/>
      <c r="M70" s="937" t="s">
        <v>258</v>
      </c>
      <c r="N70" s="931">
        <v>1</v>
      </c>
      <c r="O70" s="1042"/>
      <c r="P70" s="579"/>
      <c r="Q70" s="580"/>
    </row>
    <row r="71" spans="1:17" s="3" customFormat="1" ht="18" customHeight="1" x14ac:dyDescent="0.25">
      <c r="A71" s="1294"/>
      <c r="B71" s="1309"/>
      <c r="C71" s="1311"/>
      <c r="D71" s="1306"/>
      <c r="E71" s="1857"/>
      <c r="F71" s="217"/>
      <c r="G71" s="1004"/>
      <c r="H71" s="773" t="s">
        <v>22</v>
      </c>
      <c r="I71" s="808">
        <v>4.5999999999999996</v>
      </c>
      <c r="J71" s="531"/>
      <c r="K71" s="588"/>
      <c r="L71" s="1183"/>
      <c r="M71" s="937" t="s">
        <v>259</v>
      </c>
      <c r="N71" s="931">
        <v>4</v>
      </c>
      <c r="O71" s="1042"/>
      <c r="P71" s="579"/>
      <c r="Q71" s="580"/>
    </row>
    <row r="72" spans="1:17" s="3" customFormat="1" ht="27" customHeight="1" x14ac:dyDescent="0.25">
      <c r="A72" s="1294"/>
      <c r="B72" s="1309"/>
      <c r="C72" s="1311"/>
      <c r="D72" s="1306"/>
      <c r="E72" s="124"/>
      <c r="F72" s="217"/>
      <c r="G72" s="1004"/>
      <c r="H72" s="768"/>
      <c r="I72" s="811"/>
      <c r="J72" s="181"/>
      <c r="K72" s="192"/>
      <c r="L72" s="247"/>
      <c r="M72" s="937" t="s">
        <v>260</v>
      </c>
      <c r="N72" s="931"/>
      <c r="O72" s="1042">
        <v>3</v>
      </c>
      <c r="P72" s="583"/>
      <c r="Q72" s="634"/>
    </row>
    <row r="73" spans="1:17" s="3" customFormat="1" ht="27" customHeight="1" x14ac:dyDescent="0.25">
      <c r="A73" s="1294"/>
      <c r="B73" s="1309"/>
      <c r="C73" s="1311"/>
      <c r="D73" s="1306"/>
      <c r="E73" s="124"/>
      <c r="F73" s="217"/>
      <c r="G73" s="1004"/>
      <c r="H73" s="791"/>
      <c r="I73" s="806"/>
      <c r="J73" s="270"/>
      <c r="K73" s="575"/>
      <c r="L73" s="270"/>
      <c r="M73" s="937" t="s">
        <v>261</v>
      </c>
      <c r="N73" s="931"/>
      <c r="O73" s="1042">
        <v>2</v>
      </c>
      <c r="P73" s="583"/>
      <c r="Q73" s="634"/>
    </row>
    <row r="74" spans="1:17" s="3" customFormat="1" ht="42" customHeight="1" x14ac:dyDescent="0.25">
      <c r="A74" s="1294"/>
      <c r="B74" s="1309"/>
      <c r="C74" s="1311"/>
      <c r="D74" s="1306"/>
      <c r="E74" s="124"/>
      <c r="F74" s="217"/>
      <c r="G74" s="1004"/>
      <c r="H74" s="486" t="s">
        <v>46</v>
      </c>
      <c r="I74" s="808">
        <v>86.9</v>
      </c>
      <c r="J74" s="531">
        <v>87.8</v>
      </c>
      <c r="K74" s="588">
        <v>90</v>
      </c>
      <c r="L74" s="531">
        <v>92.5</v>
      </c>
      <c r="M74" s="937" t="s">
        <v>262</v>
      </c>
      <c r="N74" s="933" t="s">
        <v>131</v>
      </c>
      <c r="O74" s="1044" t="s">
        <v>263</v>
      </c>
      <c r="P74" s="584" t="s">
        <v>263</v>
      </c>
      <c r="Q74" s="441" t="s">
        <v>263</v>
      </c>
    </row>
    <row r="75" spans="1:17" s="3" customFormat="1" ht="32.25" customHeight="1" x14ac:dyDescent="0.25">
      <c r="A75" s="1294"/>
      <c r="B75" s="1309"/>
      <c r="C75" s="1311"/>
      <c r="D75" s="1306"/>
      <c r="E75" s="124"/>
      <c r="F75" s="217"/>
      <c r="G75" s="1004"/>
      <c r="H75" s="769" t="s">
        <v>47</v>
      </c>
      <c r="I75" s="805">
        <v>3</v>
      </c>
      <c r="J75" s="291">
        <v>5</v>
      </c>
      <c r="K75" s="334">
        <v>6</v>
      </c>
      <c r="L75" s="291">
        <v>7</v>
      </c>
      <c r="M75" s="938" t="s">
        <v>187</v>
      </c>
      <c r="N75" s="934">
        <v>250</v>
      </c>
      <c r="O75" s="769">
        <v>280</v>
      </c>
      <c r="P75" s="508">
        <v>300</v>
      </c>
      <c r="Q75" s="635">
        <v>320</v>
      </c>
    </row>
    <row r="76" spans="1:17" s="3" customFormat="1" ht="45.75" customHeight="1" thickBot="1" x14ac:dyDescent="0.3">
      <c r="A76" s="1294"/>
      <c r="B76" s="1309"/>
      <c r="C76" s="1311"/>
      <c r="D76" s="1317"/>
      <c r="E76" s="124"/>
      <c r="F76" s="217"/>
      <c r="G76" s="1004"/>
      <c r="H76" s="787" t="s">
        <v>37</v>
      </c>
      <c r="I76" s="808">
        <v>20</v>
      </c>
      <c r="J76" s="180">
        <v>23</v>
      </c>
      <c r="K76" s="191">
        <v>24</v>
      </c>
      <c r="L76" s="180">
        <v>25</v>
      </c>
      <c r="M76" s="939" t="s">
        <v>188</v>
      </c>
      <c r="N76" s="935" t="s">
        <v>186</v>
      </c>
      <c r="O76" s="1045" t="s">
        <v>186</v>
      </c>
      <c r="P76" s="586" t="s">
        <v>186</v>
      </c>
      <c r="Q76" s="587" t="s">
        <v>186</v>
      </c>
    </row>
    <row r="77" spans="1:17" s="3" customFormat="1" ht="55.5" customHeight="1" x14ac:dyDescent="0.25">
      <c r="A77" s="1294"/>
      <c r="B77" s="1309"/>
      <c r="C77" s="1307"/>
      <c r="D77" s="1305" t="s">
        <v>161</v>
      </c>
      <c r="E77" s="124"/>
      <c r="F77" s="217"/>
      <c r="G77" s="1004"/>
      <c r="H77" s="769" t="s">
        <v>37</v>
      </c>
      <c r="I77" s="805">
        <v>14.5</v>
      </c>
      <c r="J77" s="611">
        <v>6</v>
      </c>
      <c r="K77" s="334">
        <v>7</v>
      </c>
      <c r="L77" s="943">
        <v>8</v>
      </c>
      <c r="M77" s="948" t="s">
        <v>264</v>
      </c>
      <c r="N77" s="781">
        <v>0.5</v>
      </c>
      <c r="O77" s="589">
        <v>0.5</v>
      </c>
      <c r="P77" s="623">
        <v>0.5</v>
      </c>
      <c r="Q77" s="636">
        <v>0.5</v>
      </c>
    </row>
    <row r="78" spans="1:17" s="3" customFormat="1" ht="43.5" customHeight="1" thickBot="1" x14ac:dyDescent="0.3">
      <c r="A78" s="1294"/>
      <c r="B78" s="1309"/>
      <c r="C78" s="1311"/>
      <c r="D78" s="1317"/>
      <c r="E78" s="124"/>
      <c r="F78" s="217"/>
      <c r="G78" s="1004"/>
      <c r="H78" s="785" t="s">
        <v>62</v>
      </c>
      <c r="I78" s="806">
        <v>43.1</v>
      </c>
      <c r="J78" s="614">
        <v>43.1</v>
      </c>
      <c r="K78" s="605"/>
      <c r="L78" s="944"/>
      <c r="M78" s="949" t="s">
        <v>141</v>
      </c>
      <c r="N78" s="847" t="s">
        <v>100</v>
      </c>
      <c r="O78" s="590" t="s">
        <v>100</v>
      </c>
      <c r="P78" s="624"/>
      <c r="Q78" s="637"/>
    </row>
    <row r="79" spans="1:17" s="3" customFormat="1" ht="42" customHeight="1" x14ac:dyDescent="0.25">
      <c r="A79" s="1294"/>
      <c r="B79" s="1309"/>
      <c r="C79" s="1311"/>
      <c r="D79" s="1306" t="s">
        <v>160</v>
      </c>
      <c r="E79" s="124"/>
      <c r="F79" s="217"/>
      <c r="G79" s="1004"/>
      <c r="H79" s="786" t="s">
        <v>62</v>
      </c>
      <c r="I79" s="811">
        <v>7.2</v>
      </c>
      <c r="J79" s="613">
        <v>29.1</v>
      </c>
      <c r="K79" s="601"/>
      <c r="L79" s="916"/>
      <c r="M79" s="950" t="s">
        <v>141</v>
      </c>
      <c r="N79" s="294" t="s">
        <v>19</v>
      </c>
      <c r="O79" s="506" t="s">
        <v>19</v>
      </c>
      <c r="P79" s="509"/>
      <c r="Q79" s="294"/>
    </row>
    <row r="80" spans="1:17" s="3" customFormat="1" ht="21" customHeight="1" x14ac:dyDescent="0.25">
      <c r="A80" s="1294"/>
      <c r="B80" s="1309"/>
      <c r="C80" s="1311"/>
      <c r="D80" s="1607" t="s">
        <v>191</v>
      </c>
      <c r="E80" s="124"/>
      <c r="F80" s="217"/>
      <c r="G80" s="1004"/>
      <c r="H80" s="759" t="s">
        <v>22</v>
      </c>
      <c r="I80" s="808">
        <v>6.2</v>
      </c>
      <c r="J80" s="613">
        <v>1.9</v>
      </c>
      <c r="K80" s="601"/>
      <c r="L80" s="916"/>
      <c r="M80" s="1629" t="s">
        <v>265</v>
      </c>
      <c r="N80" s="352" t="s">
        <v>266</v>
      </c>
      <c r="O80" s="592"/>
      <c r="P80" s="510"/>
      <c r="Q80" s="352"/>
    </row>
    <row r="81" spans="1:18" s="3" customFormat="1" ht="21" customHeight="1" x14ac:dyDescent="0.25">
      <c r="A81" s="1294"/>
      <c r="B81" s="1309"/>
      <c r="C81" s="1311"/>
      <c r="D81" s="1607"/>
      <c r="E81" s="124"/>
      <c r="F81" s="217"/>
      <c r="G81" s="1004"/>
      <c r="H81" s="759" t="s">
        <v>20</v>
      </c>
      <c r="I81" s="808">
        <v>6.1</v>
      </c>
      <c r="J81" s="613">
        <v>1.9</v>
      </c>
      <c r="K81" s="601"/>
      <c r="L81" s="916"/>
      <c r="M81" s="1849"/>
      <c r="N81" s="235"/>
      <c r="O81" s="585"/>
      <c r="P81" s="755"/>
      <c r="Q81" s="235"/>
    </row>
    <row r="82" spans="1:18" s="3" customFormat="1" ht="21" customHeight="1" x14ac:dyDescent="0.25">
      <c r="A82" s="1294"/>
      <c r="B82" s="1309"/>
      <c r="C82" s="1311"/>
      <c r="D82" s="1607"/>
      <c r="E82" s="124"/>
      <c r="F82" s="217"/>
      <c r="G82" s="1004"/>
      <c r="H82" s="759" t="s">
        <v>163</v>
      </c>
      <c r="I82" s="808">
        <v>54</v>
      </c>
      <c r="J82" s="613"/>
      <c r="K82" s="601"/>
      <c r="L82" s="916"/>
      <c r="M82" s="1630" t="s">
        <v>192</v>
      </c>
      <c r="N82" s="294" t="s">
        <v>130</v>
      </c>
      <c r="O82" s="506" t="s">
        <v>19</v>
      </c>
      <c r="P82" s="509"/>
      <c r="Q82" s="294"/>
    </row>
    <row r="83" spans="1:18" s="3" customFormat="1" ht="21" customHeight="1" thickBot="1" x14ac:dyDescent="0.3">
      <c r="A83" s="1294"/>
      <c r="B83" s="1309"/>
      <c r="C83" s="1311"/>
      <c r="D83" s="1607"/>
      <c r="E83" s="124"/>
      <c r="F83" s="217"/>
      <c r="G83" s="1004"/>
      <c r="H83" s="759" t="s">
        <v>62</v>
      </c>
      <c r="I83" s="805">
        <v>15.3</v>
      </c>
      <c r="J83" s="613">
        <v>21.6</v>
      </c>
      <c r="K83" s="601"/>
      <c r="L83" s="916"/>
      <c r="M83" s="1850"/>
      <c r="N83" s="847"/>
      <c r="O83" s="590"/>
      <c r="P83" s="509"/>
      <c r="Q83" s="294"/>
      <c r="R83" s="892"/>
    </row>
    <row r="84" spans="1:18" s="3" customFormat="1" ht="41.25" customHeight="1" x14ac:dyDescent="0.25">
      <c r="A84" s="1210"/>
      <c r="B84" s="1212"/>
      <c r="C84" s="1204"/>
      <c r="D84" s="264" t="s">
        <v>148</v>
      </c>
      <c r="E84" s="124"/>
      <c r="F84" s="217"/>
      <c r="G84" s="1004"/>
      <c r="H84" s="769" t="s">
        <v>22</v>
      </c>
      <c r="I84" s="807">
        <v>434.7</v>
      </c>
      <c r="J84" s="612">
        <v>516.79999999999995</v>
      </c>
      <c r="K84" s="612">
        <v>516.79999999999995</v>
      </c>
      <c r="L84" s="612">
        <v>516.79999999999995</v>
      </c>
      <c r="M84" s="951" t="s">
        <v>196</v>
      </c>
      <c r="N84" s="848" t="s">
        <v>193</v>
      </c>
      <c r="O84" s="593" t="s">
        <v>193</v>
      </c>
      <c r="P84" s="625">
        <v>70</v>
      </c>
      <c r="Q84" s="638">
        <v>70</v>
      </c>
    </row>
    <row r="85" spans="1:18" s="3" customFormat="1" ht="33" customHeight="1" x14ac:dyDescent="0.25">
      <c r="A85" s="1210"/>
      <c r="B85" s="1212"/>
      <c r="C85" s="1216"/>
      <c r="D85" s="142"/>
      <c r="E85" s="124"/>
      <c r="F85" s="217"/>
      <c r="G85" s="1004"/>
      <c r="H85" s="486" t="s">
        <v>46</v>
      </c>
      <c r="I85" s="941">
        <v>107.4</v>
      </c>
      <c r="J85" s="902">
        <v>107.4</v>
      </c>
      <c r="K85" s="169">
        <v>107.4</v>
      </c>
      <c r="L85" s="722">
        <v>107.4</v>
      </c>
      <c r="M85" s="1197" t="s">
        <v>197</v>
      </c>
      <c r="N85" s="849" t="s">
        <v>194</v>
      </c>
      <c r="O85" s="594" t="s">
        <v>194</v>
      </c>
      <c r="P85" s="626">
        <v>42</v>
      </c>
      <c r="Q85" s="639">
        <v>42</v>
      </c>
    </row>
    <row r="86" spans="1:18" s="3" customFormat="1" ht="17.25" customHeight="1" x14ac:dyDescent="0.25">
      <c r="A86" s="1210"/>
      <c r="B86" s="1212"/>
      <c r="C86" s="1216"/>
      <c r="D86" s="142"/>
      <c r="E86" s="124"/>
      <c r="F86" s="217"/>
      <c r="G86" s="1004"/>
      <c r="H86" s="768"/>
      <c r="I86" s="924"/>
      <c r="J86" s="954"/>
      <c r="K86" s="193"/>
      <c r="L86" s="955"/>
      <c r="M86" s="1196" t="s">
        <v>267</v>
      </c>
      <c r="N86" s="850" t="s">
        <v>268</v>
      </c>
      <c r="O86" s="596"/>
      <c r="P86" s="627"/>
      <c r="Q86" s="640"/>
    </row>
    <row r="87" spans="1:18" s="3" customFormat="1" ht="41.25" customHeight="1" x14ac:dyDescent="0.25">
      <c r="A87" s="1210"/>
      <c r="B87" s="1212"/>
      <c r="C87" s="1216"/>
      <c r="D87" s="142"/>
      <c r="E87" s="124"/>
      <c r="F87" s="217"/>
      <c r="G87" s="1004"/>
      <c r="H87" s="791"/>
      <c r="I87" s="807"/>
      <c r="J87" s="904"/>
      <c r="K87" s="200"/>
      <c r="L87" s="947"/>
      <c r="M87" s="378" t="s">
        <v>198</v>
      </c>
      <c r="N87" s="338" t="s">
        <v>195</v>
      </c>
      <c r="O87" s="599" t="s">
        <v>195</v>
      </c>
      <c r="P87" s="628">
        <v>63</v>
      </c>
      <c r="Q87" s="641">
        <v>63</v>
      </c>
    </row>
    <row r="88" spans="1:18" s="3" customFormat="1" ht="16.5" customHeight="1" x14ac:dyDescent="0.25">
      <c r="A88" s="1210"/>
      <c r="B88" s="1212"/>
      <c r="C88" s="1216"/>
      <c r="D88" s="242"/>
      <c r="E88" s="124"/>
      <c r="F88" s="217"/>
      <c r="G88" s="1004"/>
      <c r="H88" s="769" t="s">
        <v>22</v>
      </c>
      <c r="I88" s="804"/>
      <c r="J88" s="903"/>
      <c r="K88" s="208">
        <v>75.900000000000006</v>
      </c>
      <c r="L88" s="910"/>
      <c r="M88" s="952" t="s">
        <v>269</v>
      </c>
      <c r="N88" s="851"/>
      <c r="O88" s="752"/>
      <c r="P88" s="756" t="s">
        <v>266</v>
      </c>
      <c r="Q88" s="641"/>
    </row>
    <row r="89" spans="1:18" s="3" customFormat="1" ht="30.75" customHeight="1" x14ac:dyDescent="0.25">
      <c r="A89" s="1210"/>
      <c r="B89" s="1212"/>
      <c r="C89" s="1204"/>
      <c r="D89" s="1192" t="s">
        <v>48</v>
      </c>
      <c r="E89" s="124"/>
      <c r="F89" s="1217"/>
      <c r="G89" s="1005"/>
      <c r="H89" s="769" t="s">
        <v>22</v>
      </c>
      <c r="I89" s="813">
        <v>739</v>
      </c>
      <c r="J89" s="612">
        <v>912.2</v>
      </c>
      <c r="K89" s="612">
        <v>912.2</v>
      </c>
      <c r="L89" s="612">
        <v>912.2</v>
      </c>
      <c r="M89" s="434" t="s">
        <v>200</v>
      </c>
      <c r="N89" s="442" t="s">
        <v>199</v>
      </c>
      <c r="O89" s="600" t="s">
        <v>199</v>
      </c>
      <c r="P89" s="629">
        <v>14000</v>
      </c>
      <c r="Q89" s="642">
        <v>14000</v>
      </c>
      <c r="R89" s="107"/>
    </row>
    <row r="90" spans="1:18" s="3" customFormat="1" ht="42.75" customHeight="1" x14ac:dyDescent="0.25">
      <c r="A90" s="1210"/>
      <c r="B90" s="1212"/>
      <c r="C90" s="1216"/>
      <c r="D90" s="1215" t="s">
        <v>134</v>
      </c>
      <c r="E90" s="124"/>
      <c r="F90" s="1217"/>
      <c r="G90" s="1005"/>
      <c r="H90" s="788" t="s">
        <v>238</v>
      </c>
      <c r="I90" s="810">
        <v>3</v>
      </c>
      <c r="J90" s="901">
        <v>0.6</v>
      </c>
      <c r="K90" s="601"/>
      <c r="L90" s="916"/>
      <c r="M90" s="496"/>
      <c r="N90" s="1240"/>
      <c r="O90" s="615"/>
      <c r="P90" s="77"/>
      <c r="Q90" s="1240"/>
      <c r="R90" s="1052"/>
    </row>
    <row r="91" spans="1:18" s="3" customFormat="1" ht="39.75" customHeight="1" x14ac:dyDescent="0.25">
      <c r="A91" s="1210"/>
      <c r="B91" s="1212"/>
      <c r="C91" s="1216"/>
      <c r="D91" s="1574" t="s">
        <v>135</v>
      </c>
      <c r="E91" s="124"/>
      <c r="F91" s="1217"/>
      <c r="G91" s="1005"/>
      <c r="H91" s="788" t="s">
        <v>238</v>
      </c>
      <c r="I91" s="940">
        <v>1.8</v>
      </c>
      <c r="J91" s="901">
        <v>2.8</v>
      </c>
      <c r="K91" s="1174"/>
      <c r="L91" s="1175"/>
      <c r="M91" s="272"/>
      <c r="N91" s="215"/>
      <c r="O91" s="83"/>
      <c r="P91" s="530"/>
      <c r="Q91" s="1236"/>
    </row>
    <row r="92" spans="1:18" s="3" customFormat="1" ht="41.25" customHeight="1" x14ac:dyDescent="0.25">
      <c r="A92" s="1210"/>
      <c r="B92" s="1212"/>
      <c r="C92" s="1216"/>
      <c r="D92" s="1574"/>
      <c r="E92" s="124"/>
      <c r="F92" s="1217"/>
      <c r="G92" s="1005"/>
      <c r="H92" s="759" t="s">
        <v>22</v>
      </c>
      <c r="I92" s="808">
        <v>15.2</v>
      </c>
      <c r="J92" s="613"/>
      <c r="K92" s="601"/>
      <c r="L92" s="916"/>
      <c r="M92" s="760" t="s">
        <v>270</v>
      </c>
      <c r="N92" s="307">
        <v>4</v>
      </c>
      <c r="O92" s="549"/>
      <c r="P92" s="630"/>
      <c r="Q92" s="554"/>
    </row>
    <row r="93" spans="1:18" s="3" customFormat="1" ht="31.5" customHeight="1" x14ac:dyDescent="0.25">
      <c r="A93" s="1210"/>
      <c r="B93" s="1212"/>
      <c r="C93" s="1216"/>
      <c r="D93" s="1574"/>
      <c r="E93" s="124"/>
      <c r="F93" s="1217"/>
      <c r="G93" s="1005"/>
      <c r="H93" s="759"/>
      <c r="I93" s="805"/>
      <c r="J93" s="613"/>
      <c r="K93" s="601"/>
      <c r="L93" s="916"/>
      <c r="M93" s="760" t="s">
        <v>300</v>
      </c>
      <c r="N93" s="307"/>
      <c r="O93" s="549">
        <v>5</v>
      </c>
      <c r="P93" s="630"/>
      <c r="Q93" s="554"/>
    </row>
    <row r="94" spans="1:18" s="3" customFormat="1" ht="30.75" customHeight="1" x14ac:dyDescent="0.25">
      <c r="A94" s="1210"/>
      <c r="B94" s="1212"/>
      <c r="C94" s="1216"/>
      <c r="D94" s="1574"/>
      <c r="E94" s="124"/>
      <c r="F94" s="1217"/>
      <c r="G94" s="1005"/>
      <c r="H94" s="789"/>
      <c r="I94" s="808"/>
      <c r="J94" s="646"/>
      <c r="K94" s="1249"/>
      <c r="L94" s="918"/>
      <c r="M94" s="760" t="s">
        <v>299</v>
      </c>
      <c r="N94" s="307"/>
      <c r="O94" s="549">
        <v>30</v>
      </c>
      <c r="P94" s="630"/>
      <c r="Q94" s="554"/>
    </row>
    <row r="95" spans="1:18" s="3" customFormat="1" ht="30.75" customHeight="1" x14ac:dyDescent="0.25">
      <c r="A95" s="1210"/>
      <c r="B95" s="1212"/>
      <c r="C95" s="1216"/>
      <c r="D95" s="1574"/>
      <c r="E95" s="124"/>
      <c r="F95" s="1217"/>
      <c r="G95" s="1005"/>
      <c r="H95" s="790"/>
      <c r="I95" s="811"/>
      <c r="J95" s="647"/>
      <c r="K95" s="591"/>
      <c r="L95" s="945"/>
      <c r="M95" s="496" t="s">
        <v>201</v>
      </c>
      <c r="N95" s="1240">
        <v>12</v>
      </c>
      <c r="O95" s="602">
        <v>12</v>
      </c>
      <c r="P95" s="631">
        <v>12</v>
      </c>
      <c r="Q95" s="525">
        <v>12</v>
      </c>
    </row>
    <row r="96" spans="1:18" s="3" customFormat="1" ht="41.25" customHeight="1" x14ac:dyDescent="0.25">
      <c r="A96" s="1210"/>
      <c r="B96" s="1212"/>
      <c r="C96" s="1216"/>
      <c r="D96" s="1574"/>
      <c r="E96" s="124"/>
      <c r="F96" s="1217"/>
      <c r="G96" s="1005"/>
      <c r="H96" s="790"/>
      <c r="I96" s="811"/>
      <c r="J96" s="647"/>
      <c r="K96" s="591"/>
      <c r="L96" s="945"/>
      <c r="M96" s="496" t="s">
        <v>271</v>
      </c>
      <c r="N96" s="1240">
        <v>12</v>
      </c>
      <c r="O96" s="602">
        <v>12</v>
      </c>
      <c r="P96" s="631">
        <v>8</v>
      </c>
      <c r="Q96" s="525">
        <v>8</v>
      </c>
    </row>
    <row r="97" spans="1:21" s="3" customFormat="1" ht="41.25" customHeight="1" x14ac:dyDescent="0.25">
      <c r="A97" s="1210"/>
      <c r="B97" s="1212"/>
      <c r="C97" s="1216"/>
      <c r="D97" s="1574"/>
      <c r="E97" s="124"/>
      <c r="F97" s="1217"/>
      <c r="G97" s="1005"/>
      <c r="H97" s="657"/>
      <c r="I97" s="806"/>
      <c r="J97" s="645"/>
      <c r="K97" s="1250"/>
      <c r="L97" s="946"/>
      <c r="M97" s="496" t="s">
        <v>297</v>
      </c>
      <c r="N97" s="1240">
        <v>1</v>
      </c>
      <c r="O97" s="602">
        <v>3</v>
      </c>
      <c r="P97" s="631">
        <v>4</v>
      </c>
      <c r="Q97" s="525">
        <v>4</v>
      </c>
    </row>
    <row r="98" spans="1:21" s="3" customFormat="1" ht="31.5" customHeight="1" x14ac:dyDescent="0.25">
      <c r="A98" s="1210"/>
      <c r="B98" s="1212"/>
      <c r="C98" s="1216"/>
      <c r="D98" s="1574"/>
      <c r="E98" s="124"/>
      <c r="F98" s="1217"/>
      <c r="G98" s="1005"/>
      <c r="H98" s="759" t="s">
        <v>46</v>
      </c>
      <c r="I98" s="805">
        <v>1.2</v>
      </c>
      <c r="J98" s="613">
        <v>1</v>
      </c>
      <c r="K98" s="601">
        <v>1</v>
      </c>
      <c r="L98" s="916">
        <v>1</v>
      </c>
      <c r="M98" s="1227" t="s">
        <v>272</v>
      </c>
      <c r="N98" s="276">
        <v>130</v>
      </c>
      <c r="O98" s="78">
        <v>130</v>
      </c>
      <c r="P98" s="507"/>
      <c r="Q98" s="303"/>
    </row>
    <row r="99" spans="1:21" s="3" customFormat="1" ht="16.5" customHeight="1" x14ac:dyDescent="0.25">
      <c r="A99" s="1210"/>
      <c r="B99" s="1212"/>
      <c r="C99" s="1216"/>
      <c r="D99" s="1574" t="s">
        <v>144</v>
      </c>
      <c r="E99" s="124"/>
      <c r="F99" s="1217"/>
      <c r="G99" s="1005"/>
      <c r="H99" s="485" t="s">
        <v>163</v>
      </c>
      <c r="I99" s="805">
        <v>0</v>
      </c>
      <c r="J99" s="612">
        <v>14.7</v>
      </c>
      <c r="K99" s="334"/>
      <c r="L99" s="943"/>
      <c r="M99" s="1851" t="s">
        <v>145</v>
      </c>
      <c r="N99" s="276"/>
      <c r="O99" s="78">
        <v>104</v>
      </c>
      <c r="P99" s="96"/>
      <c r="Q99" s="276"/>
    </row>
    <row r="100" spans="1:21" s="3" customFormat="1" ht="17.25" customHeight="1" x14ac:dyDescent="0.25">
      <c r="A100" s="1210"/>
      <c r="B100" s="1212"/>
      <c r="C100" s="1216"/>
      <c r="D100" s="1574"/>
      <c r="E100" s="124"/>
      <c r="F100" s="1217"/>
      <c r="G100" s="1005"/>
      <c r="H100" s="485" t="s">
        <v>20</v>
      </c>
      <c r="I100" s="808">
        <v>3</v>
      </c>
      <c r="J100" s="612">
        <v>1.3</v>
      </c>
      <c r="K100" s="334"/>
      <c r="L100" s="943"/>
      <c r="M100" s="1855"/>
      <c r="N100" s="419"/>
      <c r="O100" s="139"/>
      <c r="P100" s="76"/>
      <c r="Q100" s="419"/>
    </row>
    <row r="101" spans="1:21" s="3" customFormat="1" ht="16.5" customHeight="1" x14ac:dyDescent="0.25">
      <c r="A101" s="1210"/>
      <c r="B101" s="1212"/>
      <c r="C101" s="1204"/>
      <c r="D101" s="1574"/>
      <c r="E101" s="124"/>
      <c r="F101" s="1217"/>
      <c r="G101" s="1005"/>
      <c r="H101" s="773" t="s">
        <v>22</v>
      </c>
      <c r="I101" s="808"/>
      <c r="J101" s="902">
        <v>1.3</v>
      </c>
      <c r="K101" s="588"/>
      <c r="L101" s="975"/>
      <c r="M101" s="1855"/>
      <c r="N101" s="419"/>
      <c r="O101" s="139"/>
      <c r="P101" s="76"/>
      <c r="Q101" s="419"/>
    </row>
    <row r="102" spans="1:21" s="2" customFormat="1" ht="21.75" customHeight="1" x14ac:dyDescent="0.25">
      <c r="A102" s="1655"/>
      <c r="B102" s="1657"/>
      <c r="C102" s="1659"/>
      <c r="D102" s="1869" t="s">
        <v>309</v>
      </c>
      <c r="E102" s="1663"/>
      <c r="F102" s="1718"/>
      <c r="G102" s="1005"/>
      <c r="H102" s="219" t="s">
        <v>162</v>
      </c>
      <c r="I102" s="722"/>
      <c r="J102" s="132">
        <v>77.5</v>
      </c>
      <c r="K102" s="169">
        <v>91.5</v>
      </c>
      <c r="L102" s="244">
        <v>91.5</v>
      </c>
      <c r="M102" s="1200" t="s">
        <v>306</v>
      </c>
      <c r="N102" s="129"/>
      <c r="O102" s="976">
        <v>1</v>
      </c>
      <c r="P102" s="731">
        <v>1</v>
      </c>
      <c r="Q102" s="977">
        <v>1</v>
      </c>
      <c r="R102" s="973"/>
    </row>
    <row r="103" spans="1:21" s="2" customFormat="1" ht="35.25" customHeight="1" x14ac:dyDescent="0.25">
      <c r="A103" s="1655"/>
      <c r="B103" s="1657"/>
      <c r="C103" s="1659"/>
      <c r="D103" s="1667"/>
      <c r="E103" s="1663"/>
      <c r="F103" s="1718"/>
      <c r="G103" s="1005"/>
      <c r="H103" s="978" t="s">
        <v>163</v>
      </c>
      <c r="I103" s="722"/>
      <c r="J103" s="132">
        <v>25.9</v>
      </c>
      <c r="K103" s="169"/>
      <c r="L103" s="268"/>
      <c r="M103" s="974" t="s">
        <v>307</v>
      </c>
      <c r="N103" s="220"/>
      <c r="O103" s="686">
        <v>6</v>
      </c>
      <c r="P103" s="682">
        <v>6</v>
      </c>
      <c r="Q103" s="694">
        <v>6</v>
      </c>
      <c r="U103" s="3"/>
    </row>
    <row r="104" spans="1:21" s="2" customFormat="1" ht="24.75" customHeight="1" x14ac:dyDescent="0.25">
      <c r="A104" s="1655"/>
      <c r="B104" s="1657"/>
      <c r="C104" s="1659"/>
      <c r="D104" s="1667"/>
      <c r="E104" s="1663"/>
      <c r="F104" s="1718"/>
      <c r="G104" s="1005"/>
      <c r="H104" s="484"/>
      <c r="I104" s="955"/>
      <c r="J104" s="107"/>
      <c r="K104" s="193"/>
      <c r="L104" s="182"/>
      <c r="M104" s="979" t="s">
        <v>308</v>
      </c>
      <c r="N104" s="419"/>
      <c r="O104" s="546"/>
      <c r="P104" s="421">
        <v>1</v>
      </c>
      <c r="Q104" s="511"/>
      <c r="U104" s="3"/>
    </row>
    <row r="105" spans="1:21" s="3" customFormat="1" ht="16.5" customHeight="1" x14ac:dyDescent="0.25">
      <c r="A105" s="1210"/>
      <c r="B105" s="1212"/>
      <c r="C105" s="1204"/>
      <c r="D105" s="1628" t="s">
        <v>149</v>
      </c>
      <c r="E105" s="124"/>
      <c r="F105" s="1217"/>
      <c r="G105" s="1005"/>
      <c r="H105" s="769" t="s">
        <v>22</v>
      </c>
      <c r="I105" s="809">
        <v>429.5</v>
      </c>
      <c r="J105" s="612">
        <v>567.29999999999995</v>
      </c>
      <c r="K105" s="612">
        <v>567.29999999999995</v>
      </c>
      <c r="L105" s="612">
        <v>567.29999999999995</v>
      </c>
      <c r="M105" s="39" t="s">
        <v>252</v>
      </c>
      <c r="N105" s="1240">
        <v>174</v>
      </c>
      <c r="O105" s="602">
        <v>187</v>
      </c>
      <c r="P105" s="619">
        <v>187</v>
      </c>
      <c r="Q105" s="71">
        <v>187</v>
      </c>
    </row>
    <row r="106" spans="1:21" s="3" customFormat="1" ht="30" customHeight="1" x14ac:dyDescent="0.25">
      <c r="A106" s="1210"/>
      <c r="B106" s="1212"/>
      <c r="C106" s="1216"/>
      <c r="D106" s="1574"/>
      <c r="E106" s="124"/>
      <c r="F106" s="1217"/>
      <c r="G106" s="1005"/>
      <c r="H106" s="486" t="s">
        <v>46</v>
      </c>
      <c r="I106" s="812">
        <v>28</v>
      </c>
      <c r="J106" s="902">
        <v>22</v>
      </c>
      <c r="K106" s="169">
        <v>28</v>
      </c>
      <c r="L106" s="722">
        <v>28</v>
      </c>
      <c r="M106" s="39" t="s">
        <v>202</v>
      </c>
      <c r="N106" s="1240">
        <v>55</v>
      </c>
      <c r="O106" s="602">
        <v>45</v>
      </c>
      <c r="P106" s="619">
        <v>45</v>
      </c>
      <c r="Q106" s="71">
        <v>45</v>
      </c>
    </row>
    <row r="107" spans="1:21" s="3" customFormat="1" ht="42" customHeight="1" x14ac:dyDescent="0.25">
      <c r="A107" s="1210"/>
      <c r="B107" s="1212"/>
      <c r="C107" s="1216"/>
      <c r="D107" s="1574"/>
      <c r="E107" s="124"/>
      <c r="F107" s="1217"/>
      <c r="G107" s="1005"/>
      <c r="H107" s="768"/>
      <c r="I107" s="942"/>
      <c r="J107" s="954"/>
      <c r="K107" s="193"/>
      <c r="L107" s="1161"/>
      <c r="M107" s="369" t="s">
        <v>273</v>
      </c>
      <c r="N107" s="276"/>
      <c r="O107" s="78">
        <v>159</v>
      </c>
      <c r="P107" s="632"/>
      <c r="Q107" s="643"/>
    </row>
    <row r="108" spans="1:21" s="3" customFormat="1" ht="17.25" customHeight="1" x14ac:dyDescent="0.25">
      <c r="A108" s="1210"/>
      <c r="B108" s="1212"/>
      <c r="C108" s="1216"/>
      <c r="D108" s="1650"/>
      <c r="E108" s="124"/>
      <c r="F108" s="1217"/>
      <c r="G108" s="1005"/>
      <c r="H108" s="791"/>
      <c r="I108" s="942"/>
      <c r="J108" s="904"/>
      <c r="K108" s="200"/>
      <c r="L108" s="947"/>
      <c r="M108" s="39" t="s">
        <v>274</v>
      </c>
      <c r="N108" s="1240">
        <v>1</v>
      </c>
      <c r="O108" s="602"/>
      <c r="P108" s="619"/>
      <c r="Q108" s="71"/>
    </row>
    <row r="109" spans="1:21" s="3" customFormat="1" ht="15" customHeight="1" x14ac:dyDescent="0.25">
      <c r="A109" s="1210"/>
      <c r="B109" s="1212"/>
      <c r="C109" s="1216"/>
      <c r="D109" s="1712" t="s">
        <v>150</v>
      </c>
      <c r="E109" s="124"/>
      <c r="F109" s="1217"/>
      <c r="G109" s="1005"/>
      <c r="H109" s="769" t="s">
        <v>22</v>
      </c>
      <c r="I109" s="804">
        <v>414.8</v>
      </c>
      <c r="J109" s="612">
        <f>447.1+3.5</f>
        <v>450.6</v>
      </c>
      <c r="K109" s="208"/>
      <c r="L109" s="910"/>
      <c r="M109" s="216" t="s">
        <v>203</v>
      </c>
      <c r="N109" s="276">
        <v>35</v>
      </c>
      <c r="O109" s="78">
        <v>30</v>
      </c>
      <c r="P109" s="221"/>
      <c r="Q109" s="276"/>
    </row>
    <row r="110" spans="1:21" s="3" customFormat="1" ht="15" customHeight="1" x14ac:dyDescent="0.25">
      <c r="A110" s="1210"/>
      <c r="B110" s="1212"/>
      <c r="C110" s="1216"/>
      <c r="D110" s="1712"/>
      <c r="E110" s="308"/>
      <c r="F110" s="1217"/>
      <c r="G110" s="1005"/>
      <c r="H110" s="769" t="s">
        <v>20</v>
      </c>
      <c r="I110" s="804">
        <v>78.099999999999994</v>
      </c>
      <c r="J110" s="612">
        <v>53</v>
      </c>
      <c r="K110" s="208"/>
      <c r="L110" s="910"/>
      <c r="M110" s="1690"/>
      <c r="N110" s="419"/>
      <c r="O110" s="139"/>
      <c r="P110" s="76"/>
      <c r="Q110" s="419"/>
    </row>
    <row r="111" spans="1:21" s="3" customFormat="1" ht="15" customHeight="1" x14ac:dyDescent="0.25">
      <c r="A111" s="1210"/>
      <c r="B111" s="1212"/>
      <c r="C111" s="1216"/>
      <c r="D111" s="1712"/>
      <c r="E111" s="308"/>
      <c r="F111" s="1217"/>
      <c r="G111" s="1005"/>
      <c r="H111" s="769" t="s">
        <v>37</v>
      </c>
      <c r="I111" s="804">
        <v>51.1</v>
      </c>
      <c r="J111" s="612">
        <v>45.6</v>
      </c>
      <c r="K111" s="208"/>
      <c r="L111" s="910"/>
      <c r="M111" s="1690"/>
      <c r="N111" s="419"/>
      <c r="O111" s="139"/>
      <c r="P111" s="76"/>
      <c r="Q111" s="419"/>
    </row>
    <row r="112" spans="1:21" s="3" customFormat="1" ht="29.25" customHeight="1" x14ac:dyDescent="0.25">
      <c r="A112" s="1210"/>
      <c r="B112" s="1212"/>
      <c r="C112" s="1216"/>
      <c r="D112" s="1628" t="s">
        <v>151</v>
      </c>
      <c r="E112" s="308"/>
      <c r="F112" s="1217"/>
      <c r="G112" s="1005"/>
      <c r="H112" s="769" t="s">
        <v>22</v>
      </c>
      <c r="I112" s="807">
        <v>294</v>
      </c>
      <c r="J112" s="612">
        <v>401.3</v>
      </c>
      <c r="K112" s="612">
        <v>401.3</v>
      </c>
      <c r="L112" s="612">
        <v>401.3</v>
      </c>
      <c r="M112" s="39" t="s">
        <v>145</v>
      </c>
      <c r="N112" s="1240">
        <v>40</v>
      </c>
      <c r="O112" s="602">
        <v>40</v>
      </c>
      <c r="P112" s="619">
        <v>40</v>
      </c>
      <c r="Q112" s="71">
        <v>40</v>
      </c>
    </row>
    <row r="113" spans="1:18" s="3" customFormat="1" ht="15.75" customHeight="1" x14ac:dyDescent="0.25">
      <c r="A113" s="1210"/>
      <c r="B113" s="1212"/>
      <c r="C113" s="1216"/>
      <c r="D113" s="1574"/>
      <c r="E113" s="308"/>
      <c r="F113" s="1217"/>
      <c r="G113" s="1005"/>
      <c r="H113" s="769" t="s">
        <v>22</v>
      </c>
      <c r="I113" s="807">
        <v>66.099999999999994</v>
      </c>
      <c r="J113" s="612"/>
      <c r="K113" s="208"/>
      <c r="L113" s="910"/>
      <c r="M113" s="39" t="s">
        <v>269</v>
      </c>
      <c r="N113" s="1240">
        <v>1</v>
      </c>
      <c r="O113" s="602"/>
      <c r="P113" s="619"/>
      <c r="Q113" s="71"/>
    </row>
    <row r="114" spans="1:18" s="3" customFormat="1" ht="15.75" customHeight="1" x14ac:dyDescent="0.25">
      <c r="A114" s="1210"/>
      <c r="B114" s="1212"/>
      <c r="C114" s="1216"/>
      <c r="D114" s="1574"/>
      <c r="E114" s="308"/>
      <c r="F114" s="1217"/>
      <c r="G114" s="1005"/>
      <c r="H114" s="769"/>
      <c r="I114" s="804"/>
      <c r="J114" s="612"/>
      <c r="K114" s="208"/>
      <c r="L114" s="910"/>
      <c r="M114" s="952" t="s">
        <v>275</v>
      </c>
      <c r="N114" s="336"/>
      <c r="O114" s="602">
        <v>3</v>
      </c>
      <c r="P114" s="619"/>
      <c r="Q114" s="71"/>
    </row>
    <row r="115" spans="1:18" s="3" customFormat="1" ht="15.75" customHeight="1" x14ac:dyDescent="0.25">
      <c r="A115" s="1210"/>
      <c r="B115" s="1212"/>
      <c r="C115" s="1216"/>
      <c r="D115" s="1574"/>
      <c r="E115" s="308"/>
      <c r="F115" s="1217"/>
      <c r="G115" s="1005"/>
      <c r="H115" s="769" t="s">
        <v>46</v>
      </c>
      <c r="I115" s="804">
        <v>49.2</v>
      </c>
      <c r="J115" s="612">
        <v>54.2</v>
      </c>
      <c r="K115" s="612">
        <v>54.2</v>
      </c>
      <c r="L115" s="612">
        <v>54.2</v>
      </c>
      <c r="M115" s="952"/>
      <c r="N115" s="336"/>
      <c r="O115" s="602"/>
      <c r="P115" s="619"/>
      <c r="Q115" s="71"/>
    </row>
    <row r="116" spans="1:18" s="3" customFormat="1" ht="15.75" customHeight="1" x14ac:dyDescent="0.25">
      <c r="A116" s="1210"/>
      <c r="B116" s="1212"/>
      <c r="C116" s="1216"/>
      <c r="D116" s="1574"/>
      <c r="E116" s="308"/>
      <c r="F116" s="1217"/>
      <c r="G116" s="1005"/>
      <c r="H116" s="769" t="s">
        <v>37</v>
      </c>
      <c r="I116" s="804">
        <v>36.1</v>
      </c>
      <c r="J116" s="612">
        <v>32.799999999999997</v>
      </c>
      <c r="K116" s="208">
        <v>33</v>
      </c>
      <c r="L116" s="910">
        <v>33</v>
      </c>
      <c r="M116" s="73"/>
      <c r="N116" s="1247"/>
      <c r="O116" s="332"/>
      <c r="P116" s="1260"/>
      <c r="Q116" s="424"/>
    </row>
    <row r="117" spans="1:18" s="3" customFormat="1" ht="18" customHeight="1" x14ac:dyDescent="0.25">
      <c r="A117" s="1210"/>
      <c r="B117" s="1212"/>
      <c r="C117" s="1216"/>
      <c r="D117" s="1574"/>
      <c r="E117" s="308"/>
      <c r="F117" s="1217"/>
      <c r="G117" s="1005"/>
      <c r="H117" s="769" t="s">
        <v>22</v>
      </c>
      <c r="I117" s="804">
        <v>307.7</v>
      </c>
      <c r="J117" s="612">
        <f>295.6-22</f>
        <v>273.60000000000002</v>
      </c>
      <c r="K117" s="612">
        <v>295.60000000000002</v>
      </c>
      <c r="L117" s="612">
        <v>295.60000000000002</v>
      </c>
      <c r="M117" s="1851" t="s">
        <v>276</v>
      </c>
      <c r="N117" s="1853">
        <v>22</v>
      </c>
      <c r="O117" s="78">
        <v>20</v>
      </c>
      <c r="P117" s="632">
        <v>20</v>
      </c>
      <c r="Q117" s="643">
        <v>20</v>
      </c>
    </row>
    <row r="118" spans="1:18" s="3" customFormat="1" ht="18" customHeight="1" x14ac:dyDescent="0.25">
      <c r="A118" s="1210"/>
      <c r="B118" s="1212"/>
      <c r="C118" s="1216"/>
      <c r="D118" s="1574"/>
      <c r="E118" s="308"/>
      <c r="F118" s="1217"/>
      <c r="G118" s="1005"/>
      <c r="H118" s="769" t="s">
        <v>20</v>
      </c>
      <c r="I118" s="804">
        <v>33.5</v>
      </c>
      <c r="J118" s="612">
        <v>33</v>
      </c>
      <c r="K118" s="612">
        <v>30</v>
      </c>
      <c r="L118" s="612">
        <v>30</v>
      </c>
      <c r="M118" s="1852"/>
      <c r="N118" s="1854"/>
      <c r="O118" s="603"/>
      <c r="P118" s="633"/>
      <c r="Q118" s="644"/>
    </row>
    <row r="119" spans="1:18" s="3" customFormat="1" ht="17.25" customHeight="1" x14ac:dyDescent="0.25">
      <c r="A119" s="1210"/>
      <c r="B119" s="1212"/>
      <c r="C119" s="1216"/>
      <c r="D119" s="1628" t="s">
        <v>49</v>
      </c>
      <c r="E119" s="92"/>
      <c r="F119" s="1217"/>
      <c r="G119" s="1005"/>
      <c r="H119" s="769" t="s">
        <v>22</v>
      </c>
      <c r="I119" s="813">
        <v>464.2</v>
      </c>
      <c r="J119" s="612">
        <v>754.7</v>
      </c>
      <c r="K119" s="612">
        <v>754.7</v>
      </c>
      <c r="L119" s="612">
        <v>754.7</v>
      </c>
      <c r="M119" s="73" t="s">
        <v>203</v>
      </c>
      <c r="N119" s="1247">
        <v>45</v>
      </c>
      <c r="O119" s="332">
        <v>48</v>
      </c>
      <c r="P119" s="1260">
        <v>56</v>
      </c>
      <c r="Q119" s="424">
        <v>56</v>
      </c>
      <c r="R119" s="892"/>
    </row>
    <row r="120" spans="1:18" s="3" customFormat="1" ht="27.75" customHeight="1" x14ac:dyDescent="0.25">
      <c r="A120" s="395"/>
      <c r="B120" s="1212"/>
      <c r="C120" s="1216"/>
      <c r="D120" s="1574"/>
      <c r="E120" s="92"/>
      <c r="F120" s="1217"/>
      <c r="G120" s="1005"/>
      <c r="H120" s="131" t="s">
        <v>22</v>
      </c>
      <c r="I120" s="809">
        <v>31.2</v>
      </c>
      <c r="J120" s="612"/>
      <c r="K120" s="208"/>
      <c r="L120" s="910"/>
      <c r="M120" s="953" t="s">
        <v>277</v>
      </c>
      <c r="N120" s="359">
        <v>2</v>
      </c>
      <c r="O120" s="333">
        <v>2</v>
      </c>
      <c r="P120" s="1260"/>
      <c r="Q120" s="424"/>
    </row>
    <row r="121" spans="1:18" s="3" customFormat="1" ht="27.75" customHeight="1" x14ac:dyDescent="0.25">
      <c r="A121" s="395"/>
      <c r="B121" s="1212"/>
      <c r="C121" s="1216"/>
      <c r="D121" s="1192"/>
      <c r="E121" s="92"/>
      <c r="F121" s="1217"/>
      <c r="G121" s="1005"/>
      <c r="H121" s="131" t="s">
        <v>22</v>
      </c>
      <c r="I121" s="809">
        <v>2.5</v>
      </c>
      <c r="J121" s="612"/>
      <c r="K121" s="208"/>
      <c r="L121" s="910"/>
      <c r="M121" s="953" t="s">
        <v>278</v>
      </c>
      <c r="N121" s="359">
        <v>2</v>
      </c>
      <c r="O121" s="333">
        <v>2</v>
      </c>
      <c r="P121" s="1260"/>
      <c r="Q121" s="424"/>
    </row>
    <row r="122" spans="1:18" s="3" customFormat="1" ht="27.75" customHeight="1" x14ac:dyDescent="0.25">
      <c r="A122" s="395"/>
      <c r="B122" s="1212"/>
      <c r="C122" s="1216"/>
      <c r="D122" s="1192"/>
      <c r="E122" s="92"/>
      <c r="F122" s="1217"/>
      <c r="G122" s="1005"/>
      <c r="H122" s="131" t="s">
        <v>22</v>
      </c>
      <c r="I122" s="809">
        <v>29.2</v>
      </c>
      <c r="J122" s="612"/>
      <c r="K122" s="208"/>
      <c r="L122" s="910"/>
      <c r="M122" s="953" t="s">
        <v>279</v>
      </c>
      <c r="N122" s="359">
        <v>98</v>
      </c>
      <c r="O122" s="333">
        <v>74</v>
      </c>
      <c r="P122" s="1260"/>
      <c r="Q122" s="424"/>
    </row>
    <row r="123" spans="1:18" s="3" customFormat="1" ht="15.75" customHeight="1" x14ac:dyDescent="0.25">
      <c r="A123" s="395"/>
      <c r="B123" s="1212"/>
      <c r="C123" s="1216"/>
      <c r="D123" s="1192"/>
      <c r="E123" s="92"/>
      <c r="F123" s="1217"/>
      <c r="G123" s="1005"/>
      <c r="H123" s="131" t="s">
        <v>22</v>
      </c>
      <c r="I123" s="809">
        <v>0.7</v>
      </c>
      <c r="J123" s="1034"/>
      <c r="K123" s="209"/>
      <c r="L123" s="915"/>
      <c r="M123" s="1855" t="s">
        <v>280</v>
      </c>
      <c r="N123" s="276">
        <v>1</v>
      </c>
      <c r="O123" s="78"/>
      <c r="P123" s="632"/>
      <c r="Q123" s="643"/>
    </row>
    <row r="124" spans="1:18" s="3" customFormat="1" ht="15.75" customHeight="1" x14ac:dyDescent="0.25">
      <c r="A124" s="395"/>
      <c r="B124" s="1212"/>
      <c r="C124" s="1216"/>
      <c r="D124" s="1192"/>
      <c r="E124" s="92"/>
      <c r="F124" s="1217"/>
      <c r="G124" s="1005"/>
      <c r="H124" s="131" t="s">
        <v>20</v>
      </c>
      <c r="I124" s="809">
        <v>133.80000000000001</v>
      </c>
      <c r="J124" s="612">
        <v>32</v>
      </c>
      <c r="K124" s="612">
        <v>32</v>
      </c>
      <c r="L124" s="612">
        <v>32</v>
      </c>
      <c r="M124" s="1840"/>
      <c r="N124" s="1247"/>
      <c r="O124" s="332"/>
      <c r="P124" s="1260"/>
      <c r="Q124" s="424"/>
    </row>
    <row r="125" spans="1:18" s="3" customFormat="1" ht="17.25" customHeight="1" x14ac:dyDescent="0.25">
      <c r="A125" s="395"/>
      <c r="B125" s="1212"/>
      <c r="C125" s="1216"/>
      <c r="D125" s="1192"/>
      <c r="E125" s="92"/>
      <c r="F125" s="1217"/>
      <c r="G125" s="1005"/>
      <c r="H125" s="131" t="s">
        <v>46</v>
      </c>
      <c r="I125" s="814">
        <v>35.6</v>
      </c>
      <c r="J125" s="1034">
        <v>14.5</v>
      </c>
      <c r="K125" s="209">
        <v>10</v>
      </c>
      <c r="L125" s="915">
        <v>10</v>
      </c>
      <c r="M125" s="434"/>
      <c r="N125" s="419"/>
      <c r="O125" s="139"/>
      <c r="P125" s="1259"/>
      <c r="Q125" s="423"/>
    </row>
    <row r="126" spans="1:18" s="3" customFormat="1" ht="17.25" customHeight="1" x14ac:dyDescent="0.25">
      <c r="A126" s="395"/>
      <c r="B126" s="1212"/>
      <c r="C126" s="1216"/>
      <c r="D126" s="1192"/>
      <c r="E126" s="92"/>
      <c r="F126" s="1217"/>
      <c r="G126" s="1005"/>
      <c r="H126" s="131" t="s">
        <v>37</v>
      </c>
      <c r="I126" s="814">
        <v>69</v>
      </c>
      <c r="J126" s="1034">
        <v>44.6</v>
      </c>
      <c r="K126" s="209">
        <v>44.6</v>
      </c>
      <c r="L126" s="915">
        <v>44.6</v>
      </c>
      <c r="M126" s="434"/>
      <c r="N126" s="419"/>
      <c r="O126" s="139"/>
      <c r="P126" s="1259"/>
      <c r="Q126" s="423"/>
    </row>
    <row r="127" spans="1:18" s="31" customFormat="1" ht="44.25" customHeight="1" x14ac:dyDescent="0.25">
      <c r="A127" s="395"/>
      <c r="B127" s="1212"/>
      <c r="C127" s="30"/>
      <c r="D127" s="1199" t="s">
        <v>138</v>
      </c>
      <c r="E127" s="92"/>
      <c r="F127" s="1217"/>
      <c r="G127" s="1005"/>
      <c r="H127" s="9" t="s">
        <v>22</v>
      </c>
      <c r="I127" s="820">
        <v>2</v>
      </c>
      <c r="J127" s="337">
        <v>2.6</v>
      </c>
      <c r="K127" s="239">
        <v>2.6</v>
      </c>
      <c r="L127" s="337">
        <v>2.6</v>
      </c>
      <c r="M127" s="216" t="s">
        <v>204</v>
      </c>
      <c r="N127" s="276">
        <v>5</v>
      </c>
      <c r="O127" s="78">
        <v>5</v>
      </c>
      <c r="P127" s="632">
        <v>5</v>
      </c>
      <c r="Q127" s="643">
        <v>5</v>
      </c>
    </row>
    <row r="128" spans="1:18" s="31" customFormat="1" ht="17.25" customHeight="1" thickBot="1" x14ac:dyDescent="0.3">
      <c r="A128" s="396"/>
      <c r="B128" s="1219"/>
      <c r="C128" s="222"/>
      <c r="D128" s="1631" t="s">
        <v>34</v>
      </c>
      <c r="E128" s="1632"/>
      <c r="F128" s="1632"/>
      <c r="G128" s="1632"/>
      <c r="H128" s="1858"/>
      <c r="I128" s="815">
        <f>SUM(I58:I127)-I90-I91</f>
        <v>5678.1</v>
      </c>
      <c r="J128" s="356">
        <f>SUM(J58:J127)-J90-J91</f>
        <v>6326.4000000000015</v>
      </c>
      <c r="K128" s="692">
        <f>SUM(K59:K127)</f>
        <v>5750.2000000000007</v>
      </c>
      <c r="L128" s="356">
        <f>SUM(L59:L127)</f>
        <v>5686.7000000000016</v>
      </c>
      <c r="M128" s="364"/>
      <c r="N128" s="420"/>
      <c r="O128" s="311"/>
      <c r="P128" s="283"/>
      <c r="Q128" s="420"/>
    </row>
    <row r="129" spans="1:23" s="32" customFormat="1" ht="47.25" customHeight="1" x14ac:dyDescent="0.25">
      <c r="A129" s="1702" t="s">
        <v>15</v>
      </c>
      <c r="B129" s="1704" t="s">
        <v>35</v>
      </c>
      <c r="C129" s="1706" t="s">
        <v>35</v>
      </c>
      <c r="D129" s="1680" t="s">
        <v>50</v>
      </c>
      <c r="E129" s="1708" t="s">
        <v>119</v>
      </c>
      <c r="F129" s="1710" t="s">
        <v>19</v>
      </c>
      <c r="G129" s="1863" t="s">
        <v>314</v>
      </c>
      <c r="H129" s="792" t="s">
        <v>22</v>
      </c>
      <c r="I129" s="782">
        <v>427.7</v>
      </c>
      <c r="J129" s="156">
        <v>445.7</v>
      </c>
      <c r="K129" s="198">
        <v>445.7</v>
      </c>
      <c r="L129" s="480">
        <v>445.7</v>
      </c>
      <c r="M129" s="1835" t="s">
        <v>105</v>
      </c>
      <c r="N129" s="344">
        <v>85</v>
      </c>
      <c r="O129" s="649">
        <v>97</v>
      </c>
      <c r="P129" s="650">
        <v>97</v>
      </c>
      <c r="Q129" s="651">
        <v>97</v>
      </c>
      <c r="R129" s="34"/>
    </row>
    <row r="130" spans="1:23" s="34" customFormat="1" ht="21.75" customHeight="1" thickBot="1" x14ac:dyDescent="0.3">
      <c r="A130" s="1703"/>
      <c r="B130" s="1705"/>
      <c r="C130" s="1707"/>
      <c r="D130" s="1681"/>
      <c r="E130" s="1709"/>
      <c r="F130" s="1711"/>
      <c r="G130" s="1870"/>
      <c r="H130" s="793" t="s">
        <v>26</v>
      </c>
      <c r="I130" s="778">
        <f>SUM(I129)</f>
        <v>427.7</v>
      </c>
      <c r="J130" s="253">
        <f>SUM(J129)</f>
        <v>445.7</v>
      </c>
      <c r="K130" s="197">
        <f>SUM(K129)</f>
        <v>445.7</v>
      </c>
      <c r="L130" s="265">
        <f>SUM(L129)</f>
        <v>445.7</v>
      </c>
      <c r="M130" s="1836"/>
      <c r="N130" s="335"/>
      <c r="O130" s="279"/>
      <c r="P130" s="652"/>
      <c r="Q130" s="514"/>
    </row>
    <row r="131" spans="1:23" s="2" customFormat="1" ht="42" customHeight="1" x14ac:dyDescent="0.25">
      <c r="A131" s="397" t="s">
        <v>15</v>
      </c>
      <c r="B131" s="35" t="s">
        <v>35</v>
      </c>
      <c r="C131" s="130" t="s">
        <v>39</v>
      </c>
      <c r="D131" s="1691" t="s">
        <v>51</v>
      </c>
      <c r="E131" s="218"/>
      <c r="F131" s="79" t="s">
        <v>19</v>
      </c>
      <c r="G131" s="1003" t="s">
        <v>314</v>
      </c>
      <c r="H131" s="792"/>
      <c r="I131" s="816"/>
      <c r="J131" s="411"/>
      <c r="K131" s="427"/>
      <c r="L131" s="446"/>
      <c r="M131" s="1238"/>
      <c r="N131" s="80"/>
      <c r="O131" s="367"/>
      <c r="P131" s="292"/>
      <c r="Q131" s="80"/>
    </row>
    <row r="132" spans="1:23" s="2" customFormat="1" ht="52.5" customHeight="1" x14ac:dyDescent="0.25">
      <c r="A132" s="398"/>
      <c r="B132" s="37"/>
      <c r="C132" s="426"/>
      <c r="D132" s="1692"/>
      <c r="E132" s="1228"/>
      <c r="F132" s="85"/>
      <c r="G132" s="985"/>
      <c r="H132" s="671"/>
      <c r="I132" s="817"/>
      <c r="J132" s="20"/>
      <c r="K132" s="196"/>
      <c r="L132" s="249"/>
      <c r="M132" s="343"/>
      <c r="N132" s="424"/>
      <c r="O132" s="267"/>
      <c r="P132" s="1260"/>
      <c r="Q132" s="424"/>
    </row>
    <row r="133" spans="1:23" s="2" customFormat="1" ht="107.25" customHeight="1" x14ac:dyDescent="0.25">
      <c r="A133" s="398"/>
      <c r="B133" s="37"/>
      <c r="C133" s="426"/>
      <c r="D133" s="18" t="s">
        <v>96</v>
      </c>
      <c r="E133" s="425"/>
      <c r="F133" s="44"/>
      <c r="G133" s="986"/>
      <c r="H133" s="653" t="s">
        <v>22</v>
      </c>
      <c r="I133" s="818">
        <v>57.6</v>
      </c>
      <c r="J133" s="231">
        <v>79.599999999999994</v>
      </c>
      <c r="K133" s="213">
        <v>79.599999999999994</v>
      </c>
      <c r="L133" s="456">
        <v>79.599999999999994</v>
      </c>
      <c r="M133" s="1235" t="s">
        <v>281</v>
      </c>
      <c r="N133" s="14" t="s">
        <v>130</v>
      </c>
      <c r="O133" s="368" t="s">
        <v>130</v>
      </c>
      <c r="P133" s="537">
        <v>13</v>
      </c>
      <c r="Q133" s="576">
        <v>13</v>
      </c>
      <c r="R133" s="714"/>
      <c r="U133" s="3"/>
    </row>
    <row r="134" spans="1:23" s="2" customFormat="1" ht="62.25" customHeight="1" x14ac:dyDescent="0.25">
      <c r="A134" s="398"/>
      <c r="B134" s="37"/>
      <c r="C134" s="426"/>
      <c r="D134" s="18" t="s">
        <v>97</v>
      </c>
      <c r="E134" s="274" t="s">
        <v>122</v>
      </c>
      <c r="F134" s="44"/>
      <c r="G134" s="986"/>
      <c r="H134" s="653" t="s">
        <v>22</v>
      </c>
      <c r="I134" s="817">
        <v>71.599999999999994</v>
      </c>
      <c r="J134" s="451">
        <v>71.3</v>
      </c>
      <c r="K134" s="460">
        <v>71.3</v>
      </c>
      <c r="L134" s="481">
        <v>71.3</v>
      </c>
      <c r="M134" s="654" t="s">
        <v>205</v>
      </c>
      <c r="N134" s="384">
        <v>20</v>
      </c>
      <c r="O134" s="383">
        <v>20</v>
      </c>
      <c r="P134" s="655">
        <v>20</v>
      </c>
      <c r="Q134" s="656">
        <v>20</v>
      </c>
      <c r="W134" s="3"/>
    </row>
    <row r="135" spans="1:23" s="2" customFormat="1" ht="54" customHeight="1" x14ac:dyDescent="0.25">
      <c r="A135" s="398"/>
      <c r="B135" s="37"/>
      <c r="C135" s="426"/>
      <c r="D135" s="138" t="s">
        <v>98</v>
      </c>
      <c r="E135" s="428"/>
      <c r="F135" s="44"/>
      <c r="G135" s="986"/>
      <c r="H135" s="1395" t="s">
        <v>22</v>
      </c>
      <c r="I135" s="820">
        <v>129.1</v>
      </c>
      <c r="J135" s="1254">
        <v>132.30000000000001</v>
      </c>
      <c r="K135" s="1250">
        <v>132.30000000000001</v>
      </c>
      <c r="L135" s="1256">
        <v>132.30000000000001</v>
      </c>
      <c r="M135" s="658" t="s">
        <v>282</v>
      </c>
      <c r="N135" s="525">
        <v>34</v>
      </c>
      <c r="O135" s="896">
        <v>34</v>
      </c>
      <c r="P135" s="664">
        <v>34</v>
      </c>
      <c r="Q135" s="665">
        <v>34</v>
      </c>
      <c r="R135" s="714"/>
      <c r="S135" s="3"/>
    </row>
    <row r="136" spans="1:23" s="2" customFormat="1" ht="56.25" customHeight="1" x14ac:dyDescent="0.25">
      <c r="A136" s="398"/>
      <c r="B136" s="37"/>
      <c r="C136" s="426"/>
      <c r="D136" s="18" t="s">
        <v>99</v>
      </c>
      <c r="E136" s="425" t="s">
        <v>113</v>
      </c>
      <c r="F136" s="44"/>
      <c r="G136" s="986"/>
      <c r="H136" s="657" t="s">
        <v>22</v>
      </c>
      <c r="I136" s="777">
        <v>239.8</v>
      </c>
      <c r="J136" s="1254">
        <v>267</v>
      </c>
      <c r="K136" s="1250">
        <v>284</v>
      </c>
      <c r="L136" s="1256">
        <v>284</v>
      </c>
      <c r="M136" s="659" t="s">
        <v>206</v>
      </c>
      <c r="N136" s="1237">
        <v>100</v>
      </c>
      <c r="O136" s="897">
        <v>120</v>
      </c>
      <c r="P136" s="660">
        <v>120</v>
      </c>
      <c r="Q136" s="661">
        <v>120</v>
      </c>
      <c r="R136" s="3"/>
    </row>
    <row r="137" spans="1:23" s="2" customFormat="1" ht="78.75" customHeight="1" x14ac:dyDescent="0.25">
      <c r="A137" s="398"/>
      <c r="B137" s="37"/>
      <c r="C137" s="426"/>
      <c r="D137" s="40" t="s">
        <v>110</v>
      </c>
      <c r="E137" s="1228" t="s">
        <v>112</v>
      </c>
      <c r="F137" s="44"/>
      <c r="G137" s="986"/>
      <c r="H137" s="662" t="s">
        <v>22</v>
      </c>
      <c r="I137" s="820">
        <v>37.4</v>
      </c>
      <c r="J137" s="232">
        <v>41.2</v>
      </c>
      <c r="K137" s="234">
        <v>41.2</v>
      </c>
      <c r="L137" s="212">
        <v>41.2</v>
      </c>
      <c r="M137" s="663" t="s">
        <v>207</v>
      </c>
      <c r="N137" s="525">
        <v>140</v>
      </c>
      <c r="O137" s="896">
        <v>150</v>
      </c>
      <c r="P137" s="664">
        <v>150</v>
      </c>
      <c r="Q137" s="665">
        <v>150</v>
      </c>
      <c r="R137" s="3"/>
      <c r="V137" s="3"/>
    </row>
    <row r="138" spans="1:23" s="2" customFormat="1" ht="50.25" customHeight="1" x14ac:dyDescent="0.25">
      <c r="A138" s="1210"/>
      <c r="B138" s="1212"/>
      <c r="C138" s="1221"/>
      <c r="D138" s="41" t="s">
        <v>109</v>
      </c>
      <c r="E138" s="94" t="s">
        <v>120</v>
      </c>
      <c r="F138" s="1206"/>
      <c r="G138" s="981"/>
      <c r="H138" s="666" t="s">
        <v>22</v>
      </c>
      <c r="I138" s="607">
        <v>11</v>
      </c>
      <c r="J138" s="231">
        <v>23.6</v>
      </c>
      <c r="K138" s="213">
        <v>23.6</v>
      </c>
      <c r="L138" s="211">
        <v>23.6</v>
      </c>
      <c r="M138" s="663" t="s">
        <v>208</v>
      </c>
      <c r="N138" s="853">
        <v>1</v>
      </c>
      <c r="O138" s="898">
        <v>1</v>
      </c>
      <c r="P138" s="664">
        <v>1</v>
      </c>
      <c r="Q138" s="665">
        <v>1</v>
      </c>
    </row>
    <row r="139" spans="1:23" s="2" customFormat="1" ht="38.25" customHeight="1" x14ac:dyDescent="0.25">
      <c r="A139" s="1210"/>
      <c r="B139" s="1212"/>
      <c r="C139" s="1221"/>
      <c r="D139" s="1693" t="s">
        <v>52</v>
      </c>
      <c r="E139" s="428" t="s">
        <v>114</v>
      </c>
      <c r="F139" s="1206"/>
      <c r="G139" s="981"/>
      <c r="H139" s="662" t="s">
        <v>22</v>
      </c>
      <c r="I139" s="607">
        <v>14.4</v>
      </c>
      <c r="J139" s="232">
        <v>31.2</v>
      </c>
      <c r="K139" s="478">
        <v>31.2</v>
      </c>
      <c r="L139" s="212">
        <v>31.2</v>
      </c>
      <c r="M139" s="1884" t="s">
        <v>209</v>
      </c>
      <c r="N139" s="854">
        <v>15</v>
      </c>
      <c r="O139" s="899">
        <v>20</v>
      </c>
      <c r="P139" s="667">
        <v>20</v>
      </c>
      <c r="Q139" s="668">
        <v>20</v>
      </c>
    </row>
    <row r="140" spans="1:23" s="2" customFormat="1" ht="19.5" customHeight="1" thickBot="1" x14ac:dyDescent="0.3">
      <c r="A140" s="1218"/>
      <c r="B140" s="1219"/>
      <c r="C140" s="1222"/>
      <c r="D140" s="1694"/>
      <c r="E140" s="1244"/>
      <c r="F140" s="1208"/>
      <c r="G140" s="987"/>
      <c r="H140" s="278" t="s">
        <v>26</v>
      </c>
      <c r="I140" s="821">
        <f>SUM(I133:I139)</f>
        <v>560.9</v>
      </c>
      <c r="J140" s="22">
        <f>SUM(J133:J139)</f>
        <v>646.20000000000016</v>
      </c>
      <c r="K140" s="176">
        <f>SUM(K133:K139)</f>
        <v>663.20000000000016</v>
      </c>
      <c r="L140" s="166">
        <f>SUM(L133:L139)</f>
        <v>663.20000000000016</v>
      </c>
      <c r="M140" s="1885"/>
      <c r="N140" s="855"/>
      <c r="O140" s="900"/>
      <c r="P140" s="669"/>
      <c r="Q140" s="670"/>
    </row>
    <row r="141" spans="1:23" s="2" customFormat="1" ht="15.75" customHeight="1" x14ac:dyDescent="0.25">
      <c r="A141" s="397" t="s">
        <v>15</v>
      </c>
      <c r="B141" s="35" t="s">
        <v>35</v>
      </c>
      <c r="C141" s="130" t="s">
        <v>41</v>
      </c>
      <c r="D141" s="1696" t="s">
        <v>53</v>
      </c>
      <c r="E141" s="1698" t="s">
        <v>116</v>
      </c>
      <c r="F141" s="79" t="s">
        <v>19</v>
      </c>
      <c r="G141" s="1863" t="s">
        <v>314</v>
      </c>
      <c r="H141" s="794"/>
      <c r="I141" s="822"/>
      <c r="J141" s="287"/>
      <c r="K141" s="677"/>
      <c r="L141" s="767"/>
      <c r="M141" s="1233"/>
      <c r="N141" s="1246"/>
      <c r="O141" s="418"/>
      <c r="P141" s="1245"/>
      <c r="Q141" s="518"/>
    </row>
    <row r="142" spans="1:23" s="2" customFormat="1" ht="15.75" customHeight="1" x14ac:dyDescent="0.25">
      <c r="A142" s="398"/>
      <c r="B142" s="37"/>
      <c r="C142" s="1223"/>
      <c r="D142" s="1697"/>
      <c r="E142" s="1699"/>
      <c r="F142" s="44"/>
      <c r="G142" s="1864"/>
      <c r="H142" s="795"/>
      <c r="I142" s="823"/>
      <c r="J142" s="764"/>
      <c r="K142" s="765"/>
      <c r="L142" s="766"/>
      <c r="M142" s="434"/>
      <c r="N142" s="419"/>
      <c r="O142" s="139"/>
      <c r="P142" s="421"/>
      <c r="Q142" s="511"/>
    </row>
    <row r="143" spans="1:23" s="2" customFormat="1" ht="67.5" customHeight="1" x14ac:dyDescent="0.25">
      <c r="A143" s="398"/>
      <c r="B143" s="37"/>
      <c r="C143" s="1223"/>
      <c r="D143" s="43" t="s">
        <v>54</v>
      </c>
      <c r="E143" s="1699"/>
      <c r="F143" s="44"/>
      <c r="G143" s="1864"/>
      <c r="H143" s="671" t="s">
        <v>22</v>
      </c>
      <c r="I143" s="824">
        <v>45</v>
      </c>
      <c r="J143" s="90">
        <v>45</v>
      </c>
      <c r="K143" s="672">
        <f>80-35</f>
        <v>45</v>
      </c>
      <c r="L143" s="673">
        <f>80-35</f>
        <v>45</v>
      </c>
      <c r="M143" s="73" t="s">
        <v>283</v>
      </c>
      <c r="N143" s="1232">
        <v>20</v>
      </c>
      <c r="O143" s="380">
        <v>19</v>
      </c>
      <c r="P143" s="469">
        <v>19</v>
      </c>
      <c r="Q143" s="536">
        <v>19</v>
      </c>
      <c r="R143" s="1180"/>
      <c r="T143" s="3"/>
      <c r="V143" s="3"/>
    </row>
    <row r="144" spans="1:23" s="2" customFormat="1" ht="15.75" customHeight="1" x14ac:dyDescent="0.25">
      <c r="A144" s="1675"/>
      <c r="B144" s="1677"/>
      <c r="C144" s="1221"/>
      <c r="D144" s="1577" t="s">
        <v>55</v>
      </c>
      <c r="E144" s="1699"/>
      <c r="F144" s="1214"/>
      <c r="G144" s="988"/>
      <c r="H144" s="671" t="s">
        <v>22</v>
      </c>
      <c r="I144" s="606">
        <v>44.2</v>
      </c>
      <c r="J144" s="90">
        <v>48.4</v>
      </c>
      <c r="K144" s="339">
        <v>48.4</v>
      </c>
      <c r="L144" s="675">
        <v>48.4</v>
      </c>
      <c r="M144" s="1623" t="s">
        <v>284</v>
      </c>
      <c r="N144" s="856" t="s">
        <v>285</v>
      </c>
      <c r="O144" s="715" t="s">
        <v>286</v>
      </c>
      <c r="P144" s="716" t="s">
        <v>286</v>
      </c>
      <c r="Q144" s="668">
        <v>11</v>
      </c>
    </row>
    <row r="145" spans="1:22" s="2" customFormat="1" ht="15.75" customHeight="1" x14ac:dyDescent="0.25">
      <c r="A145" s="1675"/>
      <c r="B145" s="1677"/>
      <c r="C145" s="1221"/>
      <c r="D145" s="1579"/>
      <c r="E145" s="118"/>
      <c r="F145" s="1214"/>
      <c r="G145" s="988"/>
      <c r="H145" s="430" t="s">
        <v>37</v>
      </c>
      <c r="I145" s="783">
        <v>210.2</v>
      </c>
      <c r="J145" s="10">
        <v>230.4</v>
      </c>
      <c r="K145" s="170">
        <v>230.4</v>
      </c>
      <c r="L145" s="162">
        <v>230.4</v>
      </c>
      <c r="M145" s="1623"/>
      <c r="N145" s="16"/>
      <c r="O145" s="687"/>
      <c r="P145" s="15"/>
      <c r="Q145" s="674"/>
      <c r="V145" s="3"/>
    </row>
    <row r="146" spans="1:22" s="2" customFormat="1" ht="13.5" customHeight="1" x14ac:dyDescent="0.25">
      <c r="A146" s="1675"/>
      <c r="B146" s="1677"/>
      <c r="C146" s="1221" t="s">
        <v>128</v>
      </c>
      <c r="D146" s="1578"/>
      <c r="E146" s="225"/>
      <c r="F146" s="1214"/>
      <c r="G146" s="988"/>
      <c r="H146" s="131" t="s">
        <v>37</v>
      </c>
      <c r="I146" s="606">
        <v>10.5</v>
      </c>
      <c r="J146" s="528">
        <v>11.5</v>
      </c>
      <c r="K146" s="209">
        <v>11.5</v>
      </c>
      <c r="L146" s="676">
        <v>11.5</v>
      </c>
      <c r="M146" s="1622"/>
      <c r="N146" s="14"/>
      <c r="O146" s="616"/>
      <c r="P146" s="538"/>
      <c r="Q146" s="595"/>
    </row>
    <row r="147" spans="1:22" s="2" customFormat="1" ht="105.6" customHeight="1" x14ac:dyDescent="0.25">
      <c r="A147" s="398"/>
      <c r="B147" s="37"/>
      <c r="C147" s="1223"/>
      <c r="D147" s="1890" t="s">
        <v>125</v>
      </c>
      <c r="E147" s="1699" t="s">
        <v>115</v>
      </c>
      <c r="F147" s="44"/>
      <c r="G147" s="986"/>
      <c r="H147" s="430" t="s">
        <v>22</v>
      </c>
      <c r="I147" s="825">
        <v>112</v>
      </c>
      <c r="J147" s="19"/>
      <c r="K147" s="239"/>
      <c r="L147" s="167"/>
      <c r="M147" s="1198" t="s">
        <v>284</v>
      </c>
      <c r="N147" s="16" t="s">
        <v>287</v>
      </c>
      <c r="O147" s="687"/>
      <c r="P147" s="15"/>
      <c r="Q147" s="674"/>
      <c r="T147" s="3"/>
    </row>
    <row r="148" spans="1:22" s="2" customFormat="1" ht="16.5" customHeight="1" thickBot="1" x14ac:dyDescent="0.3">
      <c r="A148" s="1218"/>
      <c r="B148" s="1219"/>
      <c r="C148" s="1222"/>
      <c r="D148" s="1891"/>
      <c r="E148" s="1892"/>
      <c r="F148" s="1257"/>
      <c r="G148" s="989"/>
      <c r="H148" s="793" t="s">
        <v>26</v>
      </c>
      <c r="I148" s="826">
        <f>SUM(I143:I147)</f>
        <v>421.9</v>
      </c>
      <c r="J148" s="33">
        <f>SUM(J143:J147)</f>
        <v>335.3</v>
      </c>
      <c r="K148" s="197">
        <f t="shared" ref="K148:L148" si="4">SUM(K143:K147)</f>
        <v>335.3</v>
      </c>
      <c r="L148" s="185">
        <f t="shared" si="4"/>
        <v>335.3</v>
      </c>
      <c r="M148" s="365"/>
      <c r="N148" s="46"/>
      <c r="O148" s="688"/>
      <c r="P148" s="679"/>
      <c r="Q148" s="678"/>
    </row>
    <row r="149" spans="1:22" s="2" customFormat="1" ht="25.5" customHeight="1" x14ac:dyDescent="0.25">
      <c r="A149" s="1674" t="s">
        <v>15</v>
      </c>
      <c r="B149" s="1676" t="s">
        <v>35</v>
      </c>
      <c r="C149" s="1220" t="s">
        <v>42</v>
      </c>
      <c r="D149" s="1678" t="s">
        <v>56</v>
      </c>
      <c r="E149" s="578"/>
      <c r="F149" s="742" t="s">
        <v>57</v>
      </c>
      <c r="G149" s="1889" t="s">
        <v>316</v>
      </c>
      <c r="H149" s="794" t="s">
        <v>22</v>
      </c>
      <c r="I149" s="780">
        <v>90</v>
      </c>
      <c r="J149" s="386">
        <v>90</v>
      </c>
      <c r="K149" s="476">
        <v>90</v>
      </c>
      <c r="L149" s="732">
        <v>90</v>
      </c>
      <c r="M149" s="493" t="s">
        <v>58</v>
      </c>
      <c r="N149" s="857">
        <v>27</v>
      </c>
      <c r="O149" s="494">
        <v>22</v>
      </c>
      <c r="P149" s="733">
        <v>22</v>
      </c>
      <c r="Q149" s="734">
        <v>22</v>
      </c>
    </row>
    <row r="150" spans="1:22" s="2" customFormat="1" ht="42.75" customHeight="1" x14ac:dyDescent="0.25">
      <c r="A150" s="1675"/>
      <c r="B150" s="1677"/>
      <c r="C150" s="1221"/>
      <c r="D150" s="1574"/>
      <c r="E150" s="1229"/>
      <c r="F150" s="743"/>
      <c r="G150" s="1866"/>
      <c r="H150" s="796" t="s">
        <v>37</v>
      </c>
      <c r="I150" s="827">
        <v>110</v>
      </c>
      <c r="J150" s="21">
        <v>110</v>
      </c>
      <c r="K150" s="241">
        <v>110</v>
      </c>
      <c r="L150" s="372">
        <v>110</v>
      </c>
      <c r="M150" s="735" t="s">
        <v>106</v>
      </c>
      <c r="N150" s="858">
        <v>10</v>
      </c>
      <c r="O150" s="736">
        <v>10</v>
      </c>
      <c r="P150" s="737">
        <v>10</v>
      </c>
      <c r="Q150" s="738">
        <v>10</v>
      </c>
    </row>
    <row r="151" spans="1:22" s="2" customFormat="1" ht="30.75" customHeight="1" x14ac:dyDescent="0.25">
      <c r="A151" s="1675"/>
      <c r="B151" s="1677"/>
      <c r="C151" s="1221"/>
      <c r="D151" s="1574"/>
      <c r="E151" s="1229"/>
      <c r="F151" s="743"/>
      <c r="G151" s="990"/>
      <c r="H151" s="797"/>
      <c r="I151" s="779"/>
      <c r="J151" s="10"/>
      <c r="K151" s="170"/>
      <c r="L151" s="162"/>
      <c r="M151" s="846" t="s">
        <v>142</v>
      </c>
      <c r="N151" s="859">
        <v>10</v>
      </c>
      <c r="O151" s="741">
        <v>30</v>
      </c>
      <c r="P151" s="739">
        <v>30</v>
      </c>
      <c r="Q151" s="740">
        <v>30</v>
      </c>
    </row>
    <row r="152" spans="1:22" s="2" customFormat="1" ht="16.5" customHeight="1" x14ac:dyDescent="0.25">
      <c r="A152" s="1210"/>
      <c r="B152" s="1212"/>
      <c r="C152" s="1221"/>
      <c r="D152" s="1574"/>
      <c r="E152" s="1229"/>
      <c r="F152" s="743"/>
      <c r="G152" s="990"/>
      <c r="H152" s="798" t="s">
        <v>20</v>
      </c>
      <c r="I152" s="827">
        <v>30.9</v>
      </c>
      <c r="J152" s="21"/>
      <c r="K152" s="241"/>
      <c r="L152" s="319"/>
      <c r="M152" s="1621" t="s">
        <v>237</v>
      </c>
      <c r="N152" s="859">
        <v>10</v>
      </c>
      <c r="O152" s="744"/>
      <c r="P152" s="745"/>
      <c r="Q152" s="746"/>
    </row>
    <row r="153" spans="1:22" s="2" customFormat="1" ht="16.5" customHeight="1" thickBot="1" x14ac:dyDescent="0.3">
      <c r="A153" s="1210"/>
      <c r="B153" s="1212"/>
      <c r="C153" s="1221"/>
      <c r="D153" s="1679"/>
      <c r="E153" s="1229"/>
      <c r="F153" s="743"/>
      <c r="G153" s="990"/>
      <c r="H153" s="799" t="s">
        <v>26</v>
      </c>
      <c r="I153" s="288">
        <f>SUM(I149:I152)</f>
        <v>230.9</v>
      </c>
      <c r="J153" s="22">
        <f>SUM(J149:J151)</f>
        <v>200</v>
      </c>
      <c r="K153" s="176">
        <f>SUM(K149:K151)</f>
        <v>200</v>
      </c>
      <c r="L153" s="176">
        <f>SUM(L149:L151)</f>
        <v>200</v>
      </c>
      <c r="M153" s="1624"/>
      <c r="N153" s="860"/>
      <c r="O153" s="747"/>
      <c r="P153" s="748"/>
      <c r="Q153" s="749"/>
    </row>
    <row r="154" spans="1:22" s="2" customFormat="1" ht="18.75" customHeight="1" x14ac:dyDescent="0.25">
      <c r="A154" s="1209" t="s">
        <v>15</v>
      </c>
      <c r="B154" s="1211" t="s">
        <v>35</v>
      </c>
      <c r="C154" s="1220" t="s">
        <v>59</v>
      </c>
      <c r="D154" s="1680" t="s">
        <v>111</v>
      </c>
      <c r="E154" s="27"/>
      <c r="F154" s="1682">
        <v>3</v>
      </c>
      <c r="G154" s="1863" t="s">
        <v>314</v>
      </c>
      <c r="H154" s="794" t="s">
        <v>22</v>
      </c>
      <c r="I154" s="828">
        <v>4.5</v>
      </c>
      <c r="J154" s="412">
        <v>5</v>
      </c>
      <c r="K154" s="414">
        <v>5</v>
      </c>
      <c r="L154" s="413">
        <v>5</v>
      </c>
      <c r="M154" s="1844" t="s">
        <v>298</v>
      </c>
      <c r="N154" s="345">
        <v>2</v>
      </c>
      <c r="O154" s="683">
        <v>2</v>
      </c>
      <c r="P154" s="604">
        <v>2</v>
      </c>
      <c r="Q154" s="519">
        <v>2</v>
      </c>
    </row>
    <row r="155" spans="1:22" s="2" customFormat="1" ht="16.5" customHeight="1" thickBot="1" x14ac:dyDescent="0.3">
      <c r="A155" s="1210"/>
      <c r="B155" s="1212"/>
      <c r="C155" s="1221"/>
      <c r="D155" s="1848"/>
      <c r="E155" s="119"/>
      <c r="F155" s="1886"/>
      <c r="G155" s="1870"/>
      <c r="H155" s="800" t="s">
        <v>26</v>
      </c>
      <c r="I155" s="479">
        <f>I154</f>
        <v>4.5</v>
      </c>
      <c r="J155" s="11">
        <f>J154</f>
        <v>5</v>
      </c>
      <c r="K155" s="171">
        <f>K154</f>
        <v>5</v>
      </c>
      <c r="L155" s="290">
        <f>L154</f>
        <v>5</v>
      </c>
      <c r="M155" s="1845"/>
      <c r="N155" s="423"/>
      <c r="O155" s="545"/>
      <c r="P155" s="577"/>
      <c r="Q155" s="513"/>
    </row>
    <row r="156" spans="1:22" s="2" customFormat="1" ht="16.5" customHeight="1" x14ac:dyDescent="0.25">
      <c r="A156" s="1654" t="s">
        <v>15</v>
      </c>
      <c r="B156" s="1656" t="s">
        <v>35</v>
      </c>
      <c r="C156" s="1658" t="s">
        <v>60</v>
      </c>
      <c r="D156" s="1660" t="s">
        <v>127</v>
      </c>
      <c r="E156" s="1662"/>
      <c r="F156" s="1664">
        <v>3</v>
      </c>
      <c r="G156" s="1863" t="s">
        <v>314</v>
      </c>
      <c r="H156" s="385" t="s">
        <v>20</v>
      </c>
      <c r="I156" s="829">
        <v>94.4</v>
      </c>
      <c r="J156" s="36">
        <v>162.80000000000001</v>
      </c>
      <c r="K156" s="207">
        <v>40.6</v>
      </c>
      <c r="L156" s="256"/>
      <c r="M156" s="1233" t="s">
        <v>126</v>
      </c>
      <c r="N156" s="1246">
        <v>350</v>
      </c>
      <c r="O156" s="689">
        <v>350</v>
      </c>
      <c r="P156" s="1245">
        <v>350</v>
      </c>
      <c r="Q156" s="518"/>
    </row>
    <row r="157" spans="1:22" s="2" customFormat="1" ht="16.5" customHeight="1" x14ac:dyDescent="0.25">
      <c r="A157" s="1655"/>
      <c r="B157" s="1657"/>
      <c r="C157" s="1659"/>
      <c r="D157" s="1661"/>
      <c r="E157" s="1663"/>
      <c r="F157" s="1665"/>
      <c r="G157" s="1864"/>
      <c r="H157" s="219" t="s">
        <v>162</v>
      </c>
      <c r="I157" s="610">
        <v>212</v>
      </c>
      <c r="J157" s="104">
        <v>365.4</v>
      </c>
      <c r="K157" s="339">
        <v>91.4</v>
      </c>
      <c r="L157" s="435"/>
      <c r="M157" s="434"/>
      <c r="N157" s="419"/>
      <c r="O157" s="546"/>
      <c r="P157" s="421"/>
      <c r="Q157" s="511"/>
    </row>
    <row r="158" spans="1:22" s="2" customFormat="1" ht="16.5" customHeight="1" x14ac:dyDescent="0.25">
      <c r="A158" s="1655"/>
      <c r="B158" s="1657"/>
      <c r="C158" s="1659"/>
      <c r="D158" s="1661"/>
      <c r="E158" s="1663"/>
      <c r="F158" s="1665"/>
      <c r="G158" s="1864"/>
      <c r="H158" s="219" t="s">
        <v>173</v>
      </c>
      <c r="I158" s="610">
        <v>3.7</v>
      </c>
      <c r="J158" s="103"/>
      <c r="K158" s="204"/>
      <c r="L158" s="269"/>
      <c r="M158" s="434"/>
      <c r="N158" s="419"/>
      <c r="O158" s="546"/>
      <c r="P158" s="421"/>
      <c r="Q158" s="511"/>
    </row>
    <row r="159" spans="1:22" s="2" customFormat="1" ht="15" customHeight="1" thickBot="1" x14ac:dyDescent="0.3">
      <c r="A159" s="1668"/>
      <c r="B159" s="1669"/>
      <c r="C159" s="1670"/>
      <c r="D159" s="1671"/>
      <c r="E159" s="1672"/>
      <c r="F159" s="1673"/>
      <c r="G159" s="1870"/>
      <c r="H159" s="278" t="s">
        <v>26</v>
      </c>
      <c r="I159" s="288">
        <f>SUM(I156:I158)</f>
        <v>310.09999999999997</v>
      </c>
      <c r="J159" s="22">
        <f>SUM(J156:J157)</f>
        <v>528.20000000000005</v>
      </c>
      <c r="K159" s="176">
        <f>SUM(K156:K157)</f>
        <v>132</v>
      </c>
      <c r="L159" s="263"/>
      <c r="M159" s="74"/>
      <c r="N159" s="387"/>
      <c r="O159" s="690"/>
      <c r="P159" s="684"/>
      <c r="Q159" s="693"/>
    </row>
    <row r="160" spans="1:22" s="2" customFormat="1" ht="18.75" customHeight="1" x14ac:dyDescent="0.25">
      <c r="A160" s="1654" t="s">
        <v>15</v>
      </c>
      <c r="B160" s="1656" t="s">
        <v>35</v>
      </c>
      <c r="C160" s="1658" t="s">
        <v>94</v>
      </c>
      <c r="D160" s="1666" t="s">
        <v>166</v>
      </c>
      <c r="E160" s="1662"/>
      <c r="F160" s="1664">
        <v>3</v>
      </c>
      <c r="G160" s="1863" t="s">
        <v>314</v>
      </c>
      <c r="H160" s="346" t="s">
        <v>22</v>
      </c>
      <c r="I160" s="830">
        <v>5</v>
      </c>
      <c r="J160" s="238">
        <v>39.5</v>
      </c>
      <c r="K160" s="239">
        <v>7.3</v>
      </c>
      <c r="L160" s="249"/>
      <c r="M160" s="1832" t="s">
        <v>214</v>
      </c>
      <c r="N160" s="1833"/>
      <c r="O160" s="685">
        <v>1</v>
      </c>
      <c r="P160" s="559"/>
      <c r="Q160" s="518"/>
    </row>
    <row r="161" spans="1:21" s="2" customFormat="1" ht="41.25" customHeight="1" x14ac:dyDescent="0.25">
      <c r="A161" s="1655"/>
      <c r="B161" s="1657"/>
      <c r="C161" s="1659"/>
      <c r="D161" s="1667"/>
      <c r="E161" s="1663"/>
      <c r="F161" s="1665"/>
      <c r="G161" s="1864"/>
      <c r="H161" s="9" t="s">
        <v>162</v>
      </c>
      <c r="I161" s="331">
        <v>122.6</v>
      </c>
      <c r="J161" s="103">
        <v>223.6</v>
      </c>
      <c r="K161" s="204">
        <v>41.5</v>
      </c>
      <c r="L161" s="269"/>
      <c r="M161" s="1747"/>
      <c r="N161" s="1834"/>
      <c r="O161" s="691"/>
      <c r="P161" s="535"/>
      <c r="Q161" s="522"/>
    </row>
    <row r="162" spans="1:21" s="2" customFormat="1" ht="43.5" customHeight="1" x14ac:dyDescent="0.25">
      <c r="A162" s="1655"/>
      <c r="B162" s="1657"/>
      <c r="C162" s="1659"/>
      <c r="D162" s="1667"/>
      <c r="E162" s="1663"/>
      <c r="F162" s="1665"/>
      <c r="G162" s="981"/>
      <c r="H162" s="430"/>
      <c r="I162" s="819"/>
      <c r="J162" s="90"/>
      <c r="K162" s="203"/>
      <c r="L162" s="391"/>
      <c r="M162" s="227" t="s">
        <v>228</v>
      </c>
      <c r="N162" s="220"/>
      <c r="O162" s="686">
        <v>340</v>
      </c>
      <c r="P162" s="84"/>
      <c r="Q162" s="694"/>
      <c r="U162" s="3"/>
    </row>
    <row r="163" spans="1:21" s="2" customFormat="1" ht="15.75" customHeight="1" thickBot="1" x14ac:dyDescent="0.3">
      <c r="A163" s="1655"/>
      <c r="B163" s="1657"/>
      <c r="C163" s="1659"/>
      <c r="D163" s="1661"/>
      <c r="E163" s="1663"/>
      <c r="F163" s="1665"/>
      <c r="G163" s="981"/>
      <c r="H163" s="278" t="s">
        <v>26</v>
      </c>
      <c r="I163" s="831">
        <f>SUM(I160:I162)</f>
        <v>127.6</v>
      </c>
      <c r="J163" s="304">
        <f>SUM(J160:J162)</f>
        <v>263.10000000000002</v>
      </c>
      <c r="K163" s="450">
        <f t="shared" ref="K163" si="5">SUM(K160:K162)</f>
        <v>48.8</v>
      </c>
      <c r="L163" s="312"/>
      <c r="M163" s="216" t="s">
        <v>213</v>
      </c>
      <c r="N163" s="852"/>
      <c r="O163" s="311"/>
      <c r="P163" s="695">
        <v>1</v>
      </c>
      <c r="Q163" s="516"/>
    </row>
    <row r="164" spans="1:21" s="2" customFormat="1" ht="21.75" customHeight="1" x14ac:dyDescent="0.25">
      <c r="A164" s="1654" t="s">
        <v>15</v>
      </c>
      <c r="B164" s="1656" t="s">
        <v>35</v>
      </c>
      <c r="C164" s="1658" t="s">
        <v>95</v>
      </c>
      <c r="D164" s="1660" t="s">
        <v>152</v>
      </c>
      <c r="E164" s="1662"/>
      <c r="F164" s="1664">
        <v>5</v>
      </c>
      <c r="G164" s="1863" t="s">
        <v>315</v>
      </c>
      <c r="H164" s="801" t="s">
        <v>22</v>
      </c>
      <c r="I164" s="832">
        <f>132.3-100</f>
        <v>32.300000000000011</v>
      </c>
      <c r="J164" s="126">
        <f>137.3-50</f>
        <v>87.300000000000011</v>
      </c>
      <c r="K164" s="199">
        <v>96.9</v>
      </c>
      <c r="L164" s="187">
        <v>104.4</v>
      </c>
      <c r="M164" s="366" t="s">
        <v>139</v>
      </c>
      <c r="N164" s="1231">
        <v>6</v>
      </c>
      <c r="O164" s="685">
        <v>12</v>
      </c>
      <c r="P164" s="866">
        <v>17</v>
      </c>
      <c r="Q164" s="867">
        <v>17</v>
      </c>
    </row>
    <row r="165" spans="1:21" s="2" customFormat="1" ht="26.25" customHeight="1" x14ac:dyDescent="0.25">
      <c r="A165" s="1655"/>
      <c r="B165" s="1657"/>
      <c r="C165" s="1659"/>
      <c r="D165" s="1661"/>
      <c r="E165" s="1663"/>
      <c r="F165" s="1665"/>
      <c r="G165" s="1864"/>
      <c r="H165" s="802" t="s">
        <v>158</v>
      </c>
      <c r="I165" s="722">
        <v>50</v>
      </c>
      <c r="J165" s="53">
        <v>50</v>
      </c>
      <c r="K165" s="208"/>
      <c r="L165" s="257"/>
      <c r="M165" s="1201"/>
      <c r="N165" s="215"/>
      <c r="O165" s="544"/>
      <c r="P165" s="696"/>
      <c r="Q165" s="512"/>
      <c r="R165" s="1180"/>
      <c r="U165" s="3"/>
    </row>
    <row r="166" spans="1:21" s="2" customFormat="1" ht="20.25" customHeight="1" thickBot="1" x14ac:dyDescent="0.3">
      <c r="A166" s="1655"/>
      <c r="B166" s="1657"/>
      <c r="C166" s="1659"/>
      <c r="D166" s="1661"/>
      <c r="E166" s="1663"/>
      <c r="F166" s="1665"/>
      <c r="G166" s="1870"/>
      <c r="H166" s="803" t="s">
        <v>26</v>
      </c>
      <c r="I166" s="826">
        <f>SUM(I164:I165)</f>
        <v>82.300000000000011</v>
      </c>
      <c r="J166" s="33">
        <f>SUM(J164:J165)</f>
        <v>137.30000000000001</v>
      </c>
      <c r="K166" s="197">
        <f>SUM(K164:K165)</f>
        <v>96.9</v>
      </c>
      <c r="L166" s="447">
        <f>SUM(L164:L165)</f>
        <v>104.4</v>
      </c>
      <c r="M166" s="143"/>
      <c r="N166" s="420"/>
      <c r="O166" s="311"/>
      <c r="P166" s="431"/>
      <c r="Q166" s="516"/>
    </row>
    <row r="167" spans="1:21" s="2" customFormat="1" ht="16.5" customHeight="1" thickBot="1" x14ac:dyDescent="0.3">
      <c r="A167" s="393" t="s">
        <v>15</v>
      </c>
      <c r="B167" s="5" t="s">
        <v>35</v>
      </c>
      <c r="C167" s="1608" t="s">
        <v>43</v>
      </c>
      <c r="D167" s="1608"/>
      <c r="E167" s="1608"/>
      <c r="F167" s="1608"/>
      <c r="G167" s="1608"/>
      <c r="H167" s="1608"/>
      <c r="I167" s="289">
        <f>I155+I153+I148+I140+I130+I128+I159+I163+I166</f>
        <v>7844.0000000000009</v>
      </c>
      <c r="J167" s="47">
        <f>J155+J153+J148+J140+J130+J128+J159+J163+J166</f>
        <v>8887.2000000000007</v>
      </c>
      <c r="K167" s="178">
        <f>K155+K153+K148+K140+K130+K128+K159+K163+K166</f>
        <v>7677.1</v>
      </c>
      <c r="L167" s="230">
        <f>L155+L153+L148+L140+L130+L128+L159+L163+L166</f>
        <v>7440.3000000000011</v>
      </c>
      <c r="M167" s="1609"/>
      <c r="N167" s="1610"/>
      <c r="O167" s="1610"/>
      <c r="P167" s="1610"/>
      <c r="Q167" s="1611"/>
      <c r="T167" s="3"/>
    </row>
    <row r="168" spans="1:21" s="2" customFormat="1" ht="14.25" customHeight="1" thickBot="1" x14ac:dyDescent="0.3">
      <c r="A168" s="394" t="s">
        <v>15</v>
      </c>
      <c r="B168" s="5" t="s">
        <v>39</v>
      </c>
      <c r="C168" s="1648" t="s">
        <v>63</v>
      </c>
      <c r="D168" s="1648"/>
      <c r="E168" s="1648"/>
      <c r="F168" s="1648"/>
      <c r="G168" s="1648"/>
      <c r="H168" s="1648"/>
      <c r="I168" s="1648"/>
      <c r="J168" s="1648"/>
      <c r="K168" s="1648"/>
      <c r="L168" s="1648"/>
      <c r="M168" s="1648"/>
      <c r="N168" s="1648"/>
      <c r="O168" s="1648"/>
      <c r="P168" s="1648"/>
      <c r="Q168" s="1649"/>
    </row>
    <row r="169" spans="1:21" s="3" customFormat="1" ht="54.75" customHeight="1" x14ac:dyDescent="0.25">
      <c r="A169" s="1209" t="s">
        <v>15</v>
      </c>
      <c r="B169" s="1211" t="s">
        <v>39</v>
      </c>
      <c r="C169" s="382" t="s">
        <v>15</v>
      </c>
      <c r="D169" s="110" t="s">
        <v>64</v>
      </c>
      <c r="E169" s="93"/>
      <c r="F169" s="113"/>
      <c r="G169" s="992"/>
      <c r="H169" s="415"/>
      <c r="I169" s="1016"/>
      <c r="J169" s="125"/>
      <c r="K169" s="202"/>
      <c r="L169" s="463"/>
      <c r="M169" s="1022"/>
      <c r="N169" s="295"/>
      <c r="O169" s="285"/>
      <c r="P169" s="707"/>
      <c r="Q169" s="295"/>
    </row>
    <row r="170" spans="1:21" s="3" customFormat="1" ht="43.5" customHeight="1" x14ac:dyDescent="0.25">
      <c r="A170" s="1210"/>
      <c r="B170" s="1212"/>
      <c r="C170" s="464"/>
      <c r="D170" s="753" t="s">
        <v>295</v>
      </c>
      <c r="E170" s="466"/>
      <c r="F170" s="52">
        <v>6</v>
      </c>
      <c r="G170" s="1002" t="s">
        <v>316</v>
      </c>
      <c r="H170" s="759" t="s">
        <v>22</v>
      </c>
      <c r="I170" s="1017"/>
      <c r="J170" s="357"/>
      <c r="K170" s="1475">
        <v>20.399999999999999</v>
      </c>
      <c r="L170" s="271"/>
      <c r="M170" s="1023" t="s">
        <v>296</v>
      </c>
      <c r="N170" s="307"/>
      <c r="O170" s="549"/>
      <c r="P170" s="601">
        <v>100</v>
      </c>
      <c r="Q170" s="754"/>
    </row>
    <row r="171" spans="1:21" s="3" customFormat="1" ht="54.75" customHeight="1" x14ac:dyDescent="0.25">
      <c r="A171" s="1210"/>
      <c r="B171" s="1212"/>
      <c r="C171" s="464"/>
      <c r="D171" s="465"/>
      <c r="E171" s="466"/>
      <c r="F171" s="52"/>
      <c r="G171" s="984"/>
      <c r="H171" s="759" t="s">
        <v>22</v>
      </c>
      <c r="I171" s="1017"/>
      <c r="J171" s="1472"/>
      <c r="K171" s="591">
        <v>1.8</v>
      </c>
      <c r="L171" s="711"/>
      <c r="M171" s="1023" t="s">
        <v>303</v>
      </c>
      <c r="N171" s="307"/>
      <c r="O171" s="549"/>
      <c r="P171" s="1250">
        <v>100</v>
      </c>
      <c r="Q171" s="467"/>
    </row>
    <row r="172" spans="1:21" s="3" customFormat="1" ht="17.25" customHeight="1" x14ac:dyDescent="0.25">
      <c r="A172" s="1210"/>
      <c r="B172" s="1212"/>
      <c r="C172" s="153"/>
      <c r="D172" s="1628" t="s">
        <v>222</v>
      </c>
      <c r="E172" s="501" t="s">
        <v>65</v>
      </c>
      <c r="F172" s="504">
        <v>5</v>
      </c>
      <c r="G172" s="1865" t="s">
        <v>313</v>
      </c>
      <c r="H172" s="759" t="s">
        <v>22</v>
      </c>
      <c r="I172" s="1010">
        <f>55.8-20.2</f>
        <v>35.599999999999994</v>
      </c>
      <c r="J172" s="1032">
        <v>50.9</v>
      </c>
      <c r="K172" s="1033"/>
      <c r="L172" s="834"/>
      <c r="M172" s="1013" t="s">
        <v>61</v>
      </c>
      <c r="N172" s="740">
        <v>1</v>
      </c>
      <c r="O172" s="379"/>
      <c r="P172" s="499"/>
      <c r="Q172" s="303"/>
      <c r="R172" s="892"/>
      <c r="S172" s="892"/>
      <c r="T172" s="892"/>
    </row>
    <row r="173" spans="1:21" s="3" customFormat="1" ht="17.25" customHeight="1" x14ac:dyDescent="0.25">
      <c r="A173" s="1210"/>
      <c r="B173" s="1212"/>
      <c r="C173" s="153"/>
      <c r="D173" s="1574"/>
      <c r="E173" s="502"/>
      <c r="F173" s="505"/>
      <c r="G173" s="1866"/>
      <c r="H173" s="759" t="s">
        <v>158</v>
      </c>
      <c r="I173" s="1011">
        <v>20.2</v>
      </c>
      <c r="J173" s="1032">
        <v>30.6</v>
      </c>
      <c r="K173" s="1033"/>
      <c r="L173" s="834"/>
      <c r="M173" s="1014" t="s">
        <v>179</v>
      </c>
      <c r="N173" s="215">
        <v>80</v>
      </c>
      <c r="O173" s="83">
        <v>100</v>
      </c>
      <c r="P173" s="318"/>
      <c r="Q173" s="215"/>
      <c r="R173" s="892"/>
    </row>
    <row r="174" spans="1:21" s="3" customFormat="1" ht="17.25" customHeight="1" x14ac:dyDescent="0.25">
      <c r="A174" s="1210"/>
      <c r="B174" s="1212"/>
      <c r="C174" s="153"/>
      <c r="D174" s="1650"/>
      <c r="E174" s="503"/>
      <c r="F174" s="498"/>
      <c r="G174" s="1867"/>
      <c r="H174" s="759" t="s">
        <v>162</v>
      </c>
      <c r="I174" s="1012">
        <v>330.1</v>
      </c>
      <c r="J174" s="1037">
        <v>123.6</v>
      </c>
      <c r="K174" s="1036"/>
      <c r="L174" s="834"/>
      <c r="M174" s="1015" t="s">
        <v>218</v>
      </c>
      <c r="N174" s="1232"/>
      <c r="O174" s="380">
        <v>100</v>
      </c>
      <c r="P174" s="680"/>
      <c r="Q174" s="1232"/>
      <c r="R174" s="892"/>
    </row>
    <row r="175" spans="1:21" s="3" customFormat="1" ht="15.75" customHeight="1" x14ac:dyDescent="0.25">
      <c r="A175" s="1210"/>
      <c r="B175" s="1212"/>
      <c r="C175" s="153"/>
      <c r="D175" s="1644" t="s">
        <v>219</v>
      </c>
      <c r="E175" s="501" t="s">
        <v>65</v>
      </c>
      <c r="F175" s="504">
        <v>5</v>
      </c>
      <c r="G175" s="1865" t="s">
        <v>313</v>
      </c>
      <c r="H175" s="833" t="s">
        <v>22</v>
      </c>
      <c r="I175" s="1018">
        <f>19.8-8.4</f>
        <v>11.4</v>
      </c>
      <c r="J175" s="1037">
        <v>42.6</v>
      </c>
      <c r="K175" s="1034"/>
      <c r="L175" s="738"/>
      <c r="M175" s="1013" t="s">
        <v>61</v>
      </c>
      <c r="N175" s="740">
        <v>1</v>
      </c>
      <c r="O175" s="717"/>
      <c r="P175" s="499"/>
      <c r="Q175" s="740"/>
    </row>
    <row r="176" spans="1:21" s="3" customFormat="1" ht="27.75" customHeight="1" x14ac:dyDescent="0.25">
      <c r="A176" s="1210"/>
      <c r="B176" s="1212"/>
      <c r="C176" s="153"/>
      <c r="D176" s="1645"/>
      <c r="E176" s="502"/>
      <c r="F176" s="505"/>
      <c r="G176" s="1866"/>
      <c r="H176" s="833" t="s">
        <v>158</v>
      </c>
      <c r="I176" s="1011"/>
      <c r="J176" s="1037">
        <v>10.4</v>
      </c>
      <c r="K176" s="1034"/>
      <c r="L176" s="738"/>
      <c r="M176" s="1258" t="s">
        <v>153</v>
      </c>
      <c r="N176" s="236">
        <v>80</v>
      </c>
      <c r="O176" s="718">
        <v>100</v>
      </c>
      <c r="P176" s="500"/>
      <c r="Q176" s="236"/>
    </row>
    <row r="177" spans="1:21" s="3" customFormat="1" ht="17.25" customHeight="1" x14ac:dyDescent="0.25">
      <c r="A177" s="1210"/>
      <c r="B177" s="1212"/>
      <c r="C177" s="153"/>
      <c r="D177" s="1645"/>
      <c r="E177" s="502"/>
      <c r="F177" s="505"/>
      <c r="G177" s="1867"/>
      <c r="H177" s="833" t="s">
        <v>162</v>
      </c>
      <c r="I177" s="1018">
        <v>15.6</v>
      </c>
      <c r="J177" s="1037">
        <v>226.1</v>
      </c>
      <c r="K177" s="1035"/>
      <c r="L177" s="374"/>
      <c r="M177" s="1258" t="s">
        <v>133</v>
      </c>
      <c r="N177" s="236"/>
      <c r="O177" s="718">
        <v>100</v>
      </c>
      <c r="P177" s="500"/>
      <c r="Q177" s="236"/>
    </row>
    <row r="178" spans="1:21" s="2" customFormat="1" ht="33.75" customHeight="1" x14ac:dyDescent="0.25">
      <c r="A178" s="1210"/>
      <c r="B178" s="1212"/>
      <c r="C178" s="1216"/>
      <c r="D178" s="1644" t="s">
        <v>215</v>
      </c>
      <c r="E178" s="501" t="s">
        <v>65</v>
      </c>
      <c r="F178" s="504">
        <v>5</v>
      </c>
      <c r="G178" s="341" t="s">
        <v>312</v>
      </c>
      <c r="H178" s="996" t="s">
        <v>22</v>
      </c>
      <c r="I178" s="1010">
        <v>43.2</v>
      </c>
      <c r="J178" s="1006">
        <v>88.8</v>
      </c>
      <c r="K178" s="1474">
        <v>100</v>
      </c>
      <c r="L178" s="260">
        <v>1000</v>
      </c>
      <c r="M178" s="1024" t="s">
        <v>61</v>
      </c>
      <c r="N178" s="320"/>
      <c r="O178" s="550">
        <v>1</v>
      </c>
      <c r="P178" s="347"/>
      <c r="Q178" s="320"/>
      <c r="R178" s="3"/>
    </row>
    <row r="179" spans="1:21" s="2" customFormat="1" ht="33.75" customHeight="1" x14ac:dyDescent="0.25">
      <c r="A179" s="1210"/>
      <c r="B179" s="1212"/>
      <c r="C179" s="1216"/>
      <c r="D179" s="1645"/>
      <c r="E179" s="471" t="s">
        <v>119</v>
      </c>
      <c r="F179" s="468"/>
      <c r="G179" s="998"/>
      <c r="H179" s="219" t="s">
        <v>158</v>
      </c>
      <c r="I179" s="916"/>
      <c r="J179" s="357">
        <v>43.2</v>
      </c>
      <c r="K179" s="601"/>
      <c r="L179" s="1039"/>
      <c r="M179" s="1025" t="s">
        <v>180</v>
      </c>
      <c r="N179" s="473"/>
      <c r="O179" s="1302"/>
      <c r="P179" s="472">
        <v>5</v>
      </c>
      <c r="Q179" s="473">
        <v>40</v>
      </c>
    </row>
    <row r="180" spans="1:21" s="3" customFormat="1" ht="27.75" customHeight="1" x14ac:dyDescent="0.25">
      <c r="A180" s="1210"/>
      <c r="B180" s="1212"/>
      <c r="C180" s="48"/>
      <c r="D180" s="1628" t="s">
        <v>216</v>
      </c>
      <c r="E180" s="501"/>
      <c r="F180" s="504">
        <v>5</v>
      </c>
      <c r="G180" s="1865" t="s">
        <v>311</v>
      </c>
      <c r="H180" s="969" t="s">
        <v>22</v>
      </c>
      <c r="I180" s="1019">
        <v>193</v>
      </c>
      <c r="J180" s="357">
        <v>377</v>
      </c>
      <c r="K180" s="339"/>
      <c r="L180" s="435"/>
      <c r="M180" s="1014" t="s">
        <v>154</v>
      </c>
      <c r="N180" s="1236">
        <v>60</v>
      </c>
      <c r="O180" s="341">
        <v>100</v>
      </c>
      <c r="P180" s="708"/>
      <c r="Q180" s="353"/>
    </row>
    <row r="181" spans="1:21" s="3" customFormat="1" ht="27.75" customHeight="1" x14ac:dyDescent="0.25">
      <c r="A181" s="1210"/>
      <c r="B181" s="7"/>
      <c r="C181" s="48"/>
      <c r="D181" s="1650"/>
      <c r="E181" s="502"/>
      <c r="F181" s="468"/>
      <c r="G181" s="1867"/>
      <c r="H181" s="997" t="s">
        <v>158</v>
      </c>
      <c r="I181" s="1020">
        <v>150</v>
      </c>
      <c r="J181" s="1472">
        <v>100</v>
      </c>
      <c r="K181" s="204"/>
      <c r="L181" s="269"/>
      <c r="M181" s="1014"/>
      <c r="N181" s="1236"/>
      <c r="O181" s="341"/>
      <c r="P181" s="751"/>
      <c r="Q181" s="750"/>
    </row>
    <row r="182" spans="1:21" s="34" customFormat="1" ht="21.75" customHeight="1" x14ac:dyDescent="0.25">
      <c r="A182" s="399"/>
      <c r="B182" s="115"/>
      <c r="C182" s="116"/>
      <c r="D182" s="1646" t="s">
        <v>124</v>
      </c>
      <c r="E182" s="417" t="s">
        <v>65</v>
      </c>
      <c r="F182" s="315">
        <v>1</v>
      </c>
      <c r="G182" s="316" t="s">
        <v>310</v>
      </c>
      <c r="H182" s="1251" t="s">
        <v>22</v>
      </c>
      <c r="I182" s="918">
        <v>350</v>
      </c>
      <c r="J182" s="1471">
        <v>114.2</v>
      </c>
      <c r="K182" s="1474"/>
      <c r="L182" s="260"/>
      <c r="M182" s="1026" t="s">
        <v>290</v>
      </c>
      <c r="N182" s="317">
        <v>2</v>
      </c>
      <c r="O182" s="709">
        <v>3</v>
      </c>
      <c r="P182" s="725"/>
      <c r="Q182" s="724"/>
    </row>
    <row r="183" spans="1:21" s="34" customFormat="1" ht="21.75" customHeight="1" x14ac:dyDescent="0.25">
      <c r="A183" s="399"/>
      <c r="B183" s="117"/>
      <c r="C183" s="116"/>
      <c r="D183" s="1647"/>
      <c r="E183" s="429"/>
      <c r="F183" s="224"/>
      <c r="G183" s="993"/>
      <c r="H183" s="1038" t="s">
        <v>158</v>
      </c>
      <c r="I183" s="916"/>
      <c r="J183" s="1509">
        <v>345.8</v>
      </c>
      <c r="K183" s="601"/>
      <c r="L183" s="1039"/>
      <c r="M183" s="1027"/>
      <c r="N183" s="296"/>
      <c r="O183" s="710"/>
      <c r="P183" s="726"/>
      <c r="Q183" s="520"/>
    </row>
    <row r="184" spans="1:21" s="1" customFormat="1" ht="20.25" customHeight="1" x14ac:dyDescent="0.2">
      <c r="A184" s="395"/>
      <c r="B184" s="1212"/>
      <c r="C184" s="1204"/>
      <c r="D184" s="1607" t="s">
        <v>137</v>
      </c>
      <c r="E184" s="381"/>
      <c r="F184" s="228" t="s">
        <v>57</v>
      </c>
      <c r="G184" s="1887" t="s">
        <v>316</v>
      </c>
      <c r="H184" s="485" t="s">
        <v>22</v>
      </c>
      <c r="I184" s="910">
        <v>78.900000000000006</v>
      </c>
      <c r="J184" s="107">
        <v>110.6</v>
      </c>
      <c r="K184" s="169">
        <v>110.6</v>
      </c>
      <c r="L184" s="722">
        <v>110.6</v>
      </c>
      <c r="M184" s="1028" t="s">
        <v>136</v>
      </c>
      <c r="N184" s="861">
        <v>9</v>
      </c>
      <c r="O184" s="550">
        <v>9</v>
      </c>
      <c r="P184" s="723">
        <v>9</v>
      </c>
      <c r="Q184" s="515">
        <v>9</v>
      </c>
      <c r="T184" s="50"/>
    </row>
    <row r="185" spans="1:21" s="1" customFormat="1" ht="20.25" customHeight="1" x14ac:dyDescent="0.2">
      <c r="A185" s="395"/>
      <c r="B185" s="1212"/>
      <c r="C185" s="1204"/>
      <c r="D185" s="1607"/>
      <c r="E185" s="348"/>
      <c r="F185" s="229"/>
      <c r="G185" s="1888"/>
      <c r="H185" s="486" t="s">
        <v>158</v>
      </c>
      <c r="I185" s="947">
        <v>25.9</v>
      </c>
      <c r="J185" s="259"/>
      <c r="K185" s="334"/>
      <c r="L185" s="355"/>
      <c r="M185" s="1029"/>
      <c r="N185" s="473"/>
      <c r="O185" s="277"/>
      <c r="P185" s="618"/>
      <c r="Q185" s="349"/>
      <c r="T185" s="50"/>
    </row>
    <row r="186" spans="1:21" s="2" customFormat="1" ht="16.5" customHeight="1" thickBot="1" x14ac:dyDescent="0.3">
      <c r="A186" s="1218"/>
      <c r="B186" s="1219"/>
      <c r="C186" s="154"/>
      <c r="D186" s="1635" t="s">
        <v>34</v>
      </c>
      <c r="E186" s="1636"/>
      <c r="F186" s="1636"/>
      <c r="G186" s="1636"/>
      <c r="H186" s="1636"/>
      <c r="I186" s="1021">
        <f>SUM(I172:I185)</f>
        <v>1253.9000000000001</v>
      </c>
      <c r="J186" s="1030">
        <f>SUM(J170:J185)</f>
        <v>1663.7999999999997</v>
      </c>
      <c r="K186" s="712">
        <f>SUM(K170:K185)</f>
        <v>232.8</v>
      </c>
      <c r="L186" s="1031">
        <f t="shared" ref="L186" si="6">SUM(L170:L185)</f>
        <v>1110.5999999999999</v>
      </c>
      <c r="M186" s="1859"/>
      <c r="N186" s="1859"/>
      <c r="O186" s="1859"/>
      <c r="P186" s="1859"/>
      <c r="Q186" s="1860"/>
    </row>
    <row r="187" spans="1:21" s="2" customFormat="1" ht="16.5" customHeight="1" thickBot="1" x14ac:dyDescent="0.3">
      <c r="A187" s="393" t="s">
        <v>15</v>
      </c>
      <c r="B187" s="54" t="s">
        <v>39</v>
      </c>
      <c r="C187" s="1640" t="s">
        <v>43</v>
      </c>
      <c r="D187" s="1608"/>
      <c r="E187" s="1608"/>
      <c r="F187" s="1608"/>
      <c r="G187" s="1608"/>
      <c r="H187" s="1608"/>
      <c r="I187" s="289">
        <f>I186</f>
        <v>1253.9000000000001</v>
      </c>
      <c r="J187" s="47">
        <f>J186</f>
        <v>1663.7999999999997</v>
      </c>
      <c r="K187" s="178">
        <f t="shared" ref="K187:L187" si="7">K186</f>
        <v>232.8</v>
      </c>
      <c r="L187" s="178">
        <f t="shared" si="7"/>
        <v>1110.5999999999999</v>
      </c>
      <c r="M187" s="1609"/>
      <c r="N187" s="1610"/>
      <c r="O187" s="1610"/>
      <c r="P187" s="1610"/>
      <c r="Q187" s="1611"/>
    </row>
    <row r="188" spans="1:21" s="1" customFormat="1" ht="16.5" customHeight="1" thickBot="1" x14ac:dyDescent="0.25">
      <c r="A188" s="393" t="s">
        <v>15</v>
      </c>
      <c r="B188" s="54" t="s">
        <v>41</v>
      </c>
      <c r="C188" s="1641" t="s">
        <v>66</v>
      </c>
      <c r="D188" s="1642"/>
      <c r="E188" s="1642"/>
      <c r="F188" s="1642"/>
      <c r="G188" s="1642"/>
      <c r="H188" s="1642"/>
      <c r="I188" s="1642"/>
      <c r="J188" s="1642"/>
      <c r="K188" s="1642"/>
      <c r="L188" s="1642"/>
      <c r="M188" s="1642"/>
      <c r="N188" s="1642"/>
      <c r="O188" s="1642"/>
      <c r="P188" s="1642"/>
      <c r="Q188" s="1643"/>
    </row>
    <row r="189" spans="1:21" s="1" customFormat="1" ht="18" customHeight="1" x14ac:dyDescent="0.2">
      <c r="A189" s="1209" t="s">
        <v>15</v>
      </c>
      <c r="B189" s="1211" t="s">
        <v>41</v>
      </c>
      <c r="C189" s="1203" t="s">
        <v>15</v>
      </c>
      <c r="D189" s="55" t="s">
        <v>67</v>
      </c>
      <c r="E189" s="121"/>
      <c r="F189" s="56"/>
      <c r="G189" s="986"/>
      <c r="H189" s="146"/>
      <c r="I189" s="837"/>
      <c r="J189" s="205"/>
      <c r="K189" s="207"/>
      <c r="L189" s="256"/>
      <c r="M189" s="145"/>
      <c r="N189" s="1246"/>
      <c r="O189" s="418"/>
      <c r="P189" s="1248"/>
      <c r="Q189" s="1246"/>
    </row>
    <row r="190" spans="1:21" s="1" customFormat="1" ht="15.75" customHeight="1" x14ac:dyDescent="0.2">
      <c r="A190" s="1210"/>
      <c r="B190" s="1212"/>
      <c r="C190" s="1204"/>
      <c r="D190" s="1606" t="s">
        <v>132</v>
      </c>
      <c r="E190" s="261"/>
      <c r="F190" s="56">
        <v>1</v>
      </c>
      <c r="G190" s="1001" t="s">
        <v>310</v>
      </c>
      <c r="H190" s="280" t="s">
        <v>304</v>
      </c>
      <c r="I190" s="722">
        <v>350</v>
      </c>
      <c r="J190" s="1252">
        <v>300</v>
      </c>
      <c r="K190" s="169"/>
      <c r="L190" s="268"/>
      <c r="M190" s="1242" t="s">
        <v>291</v>
      </c>
      <c r="N190" s="297">
        <v>10</v>
      </c>
      <c r="O190" s="704">
        <v>10</v>
      </c>
      <c r="P190" s="57"/>
      <c r="Q190" s="521"/>
      <c r="U190" s="50"/>
    </row>
    <row r="191" spans="1:21" s="1" customFormat="1" ht="15.75" customHeight="1" x14ac:dyDescent="0.2">
      <c r="A191" s="1210"/>
      <c r="B191" s="1212"/>
      <c r="C191" s="1204"/>
      <c r="D191" s="1607"/>
      <c r="E191" s="261"/>
      <c r="F191" s="44"/>
      <c r="G191" s="1002"/>
      <c r="H191" s="280" t="s">
        <v>317</v>
      </c>
      <c r="I191" s="722"/>
      <c r="J191" s="1255">
        <v>50</v>
      </c>
      <c r="K191" s="169"/>
      <c r="L191" s="244"/>
      <c r="M191" s="1243"/>
      <c r="N191" s="298"/>
      <c r="O191" s="114"/>
      <c r="P191" s="58"/>
      <c r="Q191" s="1009"/>
      <c r="U191" s="50"/>
    </row>
    <row r="192" spans="1:21" s="1" customFormat="1" ht="15.75" customHeight="1" x14ac:dyDescent="0.2">
      <c r="A192" s="1210"/>
      <c r="B192" s="1212"/>
      <c r="C192" s="1204"/>
      <c r="D192" s="1607"/>
      <c r="E192" s="120"/>
      <c r="F192" s="85"/>
      <c r="G192" s="986"/>
      <c r="H192" s="281" t="s">
        <v>26</v>
      </c>
      <c r="I192" s="479">
        <f>SUM(I190:I190)</f>
        <v>350</v>
      </c>
      <c r="J192" s="163">
        <f>SUM(J190:J191)</f>
        <v>350</v>
      </c>
      <c r="K192" s="171"/>
      <c r="L192" s="171"/>
      <c r="M192" s="1261"/>
      <c r="N192" s="299"/>
      <c r="O192" s="279"/>
      <c r="P192" s="59"/>
      <c r="Q192" s="517"/>
    </row>
    <row r="193" spans="1:25" s="1" customFormat="1" ht="16.5" customHeight="1" x14ac:dyDescent="0.2">
      <c r="A193" s="1210"/>
      <c r="B193" s="1212"/>
      <c r="C193" s="1204"/>
      <c r="D193" s="1628" t="s">
        <v>146</v>
      </c>
      <c r="E193" s="1633" t="s">
        <v>123</v>
      </c>
      <c r="F193" s="44">
        <v>5</v>
      </c>
      <c r="G193" s="1868" t="s">
        <v>329</v>
      </c>
      <c r="H193" s="280" t="s">
        <v>304</v>
      </c>
      <c r="I193" s="835">
        <v>200</v>
      </c>
      <c r="J193" s="1181"/>
      <c r="K193" s="761"/>
      <c r="L193" s="257"/>
      <c r="M193" s="719" t="s">
        <v>68</v>
      </c>
      <c r="N193" s="862">
        <v>50</v>
      </c>
      <c r="O193" s="727">
        <v>90</v>
      </c>
      <c r="P193" s="682">
        <v>100</v>
      </c>
      <c r="Q193" s="729"/>
      <c r="S193" s="50"/>
    </row>
    <row r="194" spans="1:25" s="1" customFormat="1" ht="30" customHeight="1" x14ac:dyDescent="0.2">
      <c r="A194" s="1210"/>
      <c r="B194" s="1212"/>
      <c r="C194" s="1204"/>
      <c r="D194" s="1574"/>
      <c r="E194" s="1627"/>
      <c r="F194" s="44"/>
      <c r="G194" s="1864"/>
      <c r="H194" s="280" t="s">
        <v>317</v>
      </c>
      <c r="I194" s="835">
        <v>362</v>
      </c>
      <c r="J194" s="1181">
        <v>411</v>
      </c>
      <c r="K194" s="762">
        <v>77.5</v>
      </c>
      <c r="L194" s="257"/>
      <c r="M194" s="720" t="s">
        <v>239</v>
      </c>
      <c r="N194" s="862">
        <v>1</v>
      </c>
      <c r="O194" s="727"/>
      <c r="P194" s="682"/>
      <c r="Q194" s="729"/>
      <c r="S194" s="50"/>
      <c r="T194" s="50"/>
    </row>
    <row r="195" spans="1:25" s="1" customFormat="1" ht="15.75" customHeight="1" x14ac:dyDescent="0.2">
      <c r="A195" s="1210"/>
      <c r="B195" s="1212"/>
      <c r="C195" s="1204"/>
      <c r="D195" s="1574"/>
      <c r="E195" s="1627"/>
      <c r="F195" s="44"/>
      <c r="G195" s="999"/>
      <c r="H195" s="12" t="s">
        <v>162</v>
      </c>
      <c r="I195" s="835">
        <v>1200</v>
      </c>
      <c r="J195" s="1053">
        <v>1894.9</v>
      </c>
      <c r="K195" s="763">
        <v>373.1</v>
      </c>
      <c r="L195" s="257"/>
      <c r="M195" s="1629" t="s">
        <v>240</v>
      </c>
      <c r="N195" s="863"/>
      <c r="O195" s="728"/>
      <c r="P195" s="731">
        <v>1</v>
      </c>
      <c r="Q195" s="730"/>
    </row>
    <row r="196" spans="1:25" s="1" customFormat="1" ht="15.75" customHeight="1" x14ac:dyDescent="0.2">
      <c r="A196" s="1210"/>
      <c r="B196" s="1212"/>
      <c r="C196" s="1204"/>
      <c r="D196" s="1574"/>
      <c r="E196" s="1634"/>
      <c r="F196" s="874"/>
      <c r="G196" s="999"/>
      <c r="H196" s="12" t="s">
        <v>158</v>
      </c>
      <c r="I196" s="834"/>
      <c r="J196" s="1275">
        <v>55.5</v>
      </c>
      <c r="K196" s="1264"/>
      <c r="L196" s="268"/>
      <c r="M196" s="1630"/>
      <c r="N196" s="1265"/>
      <c r="O196" s="1266"/>
      <c r="P196" s="696"/>
      <c r="Q196" s="1267"/>
    </row>
    <row r="197" spans="1:25" s="1" customFormat="1" ht="14.25" customHeight="1" thickBot="1" x14ac:dyDescent="0.25">
      <c r="A197" s="1210"/>
      <c r="B197" s="1212"/>
      <c r="C197" s="1204"/>
      <c r="D197" s="1574"/>
      <c r="E197" s="873" t="s">
        <v>65</v>
      </c>
      <c r="F197" s="874"/>
      <c r="G197" s="1000"/>
      <c r="H197" s="281" t="s">
        <v>26</v>
      </c>
      <c r="I197" s="479">
        <f>SUM(I193:I195)</f>
        <v>1762</v>
      </c>
      <c r="J197" s="163">
        <f>SUM(J193:J196)</f>
        <v>2361.4</v>
      </c>
      <c r="K197" s="171">
        <f>SUM(K193:K195)</f>
        <v>450.6</v>
      </c>
      <c r="L197" s="290"/>
      <c r="M197" s="1630"/>
      <c r="N197" s="299"/>
      <c r="O197" s="139"/>
      <c r="P197" s="59"/>
      <c r="Q197" s="511"/>
    </row>
    <row r="198" spans="1:25" s="1" customFormat="1" ht="30.75" customHeight="1" x14ac:dyDescent="0.2">
      <c r="A198" s="1210"/>
      <c r="B198" s="1212"/>
      <c r="C198" s="1204"/>
      <c r="D198" s="1724" t="s">
        <v>167</v>
      </c>
      <c r="E198" s="876"/>
      <c r="F198" s="1213">
        <v>5</v>
      </c>
      <c r="G198" s="991"/>
      <c r="H198" s="877" t="s">
        <v>22</v>
      </c>
      <c r="I198" s="878">
        <v>61</v>
      </c>
      <c r="J198" s="879"/>
      <c r="K198" s="880"/>
      <c r="L198" s="881"/>
      <c r="M198" s="1205" t="s">
        <v>168</v>
      </c>
      <c r="N198" s="882">
        <v>100</v>
      </c>
      <c r="O198" s="883"/>
      <c r="P198" s="884"/>
      <c r="Q198" s="885"/>
      <c r="R198" s="3"/>
      <c r="Y198" s="50"/>
    </row>
    <row r="199" spans="1:25" s="1" customFormat="1" ht="15" customHeight="1" x14ac:dyDescent="0.2">
      <c r="A199" s="1210"/>
      <c r="B199" s="1212"/>
      <c r="C199" s="1204"/>
      <c r="D199" s="1607"/>
      <c r="E199" s="252"/>
      <c r="F199" s="1214"/>
      <c r="G199" s="988"/>
      <c r="H199" s="351" t="s">
        <v>26</v>
      </c>
      <c r="I199" s="778">
        <f>SUM(I198:I198)</f>
        <v>61</v>
      </c>
      <c r="J199" s="255"/>
      <c r="K199" s="254"/>
      <c r="L199" s="265"/>
      <c r="M199" s="495"/>
      <c r="N199" s="864"/>
      <c r="O199" s="279"/>
      <c r="P199" s="59"/>
      <c r="Q199" s="517"/>
    </row>
    <row r="200" spans="1:25" s="1" customFormat="1" ht="15" customHeight="1" thickBot="1" x14ac:dyDescent="0.25">
      <c r="A200" s="1218"/>
      <c r="B200" s="1219"/>
      <c r="C200" s="1207"/>
      <c r="D200" s="1631" t="s">
        <v>34</v>
      </c>
      <c r="E200" s="1632"/>
      <c r="F200" s="1632"/>
      <c r="G200" s="1632"/>
      <c r="H200" s="1632"/>
      <c r="I200" s="836">
        <f>+I199+I197+I192</f>
        <v>2173</v>
      </c>
      <c r="J200" s="721">
        <f>+J199+J197+J192</f>
        <v>2711.4</v>
      </c>
      <c r="K200" s="712">
        <f t="shared" ref="K200:L200" si="8">+K199+K197+K192</f>
        <v>450.6</v>
      </c>
      <c r="L200" s="712">
        <f t="shared" si="8"/>
        <v>0</v>
      </c>
      <c r="M200" s="886"/>
      <c r="N200" s="300"/>
      <c r="O200" s="887"/>
      <c r="P200" s="888"/>
      <c r="Q200" s="889"/>
    </row>
    <row r="201" spans="1:25" s="1" customFormat="1" ht="18" customHeight="1" x14ac:dyDescent="0.2">
      <c r="A201" s="1210" t="s">
        <v>15</v>
      </c>
      <c r="B201" s="1212" t="s">
        <v>41</v>
      </c>
      <c r="C201" s="60" t="s">
        <v>35</v>
      </c>
      <c r="D201" s="1625" t="s">
        <v>69</v>
      </c>
      <c r="E201" s="1626" t="s">
        <v>116</v>
      </c>
      <c r="F201" s="1206" t="s">
        <v>19</v>
      </c>
      <c r="G201" s="1863" t="s">
        <v>314</v>
      </c>
      <c r="H201" s="474"/>
      <c r="I201" s="837"/>
      <c r="J201" s="36"/>
      <c r="K201" s="207"/>
      <c r="L201" s="256"/>
      <c r="M201" s="1224"/>
      <c r="N201" s="419"/>
      <c r="O201" s="139"/>
      <c r="P201" s="421"/>
      <c r="Q201" s="511"/>
    </row>
    <row r="202" spans="1:25" s="1" customFormat="1" ht="18" customHeight="1" x14ac:dyDescent="0.2">
      <c r="A202" s="1210"/>
      <c r="B202" s="1212"/>
      <c r="C202" s="60"/>
      <c r="D202" s="1625"/>
      <c r="E202" s="1627"/>
      <c r="F202" s="1206"/>
      <c r="G202" s="1864"/>
      <c r="H202" s="430"/>
      <c r="I202" s="875"/>
      <c r="J202" s="183"/>
      <c r="K202" s="194"/>
      <c r="L202" s="248"/>
      <c r="M202" s="1224"/>
      <c r="N202" s="419"/>
      <c r="O202" s="139"/>
      <c r="P202" s="421"/>
      <c r="Q202" s="511"/>
    </row>
    <row r="203" spans="1:25" s="1" customFormat="1" ht="18" customHeight="1" x14ac:dyDescent="0.2">
      <c r="A203" s="1210"/>
      <c r="B203" s="1212"/>
      <c r="C203" s="60"/>
      <c r="D203" s="1625"/>
      <c r="E203" s="1627"/>
      <c r="F203" s="1206"/>
      <c r="G203" s="1864"/>
      <c r="H203" s="430"/>
      <c r="I203" s="962"/>
      <c r="J203" s="963"/>
      <c r="K203" s="964"/>
      <c r="L203" s="965"/>
      <c r="M203" s="1224"/>
      <c r="N203" s="419"/>
      <c r="O203" s="139"/>
      <c r="P203" s="421"/>
      <c r="Q203" s="511"/>
    </row>
    <row r="204" spans="1:25" s="1" customFormat="1" ht="21" customHeight="1" x14ac:dyDescent="0.2">
      <c r="A204" s="1210"/>
      <c r="B204" s="1212"/>
      <c r="C204" s="95"/>
      <c r="D204" s="1577" t="s">
        <v>70</v>
      </c>
      <c r="E204" s="1627"/>
      <c r="F204" s="1206"/>
      <c r="G204" s="981"/>
      <c r="H204" s="9" t="s">
        <v>46</v>
      </c>
      <c r="I204" s="838">
        <v>530</v>
      </c>
      <c r="J204" s="17">
        <v>500</v>
      </c>
      <c r="K204" s="175">
        <v>500</v>
      </c>
      <c r="L204" s="370">
        <v>500</v>
      </c>
      <c r="M204" s="697" t="s">
        <v>288</v>
      </c>
      <c r="N204" s="865">
        <v>56</v>
      </c>
      <c r="O204" s="698">
        <v>35</v>
      </c>
      <c r="P204" s="597">
        <v>32</v>
      </c>
      <c r="Q204" s="598">
        <v>30</v>
      </c>
      <c r="V204" s="50"/>
    </row>
    <row r="205" spans="1:25" s="1" customFormat="1" ht="21" customHeight="1" x14ac:dyDescent="0.2">
      <c r="A205" s="1210"/>
      <c r="B205" s="1212"/>
      <c r="C205" s="153"/>
      <c r="D205" s="1578"/>
      <c r="E205" s="958"/>
      <c r="F205" s="1206"/>
      <c r="G205" s="981"/>
      <c r="H205" s="9" t="s">
        <v>93</v>
      </c>
      <c r="I205" s="959">
        <v>650</v>
      </c>
      <c r="J205" s="17"/>
      <c r="K205" s="175"/>
      <c r="L205" s="370"/>
      <c r="M205" s="966"/>
      <c r="N205" s="967"/>
      <c r="O205" s="968"/>
      <c r="P205" s="700"/>
      <c r="Q205" s="674"/>
    </row>
    <row r="206" spans="1:25" s="1" customFormat="1" ht="33.75" customHeight="1" x14ac:dyDescent="0.2">
      <c r="A206" s="1210"/>
      <c r="B206" s="1212"/>
      <c r="C206" s="60"/>
      <c r="D206" s="1577" t="s">
        <v>71</v>
      </c>
      <c r="E206" s="261"/>
      <c r="F206" s="1206"/>
      <c r="G206" s="981"/>
      <c r="H206" s="131" t="s">
        <v>46</v>
      </c>
      <c r="I206" s="648">
        <v>250</v>
      </c>
      <c r="J206" s="17">
        <v>170</v>
      </c>
      <c r="K206" s="175">
        <v>180</v>
      </c>
      <c r="L206" s="370">
        <v>180</v>
      </c>
      <c r="M206" s="1861" t="s">
        <v>107</v>
      </c>
      <c r="N206" s="62">
        <v>130</v>
      </c>
      <c r="O206" s="701">
        <v>240</v>
      </c>
      <c r="P206" s="597">
        <v>250</v>
      </c>
      <c r="Q206" s="598">
        <v>260</v>
      </c>
      <c r="V206" s="50"/>
    </row>
    <row r="207" spans="1:25" s="1" customFormat="1" ht="33.75" customHeight="1" x14ac:dyDescent="0.2">
      <c r="A207" s="1210"/>
      <c r="B207" s="1212"/>
      <c r="C207" s="60"/>
      <c r="D207" s="1578"/>
      <c r="E207" s="122"/>
      <c r="F207" s="1206"/>
      <c r="G207" s="981"/>
      <c r="H207" s="416" t="s">
        <v>93</v>
      </c>
      <c r="I207" s="960">
        <v>54.5</v>
      </c>
      <c r="J207" s="17"/>
      <c r="K207" s="175"/>
      <c r="L207" s="370"/>
      <c r="M207" s="1688"/>
      <c r="N207" s="61"/>
      <c r="O207" s="699"/>
      <c r="P207" s="700"/>
      <c r="Q207" s="674"/>
      <c r="V207" s="50"/>
    </row>
    <row r="208" spans="1:25" s="1" customFormat="1" ht="28.5" customHeight="1" x14ac:dyDescent="0.2">
      <c r="A208" s="1210"/>
      <c r="B208" s="1212"/>
      <c r="C208" s="60"/>
      <c r="D208" s="1577" t="s">
        <v>72</v>
      </c>
      <c r="E208" s="122"/>
      <c r="F208" s="1206"/>
      <c r="G208" s="981"/>
      <c r="H208" s="430" t="s">
        <v>46</v>
      </c>
      <c r="I208" s="839">
        <v>40</v>
      </c>
      <c r="J208" s="17">
        <v>33.299999999999997</v>
      </c>
      <c r="K208" s="175">
        <v>30</v>
      </c>
      <c r="L208" s="370">
        <v>30</v>
      </c>
      <c r="M208" s="1861" t="s">
        <v>108</v>
      </c>
      <c r="N208" s="62">
        <v>70</v>
      </c>
      <c r="O208" s="701">
        <v>60</v>
      </c>
      <c r="P208" s="597">
        <v>60</v>
      </c>
      <c r="Q208" s="598">
        <v>60</v>
      </c>
      <c r="S208" s="50"/>
    </row>
    <row r="209" spans="1:19" s="1" customFormat="1" ht="28.5" customHeight="1" x14ac:dyDescent="0.2">
      <c r="A209" s="1210"/>
      <c r="B209" s="1212"/>
      <c r="C209" s="60"/>
      <c r="D209" s="1578"/>
      <c r="E209" s="122"/>
      <c r="F209" s="1206"/>
      <c r="G209" s="981"/>
      <c r="H209" s="9" t="s">
        <v>93</v>
      </c>
      <c r="I209" s="961">
        <v>6.1</v>
      </c>
      <c r="J209" s="17"/>
      <c r="K209" s="175"/>
      <c r="L209" s="370"/>
      <c r="M209" s="1862"/>
      <c r="N209" s="61"/>
      <c r="O209" s="699"/>
      <c r="P209" s="700"/>
      <c r="Q209" s="674"/>
      <c r="S209" s="50"/>
    </row>
    <row r="210" spans="1:19" s="1" customFormat="1" ht="21" customHeight="1" x14ac:dyDescent="0.2">
      <c r="A210" s="1210"/>
      <c r="B210" s="1212"/>
      <c r="C210" s="60"/>
      <c r="D210" s="1577" t="s">
        <v>73</v>
      </c>
      <c r="E210" s="122"/>
      <c r="F210" s="1206"/>
      <c r="G210" s="981"/>
      <c r="H210" s="131" t="s">
        <v>46</v>
      </c>
      <c r="I210" s="839">
        <v>170</v>
      </c>
      <c r="J210" s="17">
        <v>263</v>
      </c>
      <c r="K210" s="175">
        <v>263</v>
      </c>
      <c r="L210" s="370">
        <v>264</v>
      </c>
      <c r="M210" s="1861" t="s">
        <v>74</v>
      </c>
      <c r="N210" s="62">
        <v>92</v>
      </c>
      <c r="O210" s="701">
        <v>94</v>
      </c>
      <c r="P210" s="597">
        <v>95</v>
      </c>
      <c r="Q210" s="598">
        <v>95</v>
      </c>
    </row>
    <row r="211" spans="1:19" s="1" customFormat="1" ht="21" customHeight="1" x14ac:dyDescent="0.2">
      <c r="A211" s="1210"/>
      <c r="B211" s="1212"/>
      <c r="C211" s="153"/>
      <c r="D211" s="1578"/>
      <c r="E211" s="122"/>
      <c r="F211" s="1206"/>
      <c r="G211" s="981"/>
      <c r="H211" s="9" t="s">
        <v>93</v>
      </c>
      <c r="I211" s="960">
        <v>20</v>
      </c>
      <c r="J211" s="97"/>
      <c r="K211" s="174"/>
      <c r="L211" s="532"/>
      <c r="M211" s="1862"/>
      <c r="N211" s="61"/>
      <c r="O211" s="699"/>
      <c r="P211" s="700"/>
      <c r="Q211" s="674"/>
    </row>
    <row r="212" spans="1:19" s="1" customFormat="1" ht="55.5" customHeight="1" x14ac:dyDescent="0.2">
      <c r="A212" s="1210"/>
      <c r="B212" s="1212"/>
      <c r="C212" s="95"/>
      <c r="D212" s="301" t="s">
        <v>75</v>
      </c>
      <c r="E212" s="261"/>
      <c r="F212" s="1206"/>
      <c r="G212" s="981"/>
      <c r="H212" s="416" t="s">
        <v>37</v>
      </c>
      <c r="I212" s="838">
        <v>6.6</v>
      </c>
      <c r="J212" s="97">
        <v>6.6</v>
      </c>
      <c r="K212" s="174">
        <v>6.6</v>
      </c>
      <c r="L212" s="532">
        <v>6.6</v>
      </c>
      <c r="M212" s="496" t="s">
        <v>217</v>
      </c>
      <c r="N212" s="1240">
        <v>12</v>
      </c>
      <c r="O212" s="602">
        <v>12</v>
      </c>
      <c r="P212" s="534">
        <v>12</v>
      </c>
      <c r="Q212" s="524">
        <v>12</v>
      </c>
    </row>
    <row r="213" spans="1:19" s="1" customFormat="1" ht="22.5" customHeight="1" x14ac:dyDescent="0.2">
      <c r="A213" s="1210"/>
      <c r="B213" s="1212"/>
      <c r="C213" s="60"/>
      <c r="D213" s="1579" t="s">
        <v>76</v>
      </c>
      <c r="E213" s="122"/>
      <c r="F213" s="1206"/>
      <c r="G213" s="981"/>
      <c r="H213" s="430" t="s">
        <v>46</v>
      </c>
      <c r="I213" s="839">
        <v>160</v>
      </c>
      <c r="J213" s="17">
        <v>130</v>
      </c>
      <c r="K213" s="175">
        <v>150</v>
      </c>
      <c r="L213" s="370">
        <v>160</v>
      </c>
      <c r="M213" s="1623" t="s">
        <v>77</v>
      </c>
      <c r="N213" s="61">
        <v>100</v>
      </c>
      <c r="O213" s="699">
        <v>100</v>
      </c>
      <c r="P213" s="700">
        <v>100</v>
      </c>
      <c r="Q213" s="674">
        <v>100</v>
      </c>
    </row>
    <row r="214" spans="1:19" s="1" customFormat="1" ht="22.5" customHeight="1" x14ac:dyDescent="0.2">
      <c r="A214" s="395"/>
      <c r="B214" s="1212"/>
      <c r="C214" s="60"/>
      <c r="D214" s="1579"/>
      <c r="E214" s="122"/>
      <c r="F214" s="1206"/>
      <c r="G214" s="981"/>
      <c r="H214" s="9" t="s">
        <v>93</v>
      </c>
      <c r="I214" s="960">
        <v>40</v>
      </c>
      <c r="J214" s="238"/>
      <c r="K214" s="239"/>
      <c r="L214" s="337"/>
      <c r="M214" s="1623"/>
      <c r="N214" s="61"/>
      <c r="O214" s="699"/>
      <c r="P214" s="700"/>
      <c r="Q214" s="674"/>
    </row>
    <row r="215" spans="1:19" s="1" customFormat="1" ht="13.5" customHeight="1" thickBot="1" x14ac:dyDescent="0.25">
      <c r="A215" s="396" t="s">
        <v>128</v>
      </c>
      <c r="B215" s="1219"/>
      <c r="C215" s="82"/>
      <c r="D215" s="1580"/>
      <c r="E215" s="123"/>
      <c r="F215" s="1208"/>
      <c r="G215" s="987"/>
      <c r="H215" s="278" t="s">
        <v>26</v>
      </c>
      <c r="I215" s="288">
        <f>SUM(I204:I214)</f>
        <v>1927.1999999999998</v>
      </c>
      <c r="J215" s="22">
        <f>SUM(J204:J213)</f>
        <v>1102.9000000000001</v>
      </c>
      <c r="K215" s="176">
        <f>SUM(K204:K213)</f>
        <v>1129.5999999999999</v>
      </c>
      <c r="L215" s="166">
        <f>SUM(L204:L213)</f>
        <v>1140.5999999999999</v>
      </c>
      <c r="M215" s="1624"/>
      <c r="N215" s="420"/>
      <c r="O215" s="135"/>
      <c r="P215" s="702"/>
      <c r="Q215" s="703"/>
    </row>
    <row r="216" spans="1:19" s="1" customFormat="1" ht="52.5" customHeight="1" x14ac:dyDescent="0.2">
      <c r="A216" s="1209" t="s">
        <v>15</v>
      </c>
      <c r="B216" s="1211" t="s">
        <v>41</v>
      </c>
      <c r="C216" s="1220" t="s">
        <v>39</v>
      </c>
      <c r="D216" s="55" t="s">
        <v>78</v>
      </c>
      <c r="E216" s="121"/>
      <c r="F216" s="56"/>
      <c r="G216" s="986"/>
      <c r="H216" s="146"/>
      <c r="I216" s="837"/>
      <c r="J216" s="205"/>
      <c r="K216" s="207"/>
      <c r="L216" s="256"/>
      <c r="M216" s="145"/>
      <c r="N216" s="1246"/>
      <c r="O216" s="418"/>
      <c r="P216" s="1245"/>
      <c r="Q216" s="518"/>
    </row>
    <row r="217" spans="1:19" s="1" customFormat="1" ht="27.75" customHeight="1" x14ac:dyDescent="0.2">
      <c r="A217" s="1210"/>
      <c r="B217" s="1212"/>
      <c r="C217" s="1221"/>
      <c r="D217" s="1606" t="s">
        <v>155</v>
      </c>
      <c r="E217" s="261"/>
      <c r="F217" s="56">
        <v>1</v>
      </c>
      <c r="G217" s="994"/>
      <c r="H217" s="280" t="s">
        <v>37</v>
      </c>
      <c r="I217" s="608">
        <v>50</v>
      </c>
      <c r="J217" s="206">
        <v>50</v>
      </c>
      <c r="K217" s="208"/>
      <c r="L217" s="257"/>
      <c r="M217" s="1227" t="s">
        <v>230</v>
      </c>
      <c r="N217" s="297">
        <v>1</v>
      </c>
      <c r="O217" s="286"/>
      <c r="P217" s="57"/>
      <c r="Q217" s="521"/>
    </row>
    <row r="218" spans="1:19" s="1" customFormat="1" ht="15" customHeight="1" thickBot="1" x14ac:dyDescent="0.25">
      <c r="A218" s="1210"/>
      <c r="B218" s="1212"/>
      <c r="C218" s="1221"/>
      <c r="D218" s="1607"/>
      <c r="E218" s="120"/>
      <c r="F218" s="85"/>
      <c r="G218" s="986"/>
      <c r="H218" s="281" t="s">
        <v>26</v>
      </c>
      <c r="I218" s="479">
        <f>SUM(I217:I217)</f>
        <v>50</v>
      </c>
      <c r="J218" s="163">
        <f>SUM(J217:J217)</f>
        <v>50</v>
      </c>
      <c r="K218" s="171"/>
      <c r="L218" s="290"/>
      <c r="M218" s="1261"/>
      <c r="N218" s="300"/>
      <c r="O218" s="279"/>
      <c r="P218" s="705"/>
      <c r="Q218" s="706"/>
    </row>
    <row r="219" spans="1:19" s="2" customFormat="1" ht="16.5" customHeight="1" thickBot="1" x14ac:dyDescent="0.3">
      <c r="A219" s="393" t="s">
        <v>15</v>
      </c>
      <c r="B219" s="5" t="s">
        <v>41</v>
      </c>
      <c r="C219" s="1608" t="s">
        <v>43</v>
      </c>
      <c r="D219" s="1608"/>
      <c r="E219" s="1608"/>
      <c r="F219" s="1608"/>
      <c r="G219" s="1608"/>
      <c r="H219" s="1608"/>
      <c r="I219" s="840">
        <f>+I218+I215+I200</f>
        <v>4150.2</v>
      </c>
      <c r="J219" s="358">
        <f>+J218+J215+J200</f>
        <v>3864.3</v>
      </c>
      <c r="K219" s="210">
        <f>+K218+K215+K200</f>
        <v>1580.1999999999998</v>
      </c>
      <c r="L219" s="210">
        <f>+L218+L215+L200</f>
        <v>1140.5999999999999</v>
      </c>
      <c r="M219" s="1609"/>
      <c r="N219" s="1610"/>
      <c r="O219" s="1610"/>
      <c r="P219" s="1610"/>
      <c r="Q219" s="1611"/>
    </row>
    <row r="220" spans="1:19" s="1" customFormat="1" ht="16.5" customHeight="1" thickBot="1" x14ac:dyDescent="0.25">
      <c r="A220" s="1218" t="s">
        <v>15</v>
      </c>
      <c r="B220" s="400"/>
      <c r="C220" s="1612" t="s">
        <v>79</v>
      </c>
      <c r="D220" s="1612"/>
      <c r="E220" s="1612"/>
      <c r="F220" s="1612"/>
      <c r="G220" s="1612"/>
      <c r="H220" s="1612"/>
      <c r="I220" s="841">
        <f>I219+I187+I167+I56</f>
        <v>49192.800000000003</v>
      </c>
      <c r="J220" s="401">
        <f>J219+J187+J167+J56</f>
        <v>49587.7</v>
      </c>
      <c r="K220" s="406">
        <f>K219+K187+K167+K56</f>
        <v>45595.799999999996</v>
      </c>
      <c r="L220" s="406">
        <f>L219+L187+L167+L56</f>
        <v>45742.5</v>
      </c>
      <c r="M220" s="1613"/>
      <c r="N220" s="1614"/>
      <c r="O220" s="1614"/>
      <c r="P220" s="1614"/>
      <c r="Q220" s="1615"/>
    </row>
    <row r="221" spans="1:19" s="2" customFormat="1" ht="16.5" customHeight="1" thickBot="1" x14ac:dyDescent="0.3">
      <c r="A221" s="402" t="s">
        <v>80</v>
      </c>
      <c r="B221" s="1616" t="s">
        <v>81</v>
      </c>
      <c r="C221" s="1617"/>
      <c r="D221" s="1617"/>
      <c r="E221" s="1617"/>
      <c r="F221" s="1617"/>
      <c r="G221" s="1617"/>
      <c r="H221" s="1617"/>
      <c r="I221" s="842">
        <f t="shared" ref="I221:J221" si="9">I220</f>
        <v>49192.800000000003</v>
      </c>
      <c r="J221" s="403">
        <f t="shared" si="9"/>
        <v>49587.7</v>
      </c>
      <c r="K221" s="408">
        <f t="shared" ref="K221:L221" si="10">K220</f>
        <v>45595.799999999996</v>
      </c>
      <c r="L221" s="408">
        <f t="shared" si="10"/>
        <v>45742.5</v>
      </c>
      <c r="M221" s="1618"/>
      <c r="N221" s="1619"/>
      <c r="O221" s="1619"/>
      <c r="P221" s="1619"/>
      <c r="Q221" s="1620"/>
    </row>
    <row r="222" spans="1:19" s="50" customFormat="1" ht="32.25" customHeight="1" thickBot="1" x14ac:dyDescent="0.25">
      <c r="A222" s="1597" t="s">
        <v>82</v>
      </c>
      <c r="B222" s="1597"/>
      <c r="C222" s="1597"/>
      <c r="D222" s="1597"/>
      <c r="E222" s="1597"/>
      <c r="F222" s="1597"/>
      <c r="G222" s="1597"/>
      <c r="H222" s="1597"/>
      <c r="I222" s="1597"/>
      <c r="J222" s="1597"/>
      <c r="K222" s="1597"/>
      <c r="L222" s="1597"/>
      <c r="M222" s="64"/>
      <c r="N222" s="128"/>
      <c r="O222" s="128"/>
      <c r="P222" s="128"/>
      <c r="Q222" s="128"/>
    </row>
    <row r="223" spans="1:19" s="32" customFormat="1" ht="49.5" customHeight="1" thickBot="1" x14ac:dyDescent="0.3">
      <c r="A223" s="1598" t="s">
        <v>83</v>
      </c>
      <c r="B223" s="1599"/>
      <c r="C223" s="1599"/>
      <c r="D223" s="1599"/>
      <c r="E223" s="1599"/>
      <c r="F223" s="1599"/>
      <c r="G223" s="1600"/>
      <c r="H223" s="1600"/>
      <c r="I223" s="871" t="s">
        <v>175</v>
      </c>
      <c r="J223" s="360" t="s">
        <v>234</v>
      </c>
      <c r="K223" s="870" t="s">
        <v>178</v>
      </c>
      <c r="L223" s="868" t="s">
        <v>292</v>
      </c>
      <c r="M223" s="1194"/>
      <c r="N223" s="1601"/>
      <c r="O223" s="1601"/>
      <c r="P223" s="1601"/>
      <c r="Q223" s="1601"/>
      <c r="S223" s="34"/>
    </row>
    <row r="224" spans="1:19" s="2" customFormat="1" ht="15.75" customHeight="1" thickBot="1" x14ac:dyDescent="0.3">
      <c r="A224" s="1591" t="s">
        <v>84</v>
      </c>
      <c r="B224" s="1592"/>
      <c r="C224" s="1592"/>
      <c r="D224" s="1592"/>
      <c r="E224" s="1592"/>
      <c r="F224" s="1592"/>
      <c r="G224" s="1593"/>
      <c r="H224" s="1593"/>
      <c r="I224" s="453">
        <f>SUM(I225:I234)</f>
        <v>21519.199999999997</v>
      </c>
      <c r="J224" s="404">
        <f>SUM(J225:J234)</f>
        <v>22273.5</v>
      </c>
      <c r="K224" s="409">
        <f>SUM(K225:K234)</f>
        <v>18634.599999999999</v>
      </c>
      <c r="L224" s="455">
        <f>SUM(L225:L234)</f>
        <v>18778.300000000003</v>
      </c>
      <c r="M224" s="1189"/>
      <c r="N224" s="1565"/>
      <c r="O224" s="1565"/>
      <c r="P224" s="1565"/>
      <c r="Q224" s="1565"/>
    </row>
    <row r="225" spans="1:17" s="2" customFormat="1" ht="15.75" customHeight="1" x14ac:dyDescent="0.25">
      <c r="A225" s="1602" t="s">
        <v>85</v>
      </c>
      <c r="B225" s="1603"/>
      <c r="C225" s="1603"/>
      <c r="D225" s="1603"/>
      <c r="E225" s="1603"/>
      <c r="F225" s="1603"/>
      <c r="G225" s="1604"/>
      <c r="H225" s="1604"/>
      <c r="I225" s="1184">
        <f>SUMIF(H13:H217,"sb",I13:I217)</f>
        <v>9877.0999999999985</v>
      </c>
      <c r="J225" s="1171">
        <f>SUMIF(H13:H217,"sb",J13:J217)</f>
        <v>10763.500000000002</v>
      </c>
      <c r="K225" s="1172">
        <f>SUMIF(H13:H215,"sb",K13:K215)</f>
        <v>10242.799999999999</v>
      </c>
      <c r="L225" s="1173">
        <f>SUMIF(H13:H215,"sb",L13:L215)</f>
        <v>11042.200000000003</v>
      </c>
      <c r="M225" s="1195"/>
      <c r="N225" s="1605"/>
      <c r="O225" s="1605"/>
      <c r="P225" s="1605"/>
      <c r="Q225" s="1605"/>
    </row>
    <row r="226" spans="1:17" s="2" customFormat="1" ht="15.75" customHeight="1" x14ac:dyDescent="0.25">
      <c r="A226" s="1581" t="s">
        <v>159</v>
      </c>
      <c r="B226" s="1582"/>
      <c r="C226" s="1582"/>
      <c r="D226" s="1582"/>
      <c r="E226" s="1582"/>
      <c r="F226" s="1582"/>
      <c r="G226" s="1583"/>
      <c r="H226" s="1583"/>
      <c r="I226" s="609">
        <f>SUMIF(H13:H217,"sb(l)",I13:I217)</f>
        <v>246.1</v>
      </c>
      <c r="J226" s="890">
        <f>SUMIF(H13:H217,"sb(l)",J13:J217)</f>
        <v>960</v>
      </c>
      <c r="K226" s="213"/>
      <c r="L226" s="456"/>
      <c r="M226" s="1195"/>
      <c r="N226" s="1195"/>
      <c r="O226" s="1195"/>
      <c r="P226" s="1195"/>
      <c r="Q226" s="1195"/>
    </row>
    <row r="227" spans="1:17" s="2" customFormat="1" ht="15.75" customHeight="1" x14ac:dyDescent="0.25">
      <c r="A227" s="1594" t="s">
        <v>305</v>
      </c>
      <c r="B227" s="1595"/>
      <c r="C227" s="1595"/>
      <c r="D227" s="1595"/>
      <c r="E227" s="1595"/>
      <c r="F227" s="1595"/>
      <c r="G227" s="1595"/>
      <c r="H227" s="1596"/>
      <c r="I227" s="609">
        <f>SUMIF(H14:H218,"sb(f)",I14:I218)</f>
        <v>550</v>
      </c>
      <c r="J227" s="231">
        <f>SUMIF(H13:H217,"sb(f)",J13:J217)</f>
        <v>300</v>
      </c>
      <c r="K227" s="213">
        <f>SUMIF(H14:H218,"sb(f)",K14:K218)</f>
        <v>0</v>
      </c>
      <c r="L227" s="456">
        <f>SUMIF(H14:H218,"sb(f)",L14:L218)</f>
        <v>0</v>
      </c>
      <c r="M227" s="1195"/>
      <c r="N227" s="1195"/>
      <c r="O227" s="1195"/>
      <c r="P227" s="1195"/>
      <c r="Q227" s="1195"/>
    </row>
    <row r="228" spans="1:17" s="2" customFormat="1" ht="27.75" customHeight="1" x14ac:dyDescent="0.25">
      <c r="A228" s="1594" t="s">
        <v>331</v>
      </c>
      <c r="B228" s="1595"/>
      <c r="C228" s="1595"/>
      <c r="D228" s="1595"/>
      <c r="E228" s="1595"/>
      <c r="F228" s="1595"/>
      <c r="G228" s="1595"/>
      <c r="H228" s="1596"/>
      <c r="I228" s="609">
        <f>SUMIF(H13:H218,"sb(fl)",I13:I218)</f>
        <v>362</v>
      </c>
      <c r="J228" s="231">
        <f>SUMIF(H14:H218,"sb(fl)",J14:J218)</f>
        <v>461</v>
      </c>
      <c r="K228" s="213">
        <f>SUMIF(H15:H219,"sb(fl)",K15:K219)</f>
        <v>77.5</v>
      </c>
      <c r="L228" s="456">
        <f>SUMIF(H15:H219,"sb(fl)",L15:L219)</f>
        <v>0</v>
      </c>
      <c r="M228" s="1195"/>
      <c r="N228" s="1195"/>
      <c r="O228" s="1195"/>
      <c r="P228" s="1195"/>
      <c r="Q228" s="1195"/>
    </row>
    <row r="229" spans="1:17" s="2" customFormat="1" ht="15.75" customHeight="1" x14ac:dyDescent="0.25">
      <c r="A229" s="1581" t="s">
        <v>172</v>
      </c>
      <c r="B229" s="1582"/>
      <c r="C229" s="1582"/>
      <c r="D229" s="1582"/>
      <c r="E229" s="1582"/>
      <c r="F229" s="1582"/>
      <c r="G229" s="1583"/>
      <c r="H229" s="1583"/>
      <c r="I229" s="266">
        <f>SUMIF(H13:H217,"sb(esl)",I13:I217)</f>
        <v>200.89999999999998</v>
      </c>
      <c r="J229" s="231"/>
      <c r="K229" s="213"/>
      <c r="L229" s="456"/>
      <c r="M229" s="1195"/>
      <c r="N229" s="1195"/>
      <c r="O229" s="1195"/>
      <c r="P229" s="1195"/>
      <c r="Q229" s="1195"/>
    </row>
    <row r="230" spans="1:17" s="2" customFormat="1" ht="15.75" customHeight="1" x14ac:dyDescent="0.25">
      <c r="A230" s="1594" t="s">
        <v>231</v>
      </c>
      <c r="B230" s="1595"/>
      <c r="C230" s="1595"/>
      <c r="D230" s="1595"/>
      <c r="E230" s="1595"/>
      <c r="F230" s="1595"/>
      <c r="G230" s="1595"/>
      <c r="H230" s="1595"/>
      <c r="I230" s="266">
        <f>SUMIF(H13:H217,"SB(es)",I13:I217)</f>
        <v>1925</v>
      </c>
      <c r="J230" s="231">
        <f>SUMIF(H13:H217,"sb(es)",J13:J217)</f>
        <v>3141.4</v>
      </c>
      <c r="K230" s="213">
        <f>SUMIF(H18:H219,"sb(es)",K18:K219)</f>
        <v>626</v>
      </c>
      <c r="L230" s="456">
        <f>SUMIF(H18:H219,"sb(es)",L18:L219)</f>
        <v>91.5</v>
      </c>
      <c r="M230" s="1193"/>
      <c r="N230" s="1193"/>
      <c r="O230" s="1193"/>
      <c r="P230" s="1193"/>
      <c r="Q230" s="1193"/>
    </row>
    <row r="231" spans="1:17" s="2" customFormat="1" ht="30.75" customHeight="1" x14ac:dyDescent="0.25">
      <c r="A231" s="1594" t="s">
        <v>220</v>
      </c>
      <c r="B231" s="1595"/>
      <c r="C231" s="1595"/>
      <c r="D231" s="1595"/>
      <c r="E231" s="1595"/>
      <c r="F231" s="1595"/>
      <c r="G231" s="1595"/>
      <c r="H231" s="1595"/>
      <c r="I231" s="266">
        <f>SUMIF(H15:H218,"SB(esa)",I15:I218)</f>
        <v>69.5</v>
      </c>
      <c r="J231" s="231">
        <f>SUMIF(H13:H217,"SB(esa)",J13:J217)</f>
        <v>40.599999999999994</v>
      </c>
      <c r="K231" s="213">
        <f>SUMIF(H15:H218,"SB(esa)",K15:K218)</f>
        <v>0</v>
      </c>
      <c r="L231" s="456">
        <f>SUMIF(H15:H218,"SB(esa)",L15:L218)</f>
        <v>0</v>
      </c>
      <c r="M231" s="1193"/>
      <c r="N231" s="1193"/>
      <c r="O231" s="1193"/>
      <c r="P231" s="1193"/>
      <c r="Q231" s="1193"/>
    </row>
    <row r="232" spans="1:17" s="2" customFormat="1" ht="15.75" customHeight="1" x14ac:dyDescent="0.25">
      <c r="A232" s="1581" t="s">
        <v>86</v>
      </c>
      <c r="B232" s="1582"/>
      <c r="C232" s="1582"/>
      <c r="D232" s="1582"/>
      <c r="E232" s="1582"/>
      <c r="F232" s="1582"/>
      <c r="G232" s="1583"/>
      <c r="H232" s="1583"/>
      <c r="I232" s="266">
        <f>SUMIF(H13:H217,"sb(sp)",I13:I217)</f>
        <v>1818.3000000000002</v>
      </c>
      <c r="J232" s="451">
        <f>SUMIF(H13:H217,"sb(sp)",J13:J217)</f>
        <v>1743.2</v>
      </c>
      <c r="K232" s="213">
        <f>SUMIF(H13:H215,"sb(sp)",K13:K215)</f>
        <v>1782.9</v>
      </c>
      <c r="L232" s="456">
        <f>SUMIF(H13:H215,"sb(sp)",L13:L215)</f>
        <v>1803.3000000000002</v>
      </c>
      <c r="M232" s="1195"/>
      <c r="N232" s="1587"/>
      <c r="O232" s="1587"/>
      <c r="P232" s="1587"/>
      <c r="Q232" s="1587"/>
    </row>
    <row r="233" spans="1:17" s="2" customFormat="1" ht="15.75" customHeight="1" x14ac:dyDescent="0.25">
      <c r="A233" s="1581" t="s">
        <v>232</v>
      </c>
      <c r="B233" s="1582"/>
      <c r="C233" s="1582"/>
      <c r="D233" s="1582"/>
      <c r="E233" s="1582"/>
      <c r="F233" s="1582"/>
      <c r="G233" s="1583"/>
      <c r="H233" s="1583"/>
      <c r="I233" s="266">
        <f>SUMIF(H15:H218,"sb(spl)",I15:I218)</f>
        <v>841.1</v>
      </c>
      <c r="J233" s="451"/>
      <c r="K233" s="213"/>
      <c r="L233" s="456"/>
      <c r="M233" s="1195"/>
      <c r="N233" s="1193"/>
      <c r="O233" s="1193"/>
      <c r="P233" s="1193"/>
      <c r="Q233" s="1193"/>
    </row>
    <row r="234" spans="1:17" s="2" customFormat="1" ht="16.5" customHeight="1" thickBot="1" x14ac:dyDescent="0.3">
      <c r="A234" s="1581" t="s">
        <v>87</v>
      </c>
      <c r="B234" s="1582"/>
      <c r="C234" s="1582"/>
      <c r="D234" s="1582"/>
      <c r="E234" s="1582"/>
      <c r="F234" s="1582"/>
      <c r="G234" s="1583"/>
      <c r="H234" s="1583"/>
      <c r="I234" s="266">
        <f>SUMIF(H13:H217,"sb(vb)",I13:I217)</f>
        <v>5629.2</v>
      </c>
      <c r="J234" s="231">
        <f>SUMIF(H13:H217,"sb(vb)",J13:J217)</f>
        <v>4863.8</v>
      </c>
      <c r="K234" s="213">
        <f>SUMIF(H13:H215,"sb(vb)",K13:K215)</f>
        <v>5905.4000000000005</v>
      </c>
      <c r="L234" s="456">
        <f>SUMIF(H13:H215,"sb(vb)",L13:L215)</f>
        <v>5841.3</v>
      </c>
      <c r="M234" s="1193"/>
      <c r="N234" s="1587"/>
      <c r="O234" s="1587"/>
      <c r="P234" s="1587"/>
      <c r="Q234" s="1587"/>
    </row>
    <row r="235" spans="1:17" s="2" customFormat="1" ht="15.75" customHeight="1" thickBot="1" x14ac:dyDescent="0.3">
      <c r="A235" s="1591" t="s">
        <v>88</v>
      </c>
      <c r="B235" s="1592"/>
      <c r="C235" s="1592"/>
      <c r="D235" s="1592"/>
      <c r="E235" s="1592"/>
      <c r="F235" s="1592"/>
      <c r="G235" s="1593"/>
      <c r="H235" s="1593"/>
      <c r="I235" s="453">
        <f>SUM(I236:I238)</f>
        <v>27673.599999999995</v>
      </c>
      <c r="J235" s="404">
        <f>SUM(J236:J238)</f>
        <v>27314.199999999997</v>
      </c>
      <c r="K235" s="409">
        <f t="shared" ref="K235:L235" si="11">SUM(K236:K238)</f>
        <v>26961.199999999997</v>
      </c>
      <c r="L235" s="455">
        <f t="shared" si="11"/>
        <v>26964.199999999997</v>
      </c>
      <c r="M235" s="1193"/>
      <c r="N235" s="1193"/>
      <c r="O235" s="1193"/>
      <c r="P235" s="1193"/>
      <c r="Q235" s="1193"/>
    </row>
    <row r="236" spans="1:17" s="2" customFormat="1" ht="15.75" customHeight="1" x14ac:dyDescent="0.25">
      <c r="A236" s="1581" t="s">
        <v>140</v>
      </c>
      <c r="B236" s="1582"/>
      <c r="C236" s="1582"/>
      <c r="D236" s="1582"/>
      <c r="E236" s="1582"/>
      <c r="F236" s="1582"/>
      <c r="G236" s="1583"/>
      <c r="H236" s="1583"/>
      <c r="I236" s="872">
        <f>SUMIF(H13:H217,"es",I13:I217)</f>
        <v>80.599999999999994</v>
      </c>
      <c r="J236" s="452">
        <f>SUMIF(H13:H217,"es",J13:J217)</f>
        <v>103.19999999999999</v>
      </c>
      <c r="K236" s="461">
        <f>SUMIF(H13:H215,"es",K13:K215)</f>
        <v>0</v>
      </c>
      <c r="L236" s="458">
        <f>SUMIF(H13:H215,"es",L13:L215)</f>
        <v>0</v>
      </c>
      <c r="M236" s="106"/>
      <c r="N236" s="1565"/>
      <c r="O236" s="1565"/>
      <c r="P236" s="1565"/>
      <c r="Q236" s="1565"/>
    </row>
    <row r="237" spans="1:17" s="2" customFormat="1" ht="15.75" customHeight="1" x14ac:dyDescent="0.25">
      <c r="A237" s="1584" t="s">
        <v>89</v>
      </c>
      <c r="B237" s="1585"/>
      <c r="C237" s="1585"/>
      <c r="D237" s="1585"/>
      <c r="E237" s="1585"/>
      <c r="F237" s="1585"/>
      <c r="G237" s="1586"/>
      <c r="H237" s="1586"/>
      <c r="I237" s="266">
        <f>SUMIF(H13:H217,"LRVB",I13:I217)</f>
        <v>27589.999999999996</v>
      </c>
      <c r="J237" s="451">
        <f>SUMIF(H13:H217,"lrvb",J13:J217)</f>
        <v>27205.999999999996</v>
      </c>
      <c r="K237" s="460">
        <f>SUMIF(H13:H215,"lrvb",K13:K215)</f>
        <v>26955.199999999997</v>
      </c>
      <c r="L237" s="457">
        <f>SUMIF(H13:H215,"lrvb",L13:L215)</f>
        <v>26957.199999999997</v>
      </c>
      <c r="M237" s="65"/>
      <c r="N237" s="1587"/>
      <c r="O237" s="1587"/>
      <c r="P237" s="1587"/>
      <c r="Q237" s="1587"/>
    </row>
    <row r="238" spans="1:17" s="2" customFormat="1" ht="15.75" customHeight="1" thickBot="1" x14ac:dyDescent="0.3">
      <c r="A238" s="1588" t="s">
        <v>90</v>
      </c>
      <c r="B238" s="1589"/>
      <c r="C238" s="1589"/>
      <c r="D238" s="1589"/>
      <c r="E238" s="1589"/>
      <c r="F238" s="1589"/>
      <c r="G238" s="1590"/>
      <c r="H238" s="1590"/>
      <c r="I238" s="482">
        <f>SUMIF(H13:H217,"kt",I13:I217)</f>
        <v>3</v>
      </c>
      <c r="J238" s="232">
        <f>SUMIF(H13:H217,"kt",J13:J217)</f>
        <v>5</v>
      </c>
      <c r="K238" s="234">
        <f>SUMIF(H13:H215,"kt",K13:K215)</f>
        <v>6</v>
      </c>
      <c r="L238" s="459">
        <f>SUMIF(H13:H215,"kt",L13:L215)</f>
        <v>7</v>
      </c>
      <c r="M238" s="65"/>
      <c r="N238" s="1587"/>
      <c r="O238" s="1587"/>
      <c r="P238" s="1587"/>
      <c r="Q238" s="1587"/>
    </row>
    <row r="239" spans="1:17" s="2" customFormat="1" ht="15.75" customHeight="1" thickBot="1" x14ac:dyDescent="0.3">
      <c r="A239" s="1562" t="s">
        <v>91</v>
      </c>
      <c r="B239" s="1563"/>
      <c r="C239" s="1563"/>
      <c r="D239" s="1563"/>
      <c r="E239" s="1563"/>
      <c r="F239" s="1563"/>
      <c r="G239" s="1564"/>
      <c r="H239" s="1564"/>
      <c r="I239" s="454">
        <f>I224+I235</f>
        <v>49192.799999999988</v>
      </c>
      <c r="J239" s="233">
        <f>J224+J235</f>
        <v>49587.7</v>
      </c>
      <c r="K239" s="214">
        <f>K224+K235</f>
        <v>45595.799999999996</v>
      </c>
      <c r="L239" s="869">
        <f>L224+L235</f>
        <v>45742.5</v>
      </c>
      <c r="M239" s="105"/>
      <c r="N239" s="1565"/>
      <c r="O239" s="1565"/>
      <c r="P239" s="1565"/>
      <c r="Q239" s="1565"/>
    </row>
    <row r="240" spans="1:17" s="1" customFormat="1" ht="16.5" customHeight="1" x14ac:dyDescent="0.2">
      <c r="A240" s="69"/>
      <c r="B240" s="66"/>
      <c r="C240" s="67"/>
      <c r="D240" s="68"/>
      <c r="E240" s="66"/>
      <c r="F240" s="112"/>
      <c r="G240" s="112"/>
      <c r="H240" s="69"/>
      <c r="I240" s="88"/>
      <c r="J240" s="88"/>
      <c r="K240" s="88"/>
      <c r="L240" s="88"/>
      <c r="M240" s="70"/>
      <c r="N240" s="69"/>
      <c r="O240" s="69"/>
      <c r="P240" s="69"/>
      <c r="Q240" s="69"/>
    </row>
    <row r="241" spans="6:23" x14ac:dyDescent="0.25">
      <c r="F241" s="1566" t="s">
        <v>236</v>
      </c>
      <c r="G241" s="1566"/>
      <c r="H241" s="1567"/>
      <c r="I241" s="1567"/>
      <c r="J241" s="1567"/>
      <c r="K241" s="1567"/>
      <c r="L241" s="1567"/>
    </row>
    <row r="242" spans="6:23" x14ac:dyDescent="0.25">
      <c r="J242" s="109"/>
    </row>
    <row r="243" spans="6:23" x14ac:dyDescent="0.25">
      <c r="I243" s="109"/>
      <c r="J243" s="109"/>
    </row>
    <row r="244" spans="6:23" x14ac:dyDescent="0.25">
      <c r="I244" s="109"/>
      <c r="W244" s="895"/>
    </row>
    <row r="245" spans="6:23" x14ac:dyDescent="0.25">
      <c r="I245" s="109"/>
    </row>
    <row r="246" spans="6:23" x14ac:dyDescent="0.25">
      <c r="I246" s="109"/>
      <c r="J246" s="109"/>
      <c r="L246" s="109"/>
    </row>
    <row r="248" spans="6:23" x14ac:dyDescent="0.25">
      <c r="I248" s="109"/>
      <c r="J248" s="109"/>
      <c r="K248" s="109"/>
      <c r="L248" s="109"/>
    </row>
  </sheetData>
  <mergeCells count="231">
    <mergeCell ref="F156:F159"/>
    <mergeCell ref="D147:D148"/>
    <mergeCell ref="E147:E148"/>
    <mergeCell ref="A149:A151"/>
    <mergeCell ref="B149:B151"/>
    <mergeCell ref="D149:D153"/>
    <mergeCell ref="D131:D132"/>
    <mergeCell ref="D139:D140"/>
    <mergeCell ref="C129:C130"/>
    <mergeCell ref="M139:M140"/>
    <mergeCell ref="D154:D155"/>
    <mergeCell ref="F154:F155"/>
    <mergeCell ref="D175:D177"/>
    <mergeCell ref="D178:D179"/>
    <mergeCell ref="C167:H167"/>
    <mergeCell ref="C187:H187"/>
    <mergeCell ref="M167:Q167"/>
    <mergeCell ref="C168:Q168"/>
    <mergeCell ref="D172:D174"/>
    <mergeCell ref="M187:Q187"/>
    <mergeCell ref="D144:D146"/>
    <mergeCell ref="M144:M146"/>
    <mergeCell ref="G184:G185"/>
    <mergeCell ref="G164:G166"/>
    <mergeCell ref="G160:G161"/>
    <mergeCell ref="G156:G159"/>
    <mergeCell ref="G154:G155"/>
    <mergeCell ref="G141:G143"/>
    <mergeCell ref="G149:G150"/>
    <mergeCell ref="D180:D181"/>
    <mergeCell ref="G172:G174"/>
    <mergeCell ref="D141:D142"/>
    <mergeCell ref="E141:E144"/>
    <mergeCell ref="M27:M28"/>
    <mergeCell ref="A51:A52"/>
    <mergeCell ref="B51:B52"/>
    <mergeCell ref="C51:C52"/>
    <mergeCell ref="D51:D52"/>
    <mergeCell ref="M51:M52"/>
    <mergeCell ref="E31:E32"/>
    <mergeCell ref="M31:M32"/>
    <mergeCell ref="A47:A48"/>
    <mergeCell ref="B47:B48"/>
    <mergeCell ref="C47:C48"/>
    <mergeCell ref="D47:D48"/>
    <mergeCell ref="E47:E48"/>
    <mergeCell ref="F47:F48"/>
    <mergeCell ref="D42:D43"/>
    <mergeCell ref="E42:E43"/>
    <mergeCell ref="F42:F43"/>
    <mergeCell ref="E46:H46"/>
    <mergeCell ref="D45:D46"/>
    <mergeCell ref="B33:B34"/>
    <mergeCell ref="D33:D34"/>
    <mergeCell ref="E33:E34"/>
    <mergeCell ref="A35:A36"/>
    <mergeCell ref="G49:G50"/>
    <mergeCell ref="D29:D30"/>
    <mergeCell ref="M42:M43"/>
    <mergeCell ref="D39:D41"/>
    <mergeCell ref="E39:E41"/>
    <mergeCell ref="F39:F41"/>
    <mergeCell ref="M35:M37"/>
    <mergeCell ref="M56:Q56"/>
    <mergeCell ref="M54:M55"/>
    <mergeCell ref="O29:O30"/>
    <mergeCell ref="D31:D32"/>
    <mergeCell ref="M99:M101"/>
    <mergeCell ref="A5:Q5"/>
    <mergeCell ref="E35:E38"/>
    <mergeCell ref="D80:D83"/>
    <mergeCell ref="A6:A8"/>
    <mergeCell ref="B6:B8"/>
    <mergeCell ref="C6:C8"/>
    <mergeCell ref="D6:D8"/>
    <mergeCell ref="E6:E8"/>
    <mergeCell ref="K6:K8"/>
    <mergeCell ref="L6:L8"/>
    <mergeCell ref="A53:A55"/>
    <mergeCell ref="B53:B55"/>
    <mergeCell ref="C53:C55"/>
    <mergeCell ref="D53:D55"/>
    <mergeCell ref="F35:F38"/>
    <mergeCell ref="M20:M21"/>
    <mergeCell ref="B35:B36"/>
    <mergeCell ref="D35:D38"/>
    <mergeCell ref="A33:A34"/>
    <mergeCell ref="D22:D28"/>
    <mergeCell ref="C56:H56"/>
    <mergeCell ref="D59:D60"/>
    <mergeCell ref="E22:E28"/>
    <mergeCell ref="D91:D98"/>
    <mergeCell ref="G129:G130"/>
    <mergeCell ref="E102:E104"/>
    <mergeCell ref="F102:F104"/>
    <mergeCell ref="M1:Q1"/>
    <mergeCell ref="A9:Q9"/>
    <mergeCell ref="A10:Q10"/>
    <mergeCell ref="B11:Q11"/>
    <mergeCell ref="C12:Q12"/>
    <mergeCell ref="D13:D17"/>
    <mergeCell ref="J6:J8"/>
    <mergeCell ref="M6:Q6"/>
    <mergeCell ref="M7:M8"/>
    <mergeCell ref="N7:Q7"/>
    <mergeCell ref="F6:F8"/>
    <mergeCell ref="H6:H8"/>
    <mergeCell ref="I6:I8"/>
    <mergeCell ref="A2:Q2"/>
    <mergeCell ref="A3:Q3"/>
    <mergeCell ref="A4:Q4"/>
    <mergeCell ref="G13:G15"/>
    <mergeCell ref="M13:M14"/>
    <mergeCell ref="M15:M16"/>
    <mergeCell ref="D99:D101"/>
    <mergeCell ref="D112:D118"/>
    <mergeCell ref="D105:D108"/>
    <mergeCell ref="D119:D120"/>
    <mergeCell ref="B164:B166"/>
    <mergeCell ref="C164:C166"/>
    <mergeCell ref="D164:D166"/>
    <mergeCell ref="E164:E166"/>
    <mergeCell ref="F164:F166"/>
    <mergeCell ref="A102:A104"/>
    <mergeCell ref="B102:B104"/>
    <mergeCell ref="C102:C104"/>
    <mergeCell ref="D102:D104"/>
    <mergeCell ref="A144:A146"/>
    <mergeCell ref="B144:B146"/>
    <mergeCell ref="A129:A130"/>
    <mergeCell ref="B129:B130"/>
    <mergeCell ref="D129:D130"/>
    <mergeCell ref="E129:E130"/>
    <mergeCell ref="F129:F130"/>
    <mergeCell ref="A156:A159"/>
    <mergeCell ref="B156:B159"/>
    <mergeCell ref="C156:C159"/>
    <mergeCell ref="D156:D159"/>
    <mergeCell ref="E156:E159"/>
    <mergeCell ref="A160:A163"/>
    <mergeCell ref="B160:B163"/>
    <mergeCell ref="C160:C163"/>
    <mergeCell ref="D160:D163"/>
    <mergeCell ref="E160:E163"/>
    <mergeCell ref="F160:F163"/>
    <mergeCell ref="A164:A166"/>
    <mergeCell ref="D190:D192"/>
    <mergeCell ref="D193:D197"/>
    <mergeCell ref="D186:H186"/>
    <mergeCell ref="G175:G177"/>
    <mergeCell ref="G193:G194"/>
    <mergeCell ref="G180:G181"/>
    <mergeCell ref="E193:E196"/>
    <mergeCell ref="M186:Q186"/>
    <mergeCell ref="D184:D185"/>
    <mergeCell ref="D182:D183"/>
    <mergeCell ref="M195:M197"/>
    <mergeCell ref="C188:Q188"/>
    <mergeCell ref="D198:D199"/>
    <mergeCell ref="D200:H200"/>
    <mergeCell ref="D201:D203"/>
    <mergeCell ref="B221:H221"/>
    <mergeCell ref="M221:Q221"/>
    <mergeCell ref="D206:D207"/>
    <mergeCell ref="M206:M207"/>
    <mergeCell ref="D208:D209"/>
    <mergeCell ref="M208:M209"/>
    <mergeCell ref="D210:D211"/>
    <mergeCell ref="M210:M211"/>
    <mergeCell ref="G201:G203"/>
    <mergeCell ref="E201:E204"/>
    <mergeCell ref="D204:D205"/>
    <mergeCell ref="A222:L222"/>
    <mergeCell ref="A223:H223"/>
    <mergeCell ref="N223:Q223"/>
    <mergeCell ref="D213:D215"/>
    <mergeCell ref="D217:D218"/>
    <mergeCell ref="C219:H219"/>
    <mergeCell ref="M219:Q219"/>
    <mergeCell ref="C220:H220"/>
    <mergeCell ref="M220:Q220"/>
    <mergeCell ref="M213:M215"/>
    <mergeCell ref="A230:H230"/>
    <mergeCell ref="A231:H231"/>
    <mergeCell ref="A232:H232"/>
    <mergeCell ref="N232:Q232"/>
    <mergeCell ref="A234:H234"/>
    <mergeCell ref="N234:Q234"/>
    <mergeCell ref="A224:H224"/>
    <mergeCell ref="N224:Q224"/>
    <mergeCell ref="A225:H225"/>
    <mergeCell ref="N225:Q225"/>
    <mergeCell ref="A226:H226"/>
    <mergeCell ref="A229:H229"/>
    <mergeCell ref="A233:H233"/>
    <mergeCell ref="A227:H227"/>
    <mergeCell ref="A228:H228"/>
    <mergeCell ref="F241:L241"/>
    <mergeCell ref="A238:H238"/>
    <mergeCell ref="N238:Q238"/>
    <mergeCell ref="A239:H239"/>
    <mergeCell ref="N239:Q239"/>
    <mergeCell ref="A235:H235"/>
    <mergeCell ref="A236:H236"/>
    <mergeCell ref="N236:Q236"/>
    <mergeCell ref="A237:H237"/>
    <mergeCell ref="N237:Q237"/>
    <mergeCell ref="G6:G8"/>
    <mergeCell ref="M160:M161"/>
    <mergeCell ref="N160:N161"/>
    <mergeCell ref="M129:M130"/>
    <mergeCell ref="M49:M50"/>
    <mergeCell ref="M29:M30"/>
    <mergeCell ref="N51:N52"/>
    <mergeCell ref="N29:N30"/>
    <mergeCell ref="M152:M153"/>
    <mergeCell ref="M154:M155"/>
    <mergeCell ref="M62:M63"/>
    <mergeCell ref="M64:M66"/>
    <mergeCell ref="M80:M81"/>
    <mergeCell ref="M82:M83"/>
    <mergeCell ref="M117:M118"/>
    <mergeCell ref="N117:N118"/>
    <mergeCell ref="M123:M124"/>
    <mergeCell ref="M110:M111"/>
    <mergeCell ref="C57:Q57"/>
    <mergeCell ref="D62:D66"/>
    <mergeCell ref="D49:D50"/>
    <mergeCell ref="E58:E71"/>
    <mergeCell ref="D128:H128"/>
    <mergeCell ref="D109:D111"/>
  </mergeCells>
  <printOptions horizontalCentered="1"/>
  <pageMargins left="0.78740157480314965" right="0.39370078740157483" top="0.39370078740157483" bottom="0.39370078740157483" header="0.31496062992125984" footer="0.31496062992125984"/>
  <pageSetup paperSize="9" scale="62" orientation="portrait" r:id="rId1"/>
  <rowBreaks count="1" manualBreakCount="1">
    <brk id="159" max="1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6</vt:i4>
      </vt:variant>
    </vt:vector>
  </HeadingPairs>
  <TitlesOfParts>
    <vt:vector size="9" baseType="lpstr">
      <vt:lpstr>12 programa</vt:lpstr>
      <vt:lpstr>Lyginamasis</vt:lpstr>
      <vt:lpstr>Aiškinamoji lentelė </vt:lpstr>
      <vt:lpstr>'12 programa'!Print_Area</vt:lpstr>
      <vt:lpstr>'Aiškinamoji lentelė '!Print_Area</vt:lpstr>
      <vt:lpstr>Lyginamasis!Print_Area</vt:lpstr>
      <vt:lpstr>'12 programa'!Print_Titles</vt:lpstr>
      <vt:lpstr>'Aiškinamoji lentelė '!Print_Titles</vt:lpstr>
      <vt:lpstr>Lyginamasis!Print_Titles</vt:lpstr>
    </vt:vector>
  </TitlesOfParts>
  <Company>valdyba.lan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Snieguole Kacerauskaite</dc:creator>
  <cp:lastModifiedBy>Lietute Demidova</cp:lastModifiedBy>
  <cp:lastPrinted>2019-01-31T14:57:55Z</cp:lastPrinted>
  <dcterms:created xsi:type="dcterms:W3CDTF">2015-11-25T08:56:30Z</dcterms:created>
  <dcterms:modified xsi:type="dcterms:W3CDTF">2019-02-05T07:19:07Z</dcterms:modified>
</cp:coreProperties>
</file>