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Demidova\Desktop\sprendimai\"/>
    </mc:Choice>
  </mc:AlternateContent>
  <bookViews>
    <workbookView xWindow="0" yWindow="0" windowWidth="20490" windowHeight="7755"/>
  </bookViews>
  <sheets>
    <sheet name="13 programa" sheetId="7" r:id="rId1"/>
    <sheet name="Lyginamasis" sheetId="8" state="hidden" r:id="rId2"/>
    <sheet name="Aiškinamoji lentelė" sheetId="5" state="hidden" r:id="rId3"/>
  </sheets>
  <definedNames>
    <definedName name="_xlnm.Print_Area" localSheetId="0">'13 programa'!$A$1:$P$128</definedName>
    <definedName name="_xlnm.Print_Area" localSheetId="2">'Aiškinamoji lentelė'!$A$1:$S$148</definedName>
    <definedName name="_xlnm.Print_Area" localSheetId="1">Lyginamasis!$A$1:$V$127</definedName>
    <definedName name="_xlnm.Print_Titles" localSheetId="0">'13 programa'!$7:$9</definedName>
    <definedName name="_xlnm.Print_Titles" localSheetId="2">'Aiškinamoji lentelė'!$6:$8</definedName>
  </definedNames>
  <calcPr calcId="162913"/>
</workbook>
</file>

<file path=xl/calcChain.xml><?xml version="1.0" encoding="utf-8"?>
<calcChain xmlns="http://schemas.openxmlformats.org/spreadsheetml/2006/main">
  <c r="L105" i="8" l="1"/>
  <c r="K112" i="8"/>
  <c r="L112" i="8"/>
  <c r="L113" i="8"/>
  <c r="L103" i="5" l="1"/>
  <c r="J97" i="7"/>
  <c r="L96" i="8"/>
  <c r="K96" i="8"/>
  <c r="L97" i="7" l="1"/>
  <c r="K97" i="7"/>
  <c r="M124" i="5"/>
  <c r="N103" i="5"/>
  <c r="M103" i="5"/>
  <c r="N105" i="8"/>
  <c r="R95" i="8"/>
  <c r="O95" i="8"/>
  <c r="N106" i="5" l="1"/>
  <c r="M106" i="5"/>
  <c r="L106" i="5"/>
  <c r="L100" i="7"/>
  <c r="K100" i="7"/>
  <c r="J100" i="7"/>
  <c r="K105" i="8"/>
  <c r="K99" i="8"/>
  <c r="L97" i="8"/>
  <c r="L99" i="8" s="1"/>
  <c r="Q124" i="8"/>
  <c r="Q123" i="8"/>
  <c r="Q122" i="8"/>
  <c r="Q121" i="8"/>
  <c r="Q119" i="8"/>
  <c r="Q117" i="8"/>
  <c r="Q118" i="8"/>
  <c r="Q116" i="8"/>
  <c r="Q115" i="8"/>
  <c r="Q114" i="8"/>
  <c r="Q113" i="8"/>
  <c r="N124" i="8"/>
  <c r="N123" i="8"/>
  <c r="N122" i="8"/>
  <c r="N121" i="8"/>
  <c r="N119" i="8"/>
  <c r="N118" i="8"/>
  <c r="N117" i="8"/>
  <c r="N116" i="8"/>
  <c r="N115" i="8"/>
  <c r="N114" i="8"/>
  <c r="N113" i="8"/>
  <c r="K124" i="8"/>
  <c r="K123" i="8"/>
  <c r="K122" i="8"/>
  <c r="K121" i="8"/>
  <c r="K119" i="8"/>
  <c r="K118" i="8"/>
  <c r="K117" i="8"/>
  <c r="K116" i="8"/>
  <c r="K115" i="8"/>
  <c r="K114" i="8"/>
  <c r="K113" i="8"/>
  <c r="Q96" i="8"/>
  <c r="R96" i="8"/>
  <c r="R105" i="8" s="1"/>
  <c r="R106" i="8" s="1"/>
  <c r="R107" i="8" s="1"/>
  <c r="O96" i="8"/>
  <c r="O105" i="8" s="1"/>
  <c r="O106" i="8" s="1"/>
  <c r="O107" i="8" s="1"/>
  <c r="N96" i="8"/>
  <c r="L94" i="8"/>
  <c r="L106" i="8" s="1"/>
  <c r="L107" i="8" s="1"/>
  <c r="Q104" i="8"/>
  <c r="Q102" i="8"/>
  <c r="Q71" i="8"/>
  <c r="Q68" i="8"/>
  <c r="Q64" i="8"/>
  <c r="Q60" i="8"/>
  <c r="Q58" i="8"/>
  <c r="Q56" i="8"/>
  <c r="Q48" i="8"/>
  <c r="Q45" i="8"/>
  <c r="Q41" i="8"/>
  <c r="Q38" i="8"/>
  <c r="Q36" i="8"/>
  <c r="Q28" i="8"/>
  <c r="Q112" i="8" s="1"/>
  <c r="Q25" i="8"/>
  <c r="Q32" i="8" s="1"/>
  <c r="Q24" i="8"/>
  <c r="Q21" i="8"/>
  <c r="N102" i="8"/>
  <c r="N93" i="8"/>
  <c r="N90" i="8"/>
  <c r="N80" i="8"/>
  <c r="N76" i="8"/>
  <c r="N71" i="8"/>
  <c r="N68" i="8"/>
  <c r="N64" i="8"/>
  <c r="N60" i="8"/>
  <c r="N58" i="8"/>
  <c r="N56" i="8"/>
  <c r="N48" i="8"/>
  <c r="N45" i="8"/>
  <c r="N41" i="8"/>
  <c r="N38" i="8"/>
  <c r="N36" i="8"/>
  <c r="N28" i="8"/>
  <c r="N25" i="8"/>
  <c r="N32" i="8" s="1"/>
  <c r="N24" i="8"/>
  <c r="N23" i="8"/>
  <c r="N112" i="8" s="1"/>
  <c r="N21" i="8"/>
  <c r="K93" i="8"/>
  <c r="K90" i="8"/>
  <c r="K88" i="8"/>
  <c r="K85" i="8"/>
  <c r="K82" i="8"/>
  <c r="K80" i="8"/>
  <c r="K76" i="8"/>
  <c r="K71" i="8"/>
  <c r="K68" i="8"/>
  <c r="K64" i="8"/>
  <c r="K60" i="8"/>
  <c r="K58" i="8"/>
  <c r="K52" i="8"/>
  <c r="K56" i="8" s="1"/>
  <c r="K48" i="8"/>
  <c r="K45" i="8"/>
  <c r="K41" i="8"/>
  <c r="K38" i="8"/>
  <c r="K36" i="8"/>
  <c r="K28" i="8"/>
  <c r="K32" i="8" s="1"/>
  <c r="K23" i="8"/>
  <c r="K24" i="8" s="1"/>
  <c r="K21" i="8"/>
  <c r="K106" i="8" l="1"/>
  <c r="N49" i="8"/>
  <c r="Q49" i="8"/>
  <c r="Q72" i="8"/>
  <c r="Q105" i="8"/>
  <c r="Q106" i="8" s="1"/>
  <c r="Q107" i="8" s="1"/>
  <c r="K49" i="8"/>
  <c r="N72" i="8"/>
  <c r="N106" i="8" s="1"/>
  <c r="N107" i="8" s="1"/>
  <c r="Q120" i="8"/>
  <c r="K72" i="8"/>
  <c r="K107" i="8" l="1"/>
  <c r="Q111" i="8"/>
  <c r="Q125" i="8" s="1"/>
  <c r="N111" i="8"/>
  <c r="N120" i="8"/>
  <c r="P124" i="8"/>
  <c r="M124" i="8"/>
  <c r="J124" i="8"/>
  <c r="P123" i="8"/>
  <c r="M123" i="8"/>
  <c r="J123" i="8"/>
  <c r="P122" i="8"/>
  <c r="M122" i="8"/>
  <c r="J122" i="8"/>
  <c r="P121" i="8"/>
  <c r="M121" i="8"/>
  <c r="J121" i="8"/>
  <c r="P119" i="8"/>
  <c r="M119" i="8"/>
  <c r="J119" i="8"/>
  <c r="P118" i="8"/>
  <c r="M118" i="8"/>
  <c r="J118" i="8"/>
  <c r="J117" i="8"/>
  <c r="P116" i="8"/>
  <c r="M116" i="8"/>
  <c r="J116" i="8"/>
  <c r="P115" i="8"/>
  <c r="M115" i="8"/>
  <c r="J115" i="8"/>
  <c r="P114" i="8"/>
  <c r="M114" i="8"/>
  <c r="J114" i="8"/>
  <c r="P113" i="8"/>
  <c r="M113" i="8"/>
  <c r="J113" i="8"/>
  <c r="P104" i="8"/>
  <c r="P102" i="8"/>
  <c r="P105" i="8" s="1"/>
  <c r="M102" i="8"/>
  <c r="M93" i="8"/>
  <c r="J93" i="8"/>
  <c r="M90" i="8"/>
  <c r="J90" i="8"/>
  <c r="J88" i="8"/>
  <c r="J85" i="8"/>
  <c r="J82" i="8"/>
  <c r="M80" i="8"/>
  <c r="J80" i="8"/>
  <c r="M76" i="8"/>
  <c r="J76" i="8"/>
  <c r="P71" i="8"/>
  <c r="M71" i="8"/>
  <c r="J71" i="8"/>
  <c r="P68" i="8"/>
  <c r="M68" i="8"/>
  <c r="J68" i="8"/>
  <c r="P64" i="8"/>
  <c r="M64" i="8"/>
  <c r="J64" i="8"/>
  <c r="P60" i="8"/>
  <c r="M60" i="8"/>
  <c r="J60" i="8"/>
  <c r="P58" i="8"/>
  <c r="M58" i="8"/>
  <c r="J58" i="8"/>
  <c r="P56" i="8"/>
  <c r="M56" i="8"/>
  <c r="J52" i="8"/>
  <c r="J56" i="8" s="1"/>
  <c r="P48" i="8"/>
  <c r="M48" i="8"/>
  <c r="J48" i="8"/>
  <c r="P45" i="8"/>
  <c r="M45" i="8"/>
  <c r="J45" i="8"/>
  <c r="P41" i="8"/>
  <c r="M41" i="8"/>
  <c r="J41" i="8"/>
  <c r="P38" i="8"/>
  <c r="M38" i="8"/>
  <c r="J38" i="8"/>
  <c r="P36" i="8"/>
  <c r="M36" i="8"/>
  <c r="J36" i="8"/>
  <c r="P28" i="8"/>
  <c r="P112" i="8" s="1"/>
  <c r="R112" i="8" s="1"/>
  <c r="R111" i="8" s="1"/>
  <c r="R125" i="8" s="1"/>
  <c r="M28" i="8"/>
  <c r="J28" i="8"/>
  <c r="P25" i="8"/>
  <c r="P117" i="8" s="1"/>
  <c r="M25" i="8"/>
  <c r="M117" i="8" s="1"/>
  <c r="P24" i="8"/>
  <c r="M23" i="8"/>
  <c r="J23" i="8"/>
  <c r="J24" i="8" s="1"/>
  <c r="P21" i="8"/>
  <c r="M21" i="8"/>
  <c r="J21" i="8"/>
  <c r="M105" i="8" l="1"/>
  <c r="J105" i="8"/>
  <c r="N125" i="8"/>
  <c r="M112" i="8"/>
  <c r="J112" i="8"/>
  <c r="P72" i="8"/>
  <c r="P106" i="8" s="1"/>
  <c r="P107" i="8" s="1"/>
  <c r="M72" i="8"/>
  <c r="J32" i="8"/>
  <c r="J49" i="8" s="1"/>
  <c r="J120" i="8"/>
  <c r="M120" i="8"/>
  <c r="P120" i="8"/>
  <c r="P111" i="8"/>
  <c r="J72" i="8"/>
  <c r="M24" i="8"/>
  <c r="M32" i="8"/>
  <c r="P32" i="8"/>
  <c r="P49" i="8" s="1"/>
  <c r="L74" i="5"/>
  <c r="J72" i="7"/>
  <c r="M111" i="8" l="1"/>
  <c r="O112" i="8"/>
  <c r="O111" i="8" s="1"/>
  <c r="O125" i="8" s="1"/>
  <c r="M106" i="8"/>
  <c r="M107" i="8" s="1"/>
  <c r="J111" i="8"/>
  <c r="J125" i="8" s="1"/>
  <c r="L111" i="8"/>
  <c r="L125" i="8" s="1"/>
  <c r="K120" i="8"/>
  <c r="P125" i="8"/>
  <c r="J106" i="8"/>
  <c r="J107" i="8" s="1"/>
  <c r="M125" i="8"/>
  <c r="M49" i="8"/>
  <c r="M23" i="5"/>
  <c r="N23" i="5"/>
  <c r="L23" i="5"/>
  <c r="K111" i="8" l="1"/>
  <c r="K125" i="8" s="1"/>
  <c r="L26" i="7"/>
  <c r="K26" i="7"/>
  <c r="L116" i="7" l="1"/>
  <c r="K116" i="7"/>
  <c r="J116" i="7"/>
  <c r="J22" i="7"/>
  <c r="J81" i="7"/>
  <c r="K22" i="7" l="1"/>
  <c r="L125" i="7" l="1"/>
  <c r="K125" i="7"/>
  <c r="J125" i="7"/>
  <c r="L124" i="7"/>
  <c r="K124" i="7"/>
  <c r="J124" i="7"/>
  <c r="L123" i="7"/>
  <c r="K123" i="7"/>
  <c r="J123" i="7"/>
  <c r="L122" i="7"/>
  <c r="K122" i="7"/>
  <c r="J122" i="7"/>
  <c r="L120" i="7"/>
  <c r="K120" i="7"/>
  <c r="J120" i="7"/>
  <c r="L119" i="7"/>
  <c r="K119" i="7"/>
  <c r="J119" i="7"/>
  <c r="L118" i="7"/>
  <c r="K118" i="7"/>
  <c r="J118" i="7"/>
  <c r="L117" i="7"/>
  <c r="K117" i="7"/>
  <c r="J117" i="7"/>
  <c r="L115" i="7"/>
  <c r="K115" i="7"/>
  <c r="J115" i="7"/>
  <c r="L114" i="7"/>
  <c r="K114" i="7"/>
  <c r="J114" i="7"/>
  <c r="K94" i="7"/>
  <c r="J94" i="7"/>
  <c r="K91" i="7"/>
  <c r="J91" i="7"/>
  <c r="J89" i="7"/>
  <c r="L105" i="7"/>
  <c r="J86" i="7"/>
  <c r="J83" i="7"/>
  <c r="L103" i="7"/>
  <c r="K103" i="7"/>
  <c r="K106" i="7" s="1"/>
  <c r="K81" i="7"/>
  <c r="K77" i="7"/>
  <c r="J77" i="7"/>
  <c r="L72" i="7"/>
  <c r="K72" i="7"/>
  <c r="L69" i="7"/>
  <c r="K69" i="7"/>
  <c r="J69" i="7"/>
  <c r="L65" i="7"/>
  <c r="K65" i="7"/>
  <c r="J65" i="7"/>
  <c r="L61" i="7"/>
  <c r="K61" i="7"/>
  <c r="J61" i="7"/>
  <c r="L59" i="7"/>
  <c r="K59" i="7"/>
  <c r="J59" i="7"/>
  <c r="L57" i="7"/>
  <c r="K57" i="7"/>
  <c r="J53" i="7"/>
  <c r="J57" i="7" s="1"/>
  <c r="L49" i="7"/>
  <c r="K49" i="7"/>
  <c r="J49" i="7"/>
  <c r="L46" i="7"/>
  <c r="K46" i="7"/>
  <c r="J46" i="7"/>
  <c r="L42" i="7"/>
  <c r="K42" i="7"/>
  <c r="J42" i="7"/>
  <c r="L39" i="7"/>
  <c r="K39" i="7"/>
  <c r="J39" i="7"/>
  <c r="L37" i="7"/>
  <c r="K37" i="7"/>
  <c r="J37" i="7"/>
  <c r="L29" i="7"/>
  <c r="L113" i="7" s="1"/>
  <c r="K29" i="7"/>
  <c r="K33" i="7" s="1"/>
  <c r="J29" i="7"/>
  <c r="J33" i="7" s="1"/>
  <c r="L25" i="7"/>
  <c r="K24" i="7"/>
  <c r="J24" i="7"/>
  <c r="J25" i="7" s="1"/>
  <c r="L22" i="7"/>
  <c r="J106" i="7" l="1"/>
  <c r="L106" i="7"/>
  <c r="J73" i="7"/>
  <c r="J50" i="7"/>
  <c r="K113" i="7"/>
  <c r="K112" i="7" s="1"/>
  <c r="L121" i="7"/>
  <c r="J121" i="7"/>
  <c r="K121" i="7"/>
  <c r="K25" i="7"/>
  <c r="K50" i="7" s="1"/>
  <c r="K73" i="7"/>
  <c r="L73" i="7"/>
  <c r="L112" i="7"/>
  <c r="L33" i="7"/>
  <c r="L50" i="7" s="1"/>
  <c r="J113" i="7"/>
  <c r="J112" i="7" s="1"/>
  <c r="J126" i="7" l="1"/>
  <c r="L126" i="7"/>
  <c r="K126" i="7"/>
  <c r="L107" i="7"/>
  <c r="L108" i="7" s="1"/>
  <c r="K107" i="7"/>
  <c r="K108" i="7" s="1"/>
  <c r="J107" i="7"/>
  <c r="J108" i="7" s="1"/>
  <c r="M21" i="5"/>
  <c r="L21" i="5"/>
  <c r="M27" i="5"/>
  <c r="N27" i="5"/>
  <c r="L27" i="5"/>
  <c r="L53" i="5"/>
  <c r="L19" i="5" l="1"/>
  <c r="K19" i="5"/>
  <c r="L84" i="5"/>
  <c r="L100" i="5" l="1"/>
  <c r="N139" i="5" l="1"/>
  <c r="N138" i="5"/>
  <c r="N137" i="5"/>
  <c r="N135" i="5"/>
  <c r="N134" i="5"/>
  <c r="N133" i="5"/>
  <c r="N132" i="5"/>
  <c r="N71" i="5"/>
  <c r="N58" i="5"/>
  <c r="N22" i="5"/>
  <c r="N19" i="5"/>
  <c r="N144" i="5"/>
  <c r="N143" i="5"/>
  <c r="N142" i="5"/>
  <c r="N141" i="5"/>
  <c r="M144" i="5"/>
  <c r="M143" i="5"/>
  <c r="M142" i="5"/>
  <c r="M141" i="5"/>
  <c r="M139" i="5"/>
  <c r="M138" i="5"/>
  <c r="M137" i="5"/>
  <c r="M135" i="5"/>
  <c r="M134" i="5"/>
  <c r="M133" i="5"/>
  <c r="M132" i="5"/>
  <c r="L144" i="5"/>
  <c r="L143" i="5"/>
  <c r="L142" i="5"/>
  <c r="L141" i="5"/>
  <c r="L139" i="5"/>
  <c r="L138" i="5"/>
  <c r="L137" i="5"/>
  <c r="L135" i="5"/>
  <c r="L134" i="5"/>
  <c r="L133" i="5"/>
  <c r="L132" i="5"/>
  <c r="K144" i="5"/>
  <c r="K143" i="5"/>
  <c r="K142" i="5"/>
  <c r="K141" i="5"/>
  <c r="K139" i="5"/>
  <c r="K138" i="5"/>
  <c r="K137" i="5"/>
  <c r="K136" i="5"/>
  <c r="K135" i="5"/>
  <c r="K134" i="5"/>
  <c r="K133" i="5"/>
  <c r="K132" i="5"/>
  <c r="K131" i="5"/>
  <c r="K80" i="5"/>
  <c r="L58" i="5"/>
  <c r="K58" i="5"/>
  <c r="K35" i="5"/>
  <c r="K31" i="5"/>
  <c r="K22" i="5"/>
  <c r="K130" i="5" l="1"/>
  <c r="N140" i="5"/>
  <c r="M140" i="5"/>
  <c r="L140" i="5"/>
  <c r="M97" i="5" l="1"/>
  <c r="L97" i="5"/>
  <c r="L92" i="5"/>
  <c r="L95" i="5" l="1"/>
  <c r="L40" i="5" l="1"/>
  <c r="L35" i="5"/>
  <c r="L22" i="5"/>
  <c r="M84" i="5" l="1"/>
  <c r="N111" i="5" l="1"/>
  <c r="N67" i="5" l="1"/>
  <c r="M67" i="5"/>
  <c r="L67" i="5"/>
  <c r="K67" i="5"/>
  <c r="N47" i="5"/>
  <c r="M47" i="5"/>
  <c r="L47" i="5"/>
  <c r="K47" i="5"/>
  <c r="N44" i="5"/>
  <c r="M44" i="5"/>
  <c r="L44" i="5"/>
  <c r="K44" i="5"/>
  <c r="M40" i="5"/>
  <c r="N40" i="5"/>
  <c r="K40" i="5"/>
  <c r="M131" i="5" l="1"/>
  <c r="M130" i="5" s="1"/>
  <c r="M145" i="5" s="1"/>
  <c r="L31" i="5"/>
  <c r="L131" i="5"/>
  <c r="L130" i="5" s="1"/>
  <c r="L145" i="5" s="1"/>
  <c r="N131" i="5"/>
  <c r="N130" i="5" s="1"/>
  <c r="N145" i="5" s="1"/>
  <c r="N31" i="5"/>
  <c r="L89" i="5" l="1"/>
  <c r="M100" i="5"/>
  <c r="M109" i="5"/>
  <c r="N109" i="5"/>
  <c r="L80" i="5" l="1"/>
  <c r="L124" i="5" s="1"/>
  <c r="M80" i="5"/>
  <c r="N80" i="5"/>
  <c r="N124" i="5" s="1"/>
  <c r="M74" i="5"/>
  <c r="N74" i="5"/>
  <c r="L71" i="5"/>
  <c r="M71" i="5"/>
  <c r="L63" i="5"/>
  <c r="M63" i="5"/>
  <c r="N63" i="5"/>
  <c r="L61" i="5"/>
  <c r="M61" i="5"/>
  <c r="N61" i="5"/>
  <c r="M58" i="5"/>
  <c r="M31" i="5"/>
  <c r="L37" i="5"/>
  <c r="L50" i="5" s="1"/>
  <c r="M37" i="5"/>
  <c r="N37" i="5"/>
  <c r="M35" i="5"/>
  <c r="N35" i="5"/>
  <c r="M22" i="5"/>
  <c r="M19" i="5"/>
  <c r="K89" i="5"/>
  <c r="K100" i="5"/>
  <c r="K109" i="5"/>
  <c r="K123" i="5"/>
  <c r="K119" i="5"/>
  <c r="K84" i="5"/>
  <c r="K116" i="5"/>
  <c r="K114" i="5"/>
  <c r="K74" i="5"/>
  <c r="K71" i="5"/>
  <c r="K63" i="5"/>
  <c r="K61" i="5"/>
  <c r="K49" i="5"/>
  <c r="K37" i="5"/>
  <c r="N50" i="5" l="1"/>
  <c r="M50" i="5"/>
  <c r="K50" i="5"/>
  <c r="L75" i="5"/>
  <c r="K124" i="5"/>
  <c r="K75" i="5"/>
  <c r="N75" i="5"/>
  <c r="M75" i="5"/>
  <c r="K140" i="5"/>
  <c r="K125" i="5" l="1"/>
  <c r="N125" i="5"/>
  <c r="N126" i="5" s="1"/>
  <c r="M125" i="5"/>
  <c r="M126" i="5" s="1"/>
  <c r="K126" i="5"/>
  <c r="K145" i="5"/>
  <c r="L125" i="5" l="1"/>
  <c r="L126" i="5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F19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04" authorId="0" shapeId="0">
      <text>
        <r>
          <rPr>
            <sz val="9"/>
            <color indexed="81"/>
            <rFont val="Tahoma"/>
            <family val="2"/>
            <charset val="186"/>
          </rPr>
          <t>Vandentiekio vamzdynų, stogo Donelaičio g. 7,  fasado karnizų (Donelaičio g. 5, 9)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03" authorId="0" shapeId="0">
      <text>
        <r>
          <rPr>
            <sz val="9"/>
            <color indexed="81"/>
            <rFont val="Tahoma"/>
            <family val="2"/>
            <charset val="186"/>
          </rPr>
          <t>Vandentiekio vamzdynų, stogo Donelaičio g. 7,  fasado karnizų (Donelaičio g. 5, 9)</t>
        </r>
      </text>
    </comment>
  </commentList>
</comments>
</file>

<file path=xl/comments3.xml><?xml version="1.0" encoding="utf-8"?>
<comments xmlns="http://schemas.openxmlformats.org/spreadsheetml/2006/main">
  <authors>
    <author>Snieguole Kacerauskaite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10" authorId="0" shapeId="0">
      <text>
        <r>
          <rPr>
            <sz val="9"/>
            <color indexed="81"/>
            <rFont val="Tahoma"/>
            <family val="2"/>
            <charset val="186"/>
          </rPr>
          <t>Vandentiekio vamzdynų, stogo Donelaičio g. 7,  fasado karnizų (Donelaičio g. 5, 9)</t>
        </r>
      </text>
    </comment>
    <comment ref="R110" authorId="0" shapeId="0">
      <text>
        <r>
          <rPr>
            <sz val="9"/>
            <color indexed="81"/>
            <rFont val="Tahoma"/>
            <family val="2"/>
            <charset val="186"/>
          </rPr>
          <t xml:space="preserve">Planuojama atlikti vidaus vandentiekio vamzdynų remontą  </t>
        </r>
      </text>
    </comment>
    <comment ref="S110" authorId="0" shapeId="0">
      <text>
        <r>
          <rPr>
            <sz val="9"/>
            <color indexed="81"/>
            <rFont val="Tahoma"/>
            <family val="2"/>
            <charset val="186"/>
          </rPr>
          <t xml:space="preserve">Planuojama atlikti stogo remontą (K. Donelaičio g. 7), fasado karnizų remontas (K. Donelaičio 5, 9)
</t>
        </r>
      </text>
    </comment>
  </commentList>
</comments>
</file>

<file path=xl/sharedStrings.xml><?xml version="1.0" encoding="utf-8"?>
<sst xmlns="http://schemas.openxmlformats.org/spreadsheetml/2006/main" count="1186" uniqueCount="236">
  <si>
    <t>SVEIKATOS APSAUGOS PROGRAMOS (NR. 13)</t>
  </si>
  <si>
    <t xml:space="preserve"> TIKSLŲ, UŽDAVINIŲ, PRIEMONIŲ, PRIEMONIŲ IŠLAIDŲ IR PRODUKTO KRITERIJŲ SUVESTINĖ</t>
  </si>
  <si>
    <t>tūkst. Eur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</si>
  <si>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</si>
  <si>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</si>
  <si>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</si>
  <si>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</si>
  <si>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</si>
  <si>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</si>
  <si>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</si>
  <si>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kriterijus</t>
  </si>
  <si>
    <t>2018 m.</t>
  </si>
  <si>
    <t>Strateginis tikslas 03. Užtikrinti gyventojams aukštą švietimo, kultūros, socialinių, sporto ir sveikatos apsaugos paslaugų kokybę ir prieinamumą</t>
  </si>
  <si>
    <t>13 Sveikatos apsaugos programa</t>
  </si>
  <si>
    <t>01</t>
  </si>
  <si>
    <t>Stiprinti ir kryptingai plėtoti asmens ir visuomenės sveikatos priežiūros paslaugas</t>
  </si>
  <si>
    <t>Užtikrinti visuomenės sveikatos priežiūros paslaugų teikimą</t>
  </si>
  <si>
    <t>Klaipėdos miesto savivaldybės visuomenės sveikatos rėmimo specialiosios programos įgyvendinimas prioritetinėse srityse</t>
  </si>
  <si>
    <t xml:space="preserve"> 1.2.2.5</t>
  </si>
  <si>
    <t>07</t>
  </si>
  <si>
    <t>3</t>
  </si>
  <si>
    <t>SB</t>
  </si>
  <si>
    <t>Visuomenės sveikatos rėmimo specialiosios programos įgyvendinimas, proc.</t>
  </si>
  <si>
    <t>Užkrečiamųjų ligų prevencija</t>
  </si>
  <si>
    <t xml:space="preserve"> 1.2.2.4</t>
  </si>
  <si>
    <t>SB(AA)</t>
  </si>
  <si>
    <t>Vaikų sveikatos gerinimas</t>
  </si>
  <si>
    <t>Saugios bendruomenės organizavimas ir užtikrinimas</t>
  </si>
  <si>
    <t>1.2.2.3</t>
  </si>
  <si>
    <t>Sveikos gyvensenos (subalansuotos mitybos, fizinio aktyvumo) formavimas</t>
  </si>
  <si>
    <t>Visuomenės informavimas sveikatos klausimais</t>
  </si>
  <si>
    <t>Iš viso:</t>
  </si>
  <si>
    <t>02</t>
  </si>
  <si>
    <t xml:space="preserve">Mokinių visuomenės sveikatos priežiūros įgyvendinimas savivaldybės teritorijoje esančiose ikimokyklinio ugdymo, bendrojo ugdymo mokyklose ir profesinio mokymo įstaigose </t>
  </si>
  <si>
    <t>SB(VB)</t>
  </si>
  <si>
    <t>Ugdymo įstaigų, kuriose vykdoma vaikų sveikatos priežiūra, skaičius</t>
  </si>
  <si>
    <t>03</t>
  </si>
  <si>
    <t>BĮ Klaipėdos miesto visuomenės sveikatos biuro veiklos organizavimas, vykdant visuomenės sveikatos stiprinimą ir stebėseną</t>
  </si>
  <si>
    <t>SB(SP)</t>
  </si>
  <si>
    <t>04</t>
  </si>
  <si>
    <t>Iš viso uždaviniui:</t>
  </si>
  <si>
    <t>Užtikrinti asmens sveikatos priežiūros paslaugų teikimą</t>
  </si>
  <si>
    <t>BĮ Klaipėdos sutrikusio vystymosi kūdikių namų išlaikymas ir veiklos organizavimas</t>
  </si>
  <si>
    <t>PSDF</t>
  </si>
  <si>
    <t>1</t>
  </si>
  <si>
    <t>5</t>
  </si>
  <si>
    <t>Modernizuoti sveikatos priežiūros įstaigų infrastruktūrą</t>
  </si>
  <si>
    <t xml:space="preserve">I  </t>
  </si>
  <si>
    <t>Kt</t>
  </si>
  <si>
    <t>05</t>
  </si>
  <si>
    <t>06</t>
  </si>
  <si>
    <t>08</t>
  </si>
  <si>
    <t>09</t>
  </si>
  <si>
    <t>Atliktas remontas, proc.</t>
  </si>
  <si>
    <t>Iš viso tikslui:</t>
  </si>
  <si>
    <t>13</t>
  </si>
  <si>
    <t xml:space="preserve">Iš viso  programai: </t>
  </si>
  <si>
    <t>Finansavimo šaltinių suvestinė</t>
  </si>
  <si>
    <t>Finansavimo šaltiniai</t>
  </si>
  <si>
    <t>2018 m. lėšų projektas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</si>
  <si>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</si>
  <si>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</si>
  <si>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</si>
  <si>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</si>
  <si>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</si>
  <si>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rPr>
        <sz val="10"/>
        <rFont val="Times New Roman"/>
        <family val="1"/>
        <charset val="186"/>
      </rPr>
      <t>Privalomojo sveikatos draudimo fondo lėšos</t>
    </r>
    <r>
      <rPr>
        <b/>
        <sz val="10"/>
        <rFont val="Times New Roman"/>
        <family val="1"/>
      </rPr>
      <t xml:space="preserve"> PSDF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</si>
  <si>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</si>
  <si>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</si>
  <si>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</si>
  <si>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Vaikų, gavusių ankstyvosios reabilitacijos paslaugas, skaičius</t>
  </si>
  <si>
    <t>Apgyvendinta vaikų, skaičius</t>
  </si>
  <si>
    <t xml:space="preserve">Atokvėpio paslaugos teikimas šeimoms, auginančioms vaiką su negalia (BĮ Klaipėdos sutrikusio vystymosi kūdikių namuose) </t>
  </si>
  <si>
    <r>
      <t xml:space="preserve">Vietų </t>
    </r>
    <r>
      <rPr>
        <sz val="10"/>
        <rFont val="Times New Roman"/>
        <family val="1"/>
        <charset val="186"/>
      </rPr>
      <t>atokvėpio</t>
    </r>
    <r>
      <rPr>
        <sz val="10"/>
        <rFont val="Times New Roman"/>
        <family val="1"/>
      </rPr>
      <t xml:space="preserve"> paslaugai teikti skaičius </t>
    </r>
  </si>
  <si>
    <t>Vykdytojas (skyrius / asmuo)</t>
  </si>
  <si>
    <t>SB(AAL)</t>
  </si>
  <si>
    <t>ES</t>
  </si>
  <si>
    <t>SB(SPL)</t>
  </si>
  <si>
    <t>1.2.3.3</t>
  </si>
  <si>
    <t xml:space="preserve">1.2.3.3 </t>
  </si>
  <si>
    <t>1.3.3.3</t>
  </si>
  <si>
    <t>Įsigyta įrangos, proc.</t>
  </si>
  <si>
    <t>6</t>
  </si>
  <si>
    <t xml:space="preserve">Tiesiogiai stebimo trumpo gydymo kurso (DOTS) kabineto paslaugų organizavimas </t>
  </si>
  <si>
    <t>Lankytojų skaičius</t>
  </si>
  <si>
    <t xml:space="preserve">Neveiksnių asmenų būklės peržiūrėjimo užtikrinimas </t>
  </si>
  <si>
    <t>60</t>
  </si>
  <si>
    <t>Klaipėdos miesto gyventojų sveikatos priežiūros paslaugų rėmimas</t>
  </si>
  <si>
    <t>Statybos darbai, įranga, proc.</t>
  </si>
  <si>
    <t>Parengtas techninis projektas, vnt.</t>
  </si>
  <si>
    <t>Atlikta projekto korektūra, vnt.</t>
  </si>
  <si>
    <t>Ikimokyklinio ugdymo įstaigose dirbančių dietistų skaičius</t>
  </si>
  <si>
    <t>Išlaikomas specialisto etatas</t>
  </si>
  <si>
    <t>Miesto tvarkymo skyrius</t>
  </si>
  <si>
    <t>Sutvarkyta teritorija, 1900 kv m, proc.</t>
  </si>
  <si>
    <t>Klaipėdos sutrikusio vystymosi kūdikių namų infrastruktūros sutvarkymas:</t>
  </si>
  <si>
    <t xml:space="preserve"> - aplinkos sutvarkymas </t>
  </si>
  <si>
    <t>Asmenų, kuriems iš dalies finasuotas dantų protezavimas, skaičius per metus</t>
  </si>
  <si>
    <r>
      <t xml:space="preserve">Viešosios įstaigos Klaipėdos universitetinės ligoninės centrinio korpuso operacinės rekonstravimas </t>
    </r>
    <r>
      <rPr>
        <sz val="10"/>
        <rFont val="Times New Roman"/>
        <family val="1"/>
        <charset val="186"/>
      </rPr>
      <t>Liepojos g. 41, Klaipėda</t>
    </r>
  </si>
  <si>
    <t xml:space="preserve"> - trumpalaikės socialinės globos atokvėpio paslaugos prieinamumo didinimas</t>
  </si>
  <si>
    <r>
      <t>Pajamų už atsitiktines paslaugasir įmokos už apgyvendinimą įstaigoje likutis</t>
    </r>
    <r>
      <rPr>
        <b/>
        <sz val="10"/>
        <rFont val="Times New Roman"/>
        <family val="1"/>
        <charset val="186"/>
      </rPr>
      <t xml:space="preserve"> SB(SPL)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</si>
  <si>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</rPr>
      <t>SB(AAL)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</si>
  <si>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</si>
  <si>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</si>
  <si>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10</t>
  </si>
  <si>
    <t>IED Projektų skyrius, D. Šakinienė</t>
  </si>
  <si>
    <t>Nupirktas automobilis</t>
  </si>
  <si>
    <t>Pastato ardymas ir medžių kirtimo darbai, proc.</t>
  </si>
  <si>
    <t>Visuomenės sveikatos priežiūros paslaugų, teikiamų Klaipėdos miesto bendruomenei, skaičius</t>
  </si>
  <si>
    <t>Visuomenės sveikatos priežiūros paslaugomis, teikiamomis Klaipėdos miesto bendruomenei, besinaudojančių dalyvių sk.</t>
  </si>
  <si>
    <t>SB(ES)</t>
  </si>
  <si>
    <t>LRVB</t>
  </si>
  <si>
    <t>Tikslinių grupių asmenų, kurie dalyvavo informavimo, švietimo, mokymo renginiuose bei sveikatos raštingumą didinančiose veiklose, skaičius</t>
  </si>
  <si>
    <t>Sveikatos ir su sveikata  susijusių dienų minėjimo renginių organizavimas</t>
  </si>
  <si>
    <t>Projekto „Klaipėdos miesto  tikslinių gyventojų grupių sveikos gyvensenos skatinimas“</t>
  </si>
  <si>
    <t>Renginių skaičius</t>
  </si>
  <si>
    <t>Atlikta gyventojų sveikatos būklės savivaldybėje analizė, tyrimas</t>
  </si>
  <si>
    <t>34</t>
  </si>
  <si>
    <t>220</t>
  </si>
  <si>
    <t>2</t>
  </si>
  <si>
    <t>40</t>
  </si>
  <si>
    <t>Asmens būklės peržiūrėjimo bylų skaičius</t>
  </si>
  <si>
    <t>92</t>
  </si>
  <si>
    <t>Parengtų išvadų skaičius</t>
  </si>
  <si>
    <t>200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</si>
  <si>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</si>
  <si>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</si>
  <si>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SRD Sveikatos apsaugos skyrius</t>
  </si>
  <si>
    <t>MŪD Socialinės infrastruktūros priežiūros skyrius</t>
  </si>
  <si>
    <r>
      <t>SRD Svei</t>
    </r>
    <r>
      <rPr>
        <sz val="11"/>
        <rFont val="Times New Roman"/>
        <family val="1"/>
        <charset val="186"/>
      </rPr>
      <t>katos apsaugos skyrius</t>
    </r>
  </si>
  <si>
    <t>FTD Turto skyrius</t>
  </si>
  <si>
    <r>
      <t xml:space="preserve">Pastato Taikos pr. 76 modernizavimas </t>
    </r>
    <r>
      <rPr>
        <sz val="10"/>
        <rFont val="Times New Roman"/>
        <family val="1"/>
        <charset val="186"/>
      </rPr>
      <t xml:space="preserve">(pastato lauko sienų apšiltinimas, laiptinių remontas) </t>
    </r>
  </si>
  <si>
    <t>IED Projektų skyrius, V. Kovaitis</t>
  </si>
  <si>
    <r>
      <t>VšĮ Klaipėdos sveikatos priežiūros centro (Taikos pr. 76) kapitalo suformavimas</t>
    </r>
    <r>
      <rPr>
        <sz val="10"/>
        <rFont val="Times New Roman"/>
        <family val="1"/>
        <charset val="186"/>
      </rPr>
      <t xml:space="preserve">, siekiant įrengti Oftalmologinį kabinetą </t>
    </r>
  </si>
  <si>
    <r>
      <rPr>
        <b/>
        <sz val="10"/>
        <rFont val="Times New Roman"/>
        <family val="1"/>
        <charset val="186"/>
      </rPr>
      <t>VšĮ Jūrininkų sveikatos priežiūros centro infrastruktūros plėtra</t>
    </r>
    <r>
      <rPr>
        <sz val="10"/>
        <rFont val="Times New Roman"/>
        <family val="1"/>
        <charset val="186"/>
      </rPr>
      <t xml:space="preserve"> (naujo pastato statyba) </t>
    </r>
  </si>
  <si>
    <t>SB(ESA)</t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</si>
  <si>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</si>
  <si>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 xml:space="preserve">Asmens gebėjimo pasirūpinti savimi ir priimti kasdienius sprendimus savarankiškai ar naudojantis pagalba konkrečioje srityje vertinimas ir išvadų rengimas </t>
  </si>
  <si>
    <t>Fizinio asmens pripažinimo neveiksniu tam tikroje srityje organizavimas:</t>
  </si>
  <si>
    <t>Organizuotas konkursas techniniam projektui parengti</t>
  </si>
  <si>
    <r>
      <rPr>
        <b/>
        <sz val="10"/>
        <rFont val="Times New Roman"/>
        <family val="1"/>
        <charset val="186"/>
      </rPr>
      <t>Naujo greitosios medicinos pagalbos automobilio</t>
    </r>
    <r>
      <rPr>
        <sz val="10"/>
        <rFont val="Times New Roman"/>
        <family val="1"/>
        <charset val="186"/>
      </rPr>
      <t xml:space="preserve"> su reanimacine įranga įsigijimas VšĮ Klaipėdos vaikų ligoninei</t>
    </r>
  </si>
  <si>
    <r>
      <t xml:space="preserve">Psichikos sveikatos centro </t>
    </r>
    <r>
      <rPr>
        <sz val="10"/>
        <rFont val="Times New Roman"/>
        <family val="1"/>
        <charset val="186"/>
      </rPr>
      <t xml:space="preserve">Narkomanų detoksikacijos skyriaus Galinio Pylimo g. 3, Klaipėdoje, remontas  </t>
    </r>
  </si>
  <si>
    <t>Projekto „For Better Health“ („Geresnei sveikatai“) įgyvendinimas</t>
  </si>
  <si>
    <t xml:space="preserve">Projekto „Socialinės paramos priemonių teikimas tuberkulioze sergantiems Klaipėdos miesto gyventojams (DOTS kabineto pacientai)“ įgyvendinimas </t>
  </si>
  <si>
    <t>URBACT III projekto „Žaidimų paradigma“ įgyvendinimas</t>
  </si>
  <si>
    <t>Parengta projekto paraiška</t>
  </si>
  <si>
    <t xml:space="preserve">Organizuota vizitų, sk. </t>
  </si>
  <si>
    <t>Apskaitos kodas</t>
  </si>
  <si>
    <t>13.01.03.15</t>
  </si>
  <si>
    <t xml:space="preserve">IED Statybos ir infrastruktūros plėtros skyrius, E. Dolėbienė </t>
  </si>
  <si>
    <t>______________________________________</t>
  </si>
  <si>
    <t>Aiškinamojo rašto priedas Nr.3</t>
  </si>
  <si>
    <t>2019 m. asignavimų planas</t>
  </si>
  <si>
    <t>2020 m. asignavimų planas</t>
  </si>
  <si>
    <t>2021 m. asignavimų planas</t>
  </si>
  <si>
    <t>2019 m.</t>
  </si>
  <si>
    <t>2020 m.</t>
  </si>
  <si>
    <t>2021 m.</t>
  </si>
  <si>
    <t>Suteikta socialinė parama maisto talonais, pacientų skaičius</t>
  </si>
  <si>
    <t>Atlikta modernizavimo darbų, proc.</t>
  </si>
  <si>
    <t>Atlikta rangos darbų, proc.</t>
  </si>
  <si>
    <t>Įrengtas liftas, vnt.</t>
  </si>
  <si>
    <t>11</t>
  </si>
  <si>
    <t>2019 m. lėšų projektas</t>
  </si>
  <si>
    <t>2020 m. lėšų projektas</t>
  </si>
  <si>
    <t>2021 m. lėšų projektas</t>
  </si>
  <si>
    <t xml:space="preserve"> 2018-2021 M. KLAIPĖDOS MIESTO SAVIVALDYBĖS</t>
  </si>
  <si>
    <t>Skirtumas</t>
  </si>
  <si>
    <t>2019-ųjų metų asignavimų planas</t>
  </si>
  <si>
    <t>Siūlomas keisti 2019-ųjų metų asignavimų planas</t>
  </si>
  <si>
    <t>Siūlomas keisti 2020-ųjų metų asignavimų planas</t>
  </si>
  <si>
    <t>Visuomenės sveikatos priežiūros paslaugomis, teikiamomis Klaipėdos miesto bendruomenei, besinaudojančių dalyvių skaičius</t>
  </si>
  <si>
    <t>Projekto „Klaipėdos miesto  tikslinių gyventojų grupių sveikos gyvensenos skatinimas“ įgyvendinimas</t>
  </si>
  <si>
    <t>8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</si>
  <si>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</si>
  <si>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Įsigyta kondicionierių, sk.</t>
  </si>
  <si>
    <t>Sukurta ir įdiegta programa, skirta išankstinei dalyvių registracijai į veiklas, sk.</t>
  </si>
  <si>
    <t>Parengta paraiška</t>
  </si>
  <si>
    <t xml:space="preserve">Organizuota renginių, sk. </t>
  </si>
  <si>
    <t xml:space="preserve">Organizuota susitikimų su suinteresuotomis grupėmis, sk. </t>
  </si>
  <si>
    <t>Pilotinis modelio diegimas</t>
  </si>
  <si>
    <t>Virtualios realybės programinės įrangos įsigyjimas ir įdiegimas</t>
  </si>
  <si>
    <t>Projekto „Skaitmeninė lytiškumo ugdymo programa vidurinėse mokyklose“ (EDDIS) įgyvendinimas</t>
  </si>
  <si>
    <t>Projekto „Sveikatos plėtra“ („Healthy Boost“) įgyvendinimas</t>
  </si>
  <si>
    <t>Projekto įgyvendinimas, proc.</t>
  </si>
  <si>
    <t>Kompiuterinės programos sukūrimas ir įrangos įdiegimas</t>
  </si>
  <si>
    <t xml:space="preserve">Organizuota renginių, skaičius </t>
  </si>
  <si>
    <t>Atliktas san. mazgo remontas, proc.</t>
  </si>
  <si>
    <t>80</t>
  </si>
  <si>
    <t>240</t>
  </si>
  <si>
    <t>4</t>
  </si>
  <si>
    <t>840</t>
  </si>
  <si>
    <t>Lovadienių skaičius</t>
  </si>
  <si>
    <t>100</t>
  </si>
  <si>
    <t>Išlaikomas budinčio odontologo kabinetas</t>
  </si>
  <si>
    <t>Atlikta remonto darbų, proc.</t>
  </si>
  <si>
    <t>Klaipėdos sutrikusio vystymosi kūdikių namų katilinės patalpų ir įrangos bei priešgaisrinių kopėčių atnaujinimas</t>
  </si>
  <si>
    <t>Įrengta aikštelė, proc.</t>
  </si>
  <si>
    <t>Parengtas techn. projektas</t>
  </si>
  <si>
    <r>
      <rPr>
        <b/>
        <sz val="10"/>
        <rFont val="Times New Roman"/>
        <family val="1"/>
        <charset val="186"/>
      </rPr>
      <t>VšĮ Klaipėdos vaikų ligoninės kapitalo suformavimas</t>
    </r>
    <r>
      <rPr>
        <sz val="10"/>
        <rFont val="Times New Roman"/>
        <family val="1"/>
        <charset val="186"/>
      </rPr>
      <t xml:space="preserve">, siekiant atlikti pastato vidaus ir išorės remontą </t>
    </r>
  </si>
  <si>
    <r>
      <t>Administracinės paskirties pastato J. Karoso g. 12, Klaipėda, rekonstravimas</t>
    </r>
    <r>
      <rPr>
        <sz val="10"/>
        <rFont val="Times New Roman"/>
        <family val="1"/>
        <charset val="186"/>
      </rPr>
      <t xml:space="preserve"> į gydymo paskirties pastatą </t>
    </r>
  </si>
  <si>
    <r>
      <rPr>
        <b/>
        <sz val="10"/>
        <rFont val="Times New Roman"/>
        <family val="1"/>
        <charset val="186"/>
      </rPr>
      <t xml:space="preserve">VšĮ Klaipėdos universitetinės ligoninės </t>
    </r>
    <r>
      <rPr>
        <sz val="10"/>
        <rFont val="Times New Roman"/>
        <family val="1"/>
        <charset val="186"/>
      </rPr>
      <t xml:space="preserve">dalies pastato Liepojos g. 39 rekonstravimas  </t>
    </r>
  </si>
  <si>
    <r>
      <t>Klaipėdos sutrikusio vystymosi kūdikių namų</t>
    </r>
    <r>
      <rPr>
        <sz val="10"/>
        <rFont val="Times New Roman"/>
        <family val="1"/>
        <charset val="186"/>
      </rPr>
      <t xml:space="preserve"> automobilių stovėjimo aikštelės įrengimas</t>
    </r>
  </si>
  <si>
    <t>Įsigyta kompiuterinė ir organizacinė technika, sk</t>
  </si>
  <si>
    <t>2018 m. asignavimų planas pgl 2018-10-25 keitimą</t>
  </si>
  <si>
    <t>Padidintas dalininko kapitalas, proc.</t>
  </si>
  <si>
    <t>Vaikų, gavusių paliatyvios pagalbos  paslaugas, skaičius</t>
  </si>
  <si>
    <t>Vaikų, kuriems suteiktos Kompleksinių paslaugų vaikų dienos užimtumo centro paslaugos, skaičius</t>
  </si>
  <si>
    <t>Papriemonės kodas</t>
  </si>
  <si>
    <t>IED Statybos ir infrastruktūros plėtros skyrius, R. Dekėrytė</t>
  </si>
  <si>
    <r>
      <t xml:space="preserve">VšĮ Klaipėdos sveikatos priežiūros centro </t>
    </r>
    <r>
      <rPr>
        <sz val="10"/>
        <rFont val="Times New Roman"/>
        <family val="1"/>
        <charset val="186"/>
      </rPr>
      <t>dalininko kapitalo didinimas, siekiant įrengti Endoskopijų ir Kardiologo kabinetus</t>
    </r>
  </si>
  <si>
    <t xml:space="preserve"> </t>
  </si>
  <si>
    <r>
      <t xml:space="preserve">Savivaldybės tikslinės lėšos, skirtos aplinkos apsaugai </t>
    </r>
    <r>
      <rPr>
        <b/>
        <sz val="10"/>
        <rFont val="Times New Roman"/>
        <family val="1"/>
      </rPr>
      <t>SB(AA)</t>
    </r>
  </si>
  <si>
    <t>Planas</t>
  </si>
  <si>
    <r>
      <rPr>
        <b/>
        <sz val="10"/>
        <rFont val="Times New Roman"/>
        <family val="1"/>
        <charset val="186"/>
      </rPr>
      <t xml:space="preserve">VšĮ Klaipėdos vaikų ligoninės </t>
    </r>
    <r>
      <rPr>
        <sz val="10"/>
        <rFont val="Times New Roman"/>
        <family val="1"/>
        <charset val="186"/>
      </rPr>
      <t xml:space="preserve"> pastato vidaus ir išorės kapitalinis remontas </t>
    </r>
  </si>
  <si>
    <r>
      <t>Įrengta 839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klinikinė diagnostinė laboratorija ligoninės korpuso Nr. 4C dalies 2 ir 3 aukštuose, proc.</t>
    </r>
  </si>
  <si>
    <r>
      <t>Įrengta 839 m</t>
    </r>
    <r>
      <rPr>
        <vertAlign val="superscript"/>
        <sz val="10"/>
        <rFont val="Times New Roman"/>
        <family val="1"/>
        <charset val="186"/>
      </rPr>
      <t xml:space="preserve">2 </t>
    </r>
    <r>
      <rPr>
        <sz val="10"/>
        <rFont val="Times New Roman"/>
        <family val="1"/>
        <charset val="186"/>
      </rPr>
      <t>klinikinė diagnostinė laboratorija ligoninės korpuso Nr. 4C dalies 2 ir 3 aukštuose, proc.</t>
    </r>
  </si>
  <si>
    <t>Savižudybių prevencijos prioritetų nustatymo ilgojo ir trumpojo laikotarpių savižudybių prevencijos priemonių užtikrinimas</t>
  </si>
  <si>
    <t>BĮ Klaipėdos miesto visuomenės sveikatos biuro veiklos organizavimas, vykdant visuomenės sveikatos stiprinimą ir stebėseną, iš jų:</t>
  </si>
  <si>
    <t xml:space="preserve"> 2019–2021 M. KLAIPĖDOS MIESTO SAVIVALDYBĖS</t>
  </si>
  <si>
    <t>Įsigyta kondicionierių, skaičius</t>
  </si>
  <si>
    <t>Sukurta ir įdiegta programa, skirta išankstinei dalyvių registracijai į veiklas, skaičius</t>
  </si>
  <si>
    <t>Įsigyta kompiuterinė ir organizacinė technika, skaičius</t>
  </si>
  <si>
    <t>Organizuota vizitų, skaičius</t>
  </si>
  <si>
    <t>Bandomasis modelio diegimas</t>
  </si>
  <si>
    <t xml:space="preserve">Organizuota susitikimų su suinteresuotomis grupėmis, skaičius </t>
  </si>
  <si>
    <t>Virtualios realybės programinės įrangos įsigijimas ir įdiegimas</t>
  </si>
  <si>
    <r>
      <t>Administracinės paskirties pastato       J. Karoso g. 12, Klaipėda, rekonstravimas</t>
    </r>
    <r>
      <rPr>
        <sz val="10"/>
        <rFont val="Times New Roman"/>
        <family val="1"/>
        <charset val="186"/>
      </rPr>
      <t xml:space="preserve"> į gydymo paskirties pastatą </t>
    </r>
  </si>
  <si>
    <t>Klaipėdos sutrikusio vystymosi kūdikių namų trumpalaikės socialinės globos atokvėpio paslaugos prieinamumo didinimas</t>
  </si>
  <si>
    <r>
      <t xml:space="preserve">VšĮ Klaipėdos sveikatos priežiūros centro </t>
    </r>
    <r>
      <rPr>
        <sz val="10"/>
        <rFont val="Times New Roman"/>
        <family val="1"/>
        <charset val="186"/>
      </rPr>
      <t>dalininko kapitalo didinimas, siekiant įrengti endoskopijų ir kardiologo kabinetus</t>
    </r>
  </si>
  <si>
    <t>Siūlomas keisti 2021-ųjų metų asignavimų planas</t>
  </si>
  <si>
    <r>
      <t xml:space="preserve">VšĮ „Klaipėdos vaikų ligoninė“ </t>
    </r>
    <r>
      <rPr>
        <sz val="10"/>
        <color rgb="FFFF0000"/>
        <rFont val="Times New Roman"/>
        <family val="1"/>
        <charset val="186"/>
      </rPr>
      <t>įstatinio kapitalo didinimas įsigyjant endoskopinę video laparaskopinę sistemą</t>
    </r>
  </si>
  <si>
    <r>
      <t xml:space="preserve">VšĮ „Klaipėdos vaikų ligoninė“ </t>
    </r>
    <r>
      <rPr>
        <sz val="10"/>
        <rFont val="Times New Roman"/>
        <family val="1"/>
        <charset val="186"/>
      </rPr>
      <t>įstatinio kapitalo didinimas įsigyjant endoskopinę video laparaskopinę sistemą</t>
    </r>
  </si>
  <si>
    <r>
      <t xml:space="preserve">VšĮ Klaipėdos universitetinės ligoninės </t>
    </r>
    <r>
      <rPr>
        <sz val="10"/>
        <color rgb="FFFF0000"/>
        <rFont val="Times New Roman"/>
        <family val="1"/>
        <charset val="186"/>
      </rPr>
      <t>įstatinio kapitalo didinimas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sz val="10"/>
        <color rgb="FFFF0000"/>
        <rFont val="Times New Roman"/>
        <family val="1"/>
        <charset val="186"/>
      </rPr>
      <t>įsigyjant funkcines lovas</t>
    </r>
  </si>
  <si>
    <r>
      <t xml:space="preserve">VšĮ Klaipėdos universitetinės ligoninės </t>
    </r>
    <r>
      <rPr>
        <sz val="10"/>
        <rFont val="Times New Roman"/>
        <family val="1"/>
        <charset val="186"/>
      </rPr>
      <t>įstatinio kapitalo didinimas įsigyjant funkcines lovas</t>
    </r>
  </si>
  <si>
    <t>Lyginamasis variantas</t>
  </si>
  <si>
    <t>Klaipėdos miesto savivaldybės sveikatos apsaugos programos (Nr. 13) aprašymo             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</si>
</sst>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[$-409]General"/>
    <numFmt numFmtId="167" formatCode="[$-409]#,##0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</font>
    <font>
      <sz val="8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0"/>
      <color rgb="FFFF0000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21" fillId="0" borderId="0" applyBorder="0" applyProtection="0"/>
  </cellStyleXfs>
  <cellXfs count="1371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3" borderId="11" xfId="0" applyFont="1" applyFill="1" applyBorder="1" applyAlignment="1">
      <alignment horizontal="center" vertical="top"/>
    </xf>
    <xf numFmtId="0" fontId="2" fillId="0" borderId="0" xfId="0" applyFont="1" applyBorder="1"/>
    <xf numFmtId="0" fontId="1" fillId="0" borderId="1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top"/>
    </xf>
    <xf numFmtId="164" fontId="3" fillId="5" borderId="43" xfId="0" applyNumberFormat="1" applyFont="1" applyFill="1" applyBorder="1" applyAlignment="1">
      <alignment horizontal="center" vertical="top"/>
    </xf>
    <xf numFmtId="0" fontId="1" fillId="0" borderId="28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center" vertical="top"/>
    </xf>
    <xf numFmtId="0" fontId="1" fillId="0" borderId="50" xfId="0" applyFont="1" applyFill="1" applyBorder="1" applyAlignment="1">
      <alignment horizontal="center" vertical="top" wrapText="1"/>
    </xf>
    <xf numFmtId="0" fontId="1" fillId="4" borderId="51" xfId="0" applyFont="1" applyFill="1" applyBorder="1" applyAlignment="1">
      <alignment horizontal="center" vertical="top"/>
    </xf>
    <xf numFmtId="164" fontId="1" fillId="4" borderId="54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vertical="top"/>
    </xf>
    <xf numFmtId="0" fontId="3" fillId="5" borderId="43" xfId="0" applyFont="1" applyFill="1" applyBorder="1" applyAlignment="1">
      <alignment horizontal="center" vertical="top"/>
    </xf>
    <xf numFmtId="164" fontId="1" fillId="4" borderId="40" xfId="0" applyNumberFormat="1" applyFont="1" applyFill="1" applyBorder="1" applyAlignment="1">
      <alignment horizontal="center" vertical="top"/>
    </xf>
    <xf numFmtId="49" fontId="5" fillId="2" borderId="57" xfId="0" applyNumberFormat="1" applyFont="1" applyFill="1" applyBorder="1" applyAlignment="1">
      <alignment horizontal="center" vertical="top"/>
    </xf>
    <xf numFmtId="49" fontId="5" fillId="2" borderId="5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vertical="top"/>
    </xf>
    <xf numFmtId="0" fontId="4" fillId="0" borderId="27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vertical="top" wrapText="1"/>
    </xf>
    <xf numFmtId="165" fontId="3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/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13" xfId="0" applyFont="1" applyFill="1" applyBorder="1" applyAlignment="1">
      <alignment horizontal="center" vertical="top" wrapText="1"/>
    </xf>
    <xf numFmtId="49" fontId="5" fillId="3" borderId="38" xfId="0" applyNumberFormat="1" applyFont="1" applyFill="1" applyBorder="1" applyAlignment="1">
      <alignment vertical="top"/>
    </xf>
    <xf numFmtId="49" fontId="5" fillId="3" borderId="25" xfId="0" applyNumberFormat="1" applyFont="1" applyFill="1" applyBorder="1" applyAlignment="1">
      <alignment vertical="top"/>
    </xf>
    <xf numFmtId="0" fontId="10" fillId="0" borderId="0" xfId="0" applyFont="1"/>
    <xf numFmtId="49" fontId="3" fillId="2" borderId="25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vertical="top"/>
    </xf>
    <xf numFmtId="49" fontId="3" fillId="3" borderId="25" xfId="0" applyNumberFormat="1" applyFont="1" applyFill="1" applyBorder="1" applyAlignment="1">
      <alignment vertical="top"/>
    </xf>
    <xf numFmtId="49" fontId="3" fillId="2" borderId="57" xfId="0" applyNumberFormat="1" applyFont="1" applyFill="1" applyBorder="1" applyAlignment="1">
      <alignment horizontal="center" vertical="top"/>
    </xf>
    <xf numFmtId="49" fontId="3" fillId="2" borderId="58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3" borderId="38" xfId="0" applyNumberFormat="1" applyFont="1" applyFill="1" applyBorder="1" applyAlignment="1">
      <alignment vertical="top"/>
    </xf>
    <xf numFmtId="49" fontId="3" fillId="2" borderId="10" xfId="0" applyNumberFormat="1" applyFont="1" applyFill="1" applyBorder="1" applyAlignment="1">
      <alignment vertical="top"/>
    </xf>
    <xf numFmtId="49" fontId="3" fillId="3" borderId="30" xfId="0" applyNumberFormat="1" applyFont="1" applyFill="1" applyBorder="1" applyAlignment="1">
      <alignment vertical="top"/>
    </xf>
    <xf numFmtId="0" fontId="13" fillId="0" borderId="0" xfId="0" applyFont="1"/>
    <xf numFmtId="0" fontId="1" fillId="0" borderId="28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" fillId="0" borderId="27" xfId="0" applyFont="1" applyBorder="1" applyAlignment="1">
      <alignment vertical="center" textRotation="90"/>
    </xf>
    <xf numFmtId="0" fontId="1" fillId="0" borderId="29" xfId="0" applyFont="1" applyBorder="1" applyAlignment="1">
      <alignment vertical="center" textRotation="90"/>
    </xf>
    <xf numFmtId="0" fontId="3" fillId="0" borderId="27" xfId="0" applyFont="1" applyBorder="1" applyAlignment="1">
      <alignment vertical="center" textRotation="90"/>
    </xf>
    <xf numFmtId="0" fontId="3" fillId="0" borderId="29" xfId="0" applyFont="1" applyBorder="1" applyAlignment="1">
      <alignment vertical="center" textRotation="90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3" fillId="0" borderId="36" xfId="0" applyFont="1" applyBorder="1" applyAlignment="1">
      <alignment vertical="center" textRotation="90"/>
    </xf>
    <xf numFmtId="164" fontId="3" fillId="5" borderId="43" xfId="0" applyNumberFormat="1" applyFont="1" applyFill="1" applyBorder="1" applyAlignment="1">
      <alignment horizontal="center" vertical="top" wrapText="1"/>
    </xf>
    <xf numFmtId="0" fontId="14" fillId="0" borderId="0" xfId="0" applyFont="1"/>
    <xf numFmtId="49" fontId="5" fillId="3" borderId="10" xfId="0" applyNumberFormat="1" applyFont="1" applyFill="1" applyBorder="1" applyAlignment="1">
      <alignment vertical="top"/>
    </xf>
    <xf numFmtId="0" fontId="1" fillId="0" borderId="30" xfId="0" applyFont="1" applyBorder="1" applyAlignment="1">
      <alignment vertical="top" wrapText="1"/>
    </xf>
    <xf numFmtId="0" fontId="4" fillId="0" borderId="65" xfId="0" applyFont="1" applyFill="1" applyBorder="1" applyAlignment="1">
      <alignment vertical="top" wrapText="1"/>
    </xf>
    <xf numFmtId="49" fontId="3" fillId="2" borderId="46" xfId="0" applyNumberFormat="1" applyFont="1" applyFill="1" applyBorder="1" applyAlignment="1">
      <alignment vertical="top"/>
    </xf>
    <xf numFmtId="0" fontId="1" fillId="0" borderId="42" xfId="0" applyFont="1" applyFill="1" applyBorder="1" applyAlignment="1">
      <alignment vertical="center" textRotation="90" wrapText="1"/>
    </xf>
    <xf numFmtId="0" fontId="1" fillId="0" borderId="23" xfId="0" applyFont="1" applyFill="1" applyBorder="1" applyAlignment="1">
      <alignment vertical="center" textRotation="90" wrapText="1"/>
    </xf>
    <xf numFmtId="49" fontId="3" fillId="2" borderId="65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0" fontId="1" fillId="4" borderId="41" xfId="0" applyFont="1" applyFill="1" applyBorder="1" applyAlignment="1">
      <alignment horizontal="center" vertical="top"/>
    </xf>
    <xf numFmtId="164" fontId="13" fillId="0" borderId="0" xfId="0" applyNumberFormat="1" applyFont="1"/>
    <xf numFmtId="164" fontId="2" fillId="0" borderId="0" xfId="0" applyNumberFormat="1" applyFont="1"/>
    <xf numFmtId="165" fontId="1" fillId="0" borderId="0" xfId="0" applyNumberFormat="1" applyFont="1" applyFill="1" applyBorder="1" applyAlignment="1">
      <alignment horizontal="center" vertical="top"/>
    </xf>
    <xf numFmtId="0" fontId="1" fillId="0" borderId="36" xfId="0" applyFont="1" applyBorder="1" applyAlignment="1">
      <alignment vertical="center" textRotation="90"/>
    </xf>
    <xf numFmtId="164" fontId="1" fillId="4" borderId="42" xfId="0" applyNumberFormat="1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center" vertical="top"/>
    </xf>
    <xf numFmtId="49" fontId="5" fillId="2" borderId="35" xfId="0" applyNumberFormat="1" applyFont="1" applyFill="1" applyBorder="1" applyAlignment="1">
      <alignment horizontal="center" vertical="top"/>
    </xf>
    <xf numFmtId="49" fontId="3" fillId="2" borderId="46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vertical="center" wrapText="1"/>
    </xf>
    <xf numFmtId="49" fontId="1" fillId="0" borderId="45" xfId="0" applyNumberFormat="1" applyFont="1" applyBorder="1" applyAlignment="1">
      <alignment horizontal="center" vertical="top" wrapText="1"/>
    </xf>
    <xf numFmtId="49" fontId="1" fillId="0" borderId="47" xfId="0" applyNumberFormat="1" applyFont="1" applyBorder="1" applyAlignment="1">
      <alignment horizontal="center" vertical="top" wrapText="1"/>
    </xf>
    <xf numFmtId="49" fontId="1" fillId="0" borderId="55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5" fillId="3" borderId="30" xfId="0" applyNumberFormat="1" applyFont="1" applyFill="1" applyBorder="1" applyAlignment="1">
      <alignment vertical="top"/>
    </xf>
    <xf numFmtId="164" fontId="1" fillId="4" borderId="41" xfId="0" applyNumberFormat="1" applyFont="1" applyFill="1" applyBorder="1" applyAlignment="1">
      <alignment horizontal="center" vertical="top"/>
    </xf>
    <xf numFmtId="0" fontId="2" fillId="0" borderId="67" xfId="0" applyFont="1" applyBorder="1" applyAlignment="1">
      <alignment vertical="top" wrapText="1"/>
    </xf>
    <xf numFmtId="0" fontId="1" fillId="0" borderId="41" xfId="0" applyFont="1" applyBorder="1" applyAlignment="1">
      <alignment horizontal="center" vertical="top"/>
    </xf>
    <xf numFmtId="49" fontId="5" fillId="2" borderId="65" xfId="0" applyNumberFormat="1" applyFont="1" applyFill="1" applyBorder="1" applyAlignment="1">
      <alignment horizontal="center" vertical="top"/>
    </xf>
    <xf numFmtId="49" fontId="5" fillId="2" borderId="67" xfId="0" applyNumberFormat="1" applyFont="1" applyFill="1" applyBorder="1" applyAlignment="1">
      <alignment horizontal="center" vertical="top"/>
    </xf>
    <xf numFmtId="49" fontId="5" fillId="3" borderId="25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 wrapText="1"/>
    </xf>
    <xf numFmtId="49" fontId="1" fillId="0" borderId="50" xfId="0" applyNumberFormat="1" applyFont="1" applyFill="1" applyBorder="1" applyAlignment="1">
      <alignment horizontal="center" vertical="top"/>
    </xf>
    <xf numFmtId="49" fontId="1" fillId="0" borderId="53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49" fontId="3" fillId="4" borderId="5" xfId="0" applyNumberFormat="1" applyFont="1" applyFill="1" applyBorder="1" applyAlignment="1">
      <alignment horizontal="center" vertical="top"/>
    </xf>
    <xf numFmtId="0" fontId="1" fillId="0" borderId="28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164" fontId="1" fillId="4" borderId="51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vertical="top"/>
    </xf>
    <xf numFmtId="49" fontId="1" fillId="4" borderId="53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3" fillId="4" borderId="38" xfId="0" applyFont="1" applyFill="1" applyBorder="1" applyAlignment="1">
      <alignment vertical="top" wrapText="1"/>
    </xf>
    <xf numFmtId="0" fontId="1" fillId="4" borderId="53" xfId="0" applyFont="1" applyFill="1" applyBorder="1" applyAlignment="1">
      <alignment vertical="top" wrapText="1"/>
    </xf>
    <xf numFmtId="49" fontId="5" fillId="3" borderId="38" xfId="0" applyNumberFormat="1" applyFont="1" applyFill="1" applyBorder="1" applyAlignment="1">
      <alignment horizontal="center" vertical="top"/>
    </xf>
    <xf numFmtId="165" fontId="1" fillId="4" borderId="17" xfId="0" applyNumberFormat="1" applyFont="1" applyFill="1" applyBorder="1" applyAlignment="1">
      <alignment horizontal="left" vertical="top" wrapText="1"/>
    </xf>
    <xf numFmtId="49" fontId="3" fillId="8" borderId="23" xfId="0" applyNumberFormat="1" applyFont="1" applyFill="1" applyBorder="1" applyAlignment="1">
      <alignment horizontal="center" vertical="top" wrapText="1"/>
    </xf>
    <xf numFmtId="49" fontId="3" fillId="8" borderId="24" xfId="0" applyNumberFormat="1" applyFont="1" applyFill="1" applyBorder="1" applyAlignment="1">
      <alignment horizontal="center" vertical="top"/>
    </xf>
    <xf numFmtId="49" fontId="3" fillId="8" borderId="27" xfId="0" applyNumberFormat="1" applyFont="1" applyFill="1" applyBorder="1" applyAlignment="1">
      <alignment horizontal="center" vertical="top"/>
    </xf>
    <xf numFmtId="49" fontId="3" fillId="8" borderId="36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vertical="top"/>
    </xf>
    <xf numFmtId="49" fontId="3" fillId="8" borderId="36" xfId="0" applyNumberFormat="1" applyFont="1" applyFill="1" applyBorder="1" applyAlignment="1">
      <alignment vertical="top"/>
    </xf>
    <xf numFmtId="49" fontId="3" fillId="8" borderId="20" xfId="0" applyNumberFormat="1" applyFont="1" applyFill="1" applyBorder="1" applyAlignment="1">
      <alignment horizontal="center" vertical="top"/>
    </xf>
    <xf numFmtId="49" fontId="3" fillId="8" borderId="27" xfId="0" applyNumberFormat="1" applyFont="1" applyFill="1" applyBorder="1" applyAlignment="1">
      <alignment vertical="top"/>
    </xf>
    <xf numFmtId="49" fontId="5" fillId="8" borderId="27" xfId="0" applyNumberFormat="1" applyFont="1" applyFill="1" applyBorder="1" applyAlignment="1">
      <alignment vertical="top"/>
    </xf>
    <xf numFmtId="49" fontId="5" fillId="8" borderId="29" xfId="0" applyNumberFormat="1" applyFont="1" applyFill="1" applyBorder="1" applyAlignment="1">
      <alignment vertical="top"/>
    </xf>
    <xf numFmtId="49" fontId="5" fillId="8" borderId="36" xfId="0" applyNumberFormat="1" applyFont="1" applyFill="1" applyBorder="1" applyAlignment="1">
      <alignment vertical="top"/>
    </xf>
    <xf numFmtId="49" fontId="5" fillId="8" borderId="14" xfId="0" applyNumberFormat="1" applyFont="1" applyFill="1" applyBorder="1" applyAlignment="1">
      <alignment horizontal="center" vertical="top"/>
    </xf>
    <xf numFmtId="49" fontId="5" fillId="8" borderId="24" xfId="0" applyNumberFormat="1" applyFont="1" applyFill="1" applyBorder="1" applyAlignment="1">
      <alignment horizontal="center" vertical="top"/>
    </xf>
    <xf numFmtId="49" fontId="5" fillId="8" borderId="24" xfId="0" applyNumberFormat="1" applyFont="1" applyFill="1" applyBorder="1" applyAlignment="1">
      <alignment horizontal="center" vertical="top" wrapText="1"/>
    </xf>
    <xf numFmtId="49" fontId="5" fillId="8" borderId="29" xfId="0" applyNumberFormat="1" applyFont="1" applyFill="1" applyBorder="1" applyAlignment="1">
      <alignment horizontal="center" vertical="top"/>
    </xf>
    <xf numFmtId="49" fontId="5" fillId="7" borderId="24" xfId="0" applyNumberFormat="1" applyFont="1" applyFill="1" applyBorder="1" applyAlignment="1">
      <alignment horizontal="center" vertical="top"/>
    </xf>
    <xf numFmtId="49" fontId="5" fillId="8" borderId="27" xfId="0" applyNumberFormat="1" applyFont="1" applyFill="1" applyBorder="1" applyAlignment="1">
      <alignment horizontal="center" vertical="top" wrapText="1"/>
    </xf>
    <xf numFmtId="49" fontId="5" fillId="8" borderId="36" xfId="0" applyNumberFormat="1" applyFont="1" applyFill="1" applyBorder="1" applyAlignment="1">
      <alignment horizontal="center" vertical="top" wrapText="1"/>
    </xf>
    <xf numFmtId="49" fontId="1" fillId="4" borderId="17" xfId="0" applyNumberFormat="1" applyFont="1" applyFill="1" applyBorder="1" applyAlignment="1">
      <alignment horizontal="center" vertical="top"/>
    </xf>
    <xf numFmtId="0" fontId="1" fillId="0" borderId="29" xfId="0" applyFont="1" applyFill="1" applyBorder="1" applyAlignment="1">
      <alignment vertical="top" wrapText="1"/>
    </xf>
    <xf numFmtId="0" fontId="1" fillId="0" borderId="42" xfId="0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7" fillId="0" borderId="42" xfId="0" applyFont="1" applyFill="1" applyBorder="1" applyAlignment="1">
      <alignment horizontal="center" vertical="top" wrapText="1"/>
    </xf>
    <xf numFmtId="0" fontId="4" fillId="0" borderId="62" xfId="0" applyFont="1" applyFill="1" applyBorder="1" applyAlignment="1">
      <alignment vertical="top" wrapText="1"/>
    </xf>
    <xf numFmtId="0" fontId="4" fillId="4" borderId="65" xfId="0" applyFont="1" applyFill="1" applyBorder="1" applyAlignment="1">
      <alignment vertical="top" wrapText="1"/>
    </xf>
    <xf numFmtId="0" fontId="4" fillId="4" borderId="68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2" fillId="0" borderId="42" xfId="0" applyFont="1" applyBorder="1"/>
    <xf numFmtId="0" fontId="1" fillId="4" borderId="29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vertical="top"/>
    </xf>
    <xf numFmtId="165" fontId="3" fillId="0" borderId="43" xfId="0" applyNumberFormat="1" applyFont="1" applyFill="1" applyBorder="1" applyAlignment="1">
      <alignment horizontal="center" vertical="top" wrapText="1"/>
    </xf>
    <xf numFmtId="165" fontId="3" fillId="0" borderId="23" xfId="0" applyNumberFormat="1" applyFont="1" applyFill="1" applyBorder="1" applyAlignment="1">
      <alignment horizontal="center" vertical="top" wrapText="1"/>
    </xf>
    <xf numFmtId="165" fontId="5" fillId="4" borderId="28" xfId="0" applyNumberFormat="1" applyFont="1" applyFill="1" applyBorder="1" applyAlignment="1">
      <alignment horizontal="center" vertical="top" wrapText="1"/>
    </xf>
    <xf numFmtId="165" fontId="3" fillId="4" borderId="28" xfId="0" applyNumberFormat="1" applyFont="1" applyFill="1" applyBorder="1" applyAlignment="1">
      <alignment horizontal="center" vertical="top" wrapText="1"/>
    </xf>
    <xf numFmtId="165" fontId="1" fillId="4" borderId="42" xfId="0" applyNumberFormat="1" applyFont="1" applyFill="1" applyBorder="1" applyAlignment="1">
      <alignment horizontal="center" vertical="center" textRotation="90" wrapText="1"/>
    </xf>
    <xf numFmtId="0" fontId="6" fillId="0" borderId="4" xfId="0" applyNumberFormat="1" applyFont="1" applyFill="1" applyBorder="1" applyAlignment="1">
      <alignment vertical="center" textRotation="90" wrapText="1"/>
    </xf>
    <xf numFmtId="0" fontId="6" fillId="0" borderId="10" xfId="0" applyNumberFormat="1" applyFont="1" applyFill="1" applyBorder="1" applyAlignment="1">
      <alignment vertical="center" textRotation="90" wrapText="1"/>
    </xf>
    <xf numFmtId="0" fontId="6" fillId="0" borderId="16" xfId="0" applyNumberFormat="1" applyFont="1" applyFill="1" applyBorder="1" applyAlignment="1">
      <alignment vertical="center" textRotation="90" wrapText="1"/>
    </xf>
    <xf numFmtId="0" fontId="6" fillId="0" borderId="0" xfId="0" applyNumberFormat="1" applyFont="1" applyBorder="1" applyAlignment="1">
      <alignment vertical="center" textRotation="90"/>
    </xf>
    <xf numFmtId="0" fontId="6" fillId="0" borderId="1" xfId="0" applyNumberFormat="1" applyFont="1" applyBorder="1" applyAlignment="1">
      <alignment vertical="center" textRotation="90"/>
    </xf>
    <xf numFmtId="0" fontId="6" fillId="0" borderId="39" xfId="0" applyNumberFormat="1" applyFont="1" applyBorder="1" applyAlignment="1">
      <alignment vertical="center" textRotation="90"/>
    </xf>
    <xf numFmtId="49" fontId="1" fillId="3" borderId="38" xfId="0" applyNumberFormat="1" applyFont="1" applyFill="1" applyBorder="1" applyAlignment="1">
      <alignment horizontal="center" vertical="top"/>
    </xf>
    <xf numFmtId="49" fontId="1" fillId="3" borderId="30" xfId="0" applyNumberFormat="1" applyFont="1" applyFill="1" applyBorder="1" applyAlignment="1">
      <alignment horizontal="center" vertical="top"/>
    </xf>
    <xf numFmtId="49" fontId="1" fillId="3" borderId="25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49" fontId="4" fillId="3" borderId="25" xfId="0" applyNumberFormat="1" applyFont="1" applyFill="1" applyBorder="1" applyAlignment="1">
      <alignment horizontal="center" vertical="top"/>
    </xf>
    <xf numFmtId="3" fontId="6" fillId="0" borderId="9" xfId="0" applyNumberFormat="1" applyFont="1" applyBorder="1" applyAlignment="1">
      <alignment vertical="center" textRotation="90"/>
    </xf>
    <xf numFmtId="0" fontId="6" fillId="0" borderId="0" xfId="0" applyNumberFormat="1" applyFont="1" applyAlignment="1">
      <alignment vertical="center" textRotation="90"/>
    </xf>
    <xf numFmtId="0" fontId="6" fillId="0" borderId="0" xfId="0" applyNumberFormat="1" applyFont="1" applyBorder="1" applyAlignment="1">
      <alignment horizontal="center" vertical="top" textRotation="90"/>
    </xf>
    <xf numFmtId="0" fontId="17" fillId="0" borderId="0" xfId="0" applyNumberFormat="1" applyFont="1" applyAlignment="1">
      <alignment horizontal="center" vertical="top" textRotation="90"/>
    </xf>
    <xf numFmtId="0" fontId="18" fillId="0" borderId="0" xfId="0" applyNumberFormat="1" applyFont="1" applyAlignment="1">
      <alignment horizontal="center" textRotation="90"/>
    </xf>
    <xf numFmtId="164" fontId="1" fillId="4" borderId="28" xfId="0" applyNumberFormat="1" applyFont="1" applyFill="1" applyBorder="1" applyAlignment="1">
      <alignment horizontal="center" vertical="top" wrapText="1"/>
    </xf>
    <xf numFmtId="164" fontId="1" fillId="4" borderId="54" xfId="0" applyNumberFormat="1" applyFont="1" applyFill="1" applyBorder="1" applyAlignment="1">
      <alignment horizontal="center" vertical="top" wrapText="1"/>
    </xf>
    <xf numFmtId="164" fontId="1" fillId="0" borderId="28" xfId="0" applyNumberFormat="1" applyFont="1" applyFill="1" applyBorder="1" applyAlignment="1">
      <alignment horizontal="center" vertical="top" wrapText="1"/>
    </xf>
    <xf numFmtId="165" fontId="3" fillId="2" borderId="20" xfId="0" applyNumberFormat="1" applyFont="1" applyFill="1" applyBorder="1" applyAlignment="1">
      <alignment horizontal="center" vertical="top"/>
    </xf>
    <xf numFmtId="164" fontId="3" fillId="5" borderId="61" xfId="0" applyNumberFormat="1" applyFont="1" applyFill="1" applyBorder="1" applyAlignment="1">
      <alignment horizontal="center" vertical="top"/>
    </xf>
    <xf numFmtId="164" fontId="1" fillId="4" borderId="60" xfId="0" applyNumberFormat="1" applyFont="1" applyFill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/>
    </xf>
    <xf numFmtId="164" fontId="1" fillId="4" borderId="49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5" fontId="3" fillId="2" borderId="57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/>
    </xf>
    <xf numFmtId="164" fontId="3" fillId="5" borderId="37" xfId="0" applyNumberFormat="1" applyFont="1" applyFill="1" applyBorder="1" applyAlignment="1">
      <alignment horizontal="center" vertical="top"/>
    </xf>
    <xf numFmtId="164" fontId="1" fillId="4" borderId="72" xfId="0" applyNumberFormat="1" applyFont="1" applyFill="1" applyBorder="1" applyAlignment="1">
      <alignment horizontal="center" vertical="top"/>
    </xf>
    <xf numFmtId="164" fontId="3" fillId="5" borderId="15" xfId="0" applyNumberFormat="1" applyFont="1" applyFill="1" applyBorder="1" applyAlignment="1">
      <alignment horizontal="center" vertical="top" wrapText="1"/>
    </xf>
    <xf numFmtId="164" fontId="1" fillId="4" borderId="52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/>
    </xf>
    <xf numFmtId="164" fontId="3" fillId="7" borderId="57" xfId="0" applyNumberFormat="1" applyFont="1" applyFill="1" applyBorder="1" applyAlignment="1">
      <alignment horizontal="center" vertical="top"/>
    </xf>
    <xf numFmtId="164" fontId="1" fillId="0" borderId="60" xfId="0" applyNumberFormat="1" applyFont="1" applyBorder="1" applyAlignment="1">
      <alignment horizontal="center" vertical="top" wrapText="1"/>
    </xf>
    <xf numFmtId="164" fontId="7" fillId="0" borderId="60" xfId="0" applyNumberFormat="1" applyFont="1" applyBorder="1" applyAlignment="1">
      <alignment horizontal="center" vertical="top" wrapText="1"/>
    </xf>
    <xf numFmtId="164" fontId="15" fillId="7" borderId="54" xfId="0" applyNumberFormat="1" applyFont="1" applyFill="1" applyBorder="1" applyAlignment="1">
      <alignment horizontal="center" vertical="top" wrapText="1"/>
    </xf>
    <xf numFmtId="164" fontId="1" fillId="0" borderId="54" xfId="0" applyNumberFormat="1" applyFont="1" applyBorder="1" applyAlignment="1">
      <alignment horizontal="center" vertical="top" wrapText="1"/>
    </xf>
    <xf numFmtId="164" fontId="3" fillId="7" borderId="54" xfId="0" applyNumberFormat="1" applyFont="1" applyFill="1" applyBorder="1" applyAlignment="1">
      <alignment horizontal="center" vertical="top" wrapText="1"/>
    </xf>
    <xf numFmtId="164" fontId="7" fillId="0" borderId="54" xfId="0" applyNumberFormat="1" applyFont="1" applyBorder="1" applyAlignment="1">
      <alignment horizontal="center" vertical="top" wrapText="1"/>
    </xf>
    <xf numFmtId="164" fontId="15" fillId="7" borderId="9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3" fillId="7" borderId="9" xfId="0" applyNumberFormat="1" applyFont="1" applyFill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165" fontId="1" fillId="4" borderId="40" xfId="0" applyNumberFormat="1" applyFont="1" applyFill="1" applyBorder="1" applyAlignment="1">
      <alignment horizontal="center" vertical="top" wrapText="1"/>
    </xf>
    <xf numFmtId="165" fontId="1" fillId="4" borderId="54" xfId="0" applyNumberFormat="1" applyFont="1" applyFill="1" applyBorder="1" applyAlignment="1">
      <alignment horizontal="center" vertical="top" wrapText="1"/>
    </xf>
    <xf numFmtId="165" fontId="1" fillId="0" borderId="40" xfId="0" applyNumberFormat="1" applyFont="1" applyFill="1" applyBorder="1" applyAlignment="1">
      <alignment horizontal="center" vertical="top" wrapText="1"/>
    </xf>
    <xf numFmtId="165" fontId="3" fillId="5" borderId="43" xfId="0" applyNumberFormat="1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4" borderId="56" xfId="0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horizontal="center" vertical="top" wrapText="1"/>
    </xf>
    <xf numFmtId="164" fontId="1" fillId="0" borderId="54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 vertical="top" wrapText="1"/>
    </xf>
    <xf numFmtId="0" fontId="1" fillId="3" borderId="39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49" xfId="0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top" wrapText="1"/>
    </xf>
    <xf numFmtId="0" fontId="1" fillId="0" borderId="72" xfId="0" applyFont="1" applyFill="1" applyBorder="1" applyAlignment="1">
      <alignment horizontal="center" vertical="top" wrapText="1"/>
    </xf>
    <xf numFmtId="0" fontId="1" fillId="0" borderId="71" xfId="0" applyFont="1" applyFill="1" applyBorder="1" applyAlignment="1">
      <alignment horizontal="center" vertical="top" wrapText="1"/>
    </xf>
    <xf numFmtId="0" fontId="1" fillId="0" borderId="63" xfId="0" applyFont="1" applyFill="1" applyBorder="1" applyAlignment="1">
      <alignment horizontal="center" vertical="top" wrapText="1"/>
    </xf>
    <xf numFmtId="0" fontId="4" fillId="4" borderId="39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4" borderId="7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72" xfId="0" applyFont="1" applyFill="1" applyBorder="1" applyAlignment="1">
      <alignment horizontal="center" vertical="top" wrapText="1"/>
    </xf>
    <xf numFmtId="165" fontId="1" fillId="4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164" fontId="1" fillId="3" borderId="7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4" borderId="52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0" borderId="49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165" fontId="1" fillId="4" borderId="10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vertical="top" wrapText="1"/>
    </xf>
    <xf numFmtId="0" fontId="1" fillId="4" borderId="39" xfId="0" applyFont="1" applyFill="1" applyBorder="1" applyAlignment="1">
      <alignment horizontal="center" vertical="top"/>
    </xf>
    <xf numFmtId="165" fontId="1" fillId="4" borderId="63" xfId="0" applyNumberFormat="1" applyFont="1" applyFill="1" applyBorder="1" applyAlignment="1">
      <alignment horizontal="center" vertical="top" wrapText="1"/>
    </xf>
    <xf numFmtId="165" fontId="1" fillId="4" borderId="71" xfId="0" applyNumberFormat="1" applyFont="1" applyFill="1" applyBorder="1" applyAlignment="1">
      <alignment horizontal="center" vertical="top" wrapText="1"/>
    </xf>
    <xf numFmtId="165" fontId="1" fillId="3" borderId="47" xfId="0" applyNumberFormat="1" applyFont="1" applyFill="1" applyBorder="1" applyAlignment="1">
      <alignment horizontal="center" vertical="top" wrapText="1"/>
    </xf>
    <xf numFmtId="165" fontId="1" fillId="0" borderId="45" xfId="0" applyNumberFormat="1" applyFont="1" applyFill="1" applyBorder="1" applyAlignment="1">
      <alignment horizontal="center" vertical="top" wrapText="1"/>
    </xf>
    <xf numFmtId="165" fontId="1" fillId="0" borderId="39" xfId="0" applyNumberFormat="1" applyFont="1" applyFill="1" applyBorder="1" applyAlignment="1">
      <alignment horizontal="center" vertical="top" wrapText="1"/>
    </xf>
    <xf numFmtId="165" fontId="1" fillId="0" borderId="72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165" fontId="1" fillId="4" borderId="9" xfId="0" applyNumberFormat="1" applyFont="1" applyFill="1" applyBorder="1" applyAlignment="1">
      <alignment horizontal="center" vertical="top" wrapText="1"/>
    </xf>
    <xf numFmtId="165" fontId="1" fillId="4" borderId="49" xfId="0" applyNumberFormat="1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/>
    </xf>
    <xf numFmtId="0" fontId="1" fillId="4" borderId="52" xfId="0" applyFont="1" applyFill="1" applyBorder="1" applyAlignment="1">
      <alignment horizontal="center" vertical="top"/>
    </xf>
    <xf numFmtId="165" fontId="1" fillId="3" borderId="10" xfId="0" applyNumberFormat="1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center" vertical="top"/>
    </xf>
    <xf numFmtId="165" fontId="1" fillId="4" borderId="52" xfId="0" applyNumberFormat="1" applyFont="1" applyFill="1" applyBorder="1" applyAlignment="1">
      <alignment horizontal="center" vertical="top" wrapText="1"/>
    </xf>
    <xf numFmtId="165" fontId="1" fillId="0" borderId="52" xfId="0" applyNumberFormat="1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5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top" wrapText="1"/>
    </xf>
    <xf numFmtId="0" fontId="2" fillId="0" borderId="30" xfId="0" applyFont="1" applyBorder="1" applyAlignment="1">
      <alignment horizontal="center"/>
    </xf>
    <xf numFmtId="0" fontId="1" fillId="0" borderId="25" xfId="0" applyFont="1" applyFill="1" applyBorder="1" applyAlignment="1">
      <alignment horizontal="center" vertical="top" wrapText="1"/>
    </xf>
    <xf numFmtId="1" fontId="4" fillId="4" borderId="30" xfId="0" applyNumberFormat="1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0" borderId="56" xfId="0" applyFont="1" applyFill="1" applyBorder="1" applyAlignment="1">
      <alignment horizontal="center" vertical="top" wrapText="1"/>
    </xf>
    <xf numFmtId="0" fontId="4" fillId="4" borderId="40" xfId="0" applyFont="1" applyFill="1" applyBorder="1" applyAlignment="1">
      <alignment horizontal="center" vertical="top" wrapText="1"/>
    </xf>
    <xf numFmtId="0" fontId="4" fillId="4" borderId="42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center" vertical="top" wrapText="1"/>
    </xf>
    <xf numFmtId="0" fontId="2" fillId="0" borderId="42" xfId="0" applyFont="1" applyBorder="1" applyAlignment="1">
      <alignment horizontal="center"/>
    </xf>
    <xf numFmtId="0" fontId="1" fillId="0" borderId="23" xfId="0" applyFont="1" applyBorder="1" applyAlignment="1">
      <alignment horizontal="center" vertical="top" wrapText="1"/>
    </xf>
    <xf numFmtId="0" fontId="1" fillId="4" borderId="54" xfId="0" applyFont="1" applyFill="1" applyBorder="1" applyAlignment="1">
      <alignment horizontal="center" vertical="top" wrapText="1"/>
    </xf>
    <xf numFmtId="165" fontId="1" fillId="4" borderId="42" xfId="0" applyNumberFormat="1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center" vertical="top" wrapText="1"/>
    </xf>
    <xf numFmtId="0" fontId="1" fillId="0" borderId="51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4" borderId="34" xfId="0" applyNumberFormat="1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 wrapText="1"/>
    </xf>
    <xf numFmtId="0" fontId="1" fillId="4" borderId="59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0" fontId="2" fillId="0" borderId="47" xfId="0" applyFont="1" applyBorder="1" applyAlignment="1">
      <alignment horizontal="center"/>
    </xf>
    <xf numFmtId="0" fontId="1" fillId="0" borderId="55" xfId="0" applyFont="1" applyFill="1" applyBorder="1" applyAlignment="1">
      <alignment horizontal="center" vertical="top" wrapText="1"/>
    </xf>
    <xf numFmtId="1" fontId="4" fillId="4" borderId="47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165" fontId="1" fillId="4" borderId="70" xfId="0" applyNumberFormat="1" applyFont="1" applyFill="1" applyBorder="1" applyAlignment="1">
      <alignment horizontal="center" vertical="top" wrapText="1"/>
    </xf>
    <xf numFmtId="165" fontId="1" fillId="4" borderId="60" xfId="0" applyNumberFormat="1" applyFont="1" applyFill="1" applyBorder="1" applyAlignment="1">
      <alignment horizontal="center" vertical="top" wrapText="1"/>
    </xf>
    <xf numFmtId="165" fontId="1" fillId="0" borderId="54" xfId="0" applyNumberFormat="1" applyFont="1" applyFill="1" applyBorder="1" applyAlignment="1">
      <alignment horizontal="center" vertical="top" wrapText="1"/>
    </xf>
    <xf numFmtId="164" fontId="3" fillId="8" borderId="22" xfId="0" applyNumberFormat="1" applyFont="1" applyFill="1" applyBorder="1" applyAlignment="1">
      <alignment horizontal="center" vertical="top"/>
    </xf>
    <xf numFmtId="164" fontId="3" fillId="7" borderId="22" xfId="0" applyNumberFormat="1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 wrapText="1"/>
    </xf>
    <xf numFmtId="0" fontId="1" fillId="4" borderId="51" xfId="0" applyFont="1" applyFill="1" applyBorder="1" applyAlignment="1">
      <alignment horizontal="center" vertical="top" wrapText="1"/>
    </xf>
    <xf numFmtId="164" fontId="3" fillId="8" borderId="21" xfId="0" applyNumberFormat="1" applyFont="1" applyFill="1" applyBorder="1" applyAlignment="1">
      <alignment horizontal="center" vertical="top"/>
    </xf>
    <xf numFmtId="164" fontId="3" fillId="7" borderId="21" xfId="0" applyNumberFormat="1" applyFont="1" applyFill="1" applyBorder="1" applyAlignment="1">
      <alignment horizontal="center" vertical="top"/>
    </xf>
    <xf numFmtId="164" fontId="3" fillId="5" borderId="6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4" borderId="71" xfId="0" applyFont="1" applyFill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center" wrapText="1"/>
    </xf>
    <xf numFmtId="164" fontId="6" fillId="0" borderId="59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4" fontId="1" fillId="0" borderId="4" xfId="0" applyNumberFormat="1" applyFont="1" applyFill="1" applyBorder="1" applyAlignment="1">
      <alignment horizontal="center" vertical="top"/>
    </xf>
    <xf numFmtId="164" fontId="3" fillId="5" borderId="19" xfId="0" applyNumberFormat="1" applyFont="1" applyFill="1" applyBorder="1" applyAlignment="1">
      <alignment horizontal="center" vertical="top"/>
    </xf>
    <xf numFmtId="164" fontId="1" fillId="0" borderId="59" xfId="0" applyNumberFormat="1" applyFont="1" applyFill="1" applyBorder="1" applyAlignment="1">
      <alignment horizontal="center" vertical="top" wrapText="1"/>
    </xf>
    <xf numFmtId="164" fontId="1" fillId="0" borderId="66" xfId="0" applyNumberFormat="1" applyFont="1" applyFill="1" applyBorder="1" applyAlignment="1">
      <alignment horizontal="center" vertical="top" wrapText="1"/>
    </xf>
    <xf numFmtId="164" fontId="1" fillId="4" borderId="47" xfId="0" applyNumberFormat="1" applyFont="1" applyFill="1" applyBorder="1" applyAlignment="1">
      <alignment horizontal="center" vertical="top"/>
    </xf>
    <xf numFmtId="164" fontId="1" fillId="4" borderId="46" xfId="0" applyNumberFormat="1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top" wrapText="1"/>
    </xf>
    <xf numFmtId="164" fontId="1" fillId="4" borderId="73" xfId="0" applyNumberFormat="1" applyFont="1" applyFill="1" applyBorder="1" applyAlignment="1">
      <alignment horizontal="center" vertical="top"/>
    </xf>
    <xf numFmtId="164" fontId="1" fillId="4" borderId="71" xfId="0" applyNumberFormat="1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 wrapText="1"/>
    </xf>
    <xf numFmtId="164" fontId="1" fillId="4" borderId="59" xfId="0" applyNumberFormat="1" applyFont="1" applyFill="1" applyBorder="1" applyAlignment="1">
      <alignment horizontal="center" vertical="top" wrapText="1"/>
    </xf>
    <xf numFmtId="164" fontId="1" fillId="4" borderId="8" xfId="0" applyNumberFormat="1" applyFont="1" applyFill="1" applyBorder="1" applyAlignment="1">
      <alignment horizontal="center" vertical="top" wrapText="1"/>
    </xf>
    <xf numFmtId="164" fontId="1" fillId="0" borderId="60" xfId="0" applyNumberFormat="1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/>
    </xf>
    <xf numFmtId="164" fontId="1" fillId="4" borderId="60" xfId="0" applyNumberFormat="1" applyFont="1" applyFill="1" applyBorder="1" applyAlignment="1">
      <alignment horizontal="center" vertical="top"/>
    </xf>
    <xf numFmtId="165" fontId="3" fillId="2" borderId="21" xfId="0" applyNumberFormat="1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horizontal="center" vertical="top"/>
    </xf>
    <xf numFmtId="164" fontId="1" fillId="3" borderId="54" xfId="0" applyNumberFormat="1" applyFont="1" applyFill="1" applyBorder="1" applyAlignment="1">
      <alignment horizontal="center" vertical="top"/>
    </xf>
    <xf numFmtId="164" fontId="1" fillId="3" borderId="60" xfId="0" applyNumberFormat="1" applyFont="1" applyFill="1" applyBorder="1" applyAlignment="1">
      <alignment horizontal="center" vertical="top"/>
    </xf>
    <xf numFmtId="49" fontId="1" fillId="0" borderId="52" xfId="0" applyNumberFormat="1" applyFont="1" applyFill="1" applyBorder="1" applyAlignment="1">
      <alignment horizontal="center" vertical="top"/>
    </xf>
    <xf numFmtId="164" fontId="1" fillId="3" borderId="52" xfId="0" applyNumberFormat="1" applyFont="1" applyFill="1" applyBorder="1" applyAlignment="1">
      <alignment horizontal="center" vertical="top"/>
    </xf>
    <xf numFmtId="164" fontId="1" fillId="3" borderId="51" xfId="0" applyNumberFormat="1" applyFont="1" applyFill="1" applyBorder="1" applyAlignment="1">
      <alignment horizontal="center" vertical="top"/>
    </xf>
    <xf numFmtId="164" fontId="1" fillId="3" borderId="70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49" fontId="1" fillId="0" borderId="38" xfId="0" applyNumberFormat="1" applyFont="1" applyFill="1" applyBorder="1" applyAlignment="1">
      <alignment horizontal="center" vertical="top"/>
    </xf>
    <xf numFmtId="164" fontId="3" fillId="5" borderId="35" xfId="0" applyNumberFormat="1" applyFont="1" applyFill="1" applyBorder="1" applyAlignment="1">
      <alignment horizontal="center" vertical="top"/>
    </xf>
    <xf numFmtId="164" fontId="3" fillId="5" borderId="62" xfId="0" applyNumberFormat="1" applyFont="1" applyFill="1" applyBorder="1" applyAlignment="1">
      <alignment horizontal="center" vertical="top"/>
    </xf>
    <xf numFmtId="164" fontId="1" fillId="4" borderId="39" xfId="0" applyNumberFormat="1" applyFont="1" applyFill="1" applyBorder="1" applyAlignment="1">
      <alignment horizontal="center" vertical="top"/>
    </xf>
    <xf numFmtId="164" fontId="1" fillId="4" borderId="45" xfId="0" applyNumberFormat="1" applyFont="1" applyFill="1" applyBorder="1" applyAlignment="1">
      <alignment horizontal="center" vertical="top"/>
    </xf>
    <xf numFmtId="164" fontId="3" fillId="5" borderId="54" xfId="0" applyNumberFormat="1" applyFont="1" applyFill="1" applyBorder="1" applyAlignment="1">
      <alignment horizontal="center" vertical="top"/>
    </xf>
    <xf numFmtId="164" fontId="3" fillId="5" borderId="9" xfId="0" applyNumberFormat="1" applyFont="1" applyFill="1" applyBorder="1" applyAlignment="1">
      <alignment horizontal="center" vertical="top"/>
    </xf>
    <xf numFmtId="164" fontId="3" fillId="5" borderId="13" xfId="0" applyNumberFormat="1" applyFont="1" applyFill="1" applyBorder="1" applyAlignment="1">
      <alignment horizontal="center" vertical="top"/>
    </xf>
    <xf numFmtId="164" fontId="3" fillId="5" borderId="60" xfId="0" applyNumberFormat="1" applyFont="1" applyFill="1" applyBorder="1" applyAlignment="1">
      <alignment horizontal="center" vertical="top"/>
    </xf>
    <xf numFmtId="165" fontId="3" fillId="2" borderId="43" xfId="0" applyNumberFormat="1" applyFont="1" applyFill="1" applyBorder="1" applyAlignment="1">
      <alignment horizontal="center" vertical="top" wrapText="1"/>
    </xf>
    <xf numFmtId="165" fontId="3" fillId="2" borderId="15" xfId="0" applyNumberFormat="1" applyFont="1" applyFill="1" applyBorder="1" applyAlignment="1">
      <alignment horizontal="center" vertical="top" wrapText="1"/>
    </xf>
    <xf numFmtId="165" fontId="3" fillId="2" borderId="19" xfId="0" applyNumberFormat="1" applyFont="1" applyFill="1" applyBorder="1" applyAlignment="1">
      <alignment horizontal="center" vertical="top" wrapText="1"/>
    </xf>
    <xf numFmtId="165" fontId="3" fillId="2" borderId="61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>
      <alignment horizontal="center" vertical="top" wrapText="1"/>
    </xf>
    <xf numFmtId="0" fontId="14" fillId="4" borderId="17" xfId="0" applyFont="1" applyFill="1" applyBorder="1" applyAlignment="1">
      <alignment horizontal="center" vertical="top" wrapText="1"/>
    </xf>
    <xf numFmtId="0" fontId="1" fillId="4" borderId="49" xfId="0" applyFont="1" applyFill="1" applyBorder="1" applyAlignment="1">
      <alignment horizontal="center" vertical="top" wrapText="1"/>
    </xf>
    <xf numFmtId="0" fontId="1" fillId="4" borderId="64" xfId="0" applyFont="1" applyFill="1" applyBorder="1" applyAlignment="1">
      <alignment horizontal="center" vertical="top" wrapText="1"/>
    </xf>
    <xf numFmtId="164" fontId="1" fillId="4" borderId="70" xfId="0" applyNumberFormat="1" applyFont="1" applyFill="1" applyBorder="1" applyAlignment="1">
      <alignment horizontal="center" vertical="top"/>
    </xf>
    <xf numFmtId="164" fontId="1" fillId="4" borderId="28" xfId="0" applyNumberFormat="1" applyFont="1" applyFill="1" applyBorder="1" applyAlignment="1">
      <alignment horizontal="center" vertical="top"/>
    </xf>
    <xf numFmtId="164" fontId="1" fillId="4" borderId="45" xfId="0" applyNumberFormat="1" applyFont="1" applyFill="1" applyBorder="1" applyAlignment="1">
      <alignment horizontal="center" vertical="top" wrapText="1"/>
    </xf>
    <xf numFmtId="164" fontId="1" fillId="4" borderId="71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66" xfId="0" applyFont="1" applyFill="1" applyBorder="1" applyAlignment="1">
      <alignment horizontal="center" vertical="top" wrapText="1"/>
    </xf>
    <xf numFmtId="0" fontId="1" fillId="4" borderId="60" xfId="0" applyFont="1" applyFill="1" applyBorder="1" applyAlignment="1">
      <alignment horizontal="center" vertical="top" wrapText="1"/>
    </xf>
    <xf numFmtId="164" fontId="3" fillId="5" borderId="17" xfId="0" applyNumberFormat="1" applyFont="1" applyFill="1" applyBorder="1" applyAlignment="1">
      <alignment horizontal="center" vertical="top"/>
    </xf>
    <xf numFmtId="164" fontId="3" fillId="5" borderId="55" xfId="0" applyNumberFormat="1" applyFont="1" applyFill="1" applyBorder="1" applyAlignment="1">
      <alignment horizontal="center" vertical="top"/>
    </xf>
    <xf numFmtId="164" fontId="3" fillId="8" borderId="20" xfId="0" applyNumberFormat="1" applyFont="1" applyFill="1" applyBorder="1" applyAlignment="1">
      <alignment horizontal="center" vertical="top"/>
    </xf>
    <xf numFmtId="164" fontId="3" fillId="8" borderId="74" xfId="0" applyNumberFormat="1" applyFont="1" applyFill="1" applyBorder="1" applyAlignment="1">
      <alignment horizontal="center" vertical="top"/>
    </xf>
    <xf numFmtId="164" fontId="3" fillId="7" borderId="20" xfId="0" applyNumberFormat="1" applyFont="1" applyFill="1" applyBorder="1" applyAlignment="1">
      <alignment horizontal="center" vertical="top"/>
    </xf>
    <xf numFmtId="164" fontId="3" fillId="7" borderId="74" xfId="0" applyNumberFormat="1" applyFont="1" applyFill="1" applyBorder="1" applyAlignment="1">
      <alignment horizontal="center" vertical="top"/>
    </xf>
    <xf numFmtId="164" fontId="15" fillId="7" borderId="13" xfId="0" applyNumberFormat="1" applyFont="1" applyFill="1" applyBorder="1" applyAlignment="1">
      <alignment horizontal="center" vertical="top" wrapText="1"/>
    </xf>
    <xf numFmtId="164" fontId="1" fillId="0" borderId="63" xfId="0" applyNumberFormat="1" applyFont="1" applyBorder="1" applyAlignment="1">
      <alignment horizontal="center" vertical="top" wrapText="1"/>
    </xf>
    <xf numFmtId="164" fontId="3" fillId="7" borderId="13" xfId="0" applyNumberFormat="1" applyFont="1" applyFill="1" applyBorder="1" applyAlignment="1">
      <alignment horizontal="center" vertical="top" wrapText="1"/>
    </xf>
    <xf numFmtId="164" fontId="7" fillId="0" borderId="63" xfId="0" applyNumberFormat="1" applyFont="1" applyBorder="1" applyAlignment="1">
      <alignment horizontal="center" vertical="top" wrapText="1"/>
    </xf>
    <xf numFmtId="164" fontId="1" fillId="4" borderId="63" xfId="0" applyNumberFormat="1" applyFont="1" applyFill="1" applyBorder="1" applyAlignment="1">
      <alignment horizontal="center" vertical="top" wrapText="1"/>
    </xf>
    <xf numFmtId="164" fontId="3" fillId="5" borderId="19" xfId="0" applyNumberFormat="1" applyFont="1" applyFill="1" applyBorder="1" applyAlignment="1">
      <alignment horizontal="center" vertical="top" wrapText="1"/>
    </xf>
    <xf numFmtId="165" fontId="1" fillId="4" borderId="51" xfId="0" applyNumberFormat="1" applyFont="1" applyFill="1" applyBorder="1" applyAlignment="1">
      <alignment horizontal="center" vertical="top"/>
    </xf>
    <xf numFmtId="165" fontId="1" fillId="4" borderId="72" xfId="0" applyNumberFormat="1" applyFont="1" applyFill="1" applyBorder="1" applyAlignment="1">
      <alignment horizontal="center" vertical="top"/>
    </xf>
    <xf numFmtId="165" fontId="1" fillId="4" borderId="52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 wrapText="1"/>
    </xf>
    <xf numFmtId="0" fontId="1" fillId="4" borderId="39" xfId="0" applyFont="1" applyFill="1" applyBorder="1" applyAlignment="1">
      <alignment horizontal="center" vertical="top" wrapText="1"/>
    </xf>
    <xf numFmtId="165" fontId="1" fillId="4" borderId="56" xfId="0" applyNumberFormat="1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center" vertical="top" wrapText="1"/>
    </xf>
    <xf numFmtId="0" fontId="3" fillId="5" borderId="61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4" fillId="4" borderId="55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vertical="top" wrapText="1"/>
    </xf>
    <xf numFmtId="0" fontId="16" fillId="4" borderId="0" xfId="0" applyFont="1" applyFill="1" applyBorder="1" applyAlignment="1">
      <alignment vertical="top" wrapText="1"/>
    </xf>
    <xf numFmtId="0" fontId="1" fillId="4" borderId="45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horizontal="left" vertical="top" wrapText="1"/>
    </xf>
    <xf numFmtId="0" fontId="1" fillId="0" borderId="42" xfId="0" applyFont="1" applyBorder="1" applyAlignment="1">
      <alignment vertical="top" wrapText="1"/>
    </xf>
    <xf numFmtId="49" fontId="1" fillId="4" borderId="23" xfId="0" applyNumberFormat="1" applyFont="1" applyFill="1" applyBorder="1" applyAlignment="1">
      <alignment horizontal="center" vertical="top"/>
    </xf>
    <xf numFmtId="0" fontId="1" fillId="4" borderId="55" xfId="0" applyFont="1" applyFill="1" applyBorder="1" applyAlignment="1">
      <alignment horizontal="center" vertical="top" wrapText="1"/>
    </xf>
    <xf numFmtId="165" fontId="1" fillId="0" borderId="45" xfId="0" applyNumberFormat="1" applyFont="1" applyBorder="1" applyAlignment="1">
      <alignment horizontal="center" vertical="top" wrapText="1"/>
    </xf>
    <xf numFmtId="165" fontId="1" fillId="0" borderId="60" xfId="0" applyNumberFormat="1" applyFont="1" applyBorder="1" applyAlignment="1">
      <alignment horizontal="center" vertical="top" wrapText="1"/>
    </xf>
    <xf numFmtId="165" fontId="3" fillId="5" borderId="61" xfId="0" applyNumberFormat="1" applyFont="1" applyFill="1" applyBorder="1" applyAlignment="1">
      <alignment horizontal="center" vertical="top"/>
    </xf>
    <xf numFmtId="165" fontId="1" fillId="0" borderId="45" xfId="0" applyNumberFormat="1" applyFont="1" applyBorder="1" applyAlignment="1">
      <alignment horizontal="center" vertical="top"/>
    </xf>
    <xf numFmtId="164" fontId="3" fillId="5" borderId="70" xfId="0" applyNumberFormat="1" applyFont="1" applyFill="1" applyBorder="1" applyAlignment="1">
      <alignment horizontal="center" vertical="top"/>
    </xf>
    <xf numFmtId="165" fontId="1" fillId="0" borderId="60" xfId="0" applyNumberFormat="1" applyFont="1" applyBorder="1" applyAlignment="1">
      <alignment horizontal="center" vertical="top"/>
    </xf>
    <xf numFmtId="165" fontId="1" fillId="0" borderId="47" xfId="0" applyNumberFormat="1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165" fontId="1" fillId="0" borderId="70" xfId="0" applyNumberFormat="1" applyFont="1" applyBorder="1" applyAlignment="1">
      <alignment horizontal="center" vertical="top"/>
    </xf>
    <xf numFmtId="165" fontId="4" fillId="4" borderId="60" xfId="0" applyNumberFormat="1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165" fontId="1" fillId="0" borderId="40" xfId="0" applyNumberFormat="1" applyFont="1" applyBorder="1" applyAlignment="1">
      <alignment horizontal="center" vertical="top" wrapText="1"/>
    </xf>
    <xf numFmtId="165" fontId="1" fillId="0" borderId="54" xfId="0" applyNumberFormat="1" applyFont="1" applyBorder="1" applyAlignment="1">
      <alignment horizontal="center" vertical="top" wrapText="1"/>
    </xf>
    <xf numFmtId="165" fontId="3" fillId="5" borderId="43" xfId="0" applyNumberFormat="1" applyFont="1" applyFill="1" applyBorder="1" applyAlignment="1">
      <alignment horizontal="center" vertical="top"/>
    </xf>
    <xf numFmtId="165" fontId="1" fillId="0" borderId="40" xfId="0" applyNumberFormat="1" applyFont="1" applyBorder="1" applyAlignment="1">
      <alignment horizontal="center" vertical="top"/>
    </xf>
    <xf numFmtId="164" fontId="3" fillId="5" borderId="51" xfId="0" applyNumberFormat="1" applyFont="1" applyFill="1" applyBorder="1" applyAlignment="1">
      <alignment horizontal="center" vertical="top"/>
    </xf>
    <xf numFmtId="165" fontId="1" fillId="0" borderId="40" xfId="0" applyNumberFormat="1" applyFont="1" applyFill="1" applyBorder="1" applyAlignment="1">
      <alignment horizontal="center" vertical="top"/>
    </xf>
    <xf numFmtId="165" fontId="1" fillId="0" borderId="54" xfId="0" applyNumberFormat="1" applyFont="1" applyFill="1" applyBorder="1" applyAlignment="1">
      <alignment horizontal="center" vertical="top"/>
    </xf>
    <xf numFmtId="165" fontId="1" fillId="0" borderId="42" xfId="0" applyNumberFormat="1" applyFont="1" applyFill="1" applyBorder="1" applyAlignment="1">
      <alignment horizontal="center" vertical="top"/>
    </xf>
    <xf numFmtId="165" fontId="1" fillId="0" borderId="51" xfId="0" applyNumberFormat="1" applyFont="1" applyBorder="1" applyAlignment="1">
      <alignment horizontal="center" vertical="top"/>
    </xf>
    <xf numFmtId="165" fontId="4" fillId="4" borderId="54" xfId="0" applyNumberFormat="1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165" fontId="1" fillId="0" borderId="9" xfId="0" applyNumberFormat="1" applyFont="1" applyBorder="1" applyAlignment="1">
      <alignment horizontal="center" vertical="top" wrapText="1"/>
    </xf>
    <xf numFmtId="165" fontId="3" fillId="5" borderId="15" xfId="0" applyNumberFormat="1" applyFont="1" applyFill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164" fontId="3" fillId="5" borderId="52" xfId="0" applyNumberFormat="1" applyFont="1" applyFill="1" applyBorder="1" applyAlignment="1">
      <alignment horizontal="center" vertical="top"/>
    </xf>
    <xf numFmtId="165" fontId="1" fillId="0" borderId="9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5" fontId="1" fillId="0" borderId="52" xfId="0" applyNumberFormat="1" applyFont="1" applyBorder="1" applyAlignment="1">
      <alignment horizontal="center" vertical="top"/>
    </xf>
    <xf numFmtId="165" fontId="4" fillId="4" borderId="9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5" fontId="1" fillId="4" borderId="63" xfId="0" applyNumberFormat="1" applyFont="1" applyFill="1" applyBorder="1" applyAlignment="1">
      <alignment horizontal="center" vertical="top"/>
    </xf>
    <xf numFmtId="165" fontId="1" fillId="0" borderId="49" xfId="0" applyNumberFormat="1" applyFont="1" applyBorder="1" applyAlignment="1">
      <alignment horizontal="center" vertical="top"/>
    </xf>
    <xf numFmtId="165" fontId="1" fillId="0" borderId="71" xfId="0" applyNumberFormat="1" applyFont="1" applyBorder="1" applyAlignment="1">
      <alignment horizontal="center" vertical="top"/>
    </xf>
    <xf numFmtId="49" fontId="3" fillId="4" borderId="11" xfId="0" applyNumberFormat="1" applyFont="1" applyFill="1" applyBorder="1" applyAlignment="1">
      <alignment horizontal="center" vertical="top"/>
    </xf>
    <xf numFmtId="49" fontId="3" fillId="4" borderId="17" xfId="0" applyNumberFormat="1" applyFont="1" applyFill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49" fontId="5" fillId="2" borderId="46" xfId="0" applyNumberFormat="1" applyFont="1" applyFill="1" applyBorder="1" applyAlignment="1">
      <alignment horizontal="center" vertical="top"/>
    </xf>
    <xf numFmtId="49" fontId="5" fillId="3" borderId="30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31" xfId="0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1" fillId="0" borderId="36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0" fontId="6" fillId="0" borderId="30" xfId="0" applyNumberFormat="1" applyFont="1" applyFill="1" applyBorder="1" applyAlignment="1">
      <alignment horizontal="center" vertical="center" textRotation="90" wrapText="1"/>
    </xf>
    <xf numFmtId="0" fontId="1" fillId="0" borderId="40" xfId="0" applyFont="1" applyFill="1" applyBorder="1" applyAlignment="1">
      <alignment horizontal="center" vertical="center" textRotation="90" wrapText="1"/>
    </xf>
    <xf numFmtId="165" fontId="1" fillId="0" borderId="42" xfId="0" applyNumberFormat="1" applyFont="1" applyFill="1" applyBorder="1" applyAlignment="1">
      <alignment horizontal="center" vertical="center" textRotation="90" wrapText="1"/>
    </xf>
    <xf numFmtId="49" fontId="3" fillId="8" borderId="29" xfId="0" applyNumberFormat="1" applyFont="1" applyFill="1" applyBorder="1" applyAlignment="1">
      <alignment horizontal="center" vertical="top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4" xfId="0" applyNumberFormat="1" applyFont="1" applyFill="1" applyBorder="1" applyAlignment="1">
      <alignment horizontal="center" vertical="center" textRotation="90" wrapText="1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49" fontId="3" fillId="2" borderId="30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0" fontId="4" fillId="4" borderId="45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 wrapText="1"/>
    </xf>
    <xf numFmtId="165" fontId="1" fillId="4" borderId="29" xfId="0" applyNumberFormat="1" applyFont="1" applyFill="1" applyBorder="1" applyAlignment="1">
      <alignment horizontal="left" vertical="top" wrapText="1"/>
    </xf>
    <xf numFmtId="165" fontId="1" fillId="4" borderId="23" xfId="0" applyNumberFormat="1" applyFont="1" applyFill="1" applyBorder="1" applyAlignment="1">
      <alignment horizontal="center" vertical="center" textRotation="90" wrapText="1"/>
    </xf>
    <xf numFmtId="165" fontId="1" fillId="4" borderId="53" xfId="0" applyNumberFormat="1" applyFont="1" applyFill="1" applyBorder="1" applyAlignment="1">
      <alignment horizontal="left" vertical="top" wrapText="1"/>
    </xf>
    <xf numFmtId="49" fontId="4" fillId="3" borderId="52" xfId="0" applyNumberFormat="1" applyFont="1" applyFill="1" applyBorder="1" applyAlignment="1">
      <alignment horizontal="center" vertical="top"/>
    </xf>
    <xf numFmtId="0" fontId="4" fillId="4" borderId="65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4" fillId="4" borderId="31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 wrapText="1"/>
    </xf>
    <xf numFmtId="0" fontId="4" fillId="0" borderId="0" xfId="0" applyNumberFormat="1" applyFont="1" applyAlignment="1">
      <alignment horizontal="center" vertical="top"/>
    </xf>
    <xf numFmtId="165" fontId="1" fillId="4" borderId="40" xfId="0" applyNumberFormat="1" applyFont="1" applyFill="1" applyBorder="1" applyAlignment="1">
      <alignment horizontal="center" vertical="top"/>
    </xf>
    <xf numFmtId="165" fontId="1" fillId="4" borderId="41" xfId="0" applyNumberFormat="1" applyFont="1" applyFill="1" applyBorder="1" applyAlignment="1">
      <alignment horizontal="center" vertical="top" wrapText="1"/>
    </xf>
    <xf numFmtId="165" fontId="1" fillId="4" borderId="10" xfId="0" applyNumberFormat="1" applyFont="1" applyFill="1" applyBorder="1" applyAlignment="1">
      <alignment horizontal="center" vertical="top"/>
    </xf>
    <xf numFmtId="165" fontId="1" fillId="4" borderId="4" xfId="0" applyNumberFormat="1" applyFont="1" applyFill="1" applyBorder="1" applyAlignment="1">
      <alignment horizontal="center" vertical="top"/>
    </xf>
    <xf numFmtId="165" fontId="1" fillId="4" borderId="45" xfId="0" applyNumberFormat="1" applyFont="1" applyFill="1" applyBorder="1" applyAlignment="1">
      <alignment horizontal="center" vertical="top"/>
    </xf>
    <xf numFmtId="165" fontId="1" fillId="4" borderId="42" xfId="0" applyNumberFormat="1" applyFont="1" applyFill="1" applyBorder="1" applyAlignment="1">
      <alignment horizontal="center" vertical="top"/>
    </xf>
    <xf numFmtId="165" fontId="1" fillId="4" borderId="47" xfId="0" applyNumberFormat="1" applyFont="1" applyFill="1" applyBorder="1" applyAlignment="1">
      <alignment horizontal="center" vertical="top"/>
    </xf>
    <xf numFmtId="165" fontId="5" fillId="5" borderId="14" xfId="0" applyNumberFormat="1" applyFont="1" applyFill="1" applyBorder="1" applyAlignment="1">
      <alignment horizontal="center" vertical="top" wrapText="1"/>
    </xf>
    <xf numFmtId="165" fontId="5" fillId="5" borderId="15" xfId="0" applyNumberFormat="1" applyFont="1" applyFill="1" applyBorder="1" applyAlignment="1">
      <alignment horizontal="center" vertical="top" wrapText="1"/>
    </xf>
    <xf numFmtId="165" fontId="5" fillId="5" borderId="19" xfId="0" applyNumberFormat="1" applyFont="1" applyFill="1" applyBorder="1" applyAlignment="1">
      <alignment horizontal="center" vertical="top" wrapText="1"/>
    </xf>
    <xf numFmtId="0" fontId="3" fillId="5" borderId="37" xfId="0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center" vertical="top" wrapText="1"/>
    </xf>
    <xf numFmtId="164" fontId="13" fillId="0" borderId="0" xfId="0" applyNumberFormat="1" applyFont="1" applyAlignment="1">
      <alignment horizontal="center"/>
    </xf>
    <xf numFmtId="0" fontId="1" fillId="0" borderId="23" xfId="0" applyFont="1" applyBorder="1" applyAlignment="1">
      <alignment horizontal="left" vertical="top" wrapText="1"/>
    </xf>
    <xf numFmtId="167" fontId="1" fillId="10" borderId="77" xfId="1" applyNumberFormat="1" applyFont="1" applyFill="1" applyBorder="1" applyAlignment="1">
      <alignment vertical="top" wrapText="1"/>
    </xf>
    <xf numFmtId="166" fontId="1" fillId="10" borderId="78" xfId="1" applyFont="1" applyFill="1" applyBorder="1" applyAlignment="1">
      <alignment horizontal="center" vertical="top" wrapText="1"/>
    </xf>
    <xf numFmtId="166" fontId="1" fillId="10" borderId="81" xfId="1" applyFont="1" applyFill="1" applyBorder="1" applyAlignment="1">
      <alignment horizontal="center" vertical="top" wrapText="1"/>
    </xf>
    <xf numFmtId="166" fontId="1" fillId="10" borderId="97" xfId="1" applyFont="1" applyFill="1" applyBorder="1" applyAlignment="1">
      <alignment horizontal="center" vertical="top" wrapText="1"/>
    </xf>
    <xf numFmtId="166" fontId="1" fillId="10" borderId="93" xfId="1" applyFont="1" applyFill="1" applyBorder="1" applyAlignment="1">
      <alignment horizontal="center" vertical="top" wrapText="1"/>
    </xf>
    <xf numFmtId="166" fontId="1" fillId="10" borderId="100" xfId="1" applyFont="1" applyFill="1" applyBorder="1" applyAlignment="1">
      <alignment horizontal="center" vertical="top" wrapText="1"/>
    </xf>
    <xf numFmtId="166" fontId="1" fillId="10" borderId="94" xfId="1" applyFont="1" applyFill="1" applyBorder="1" applyAlignment="1">
      <alignment horizontal="center" vertical="top" wrapText="1"/>
    </xf>
    <xf numFmtId="166" fontId="1" fillId="10" borderId="98" xfId="1" applyFont="1" applyFill="1" applyBorder="1" applyAlignment="1">
      <alignment horizontal="center" vertical="top" wrapText="1"/>
    </xf>
    <xf numFmtId="166" fontId="1" fillId="10" borderId="83" xfId="1" applyFont="1" applyFill="1" applyBorder="1" applyAlignment="1">
      <alignment horizontal="center" vertical="top" wrapText="1"/>
    </xf>
    <xf numFmtId="166" fontId="1" fillId="10" borderId="96" xfId="1" applyFont="1" applyFill="1" applyBorder="1" applyAlignment="1">
      <alignment horizontal="center" vertical="top" wrapText="1"/>
    </xf>
    <xf numFmtId="166" fontId="1" fillId="10" borderId="99" xfId="1" applyFont="1" applyFill="1" applyBorder="1" applyAlignment="1">
      <alignment horizontal="center" vertical="top" wrapText="1"/>
    </xf>
    <xf numFmtId="166" fontId="1" fillId="10" borderId="82" xfId="1" applyFont="1" applyFill="1" applyBorder="1" applyAlignment="1">
      <alignment horizontal="center" vertical="top" wrapText="1"/>
    </xf>
    <xf numFmtId="166" fontId="1" fillId="10" borderId="84" xfId="1" applyFont="1" applyFill="1" applyBorder="1" applyAlignment="1">
      <alignment horizontal="center" vertical="top" wrapText="1"/>
    </xf>
    <xf numFmtId="0" fontId="1" fillId="10" borderId="90" xfId="1" applyNumberFormat="1" applyFont="1" applyFill="1" applyBorder="1" applyAlignment="1">
      <alignment horizontal="center" vertical="top"/>
    </xf>
    <xf numFmtId="0" fontId="1" fillId="10" borderId="77" xfId="1" applyNumberFormat="1" applyFont="1" applyFill="1" applyBorder="1" applyAlignment="1">
      <alignment horizontal="center" vertical="top"/>
    </xf>
    <xf numFmtId="0" fontId="1" fillId="10" borderId="81" xfId="1" applyNumberFormat="1" applyFont="1" applyFill="1" applyBorder="1" applyAlignment="1">
      <alignment horizontal="center" vertical="top"/>
    </xf>
    <xf numFmtId="0" fontId="1" fillId="4" borderId="78" xfId="1" applyNumberFormat="1" applyFont="1" applyFill="1" applyBorder="1" applyAlignment="1">
      <alignment horizontal="center" vertical="top"/>
    </xf>
    <xf numFmtId="165" fontId="1" fillId="10" borderId="79" xfId="1" applyNumberFormat="1" applyFont="1" applyFill="1" applyBorder="1" applyAlignment="1">
      <alignment vertical="top" wrapText="1"/>
    </xf>
    <xf numFmtId="0" fontId="1" fillId="10" borderId="91" xfId="1" applyNumberFormat="1" applyFont="1" applyFill="1" applyBorder="1" applyAlignment="1">
      <alignment horizontal="center" vertical="top"/>
    </xf>
    <xf numFmtId="0" fontId="1" fillId="10" borderId="76" xfId="1" applyNumberFormat="1" applyFont="1" applyFill="1" applyBorder="1" applyAlignment="1">
      <alignment horizontal="center" vertical="top"/>
    </xf>
    <xf numFmtId="0" fontId="1" fillId="10" borderId="75" xfId="1" applyNumberFormat="1" applyFont="1" applyFill="1" applyBorder="1" applyAlignment="1">
      <alignment horizontal="center" vertical="top"/>
    </xf>
    <xf numFmtId="0" fontId="1" fillId="4" borderId="80" xfId="1" applyNumberFormat="1" applyFont="1" applyFill="1" applyBorder="1" applyAlignment="1">
      <alignment horizontal="center" vertical="top"/>
    </xf>
    <xf numFmtId="165" fontId="1" fillId="10" borderId="89" xfId="1" applyNumberFormat="1" applyFont="1" applyFill="1" applyBorder="1" applyAlignment="1">
      <alignment vertical="top"/>
    </xf>
    <xf numFmtId="0" fontId="1" fillId="10" borderId="92" xfId="1" applyNumberFormat="1" applyFont="1" applyFill="1" applyBorder="1" applyAlignment="1">
      <alignment horizontal="center" vertical="top"/>
    </xf>
    <xf numFmtId="0" fontId="1" fillId="10" borderId="85" xfId="1" applyNumberFormat="1" applyFont="1" applyFill="1" applyBorder="1" applyAlignment="1">
      <alignment horizontal="center" vertical="top"/>
    </xf>
    <xf numFmtId="0" fontId="1" fillId="10" borderId="86" xfId="1" applyNumberFormat="1" applyFont="1" applyFill="1" applyBorder="1" applyAlignment="1">
      <alignment horizontal="center" vertical="top"/>
    </xf>
    <xf numFmtId="0" fontId="1" fillId="10" borderId="87" xfId="1" applyNumberFormat="1" applyFont="1" applyFill="1" applyBorder="1" applyAlignment="1">
      <alignment horizontal="center" vertical="top"/>
    </xf>
    <xf numFmtId="165" fontId="1" fillId="10" borderId="40" xfId="1" applyNumberFormat="1" applyFont="1" applyFill="1" applyBorder="1" applyAlignment="1">
      <alignment vertical="top"/>
    </xf>
    <xf numFmtId="0" fontId="1" fillId="10" borderId="5" xfId="1" applyNumberFormat="1" applyFont="1" applyFill="1" applyBorder="1" applyAlignment="1">
      <alignment horizontal="center" vertical="top"/>
    </xf>
    <xf numFmtId="0" fontId="1" fillId="10" borderId="104" xfId="1" applyNumberFormat="1" applyFont="1" applyFill="1" applyBorder="1" applyAlignment="1">
      <alignment horizontal="center" vertical="top"/>
    </xf>
    <xf numFmtId="0" fontId="1" fillId="10" borderId="102" xfId="1" applyNumberFormat="1" applyFont="1" applyFill="1" applyBorder="1" applyAlignment="1">
      <alignment horizontal="center" vertical="top"/>
    </xf>
    <xf numFmtId="0" fontId="1" fillId="4" borderId="103" xfId="1" applyNumberFormat="1" applyFont="1" applyFill="1" applyBorder="1" applyAlignment="1">
      <alignment horizontal="center" vertical="top"/>
    </xf>
    <xf numFmtId="165" fontId="1" fillId="10" borderId="42" xfId="1" applyNumberFormat="1" applyFont="1" applyFill="1" applyBorder="1" applyAlignment="1">
      <alignment vertical="top" wrapText="1"/>
    </xf>
    <xf numFmtId="0" fontId="1" fillId="10" borderId="11" xfId="1" applyNumberFormat="1" applyFont="1" applyFill="1" applyBorder="1" applyAlignment="1">
      <alignment horizontal="center" vertical="top"/>
    </xf>
    <xf numFmtId="0" fontId="1" fillId="10" borderId="83" xfId="1" applyNumberFormat="1" applyFont="1" applyFill="1" applyBorder="1" applyAlignment="1">
      <alignment horizontal="center" vertical="top"/>
    </xf>
    <xf numFmtId="0" fontId="1" fillId="10" borderId="105" xfId="1" applyNumberFormat="1" applyFont="1" applyFill="1" applyBorder="1" applyAlignment="1">
      <alignment horizontal="center" vertical="top"/>
    </xf>
    <xf numFmtId="0" fontId="1" fillId="4" borderId="98" xfId="1" applyNumberFormat="1" applyFont="1" applyFill="1" applyBorder="1" applyAlignment="1">
      <alignment horizontal="center" vertical="top"/>
    </xf>
    <xf numFmtId="165" fontId="1" fillId="10" borderId="23" xfId="1" applyNumberFormat="1" applyFont="1" applyFill="1" applyBorder="1" applyAlignment="1">
      <alignment vertical="top"/>
    </xf>
    <xf numFmtId="0" fontId="1" fillId="10" borderId="17" xfId="1" applyNumberFormat="1" applyFont="1" applyFill="1" applyBorder="1" applyAlignment="1">
      <alignment horizontal="center" vertical="top"/>
    </xf>
    <xf numFmtId="0" fontId="1" fillId="10" borderId="82" xfId="1" applyNumberFormat="1" applyFont="1" applyFill="1" applyBorder="1" applyAlignment="1">
      <alignment horizontal="center" vertical="top"/>
    </xf>
    <xf numFmtId="0" fontId="1" fillId="10" borderId="101" xfId="1" applyNumberFormat="1" applyFont="1" applyFill="1" applyBorder="1" applyAlignment="1">
      <alignment horizontal="center" vertical="top"/>
    </xf>
    <xf numFmtId="0" fontId="1" fillId="10" borderId="99" xfId="1" applyNumberFormat="1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165" fontId="1" fillId="0" borderId="28" xfId="0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165" fontId="1" fillId="0" borderId="66" xfId="0" applyNumberFormat="1" applyFont="1" applyBorder="1" applyAlignment="1">
      <alignment horizontal="center" vertical="top"/>
    </xf>
    <xf numFmtId="165" fontId="1" fillId="0" borderId="72" xfId="0" applyNumberFormat="1" applyFont="1" applyBorder="1" applyAlignment="1">
      <alignment horizontal="center" vertical="top"/>
    </xf>
    <xf numFmtId="0" fontId="5" fillId="5" borderId="72" xfId="0" applyFont="1" applyFill="1" applyBorder="1" applyAlignment="1">
      <alignment horizontal="center" vertical="top" wrapText="1"/>
    </xf>
    <xf numFmtId="0" fontId="5" fillId="5" borderId="37" xfId="0" applyFont="1" applyFill="1" applyBorder="1" applyAlignment="1">
      <alignment horizontal="right" vertical="top" wrapText="1"/>
    </xf>
    <xf numFmtId="165" fontId="1" fillId="0" borderId="7" xfId="0" applyNumberFormat="1" applyFont="1" applyFill="1" applyBorder="1" applyAlignment="1">
      <alignment horizontal="center" vertical="top"/>
    </xf>
    <xf numFmtId="165" fontId="1" fillId="0" borderId="53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164" fontId="1" fillId="4" borderId="53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5" fontId="1" fillId="0" borderId="7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165" fontId="3" fillId="2" borderId="74" xfId="0" applyNumberFormat="1" applyFont="1" applyFill="1" applyBorder="1" applyAlignment="1">
      <alignment horizontal="center" vertical="top"/>
    </xf>
    <xf numFmtId="0" fontId="1" fillId="0" borderId="28" xfId="0" applyFont="1" applyBorder="1" applyAlignment="1">
      <alignment horizontal="center" vertical="top" wrapText="1"/>
    </xf>
    <xf numFmtId="0" fontId="3" fillId="5" borderId="43" xfId="0" applyFont="1" applyFill="1" applyBorder="1" applyAlignment="1">
      <alignment horizontal="right" vertical="top" wrapText="1"/>
    </xf>
    <xf numFmtId="0" fontId="1" fillId="0" borderId="54" xfId="0" applyFont="1" applyBorder="1" applyAlignment="1">
      <alignment horizontal="center" vertical="top"/>
    </xf>
    <xf numFmtId="0" fontId="3" fillId="5" borderId="54" xfId="0" applyFont="1" applyFill="1" applyBorder="1" applyAlignment="1">
      <alignment horizontal="right" vertical="top" wrapText="1"/>
    </xf>
    <xf numFmtId="164" fontId="1" fillId="4" borderId="5" xfId="0" applyNumberFormat="1" applyFont="1" applyFill="1" applyBorder="1" applyAlignment="1">
      <alignment horizontal="center" vertical="top"/>
    </xf>
    <xf numFmtId="164" fontId="1" fillId="3" borderId="13" xfId="0" applyNumberFormat="1" applyFont="1" applyFill="1" applyBorder="1" applyAlignment="1">
      <alignment horizontal="center" vertical="top"/>
    </xf>
    <xf numFmtId="164" fontId="1" fillId="3" borderId="50" xfId="0" applyNumberFormat="1" applyFont="1" applyFill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3" fillId="5" borderId="53" xfId="0" applyNumberFormat="1" applyFont="1" applyFill="1" applyBorder="1" applyAlignment="1">
      <alignment horizontal="center" vertical="top"/>
    </xf>
    <xf numFmtId="165" fontId="3" fillId="5" borderId="19" xfId="0" applyNumberFormat="1" applyFont="1" applyFill="1" applyBorder="1" applyAlignment="1">
      <alignment horizontal="center" vertical="top"/>
    </xf>
    <xf numFmtId="164" fontId="1" fillId="0" borderId="53" xfId="0" applyNumberFormat="1" applyFont="1" applyFill="1" applyBorder="1" applyAlignment="1">
      <alignment horizontal="center" vertical="top"/>
    </xf>
    <xf numFmtId="0" fontId="1" fillId="4" borderId="40" xfId="0" applyFont="1" applyFill="1" applyBorder="1" applyAlignment="1">
      <alignment horizontal="center" vertical="top"/>
    </xf>
    <xf numFmtId="0" fontId="1" fillId="4" borderId="72" xfId="0" applyFont="1" applyFill="1" applyBorder="1" applyAlignment="1">
      <alignment horizontal="center" vertical="top"/>
    </xf>
    <xf numFmtId="0" fontId="3" fillId="5" borderId="37" xfId="0" applyFont="1" applyFill="1" applyBorder="1" applyAlignment="1">
      <alignment horizontal="right" vertical="top" wrapText="1"/>
    </xf>
    <xf numFmtId="0" fontId="1" fillId="4" borderId="54" xfId="0" applyFont="1" applyFill="1" applyBorder="1" applyAlignment="1">
      <alignment horizontal="center" vertical="top"/>
    </xf>
    <xf numFmtId="165" fontId="1" fillId="3" borderId="42" xfId="0" applyNumberFormat="1" applyFont="1" applyFill="1" applyBorder="1" applyAlignment="1">
      <alignment horizontal="center" vertical="top" wrapText="1"/>
    </xf>
    <xf numFmtId="165" fontId="1" fillId="3" borderId="41" xfId="0" applyNumberFormat="1" applyFont="1" applyFill="1" applyBorder="1" applyAlignment="1">
      <alignment horizontal="center" vertical="top" wrapText="1"/>
    </xf>
    <xf numFmtId="164" fontId="1" fillId="4" borderId="53" xfId="0" applyNumberFormat="1" applyFont="1" applyFill="1" applyBorder="1" applyAlignment="1">
      <alignment horizontal="center" vertical="top"/>
    </xf>
    <xf numFmtId="164" fontId="3" fillId="2" borderId="74" xfId="0" applyNumberFormat="1" applyFont="1" applyFill="1" applyBorder="1" applyAlignment="1">
      <alignment horizontal="center" vertical="top" wrapText="1"/>
    </xf>
    <xf numFmtId="165" fontId="1" fillId="4" borderId="41" xfId="0" applyNumberFormat="1" applyFont="1" applyFill="1" applyBorder="1" applyAlignment="1">
      <alignment horizontal="center" vertical="top"/>
    </xf>
    <xf numFmtId="164" fontId="15" fillId="7" borderId="60" xfId="0" applyNumberFormat="1" applyFont="1" applyFill="1" applyBorder="1" applyAlignment="1">
      <alignment horizontal="center" vertical="top" wrapText="1"/>
    </xf>
    <xf numFmtId="164" fontId="3" fillId="7" borderId="60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top" wrapText="1"/>
    </xf>
    <xf numFmtId="164" fontId="7" fillId="0" borderId="13" xfId="0" applyNumberFormat="1" applyFont="1" applyBorder="1" applyAlignment="1">
      <alignment horizontal="center" vertical="top" wrapText="1"/>
    </xf>
    <xf numFmtId="165" fontId="3" fillId="4" borderId="5" xfId="0" applyNumberFormat="1" applyFont="1" applyFill="1" applyBorder="1" applyAlignment="1">
      <alignment horizontal="left" vertical="top" wrapText="1"/>
    </xf>
    <xf numFmtId="164" fontId="3" fillId="2" borderId="22" xfId="0" applyNumberFormat="1" applyFont="1" applyFill="1" applyBorder="1" applyAlignment="1">
      <alignment horizontal="center" vertical="top" wrapText="1"/>
    </xf>
    <xf numFmtId="164" fontId="3" fillId="2" borderId="58" xfId="0" applyNumberFormat="1" applyFont="1" applyFill="1" applyBorder="1" applyAlignment="1">
      <alignment horizontal="center" vertical="top" wrapText="1"/>
    </xf>
    <xf numFmtId="164" fontId="3" fillId="2" borderId="57" xfId="0" applyNumberFormat="1" applyFont="1" applyFill="1" applyBorder="1" applyAlignment="1">
      <alignment horizontal="center" vertical="top" wrapText="1"/>
    </xf>
    <xf numFmtId="0" fontId="4" fillId="4" borderId="51" xfId="0" applyFont="1" applyFill="1" applyBorder="1" applyAlignment="1">
      <alignment horizontal="center" vertical="top" wrapText="1"/>
    </xf>
    <xf numFmtId="164" fontId="1" fillId="10" borderId="104" xfId="1" applyNumberFormat="1" applyFont="1" applyFill="1" applyBorder="1" applyAlignment="1">
      <alignment vertical="top" wrapText="1"/>
    </xf>
    <xf numFmtId="167" fontId="1" fillId="10" borderId="107" xfId="1" applyNumberFormat="1" applyFont="1" applyFill="1" applyBorder="1" applyAlignment="1">
      <alignment horizontal="center" vertical="top"/>
    </xf>
    <xf numFmtId="167" fontId="1" fillId="10" borderId="108" xfId="1" applyNumberFormat="1" applyFont="1" applyFill="1" applyBorder="1" applyAlignment="1">
      <alignment horizontal="center" vertical="top"/>
    </xf>
    <xf numFmtId="165" fontId="1" fillId="4" borderId="29" xfId="0" applyNumberFormat="1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center" vertical="top" wrapText="1"/>
    </xf>
    <xf numFmtId="0" fontId="5" fillId="5" borderId="63" xfId="0" applyFont="1" applyFill="1" applyBorder="1" applyAlignment="1">
      <alignment horizontal="right" vertical="top" wrapText="1"/>
    </xf>
    <xf numFmtId="164" fontId="3" fillId="5" borderId="13" xfId="0" applyNumberFormat="1" applyFont="1" applyFill="1" applyBorder="1" applyAlignment="1">
      <alignment horizontal="center" vertical="top" wrapText="1"/>
    </xf>
    <xf numFmtId="0" fontId="5" fillId="5" borderId="63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4" borderId="41" xfId="0" applyFont="1" applyFill="1" applyBorder="1" applyAlignment="1">
      <alignment horizontal="center" vertical="top" wrapText="1"/>
    </xf>
    <xf numFmtId="0" fontId="4" fillId="4" borderId="49" xfId="0" applyFont="1" applyFill="1" applyBorder="1" applyAlignment="1">
      <alignment horizontal="center" vertical="top" wrapText="1"/>
    </xf>
    <xf numFmtId="0" fontId="5" fillId="5" borderId="72" xfId="0" applyFont="1" applyFill="1" applyBorder="1" applyAlignment="1">
      <alignment horizontal="right" vertical="top" wrapText="1"/>
    </xf>
    <xf numFmtId="164" fontId="3" fillId="5" borderId="53" xfId="0" applyNumberFormat="1" applyFont="1" applyFill="1" applyBorder="1" applyAlignment="1">
      <alignment horizontal="center" vertical="top" wrapText="1"/>
    </xf>
    <xf numFmtId="0" fontId="5" fillId="5" borderId="52" xfId="0" applyFont="1" applyFill="1" applyBorder="1" applyAlignment="1">
      <alignment horizontal="center" vertical="top" wrapText="1"/>
    </xf>
    <xf numFmtId="0" fontId="13" fillId="4" borderId="42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165" fontId="3" fillId="0" borderId="41" xfId="0" applyNumberFormat="1" applyFont="1" applyBorder="1" applyAlignment="1">
      <alignment horizontal="center" vertical="top" wrapText="1"/>
    </xf>
    <xf numFmtId="165" fontId="5" fillId="4" borderId="54" xfId="0" applyNumberFormat="1" applyFont="1" applyFill="1" applyBorder="1" applyAlignment="1">
      <alignment horizontal="center" vertical="top" wrapText="1"/>
    </xf>
    <xf numFmtId="0" fontId="13" fillId="4" borderId="41" xfId="0" applyFont="1" applyFill="1" applyBorder="1" applyAlignment="1">
      <alignment horizontal="center" vertical="top" wrapText="1"/>
    </xf>
    <xf numFmtId="0" fontId="13" fillId="4" borderId="49" xfId="0" applyFont="1" applyFill="1" applyBorder="1" applyAlignment="1">
      <alignment horizontal="center" vertical="top" wrapText="1"/>
    </xf>
    <xf numFmtId="164" fontId="1" fillId="12" borderId="0" xfId="1" applyNumberFormat="1" applyFont="1" applyFill="1" applyBorder="1" applyAlignment="1">
      <alignment horizontal="center" vertical="top"/>
    </xf>
    <xf numFmtId="164" fontId="1" fillId="12" borderId="98" xfId="1" applyNumberFormat="1" applyFont="1" applyFill="1" applyBorder="1" applyAlignment="1">
      <alignment horizontal="center" vertical="top"/>
    </xf>
    <xf numFmtId="164" fontId="1" fillId="11" borderId="109" xfId="1" applyNumberFormat="1" applyFont="1" applyFill="1" applyBorder="1" applyAlignment="1">
      <alignment horizontal="center" vertical="top"/>
    </xf>
    <xf numFmtId="164" fontId="1" fillId="12" borderId="110" xfId="1" applyNumberFormat="1" applyFont="1" applyFill="1" applyBorder="1" applyAlignment="1">
      <alignment horizontal="center" vertical="top"/>
    </xf>
    <xf numFmtId="164" fontId="1" fillId="12" borderId="106" xfId="1" applyNumberFormat="1" applyFont="1" applyFill="1" applyBorder="1" applyAlignment="1">
      <alignment horizontal="center" vertical="top"/>
    </xf>
    <xf numFmtId="165" fontId="1" fillId="10" borderId="88" xfId="1" applyNumberFormat="1" applyFont="1" applyFill="1" applyBorder="1" applyAlignment="1">
      <alignment vertical="top" wrapText="1"/>
    </xf>
    <xf numFmtId="0" fontId="22" fillId="4" borderId="0" xfId="0" applyFont="1" applyFill="1" applyAlignment="1">
      <alignment horizontal="left"/>
    </xf>
    <xf numFmtId="0" fontId="19" fillId="4" borderId="0" xfId="0" applyFont="1" applyFill="1" applyBorder="1" applyAlignment="1">
      <alignment vertical="top" wrapText="1"/>
    </xf>
    <xf numFmtId="0" fontId="13" fillId="4" borderId="36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165" fontId="1" fillId="4" borderId="3" xfId="0" applyNumberFormat="1" applyFont="1" applyFill="1" applyBorder="1" applyAlignment="1">
      <alignment horizontal="center" vertical="top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36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4" fillId="4" borderId="40" xfId="0" applyFont="1" applyFill="1" applyBorder="1" applyAlignment="1">
      <alignment vertical="top" wrapText="1"/>
    </xf>
    <xf numFmtId="0" fontId="17" fillId="4" borderId="5" xfId="0" applyFont="1" applyFill="1" applyBorder="1" applyAlignment="1">
      <alignment horizontal="center" vertical="top" wrapText="1"/>
    </xf>
    <xf numFmtId="49" fontId="3" fillId="4" borderId="11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166" fontId="1" fillId="10" borderId="77" xfId="1" applyFont="1" applyFill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 wrapText="1"/>
    </xf>
    <xf numFmtId="165" fontId="3" fillId="2" borderId="22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165" fontId="1" fillId="4" borderId="0" xfId="0" applyNumberFormat="1" applyFont="1" applyFill="1" applyBorder="1" applyAlignment="1">
      <alignment horizontal="center" vertical="top"/>
    </xf>
    <xf numFmtId="165" fontId="1" fillId="4" borderId="70" xfId="0" applyNumberFormat="1" applyFont="1" applyFill="1" applyBorder="1" applyAlignment="1">
      <alignment horizontal="center" vertical="top"/>
    </xf>
    <xf numFmtId="0" fontId="1" fillId="4" borderId="49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 wrapText="1"/>
    </xf>
    <xf numFmtId="0" fontId="2" fillId="0" borderId="40" xfId="0" applyFont="1" applyBorder="1"/>
    <xf numFmtId="165" fontId="3" fillId="2" borderId="58" xfId="0" applyNumberFormat="1" applyFont="1" applyFill="1" applyBorder="1" applyAlignment="1">
      <alignment horizontal="center" vertical="top"/>
    </xf>
    <xf numFmtId="165" fontId="1" fillId="4" borderId="39" xfId="0" applyNumberFormat="1" applyFont="1" applyFill="1" applyBorder="1" applyAlignment="1">
      <alignment horizontal="center" vertical="top"/>
    </xf>
    <xf numFmtId="0" fontId="1" fillId="0" borderId="36" xfId="0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165" fontId="1" fillId="0" borderId="40" xfId="0" applyNumberFormat="1" applyFont="1" applyFill="1" applyBorder="1" applyAlignment="1">
      <alignment horizontal="center" vertical="center" textRotation="90" wrapText="1"/>
    </xf>
    <xf numFmtId="165" fontId="1" fillId="0" borderId="42" xfId="0" applyNumberFormat="1" applyFont="1" applyFill="1" applyBorder="1" applyAlignment="1">
      <alignment horizontal="center" vertical="center" textRotation="90" wrapText="1"/>
    </xf>
    <xf numFmtId="3" fontId="6" fillId="4" borderId="25" xfId="0" applyNumberFormat="1" applyFont="1" applyFill="1" applyBorder="1" applyAlignment="1">
      <alignment horizontal="center" vertical="center" textRotation="90" wrapText="1"/>
    </xf>
    <xf numFmtId="0" fontId="4" fillId="4" borderId="45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/>
    </xf>
    <xf numFmtId="0" fontId="4" fillId="4" borderId="30" xfId="0" applyFont="1" applyFill="1" applyBorder="1" applyAlignment="1">
      <alignment horizontal="center" vertical="top" wrapText="1"/>
    </xf>
    <xf numFmtId="49" fontId="5" fillId="3" borderId="30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0" fontId="4" fillId="4" borderId="33" xfId="0" applyFont="1" applyFill="1" applyBorder="1" applyAlignment="1">
      <alignment horizontal="center" vertical="top" wrapText="1"/>
    </xf>
    <xf numFmtId="49" fontId="5" fillId="2" borderId="46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center" textRotation="90" wrapText="1"/>
    </xf>
    <xf numFmtId="49" fontId="3" fillId="3" borderId="30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4" borderId="11" xfId="0" applyNumberFormat="1" applyFont="1" applyFill="1" applyBorder="1" applyAlignment="1">
      <alignment horizontal="center" vertical="top"/>
    </xf>
    <xf numFmtId="49" fontId="3" fillId="4" borderId="17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8" borderId="14" xfId="0" applyNumberFormat="1" applyFont="1" applyFill="1" applyBorder="1" applyAlignment="1">
      <alignment horizontal="center" vertical="top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4" xfId="0" applyNumberFormat="1" applyFont="1" applyFill="1" applyBorder="1" applyAlignment="1">
      <alignment horizontal="center" vertical="center" textRotation="90" wrapText="1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0" fontId="4" fillId="4" borderId="31" xfId="0" applyFont="1" applyFill="1" applyBorder="1" applyAlignment="1">
      <alignment horizontal="left" vertical="top" wrapText="1"/>
    </xf>
    <xf numFmtId="0" fontId="6" fillId="0" borderId="30" xfId="0" applyNumberFormat="1" applyFont="1" applyFill="1" applyBorder="1" applyAlignment="1">
      <alignment horizontal="center" vertical="center" textRotation="90" wrapText="1"/>
    </xf>
    <xf numFmtId="0" fontId="1" fillId="4" borderId="42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5" borderId="37" xfId="0" applyFont="1" applyFill="1" applyBorder="1" applyAlignment="1">
      <alignment horizontal="righ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0" borderId="61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165" fontId="1" fillId="4" borderId="23" xfId="0" applyNumberFormat="1" applyFont="1" applyFill="1" applyBorder="1" applyAlignment="1">
      <alignment horizontal="center" vertical="center" textRotation="90" wrapText="1"/>
    </xf>
    <xf numFmtId="49" fontId="4" fillId="3" borderId="52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4" fillId="4" borderId="4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4" fillId="4" borderId="65" xfId="0" applyFont="1" applyFill="1" applyBorder="1" applyAlignment="1">
      <alignment horizontal="left" vertical="top" wrapText="1"/>
    </xf>
    <xf numFmtId="165" fontId="1" fillId="0" borderId="42" xfId="0" applyNumberFormat="1" applyFont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top"/>
    </xf>
    <xf numFmtId="49" fontId="3" fillId="8" borderId="42" xfId="0" applyNumberFormat="1" applyFont="1" applyFill="1" applyBorder="1" applyAlignment="1">
      <alignment horizontal="center" vertical="top" wrapText="1"/>
    </xf>
    <xf numFmtId="0" fontId="1" fillId="0" borderId="56" xfId="0" applyNumberFormat="1" applyFont="1" applyBorder="1" applyAlignment="1">
      <alignment horizontal="center" vertical="center" textRotation="90" wrapText="1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" fillId="0" borderId="6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3" fontId="9" fillId="0" borderId="0" xfId="0" applyNumberFormat="1" applyFont="1" applyAlignment="1">
      <alignment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71" xfId="0" applyFont="1" applyBorder="1" applyAlignment="1">
      <alignment horizontal="center" vertical="top" wrapText="1"/>
    </xf>
    <xf numFmtId="0" fontId="1" fillId="0" borderId="70" xfId="0" applyFont="1" applyBorder="1" applyAlignment="1">
      <alignment horizontal="center" vertical="top" wrapText="1"/>
    </xf>
    <xf numFmtId="0" fontId="1" fillId="4" borderId="63" xfId="0" applyFont="1" applyFill="1" applyBorder="1" applyAlignment="1">
      <alignment horizontal="center" vertical="top"/>
    </xf>
    <xf numFmtId="0" fontId="2" fillId="4" borderId="0" xfId="0" applyFont="1" applyFill="1" applyAlignment="1">
      <alignment horizontal="left"/>
    </xf>
    <xf numFmtId="0" fontId="4" fillId="0" borderId="39" xfId="0" applyFont="1" applyFill="1" applyBorder="1" applyAlignment="1">
      <alignment vertical="top" wrapText="1"/>
    </xf>
    <xf numFmtId="0" fontId="4" fillId="0" borderId="37" xfId="0" applyFont="1" applyFill="1" applyBorder="1" applyAlignment="1">
      <alignment vertical="top" wrapText="1"/>
    </xf>
    <xf numFmtId="165" fontId="1" fillId="4" borderId="4" xfId="0" applyNumberFormat="1" applyFont="1" applyFill="1" applyBorder="1" applyAlignment="1">
      <alignment horizontal="center" vertical="top" wrapText="1"/>
    </xf>
    <xf numFmtId="165" fontId="1" fillId="4" borderId="45" xfId="0" applyNumberFormat="1" applyFont="1" applyFill="1" applyBorder="1" applyAlignment="1">
      <alignment horizontal="center" vertical="top" wrapText="1"/>
    </xf>
    <xf numFmtId="165" fontId="1" fillId="4" borderId="60" xfId="0" applyNumberFormat="1" applyFont="1" applyFill="1" applyBorder="1" applyAlignment="1">
      <alignment horizontal="center" vertical="top"/>
    </xf>
    <xf numFmtId="165" fontId="1" fillId="4" borderId="54" xfId="0" applyNumberFormat="1" applyFont="1" applyFill="1" applyBorder="1" applyAlignment="1">
      <alignment horizontal="center" vertical="top"/>
    </xf>
    <xf numFmtId="0" fontId="1" fillId="4" borderId="45" xfId="0" applyFont="1" applyFill="1" applyBorder="1" applyAlignment="1">
      <alignment horizontal="center" vertical="top"/>
    </xf>
    <xf numFmtId="164" fontId="3" fillId="2" borderId="20" xfId="0" applyNumberFormat="1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167" fontId="1" fillId="10" borderId="88" xfId="1" applyNumberFormat="1" applyFont="1" applyFill="1" applyBorder="1" applyAlignment="1">
      <alignment vertical="top" wrapText="1"/>
    </xf>
    <xf numFmtId="164" fontId="1" fillId="10" borderId="40" xfId="1" applyNumberFormat="1" applyFont="1" applyFill="1" applyBorder="1" applyAlignment="1">
      <alignment vertical="top" wrapText="1"/>
    </xf>
    <xf numFmtId="0" fontId="13" fillId="4" borderId="23" xfId="0" applyFont="1" applyFill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  <xf numFmtId="166" fontId="1" fillId="10" borderId="111" xfId="1" applyFont="1" applyFill="1" applyBorder="1" applyAlignment="1">
      <alignment horizontal="center" vertical="top" wrapText="1"/>
    </xf>
    <xf numFmtId="166" fontId="1" fillId="10" borderId="112" xfId="1" applyFont="1" applyFill="1" applyBorder="1" applyAlignment="1">
      <alignment horizontal="center" vertical="top" wrapText="1"/>
    </xf>
    <xf numFmtId="166" fontId="1" fillId="10" borderId="113" xfId="1" applyFont="1" applyFill="1" applyBorder="1" applyAlignment="1">
      <alignment horizontal="center" vertical="top" wrapText="1"/>
    </xf>
    <xf numFmtId="166" fontId="1" fillId="10" borderId="114" xfId="1" applyFont="1" applyFill="1" applyBorder="1" applyAlignment="1">
      <alignment horizontal="center" vertical="top" wrapText="1"/>
    </xf>
    <xf numFmtId="49" fontId="1" fillId="4" borderId="25" xfId="0" applyNumberFormat="1" applyFont="1" applyFill="1" applyBorder="1" applyAlignment="1">
      <alignment horizontal="center" vertical="top"/>
    </xf>
    <xf numFmtId="0" fontId="2" fillId="0" borderId="38" xfId="0" applyFont="1" applyBorder="1"/>
    <xf numFmtId="0" fontId="1" fillId="10" borderId="115" xfId="1" applyNumberFormat="1" applyFont="1" applyFill="1" applyBorder="1" applyAlignment="1">
      <alignment horizontal="center" vertical="top"/>
    </xf>
    <xf numFmtId="0" fontId="1" fillId="10" borderId="113" xfId="1" applyNumberFormat="1" applyFont="1" applyFill="1" applyBorder="1" applyAlignment="1">
      <alignment horizontal="center" vertical="top"/>
    </xf>
    <xf numFmtId="0" fontId="1" fillId="10" borderId="114" xfId="1" applyNumberFormat="1" applyFont="1" applyFill="1" applyBorder="1" applyAlignment="1">
      <alignment horizontal="center" vertical="top"/>
    </xf>
    <xf numFmtId="0" fontId="1" fillId="10" borderId="111" xfId="1" applyNumberFormat="1" applyFont="1" applyFill="1" applyBorder="1" applyAlignment="1">
      <alignment horizontal="center" vertical="top"/>
    </xf>
    <xf numFmtId="0" fontId="1" fillId="10" borderId="116" xfId="1" applyNumberFormat="1" applyFont="1" applyFill="1" applyBorder="1" applyAlignment="1">
      <alignment horizontal="center" vertical="top"/>
    </xf>
    <xf numFmtId="0" fontId="1" fillId="10" borderId="117" xfId="1" applyNumberFormat="1" applyFont="1" applyFill="1" applyBorder="1" applyAlignment="1">
      <alignment horizontal="center" vertical="top"/>
    </xf>
    <xf numFmtId="165" fontId="1" fillId="0" borderId="42" xfId="0" applyNumberFormat="1" applyFont="1" applyFill="1" applyBorder="1" applyAlignment="1">
      <alignment horizontal="center" vertical="top" wrapText="1"/>
    </xf>
    <xf numFmtId="165" fontId="1" fillId="4" borderId="47" xfId="0" applyNumberFormat="1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center" vertical="top"/>
    </xf>
    <xf numFmtId="165" fontId="1" fillId="4" borderId="5" xfId="0" applyNumberFormat="1" applyFont="1" applyFill="1" applyBorder="1" applyAlignment="1">
      <alignment horizontal="center" vertical="top"/>
    </xf>
    <xf numFmtId="165" fontId="1" fillId="4" borderId="26" xfId="0" applyNumberFormat="1" applyFont="1" applyFill="1" applyBorder="1" applyAlignment="1">
      <alignment horizontal="center" vertical="top"/>
    </xf>
    <xf numFmtId="165" fontId="1" fillId="4" borderId="7" xfId="0" applyNumberFormat="1" applyFont="1" applyFill="1" applyBorder="1" applyAlignment="1">
      <alignment horizontal="center" vertical="top"/>
    </xf>
    <xf numFmtId="0" fontId="1" fillId="4" borderId="54" xfId="0" applyFont="1" applyFill="1" applyBorder="1" applyAlignment="1">
      <alignment horizontal="left" vertical="top" wrapText="1"/>
    </xf>
    <xf numFmtId="49" fontId="3" fillId="4" borderId="11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0" fontId="1" fillId="0" borderId="42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left" vertical="top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49" fontId="3" fillId="8" borderId="29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 wrapText="1"/>
    </xf>
    <xf numFmtId="164" fontId="1" fillId="4" borderId="41" xfId="0" applyNumberFormat="1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top" wrapText="1"/>
    </xf>
    <xf numFmtId="164" fontId="1" fillId="4" borderId="66" xfId="0" applyNumberFormat="1" applyFont="1" applyFill="1" applyBorder="1" applyAlignment="1">
      <alignment horizontal="center" vertical="top" wrapText="1"/>
    </xf>
    <xf numFmtId="49" fontId="19" fillId="3" borderId="30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vertical="top" wrapText="1"/>
    </xf>
    <xf numFmtId="0" fontId="1" fillId="4" borderId="23" xfId="0" applyFont="1" applyFill="1" applyBorder="1" applyAlignment="1">
      <alignment horizontal="center" vertical="top" wrapText="1"/>
    </xf>
    <xf numFmtId="0" fontId="4" fillId="0" borderId="65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left" vertical="top" wrapText="1"/>
    </xf>
    <xf numFmtId="0" fontId="2" fillId="0" borderId="64" xfId="0" applyFont="1" applyBorder="1"/>
    <xf numFmtId="0" fontId="4" fillId="0" borderId="27" xfId="0" applyFont="1" applyFill="1" applyBorder="1" applyAlignment="1">
      <alignment horizontal="center" vertical="top" wrapText="1"/>
    </xf>
    <xf numFmtId="0" fontId="2" fillId="0" borderId="34" xfId="0" applyFont="1" applyBorder="1"/>
    <xf numFmtId="0" fontId="2" fillId="0" borderId="49" xfId="0" applyFont="1" applyBorder="1"/>
    <xf numFmtId="0" fontId="2" fillId="0" borderId="73" xfId="0" applyFont="1" applyBorder="1"/>
    <xf numFmtId="0" fontId="4" fillId="0" borderId="31" xfId="0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49" fontId="1" fillId="0" borderId="70" xfId="0" applyNumberFormat="1" applyFont="1" applyFill="1" applyBorder="1" applyAlignment="1">
      <alignment horizontal="center" vertical="top"/>
    </xf>
    <xf numFmtId="165" fontId="1" fillId="0" borderId="54" xfId="0" applyNumberFormat="1" applyFont="1" applyBorder="1" applyAlignment="1">
      <alignment horizontal="center" vertical="top"/>
    </xf>
    <xf numFmtId="0" fontId="1" fillId="0" borderId="36" xfId="0" applyFont="1" applyFill="1" applyBorder="1" applyAlignment="1">
      <alignment horizontal="left" vertical="top" wrapText="1"/>
    </xf>
    <xf numFmtId="165" fontId="1" fillId="4" borderId="23" xfId="0" applyNumberFormat="1" applyFont="1" applyFill="1" applyBorder="1" applyAlignment="1">
      <alignment horizontal="center" vertical="center" textRotation="90" wrapText="1"/>
    </xf>
    <xf numFmtId="3" fontId="6" fillId="4" borderId="25" xfId="0" applyNumberFormat="1" applyFont="1" applyFill="1" applyBorder="1" applyAlignment="1">
      <alignment horizontal="center" vertical="center" textRotation="90" wrapText="1"/>
    </xf>
    <xf numFmtId="0" fontId="5" fillId="5" borderId="37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49" fontId="5" fillId="2" borderId="46" xfId="0" applyNumberFormat="1" applyFont="1" applyFill="1" applyBorder="1" applyAlignment="1">
      <alignment horizontal="center" vertical="top"/>
    </xf>
    <xf numFmtId="49" fontId="5" fillId="3" borderId="30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3" fillId="4" borderId="11" xfId="0" applyNumberFormat="1" applyFont="1" applyFill="1" applyBorder="1" applyAlignment="1">
      <alignment horizontal="center" vertical="top"/>
    </xf>
    <xf numFmtId="0" fontId="13" fillId="4" borderId="0" xfId="0" applyFont="1" applyFill="1" applyBorder="1" applyAlignment="1">
      <alignment vertical="top" wrapText="1"/>
    </xf>
    <xf numFmtId="165" fontId="1" fillId="0" borderId="40" xfId="0" applyNumberFormat="1" applyFont="1" applyFill="1" applyBorder="1" applyAlignment="1">
      <alignment horizontal="center" vertical="center" textRotation="90" wrapText="1"/>
    </xf>
    <xf numFmtId="165" fontId="1" fillId="0" borderId="42" xfId="0" applyNumberFormat="1" applyFont="1" applyFill="1" applyBorder="1" applyAlignment="1">
      <alignment horizontal="center" vertical="center" textRotation="90" wrapText="1"/>
    </xf>
    <xf numFmtId="0" fontId="6" fillId="0" borderId="30" xfId="0" applyNumberFormat="1" applyFont="1" applyFill="1" applyBorder="1" applyAlignment="1">
      <alignment horizontal="center" vertical="center" textRotation="90" wrapText="1"/>
    </xf>
    <xf numFmtId="0" fontId="1" fillId="4" borderId="42" xfId="0" applyFont="1" applyFill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center" vertical="top"/>
    </xf>
    <xf numFmtId="49" fontId="3" fillId="4" borderId="17" xfId="0" applyNumberFormat="1" applyFont="1" applyFill="1" applyBorder="1" applyAlignment="1">
      <alignment horizontal="center" vertical="top"/>
    </xf>
    <xf numFmtId="0" fontId="4" fillId="4" borderId="68" xfId="0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4" borderId="11" xfId="0" applyFont="1" applyFill="1" applyBorder="1" applyAlignment="1">
      <alignment horizontal="left" vertical="top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4" xfId="0" applyNumberFormat="1" applyFont="1" applyFill="1" applyBorder="1" applyAlignment="1">
      <alignment horizontal="center" vertical="center" textRotation="90" wrapText="1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49" fontId="3" fillId="8" borderId="29" xfId="0" applyNumberFormat="1" applyFont="1" applyFill="1" applyBorder="1" applyAlignment="1">
      <alignment horizontal="center" vertical="top"/>
    </xf>
    <xf numFmtId="49" fontId="3" fillId="8" borderId="14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center" textRotation="90" wrapText="1"/>
    </xf>
    <xf numFmtId="0" fontId="4" fillId="4" borderId="45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 wrapText="1"/>
    </xf>
    <xf numFmtId="0" fontId="4" fillId="4" borderId="38" xfId="0" applyFont="1" applyFill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4" fillId="4" borderId="33" xfId="0" applyFont="1" applyFill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0" fontId="13" fillId="4" borderId="36" xfId="0" applyFont="1" applyFill="1" applyBorder="1" applyAlignment="1">
      <alignment vertical="top" wrapText="1"/>
    </xf>
    <xf numFmtId="49" fontId="4" fillId="3" borderId="52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4" fillId="4" borderId="4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4" fillId="4" borderId="65" xfId="0" applyFont="1" applyFill="1" applyBorder="1" applyAlignment="1">
      <alignment horizontal="left" vertical="top" wrapText="1"/>
    </xf>
    <xf numFmtId="165" fontId="1" fillId="0" borderId="39" xfId="0" applyNumberFormat="1" applyFont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 wrapText="1"/>
    </xf>
    <xf numFmtId="164" fontId="3" fillId="5" borderId="72" xfId="0" applyNumberFormat="1" applyFont="1" applyFill="1" applyBorder="1" applyAlignment="1">
      <alignment horizontal="center" vertical="top"/>
    </xf>
    <xf numFmtId="165" fontId="1" fillId="0" borderId="39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/>
    </xf>
    <xf numFmtId="165" fontId="3" fillId="2" borderId="37" xfId="0" applyNumberFormat="1" applyFont="1" applyFill="1" applyBorder="1" applyAlignment="1">
      <alignment horizontal="center" vertical="top" wrapText="1"/>
    </xf>
    <xf numFmtId="165" fontId="1" fillId="4" borderId="39" xfId="0" applyNumberFormat="1" applyFont="1" applyFill="1" applyBorder="1" applyAlignment="1">
      <alignment horizontal="center" vertical="top" wrapText="1"/>
    </xf>
    <xf numFmtId="164" fontId="3" fillId="2" borderId="21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/>
    </xf>
    <xf numFmtId="165" fontId="3" fillId="5" borderId="37" xfId="0" applyNumberFormat="1" applyFont="1" applyFill="1" applyBorder="1" applyAlignment="1">
      <alignment horizontal="center" vertical="top"/>
    </xf>
    <xf numFmtId="165" fontId="1" fillId="0" borderId="63" xfId="0" applyNumberFormat="1" applyFont="1" applyBorder="1" applyAlignment="1">
      <alignment horizontal="center" vertical="top"/>
    </xf>
    <xf numFmtId="165" fontId="4" fillId="4" borderId="63" xfId="0" applyNumberFormat="1" applyFont="1" applyFill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/>
    </xf>
    <xf numFmtId="164" fontId="3" fillId="5" borderId="63" xfId="0" applyNumberFormat="1" applyFont="1" applyFill="1" applyBorder="1" applyAlignment="1">
      <alignment horizontal="center" vertical="top"/>
    </xf>
    <xf numFmtId="165" fontId="1" fillId="4" borderId="72" xfId="0" applyNumberFormat="1" applyFont="1" applyFill="1" applyBorder="1" applyAlignment="1">
      <alignment horizontal="center" vertical="top" wrapText="1"/>
    </xf>
    <xf numFmtId="165" fontId="5" fillId="5" borderId="37" xfId="0" applyNumberFormat="1" applyFont="1" applyFill="1" applyBorder="1" applyAlignment="1">
      <alignment horizontal="center" vertical="top" wrapText="1"/>
    </xf>
    <xf numFmtId="164" fontId="6" fillId="0" borderId="66" xfId="0" applyNumberFormat="1" applyFont="1" applyBorder="1" applyAlignment="1">
      <alignment horizontal="center" vertical="center" wrapText="1"/>
    </xf>
    <xf numFmtId="164" fontId="3" fillId="7" borderId="63" xfId="0" applyNumberFormat="1" applyFont="1" applyFill="1" applyBorder="1" applyAlignment="1">
      <alignment horizontal="center" vertical="top" wrapText="1"/>
    </xf>
    <xf numFmtId="0" fontId="1" fillId="4" borderId="71" xfId="0" applyFont="1" applyFill="1" applyBorder="1" applyAlignment="1">
      <alignment horizontal="center" vertical="top" wrapText="1"/>
    </xf>
    <xf numFmtId="165" fontId="5" fillId="5" borderId="62" xfId="0" applyNumberFormat="1" applyFont="1" applyFill="1" applyBorder="1" applyAlignment="1">
      <alignment horizontal="center" vertical="top" wrapText="1"/>
    </xf>
    <xf numFmtId="164" fontId="1" fillId="11" borderId="0" xfId="1" applyNumberFormat="1" applyFont="1" applyFill="1" applyBorder="1" applyAlignment="1">
      <alignment horizontal="center" vertical="top"/>
    </xf>
    <xf numFmtId="164" fontId="1" fillId="4" borderId="33" xfId="0" applyNumberFormat="1" applyFont="1" applyFill="1" applyBorder="1" applyAlignment="1">
      <alignment horizontal="center" vertical="top"/>
    </xf>
    <xf numFmtId="164" fontId="1" fillId="0" borderId="71" xfId="0" applyNumberFormat="1" applyFont="1" applyFill="1" applyBorder="1" applyAlignment="1">
      <alignment horizontal="center" vertical="top" wrapText="1"/>
    </xf>
    <xf numFmtId="165" fontId="1" fillId="4" borderId="64" xfId="0" applyNumberFormat="1" applyFont="1" applyFill="1" applyBorder="1" applyAlignment="1">
      <alignment horizontal="center" vertical="top" wrapText="1"/>
    </xf>
    <xf numFmtId="165" fontId="1" fillId="4" borderId="30" xfId="0" applyNumberFormat="1" applyFont="1" applyFill="1" applyBorder="1" applyAlignment="1">
      <alignment horizontal="center" vertical="top" wrapText="1"/>
    </xf>
    <xf numFmtId="165" fontId="5" fillId="5" borderId="35" xfId="0" applyNumberFormat="1" applyFont="1" applyFill="1" applyBorder="1" applyAlignment="1">
      <alignment horizontal="center" vertical="top" wrapText="1"/>
    </xf>
    <xf numFmtId="164" fontId="1" fillId="12" borderId="63" xfId="1" applyNumberFormat="1" applyFont="1" applyFill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 wrapText="1"/>
    </xf>
    <xf numFmtId="165" fontId="1" fillId="4" borderId="49" xfId="0" applyNumberFormat="1" applyFont="1" applyFill="1" applyBorder="1" applyAlignment="1">
      <alignment horizontal="center" vertical="top"/>
    </xf>
    <xf numFmtId="165" fontId="1" fillId="0" borderId="4" xfId="0" applyNumberFormat="1" applyFont="1" applyFill="1" applyBorder="1" applyAlignment="1">
      <alignment horizontal="center" vertical="top"/>
    </xf>
    <xf numFmtId="165" fontId="1" fillId="0" borderId="9" xfId="0" applyNumberFormat="1" applyFont="1" applyFill="1" applyBorder="1" applyAlignment="1">
      <alignment horizontal="center" vertical="top"/>
    </xf>
    <xf numFmtId="165" fontId="1" fillId="0" borderId="10" xfId="0" applyNumberFormat="1" applyFont="1" applyFill="1" applyBorder="1" applyAlignment="1">
      <alignment horizontal="center" vertical="top"/>
    </xf>
    <xf numFmtId="165" fontId="5" fillId="5" borderId="43" xfId="0" applyNumberFormat="1" applyFont="1" applyFill="1" applyBorder="1" applyAlignment="1">
      <alignment horizontal="center" vertical="top" wrapText="1"/>
    </xf>
    <xf numFmtId="164" fontId="1" fillId="11" borderId="79" xfId="1" applyNumberFormat="1" applyFont="1" applyFill="1" applyBorder="1" applyAlignment="1">
      <alignment horizontal="center" vertical="top"/>
    </xf>
    <xf numFmtId="164" fontId="1" fillId="11" borderId="118" xfId="1" applyNumberFormat="1" applyFont="1" applyFill="1" applyBorder="1" applyAlignment="1">
      <alignment horizontal="center" vertical="top"/>
    </xf>
    <xf numFmtId="165" fontId="1" fillId="4" borderId="9" xfId="0" applyNumberFormat="1" applyFont="1" applyFill="1" applyBorder="1" applyAlignment="1">
      <alignment horizontal="center" vertical="top"/>
    </xf>
    <xf numFmtId="164" fontId="1" fillId="11" borderId="33" xfId="1" applyNumberFormat="1" applyFont="1" applyFill="1" applyBorder="1" applyAlignment="1">
      <alignment horizontal="center" vertical="top"/>
    </xf>
    <xf numFmtId="164" fontId="1" fillId="4" borderId="68" xfId="0" applyNumberFormat="1" applyFont="1" applyFill="1" applyBorder="1" applyAlignment="1">
      <alignment horizontal="center" vertical="top"/>
    </xf>
    <xf numFmtId="165" fontId="1" fillId="4" borderId="46" xfId="0" applyNumberFormat="1" applyFont="1" applyFill="1" applyBorder="1" applyAlignment="1">
      <alignment horizontal="center" vertical="top"/>
    </xf>
    <xf numFmtId="164" fontId="3" fillId="5" borderId="68" xfId="0" applyNumberFormat="1" applyFont="1" applyFill="1" applyBorder="1" applyAlignment="1">
      <alignment horizontal="center" vertical="top"/>
    </xf>
    <xf numFmtId="165" fontId="1" fillId="4" borderId="46" xfId="0" applyNumberFormat="1" applyFont="1" applyFill="1" applyBorder="1" applyAlignment="1">
      <alignment horizontal="center" vertical="top" wrapText="1"/>
    </xf>
    <xf numFmtId="164" fontId="3" fillId="8" borderId="120" xfId="0" applyNumberFormat="1" applyFont="1" applyFill="1" applyBorder="1" applyAlignment="1">
      <alignment horizontal="center" vertical="top"/>
    </xf>
    <xf numFmtId="164" fontId="3" fillId="7" borderId="120" xfId="0" applyNumberFormat="1" applyFont="1" applyFill="1" applyBorder="1" applyAlignment="1">
      <alignment horizontal="center" vertical="top"/>
    </xf>
    <xf numFmtId="0" fontId="1" fillId="4" borderId="60" xfId="0" applyFont="1" applyFill="1" applyBorder="1" applyAlignment="1">
      <alignment horizontal="center" vertical="top"/>
    </xf>
    <xf numFmtId="165" fontId="5" fillId="5" borderId="61" xfId="0" applyNumberFormat="1" applyFont="1" applyFill="1" applyBorder="1" applyAlignment="1">
      <alignment horizontal="center" vertical="top" wrapText="1"/>
    </xf>
    <xf numFmtId="0" fontId="1" fillId="0" borderId="65" xfId="0" applyFont="1" applyBorder="1" applyAlignment="1">
      <alignment horizontal="center" vertical="top" wrapText="1"/>
    </xf>
    <xf numFmtId="164" fontId="1" fillId="4" borderId="119" xfId="0" applyNumberFormat="1" applyFont="1" applyFill="1" applyBorder="1" applyAlignment="1">
      <alignment horizontal="center" vertical="top"/>
    </xf>
    <xf numFmtId="164" fontId="1" fillId="3" borderId="119" xfId="0" applyNumberFormat="1" applyFont="1" applyFill="1" applyBorder="1" applyAlignment="1">
      <alignment horizontal="center" vertical="top"/>
    </xf>
    <xf numFmtId="164" fontId="1" fillId="3" borderId="68" xfId="0" applyNumberFormat="1" applyFont="1" applyFill="1" applyBorder="1" applyAlignment="1">
      <alignment horizontal="center" vertical="top"/>
    </xf>
    <xf numFmtId="0" fontId="1" fillId="0" borderId="69" xfId="0" applyFont="1" applyBorder="1" applyAlignment="1">
      <alignment horizontal="center" vertical="top" wrapText="1"/>
    </xf>
    <xf numFmtId="165" fontId="1" fillId="0" borderId="65" xfId="0" applyNumberFormat="1" applyFont="1" applyBorder="1" applyAlignment="1">
      <alignment horizontal="center" vertical="top" wrapText="1"/>
    </xf>
    <xf numFmtId="165" fontId="3" fillId="5" borderId="62" xfId="0" applyNumberFormat="1" applyFont="1" applyFill="1" applyBorder="1" applyAlignment="1">
      <alignment horizontal="center" vertical="top"/>
    </xf>
    <xf numFmtId="165" fontId="1" fillId="0" borderId="65" xfId="0" applyNumberFormat="1" applyFont="1" applyBorder="1" applyAlignment="1">
      <alignment horizontal="center" vertical="top"/>
    </xf>
    <xf numFmtId="165" fontId="1" fillId="0" borderId="119" xfId="0" applyNumberFormat="1" applyFont="1" applyBorder="1" applyAlignment="1">
      <alignment horizontal="center" vertical="top"/>
    </xf>
    <xf numFmtId="165" fontId="1" fillId="0" borderId="46" xfId="0" applyNumberFormat="1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165" fontId="1" fillId="0" borderId="68" xfId="0" applyNumberFormat="1" applyFont="1" applyBorder="1" applyAlignment="1">
      <alignment horizontal="center" vertical="top"/>
    </xf>
    <xf numFmtId="165" fontId="4" fillId="4" borderId="119" xfId="0" applyNumberFormat="1" applyFont="1" applyFill="1" applyBorder="1" applyAlignment="1">
      <alignment horizontal="center" vertical="top" wrapText="1"/>
    </xf>
    <xf numFmtId="0" fontId="1" fillId="0" borderId="65" xfId="0" applyFont="1" applyBorder="1" applyAlignment="1">
      <alignment horizontal="center" vertical="top"/>
    </xf>
    <xf numFmtId="0" fontId="1" fillId="0" borderId="119" xfId="0" applyFont="1" applyBorder="1" applyAlignment="1">
      <alignment horizontal="center" vertical="top"/>
    </xf>
    <xf numFmtId="164" fontId="3" fillId="5" borderId="119" xfId="0" applyNumberFormat="1" applyFont="1" applyFill="1" applyBorder="1" applyAlignment="1">
      <alignment horizontal="center" vertical="top"/>
    </xf>
    <xf numFmtId="165" fontId="3" fillId="2" borderId="62" xfId="0" applyNumberFormat="1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165" fontId="1" fillId="0" borderId="45" xfId="0" applyNumberFormat="1" applyFont="1" applyFill="1" applyBorder="1" applyAlignment="1">
      <alignment horizontal="center" vertical="top"/>
    </xf>
    <xf numFmtId="165" fontId="1" fillId="0" borderId="60" xfId="0" applyNumberFormat="1" applyFont="1" applyFill="1" applyBorder="1" applyAlignment="1">
      <alignment horizontal="center" vertical="top"/>
    </xf>
    <xf numFmtId="165" fontId="1" fillId="0" borderId="47" xfId="0" applyNumberFormat="1" applyFont="1" applyFill="1" applyBorder="1" applyAlignment="1">
      <alignment horizontal="center" vertical="top"/>
    </xf>
    <xf numFmtId="165" fontId="1" fillId="0" borderId="44" xfId="0" applyNumberFormat="1" applyFont="1" applyBorder="1" applyAlignment="1">
      <alignment horizontal="center" vertical="top"/>
    </xf>
    <xf numFmtId="0" fontId="7" fillId="0" borderId="46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164" fontId="1" fillId="4" borderId="69" xfId="0" applyNumberFormat="1" applyFont="1" applyFill="1" applyBorder="1" applyAlignment="1">
      <alignment horizontal="center" vertical="top"/>
    </xf>
    <xf numFmtId="165" fontId="1" fillId="4" borderId="68" xfId="0" applyNumberFormat="1" applyFont="1" applyFill="1" applyBorder="1" applyAlignment="1">
      <alignment horizontal="center" vertical="top"/>
    </xf>
    <xf numFmtId="0" fontId="1" fillId="4" borderId="46" xfId="0" applyFont="1" applyFill="1" applyBorder="1" applyAlignment="1">
      <alignment horizontal="center" vertical="top"/>
    </xf>
    <xf numFmtId="0" fontId="1" fillId="4" borderId="69" xfId="0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 wrapText="1"/>
    </xf>
    <xf numFmtId="164" fontId="1" fillId="0" borderId="119" xfId="0" applyNumberFormat="1" applyFont="1" applyFill="1" applyBorder="1" applyAlignment="1">
      <alignment horizontal="center" vertical="top" wrapText="1"/>
    </xf>
    <xf numFmtId="165" fontId="1" fillId="0" borderId="69" xfId="0" applyNumberFormat="1" applyFont="1" applyBorder="1" applyAlignment="1">
      <alignment horizontal="center" vertical="top"/>
    </xf>
    <xf numFmtId="0" fontId="1" fillId="0" borderId="65" xfId="0" applyFont="1" applyFill="1" applyBorder="1" applyAlignment="1">
      <alignment horizontal="center" vertical="top" wrapText="1"/>
    </xf>
    <xf numFmtId="165" fontId="1" fillId="4" borderId="69" xfId="0" applyNumberFormat="1" applyFont="1" applyFill="1" applyBorder="1" applyAlignment="1">
      <alignment horizontal="center" vertical="top" wrapText="1"/>
    </xf>
    <xf numFmtId="165" fontId="1" fillId="0" borderId="59" xfId="0" applyNumberFormat="1" applyFont="1" applyBorder="1" applyAlignment="1">
      <alignment horizontal="center" vertical="top"/>
    </xf>
    <xf numFmtId="0" fontId="7" fillId="0" borderId="47" xfId="0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top" wrapText="1"/>
    </xf>
    <xf numFmtId="165" fontId="1" fillId="4" borderId="73" xfId="0" applyNumberFormat="1" applyFont="1" applyFill="1" applyBorder="1" applyAlignment="1">
      <alignment horizontal="center" vertical="top"/>
    </xf>
    <xf numFmtId="0" fontId="1" fillId="4" borderId="73" xfId="0" applyFont="1" applyFill="1" applyBorder="1" applyAlignment="1">
      <alignment horizontal="center" vertical="top" wrapText="1"/>
    </xf>
    <xf numFmtId="164" fontId="3" fillId="5" borderId="47" xfId="0" applyNumberFormat="1" applyFont="1" applyFill="1" applyBorder="1" applyAlignment="1">
      <alignment horizontal="center" vertical="top"/>
    </xf>
    <xf numFmtId="0" fontId="1" fillId="4" borderId="73" xfId="0" applyFont="1" applyFill="1" applyBorder="1" applyAlignment="1">
      <alignment horizontal="center" vertical="top"/>
    </xf>
    <xf numFmtId="165" fontId="1" fillId="0" borderId="41" xfId="0" applyNumberFormat="1" applyFont="1" applyBorder="1" applyAlignment="1">
      <alignment horizontal="center" vertical="top"/>
    </xf>
    <xf numFmtId="0" fontId="1" fillId="0" borderId="73" xfId="0" applyFont="1" applyFill="1" applyBorder="1" applyAlignment="1">
      <alignment horizontal="center" vertical="top" wrapText="1"/>
    </xf>
    <xf numFmtId="165" fontId="3" fillId="2" borderId="55" xfId="0" applyNumberFormat="1" applyFont="1" applyFill="1" applyBorder="1" applyAlignment="1">
      <alignment horizontal="center" vertical="top"/>
    </xf>
    <xf numFmtId="0" fontId="1" fillId="0" borderId="66" xfId="0" applyFont="1" applyFill="1" applyBorder="1" applyAlignment="1">
      <alignment vertical="top" wrapText="1"/>
    </xf>
    <xf numFmtId="0" fontId="1" fillId="0" borderId="119" xfId="0" applyFont="1" applyFill="1" applyBorder="1" applyAlignment="1">
      <alignment horizontal="left" vertical="top" wrapText="1"/>
    </xf>
    <xf numFmtId="165" fontId="3" fillId="5" borderId="70" xfId="0" applyNumberFormat="1" applyFont="1" applyFill="1" applyBorder="1" applyAlignment="1">
      <alignment horizontal="center" vertical="top"/>
    </xf>
    <xf numFmtId="165" fontId="3" fillId="5" borderId="55" xfId="0" applyNumberFormat="1" applyFont="1" applyFill="1" applyBorder="1" applyAlignment="1">
      <alignment horizontal="center" vertical="top"/>
    </xf>
    <xf numFmtId="165" fontId="4" fillId="4" borderId="70" xfId="0" applyNumberFormat="1" applyFont="1" applyFill="1" applyBorder="1" applyAlignment="1">
      <alignment horizontal="center" vertical="top" wrapText="1"/>
    </xf>
    <xf numFmtId="164" fontId="1" fillId="12" borderId="47" xfId="1" applyNumberFormat="1" applyFont="1" applyFill="1" applyBorder="1" applyAlignment="1">
      <alignment horizontal="center" vertical="top"/>
    </xf>
    <xf numFmtId="164" fontId="1" fillId="12" borderId="60" xfId="1" applyNumberFormat="1" applyFont="1" applyFill="1" applyBorder="1" applyAlignment="1">
      <alignment horizontal="center" vertical="top"/>
    </xf>
    <xf numFmtId="164" fontId="3" fillId="5" borderId="14" xfId="0" applyNumberFormat="1" applyFont="1" applyFill="1" applyBorder="1" applyAlignment="1">
      <alignment horizontal="center" vertical="top" wrapText="1"/>
    </xf>
    <xf numFmtId="164" fontId="1" fillId="12" borderId="42" xfId="1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7" borderId="24" xfId="0" applyNumberFormat="1" applyFont="1" applyFill="1" applyBorder="1" applyAlignment="1">
      <alignment horizontal="center" vertical="top"/>
    </xf>
    <xf numFmtId="165" fontId="1" fillId="4" borderId="13" xfId="0" applyNumberFormat="1" applyFont="1" applyFill="1" applyBorder="1" applyAlignment="1">
      <alignment horizontal="center" vertical="top" wrapText="1"/>
    </xf>
    <xf numFmtId="165" fontId="1" fillId="4" borderId="13" xfId="0" applyNumberFormat="1" applyFont="1" applyFill="1" applyBorder="1" applyAlignment="1">
      <alignment horizontal="center" vertical="top"/>
    </xf>
    <xf numFmtId="164" fontId="1" fillId="12" borderId="11" xfId="1" applyNumberFormat="1" applyFont="1" applyFill="1" applyBorder="1" applyAlignment="1">
      <alignment horizontal="center" vertical="top"/>
    </xf>
    <xf numFmtId="164" fontId="1" fillId="12" borderId="13" xfId="1" applyNumberFormat="1" applyFont="1" applyFill="1" applyBorder="1" applyAlignment="1">
      <alignment horizontal="center" vertical="top"/>
    </xf>
    <xf numFmtId="164" fontId="1" fillId="12" borderId="10" xfId="1" applyNumberFormat="1" applyFont="1" applyFill="1" applyBorder="1" applyAlignment="1">
      <alignment horizontal="center" vertical="top"/>
    </xf>
    <xf numFmtId="164" fontId="1" fillId="12" borderId="9" xfId="1" applyNumberFormat="1" applyFont="1" applyFill="1" applyBorder="1" applyAlignment="1">
      <alignment horizontal="center" vertical="top"/>
    </xf>
    <xf numFmtId="164" fontId="1" fillId="12" borderId="54" xfId="1" applyNumberFormat="1" applyFont="1" applyFill="1" applyBorder="1" applyAlignment="1">
      <alignment horizontal="center" vertical="top"/>
    </xf>
    <xf numFmtId="165" fontId="1" fillId="4" borderId="28" xfId="0" applyNumberFormat="1" applyFont="1" applyFill="1" applyBorder="1" applyAlignment="1">
      <alignment horizontal="center" vertical="top"/>
    </xf>
    <xf numFmtId="165" fontId="1" fillId="4" borderId="50" xfId="0" applyNumberFormat="1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165" fontId="1" fillId="0" borderId="13" xfId="0" applyNumberFormat="1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 wrapText="1"/>
    </xf>
    <xf numFmtId="165" fontId="19" fillId="4" borderId="4" xfId="0" applyNumberFormat="1" applyFont="1" applyFill="1" applyBorder="1" applyAlignment="1">
      <alignment horizontal="center" vertical="top"/>
    </xf>
    <xf numFmtId="165" fontId="19" fillId="4" borderId="39" xfId="0" applyNumberFormat="1" applyFont="1" applyFill="1" applyBorder="1" applyAlignment="1">
      <alignment horizontal="center" vertical="top"/>
    </xf>
    <xf numFmtId="165" fontId="19" fillId="4" borderId="40" xfId="0" applyNumberFormat="1" applyFont="1" applyFill="1" applyBorder="1" applyAlignment="1">
      <alignment horizontal="center" vertical="top"/>
    </xf>
    <xf numFmtId="165" fontId="19" fillId="4" borderId="45" xfId="0" applyNumberFormat="1" applyFont="1" applyFill="1" applyBorder="1" applyAlignment="1">
      <alignment horizontal="center" vertical="top"/>
    </xf>
    <xf numFmtId="165" fontId="19" fillId="4" borderId="5" xfId="0" applyNumberFormat="1" applyFont="1" applyFill="1" applyBorder="1" applyAlignment="1">
      <alignment horizontal="center" vertical="top"/>
    </xf>
    <xf numFmtId="165" fontId="19" fillId="4" borderId="10" xfId="0" applyNumberFormat="1" applyFont="1" applyFill="1" applyBorder="1" applyAlignment="1">
      <alignment horizontal="center" vertical="top"/>
    </xf>
    <xf numFmtId="165" fontId="19" fillId="4" borderId="0" xfId="0" applyNumberFormat="1" applyFont="1" applyFill="1" applyBorder="1" applyAlignment="1">
      <alignment horizontal="center" vertical="top"/>
    </xf>
    <xf numFmtId="165" fontId="19" fillId="4" borderId="42" xfId="0" applyNumberFormat="1" applyFont="1" applyFill="1" applyBorder="1" applyAlignment="1">
      <alignment horizontal="center" vertical="top"/>
    </xf>
    <xf numFmtId="165" fontId="19" fillId="4" borderId="47" xfId="0" applyNumberFormat="1" applyFont="1" applyFill="1" applyBorder="1" applyAlignment="1">
      <alignment horizontal="center" vertical="top"/>
    </xf>
    <xf numFmtId="165" fontId="19" fillId="4" borderId="50" xfId="0" applyNumberFormat="1" applyFont="1" applyFill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center" wrapText="1"/>
    </xf>
    <xf numFmtId="164" fontId="15" fillId="7" borderId="8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top" wrapText="1"/>
    </xf>
    <xf numFmtId="165" fontId="19" fillId="4" borderId="9" xfId="0" applyNumberFormat="1" applyFont="1" applyFill="1" applyBorder="1" applyAlignment="1">
      <alignment horizontal="center" vertical="top"/>
    </xf>
    <xf numFmtId="165" fontId="19" fillId="4" borderId="63" xfId="0" applyNumberFormat="1" applyFont="1" applyFill="1" applyBorder="1" applyAlignment="1">
      <alignment horizontal="center" vertical="top"/>
    </xf>
    <xf numFmtId="165" fontId="19" fillId="4" borderId="54" xfId="0" applyNumberFormat="1" applyFont="1" applyFill="1" applyBorder="1" applyAlignment="1">
      <alignment horizontal="center" vertical="top"/>
    </xf>
    <xf numFmtId="165" fontId="19" fillId="4" borderId="60" xfId="0" applyNumberFormat="1" applyFont="1" applyFill="1" applyBorder="1" applyAlignment="1">
      <alignment horizontal="center" vertical="top"/>
    </xf>
    <xf numFmtId="165" fontId="19" fillId="4" borderId="13" xfId="0" applyNumberFormat="1" applyFont="1" applyFill="1" applyBorder="1" applyAlignment="1">
      <alignment horizontal="center" vertical="top"/>
    </xf>
    <xf numFmtId="3" fontId="9" fillId="0" borderId="0" xfId="0" applyNumberFormat="1" applyFont="1" applyAlignment="1">
      <alignment horizontal="left" vertical="top" wrapText="1"/>
    </xf>
    <xf numFmtId="0" fontId="1" fillId="0" borderId="41" xfId="0" applyFont="1" applyFill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/>
    </xf>
    <xf numFmtId="0" fontId="1" fillId="0" borderId="53" xfId="0" applyFont="1" applyFill="1" applyBorder="1" applyAlignment="1">
      <alignment horizontal="center" vertical="center" textRotation="90" wrapText="1"/>
    </xf>
    <xf numFmtId="0" fontId="1" fillId="0" borderId="5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3" fillId="4" borderId="54" xfId="0" applyFont="1" applyFill="1" applyBorder="1" applyAlignment="1">
      <alignment horizontal="left" vertical="top" wrapText="1"/>
    </xf>
    <xf numFmtId="0" fontId="5" fillId="4" borderId="63" xfId="0" applyFont="1" applyFill="1" applyBorder="1" applyAlignment="1">
      <alignment horizontal="left" vertical="top" wrapText="1"/>
    </xf>
    <xf numFmtId="3" fontId="17" fillId="4" borderId="38" xfId="0" applyNumberFormat="1" applyFont="1" applyFill="1" applyBorder="1" applyAlignment="1">
      <alignment horizontal="center" vertical="top" textRotation="90"/>
    </xf>
    <xf numFmtId="3" fontId="17" fillId="4" borderId="30" xfId="0" applyNumberFormat="1" applyFont="1" applyFill="1" applyBorder="1" applyAlignment="1">
      <alignment horizontal="center" vertical="top" textRotation="90"/>
    </xf>
    <xf numFmtId="3" fontId="17" fillId="4" borderId="25" xfId="0" applyNumberFormat="1" applyFont="1" applyFill="1" applyBorder="1" applyAlignment="1">
      <alignment horizontal="center" vertical="top" textRotation="90"/>
    </xf>
    <xf numFmtId="49" fontId="5" fillId="4" borderId="7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9" xfId="0" applyNumberFormat="1" applyFont="1" applyFill="1" applyBorder="1" applyAlignment="1">
      <alignment horizontal="center" vertical="top"/>
    </xf>
    <xf numFmtId="0" fontId="4" fillId="4" borderId="40" xfId="0" applyFont="1" applyFill="1" applyBorder="1" applyAlignment="1">
      <alignment horizontal="left" vertical="top" wrapText="1"/>
    </xf>
    <xf numFmtId="0" fontId="4" fillId="4" borderId="42" xfId="0" applyFont="1" applyFill="1" applyBorder="1" applyAlignment="1">
      <alignment horizontal="left" vertical="top" wrapText="1"/>
    </xf>
    <xf numFmtId="165" fontId="1" fillId="4" borderId="51" xfId="0" applyNumberFormat="1" applyFont="1" applyFill="1" applyBorder="1" applyAlignment="1">
      <alignment horizontal="center" vertical="center" textRotation="90" wrapText="1"/>
    </xf>
    <xf numFmtId="165" fontId="1" fillId="4" borderId="23" xfId="0" applyNumberFormat="1" applyFont="1" applyFill="1" applyBorder="1" applyAlignment="1">
      <alignment horizontal="center" vertical="center" textRotation="90" wrapText="1"/>
    </xf>
    <xf numFmtId="165" fontId="1" fillId="4" borderId="11" xfId="0" applyNumberFormat="1" applyFont="1" applyFill="1" applyBorder="1" applyAlignment="1">
      <alignment horizontal="left" vertical="top" wrapText="1"/>
    </xf>
    <xf numFmtId="165" fontId="1" fillId="4" borderId="17" xfId="0" applyNumberFormat="1" applyFont="1" applyFill="1" applyBorder="1" applyAlignment="1">
      <alignment horizontal="left" vertical="top" wrapText="1"/>
    </xf>
    <xf numFmtId="49" fontId="5" fillId="4" borderId="28" xfId="0" applyNumberFormat="1" applyFont="1" applyFill="1" applyBorder="1" applyAlignment="1">
      <alignment horizontal="center" vertical="top"/>
    </xf>
    <xf numFmtId="49" fontId="5" fillId="4" borderId="42" xfId="0" applyNumberFormat="1" applyFont="1" applyFill="1" applyBorder="1" applyAlignment="1">
      <alignment horizontal="center" vertical="top"/>
    </xf>
    <xf numFmtId="3" fontId="6" fillId="4" borderId="33" xfId="0" applyNumberFormat="1" applyFont="1" applyFill="1" applyBorder="1" applyAlignment="1">
      <alignment horizontal="center" vertical="center" textRotation="90" wrapText="1"/>
    </xf>
    <xf numFmtId="3" fontId="6" fillId="4" borderId="25" xfId="0" applyNumberFormat="1" applyFont="1" applyFill="1" applyBorder="1" applyAlignment="1">
      <alignment horizontal="center" vertical="center" textRotation="90" wrapText="1"/>
    </xf>
    <xf numFmtId="164" fontId="1" fillId="10" borderId="51" xfId="1" applyNumberFormat="1" applyFont="1" applyFill="1" applyBorder="1" applyAlignment="1">
      <alignment horizontal="left" vertical="top" wrapText="1"/>
    </xf>
    <xf numFmtId="164" fontId="1" fillId="10" borderId="23" xfId="1" applyNumberFormat="1" applyFont="1" applyFill="1" applyBorder="1" applyAlignment="1">
      <alignment horizontal="left" vertical="top" wrapText="1"/>
    </xf>
    <xf numFmtId="165" fontId="1" fillId="4" borderId="5" xfId="0" applyNumberFormat="1" applyFont="1" applyFill="1" applyBorder="1" applyAlignment="1">
      <alignment horizontal="left" vertical="top" wrapText="1"/>
    </xf>
    <xf numFmtId="49" fontId="5" fillId="2" borderId="44" xfId="0" applyNumberFormat="1" applyFont="1" applyFill="1" applyBorder="1" applyAlignment="1">
      <alignment horizontal="center" vertical="top"/>
    </xf>
    <xf numFmtId="49" fontId="5" fillId="2" borderId="46" xfId="0" applyNumberFormat="1" applyFont="1" applyFill="1" applyBorder="1" applyAlignment="1">
      <alignment horizontal="center" vertical="top"/>
    </xf>
    <xf numFmtId="49" fontId="5" fillId="2" borderId="6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center" vertical="top"/>
    </xf>
    <xf numFmtId="49" fontId="4" fillId="3" borderId="16" xfId="0" applyNumberFormat="1" applyFont="1" applyFill="1" applyBorder="1" applyAlignment="1">
      <alignment horizontal="center" vertical="top"/>
    </xf>
    <xf numFmtId="165" fontId="3" fillId="4" borderId="26" xfId="0" applyNumberFormat="1" applyFont="1" applyFill="1" applyBorder="1" applyAlignment="1">
      <alignment horizontal="left" vertical="top" wrapText="1"/>
    </xf>
    <xf numFmtId="165" fontId="3" fillId="4" borderId="30" xfId="0" applyNumberFormat="1" applyFont="1" applyFill="1" applyBorder="1" applyAlignment="1">
      <alignment horizontal="left" vertical="top" wrapText="1"/>
    </xf>
    <xf numFmtId="165" fontId="3" fillId="4" borderId="35" xfId="0" applyNumberFormat="1" applyFont="1" applyFill="1" applyBorder="1" applyAlignment="1">
      <alignment horizontal="left" vertical="top" wrapText="1"/>
    </xf>
    <xf numFmtId="3" fontId="17" fillId="4" borderId="38" xfId="0" applyNumberFormat="1" applyFont="1" applyFill="1" applyBorder="1" applyAlignment="1">
      <alignment horizontal="center" vertical="top" textRotation="90" wrapText="1"/>
    </xf>
    <xf numFmtId="3" fontId="17" fillId="4" borderId="30" xfId="0" applyNumberFormat="1" applyFont="1" applyFill="1" applyBorder="1" applyAlignment="1">
      <alignment horizontal="center" vertical="top" textRotation="90" wrapText="1"/>
    </xf>
    <xf numFmtId="3" fontId="17" fillId="4" borderId="25" xfId="0" applyNumberFormat="1" applyFont="1" applyFill="1" applyBorder="1" applyAlignment="1">
      <alignment horizontal="center" vertical="top" textRotation="90" wrapText="1"/>
    </xf>
    <xf numFmtId="165" fontId="5" fillId="8" borderId="58" xfId="0" applyNumberFormat="1" applyFont="1" applyFill="1" applyBorder="1" applyAlignment="1">
      <alignment horizontal="right" vertical="top"/>
    </xf>
    <xf numFmtId="165" fontId="5" fillId="8" borderId="21" xfId="0" applyNumberFormat="1" applyFont="1" applyFill="1" applyBorder="1" applyAlignment="1">
      <alignment horizontal="right" vertical="top"/>
    </xf>
    <xf numFmtId="165" fontId="5" fillId="8" borderId="20" xfId="0" applyNumberFormat="1" applyFont="1" applyFill="1" applyBorder="1" applyAlignment="1">
      <alignment horizontal="center" vertical="top"/>
    </xf>
    <xf numFmtId="165" fontId="5" fillId="8" borderId="21" xfId="0" applyNumberFormat="1" applyFont="1" applyFill="1" applyBorder="1" applyAlignment="1">
      <alignment horizontal="center" vertical="top"/>
    </xf>
    <xf numFmtId="165" fontId="5" fillId="8" borderId="22" xfId="0" applyNumberFormat="1" applyFont="1" applyFill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right" vertical="top"/>
    </xf>
    <xf numFmtId="49" fontId="5" fillId="7" borderId="21" xfId="0" applyNumberFormat="1" applyFont="1" applyFill="1" applyBorder="1" applyAlignment="1">
      <alignment horizontal="right" vertical="top"/>
    </xf>
    <xf numFmtId="165" fontId="5" fillId="7" borderId="23" xfId="0" applyNumberFormat="1" applyFont="1" applyFill="1" applyBorder="1" applyAlignment="1">
      <alignment horizontal="center" vertical="top"/>
    </xf>
    <xf numFmtId="165" fontId="5" fillId="7" borderId="1" xfId="0" applyNumberFormat="1" applyFont="1" applyFill="1" applyBorder="1" applyAlignment="1">
      <alignment horizontal="center" vertical="top"/>
    </xf>
    <xf numFmtId="165" fontId="5" fillId="7" borderId="55" xfId="0" applyNumberFormat="1" applyFont="1" applyFill="1" applyBorder="1" applyAlignment="1">
      <alignment horizontal="center" vertical="top"/>
    </xf>
    <xf numFmtId="49" fontId="1" fillId="4" borderId="39" xfId="0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center"/>
    </xf>
    <xf numFmtId="49" fontId="5" fillId="2" borderId="58" xfId="0" applyNumberFormat="1" applyFont="1" applyFill="1" applyBorder="1" applyAlignment="1">
      <alignment horizontal="right" vertical="top" wrapText="1"/>
    </xf>
    <xf numFmtId="49" fontId="5" fillId="2" borderId="21" xfId="0" applyNumberFormat="1" applyFont="1" applyFill="1" applyBorder="1" applyAlignment="1">
      <alignment horizontal="right" vertical="top" wrapText="1"/>
    </xf>
    <xf numFmtId="165" fontId="5" fillId="2" borderId="20" xfId="0" applyNumberFormat="1" applyFont="1" applyFill="1" applyBorder="1" applyAlignment="1">
      <alignment horizontal="center" vertical="center" wrapText="1"/>
    </xf>
    <xf numFmtId="165" fontId="5" fillId="2" borderId="21" xfId="0" applyNumberFormat="1" applyFont="1" applyFill="1" applyBorder="1" applyAlignment="1">
      <alignment horizontal="center" vertical="center" wrapText="1"/>
    </xf>
    <xf numFmtId="165" fontId="5" fillId="2" borderId="22" xfId="0" applyNumberFormat="1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right" vertical="top" wrapText="1"/>
    </xf>
    <xf numFmtId="0" fontId="5" fillId="5" borderId="37" xfId="0" applyFont="1" applyFill="1" applyBorder="1" applyAlignment="1">
      <alignment horizontal="right" vertical="top" wrapText="1"/>
    </xf>
    <xf numFmtId="49" fontId="5" fillId="8" borderId="2" xfId="0" applyNumberFormat="1" applyFont="1" applyFill="1" applyBorder="1" applyAlignment="1">
      <alignment horizontal="center" vertical="top" wrapText="1"/>
    </xf>
    <xf numFmtId="49" fontId="5" fillId="8" borderId="29" xfId="0" applyNumberFormat="1" applyFont="1" applyFill="1" applyBorder="1" applyAlignment="1">
      <alignment horizontal="center" vertical="top" wrapText="1"/>
    </xf>
    <xf numFmtId="49" fontId="5" fillId="8" borderId="14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3" borderId="30" xfId="0" applyNumberFormat="1" applyFont="1" applyFill="1" applyBorder="1" applyAlignment="1">
      <alignment horizontal="center" vertical="top"/>
    </xf>
    <xf numFmtId="49" fontId="5" fillId="3" borderId="35" xfId="0" applyNumberFormat="1" applyFont="1" applyFill="1" applyBorder="1" applyAlignment="1">
      <alignment horizontal="center" vertical="top"/>
    </xf>
    <xf numFmtId="3" fontId="6" fillId="4" borderId="38" xfId="0" applyNumberFormat="1" applyFont="1" applyFill="1" applyBorder="1" applyAlignment="1">
      <alignment horizontal="center" vertical="top" textRotation="90" wrapText="1"/>
    </xf>
    <xf numFmtId="3" fontId="6" fillId="4" borderId="30" xfId="0" applyNumberFormat="1" applyFont="1" applyFill="1" applyBorder="1" applyAlignment="1">
      <alignment horizontal="center" vertical="top" textRotation="90" wrapText="1"/>
    </xf>
    <xf numFmtId="3" fontId="6" fillId="4" borderId="25" xfId="0" applyNumberFormat="1" applyFont="1" applyFill="1" applyBorder="1" applyAlignment="1">
      <alignment horizontal="center" vertical="top" textRotation="90" wrapText="1"/>
    </xf>
    <xf numFmtId="49" fontId="3" fillId="4" borderId="7" xfId="0" applyNumberFormat="1" applyFont="1" applyFill="1" applyBorder="1" applyAlignment="1">
      <alignment horizontal="center" vertical="top"/>
    </xf>
    <xf numFmtId="49" fontId="3" fillId="4" borderId="11" xfId="0" applyNumberFormat="1" applyFont="1" applyFill="1" applyBorder="1" applyAlignment="1">
      <alignment horizontal="center" vertical="top"/>
    </xf>
    <xf numFmtId="49" fontId="3" fillId="4" borderId="1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0" fontId="5" fillId="7" borderId="8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left" vertical="top" wrapText="1"/>
    </xf>
    <xf numFmtId="0" fontId="5" fillId="7" borderId="5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left" vertical="top" wrapText="1"/>
    </xf>
    <xf numFmtId="165" fontId="1" fillId="4" borderId="26" xfId="0" applyNumberFormat="1" applyFont="1" applyFill="1" applyBorder="1" applyAlignment="1">
      <alignment horizontal="left" vertical="top" wrapText="1"/>
    </xf>
    <xf numFmtId="165" fontId="1" fillId="4" borderId="30" xfId="0" applyNumberFormat="1" applyFont="1" applyFill="1" applyBorder="1" applyAlignment="1">
      <alignment horizontal="left" vertical="top" wrapText="1"/>
    </xf>
    <xf numFmtId="165" fontId="1" fillId="4" borderId="35" xfId="0" applyNumberFormat="1" applyFont="1" applyFill="1" applyBorder="1" applyAlignment="1">
      <alignment horizontal="left" vertical="top" wrapText="1"/>
    </xf>
    <xf numFmtId="49" fontId="5" fillId="4" borderId="43" xfId="0" applyNumberFormat="1" applyFont="1" applyFill="1" applyBorder="1" applyAlignment="1">
      <alignment horizontal="center" vertical="top"/>
    </xf>
    <xf numFmtId="165" fontId="1" fillId="4" borderId="31" xfId="0" applyNumberFormat="1" applyFont="1" applyFill="1" applyBorder="1" applyAlignment="1">
      <alignment horizontal="center" vertical="center" textRotation="90" wrapText="1"/>
    </xf>
    <xf numFmtId="165" fontId="1" fillId="4" borderId="36" xfId="0" applyNumberFormat="1" applyFont="1" applyFill="1" applyBorder="1" applyAlignment="1">
      <alignment horizontal="center" vertical="center" textRotation="90" wrapText="1"/>
    </xf>
    <xf numFmtId="165" fontId="3" fillId="4" borderId="5" xfId="0" applyNumberFormat="1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165" fontId="3" fillId="0" borderId="27" xfId="0" applyNumberFormat="1" applyFont="1" applyFill="1" applyBorder="1" applyAlignment="1">
      <alignment horizontal="center" vertical="top" wrapText="1"/>
    </xf>
    <xf numFmtId="165" fontId="3" fillId="0" borderId="36" xfId="0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0" fontId="13" fillId="4" borderId="0" xfId="0" applyFont="1" applyFill="1" applyBorder="1" applyAlignment="1">
      <alignment vertical="top" wrapText="1"/>
    </xf>
    <xf numFmtId="165" fontId="1" fillId="0" borderId="40" xfId="0" applyNumberFormat="1" applyFont="1" applyFill="1" applyBorder="1" applyAlignment="1">
      <alignment horizontal="center" vertical="center" textRotation="90" wrapText="1"/>
    </xf>
    <xf numFmtId="165" fontId="1" fillId="0" borderId="42" xfId="0" applyNumberFormat="1" applyFont="1" applyFill="1" applyBorder="1" applyAlignment="1">
      <alignment horizontal="center" vertical="center" textRotation="90" wrapText="1"/>
    </xf>
    <xf numFmtId="0" fontId="6" fillId="0" borderId="38" xfId="0" applyNumberFormat="1" applyFont="1" applyFill="1" applyBorder="1" applyAlignment="1">
      <alignment horizontal="center" vertical="center" textRotation="90" wrapText="1"/>
    </xf>
    <xf numFmtId="0" fontId="6" fillId="0" borderId="30" xfId="0" applyNumberFormat="1" applyFont="1" applyFill="1" applyBorder="1" applyAlignment="1">
      <alignment horizontal="center" vertical="center" textRotation="90" wrapText="1"/>
    </xf>
    <xf numFmtId="0" fontId="6" fillId="0" borderId="25" xfId="0" applyNumberFormat="1" applyFont="1" applyFill="1" applyBorder="1" applyAlignment="1">
      <alignment horizontal="center" vertical="center" textRotation="90" wrapText="1"/>
    </xf>
    <xf numFmtId="166" fontId="1" fillId="10" borderId="93" xfId="1" applyFont="1" applyFill="1" applyBorder="1" applyAlignment="1">
      <alignment horizontal="left" vertical="top" wrapText="1"/>
    </xf>
    <xf numFmtId="166" fontId="1" fillId="10" borderId="42" xfId="1" applyFont="1" applyFill="1" applyBorder="1" applyAlignment="1">
      <alignment horizontal="left" vertical="top" wrapText="1"/>
    </xf>
    <xf numFmtId="166" fontId="1" fillId="10" borderId="23" xfId="1" applyFont="1" applyFill="1" applyBorder="1" applyAlignment="1">
      <alignment horizontal="left" vertical="top" wrapText="1"/>
    </xf>
    <xf numFmtId="49" fontId="5" fillId="2" borderId="58" xfId="0" applyNumberFormat="1" applyFont="1" applyFill="1" applyBorder="1" applyAlignment="1">
      <alignment horizontal="left" vertical="top" wrapText="1"/>
    </xf>
    <xf numFmtId="49" fontId="5" fillId="2" borderId="21" xfId="0" applyNumberFormat="1" applyFont="1" applyFill="1" applyBorder="1" applyAlignment="1">
      <alignment horizontal="left" vertical="top" wrapText="1"/>
    </xf>
    <xf numFmtId="49" fontId="5" fillId="2" borderId="22" xfId="0" applyNumberFormat="1" applyFont="1" applyFill="1" applyBorder="1" applyAlignment="1">
      <alignment horizontal="left" vertical="top" wrapText="1"/>
    </xf>
    <xf numFmtId="3" fontId="6" fillId="0" borderId="38" xfId="0" applyNumberFormat="1" applyFont="1" applyFill="1" applyBorder="1" applyAlignment="1">
      <alignment horizontal="center" vertical="center" textRotation="90" wrapText="1"/>
    </xf>
    <xf numFmtId="3" fontId="6" fillId="0" borderId="30" xfId="0" applyNumberFormat="1" applyFont="1" applyFill="1" applyBorder="1" applyAlignment="1">
      <alignment horizontal="center" vertical="center" textRotation="90" wrapText="1"/>
    </xf>
    <xf numFmtId="3" fontId="6" fillId="0" borderId="25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center" vertical="center" textRotation="90"/>
    </xf>
    <xf numFmtId="0" fontId="6" fillId="0" borderId="10" xfId="0" applyNumberFormat="1" applyFont="1" applyBorder="1" applyAlignment="1">
      <alignment horizontal="center" vertical="center" textRotation="90"/>
    </xf>
    <xf numFmtId="0" fontId="6" fillId="0" borderId="49" xfId="0" applyNumberFormat="1" applyFont="1" applyBorder="1" applyAlignment="1">
      <alignment horizontal="center" vertical="center" textRotation="90"/>
    </xf>
    <xf numFmtId="0" fontId="4" fillId="0" borderId="31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right" vertical="top" wrapText="1"/>
    </xf>
    <xf numFmtId="49" fontId="5" fillId="2" borderId="37" xfId="0" applyNumberFormat="1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164" fontId="3" fillId="2" borderId="37" xfId="0" applyNumberFormat="1" applyFont="1" applyFill="1" applyBorder="1" applyAlignment="1">
      <alignment horizontal="center" vertical="top"/>
    </xf>
    <xf numFmtId="164" fontId="3" fillId="2" borderId="61" xfId="0" applyNumberFormat="1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1" fillId="4" borderId="53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6" fillId="0" borderId="52" xfId="0" applyNumberFormat="1" applyFont="1" applyBorder="1" applyAlignment="1">
      <alignment horizontal="center" vertical="center" textRotation="90"/>
    </xf>
    <xf numFmtId="0" fontId="6" fillId="0" borderId="16" xfId="0" applyNumberFormat="1" applyFont="1" applyBorder="1" applyAlignment="1">
      <alignment horizontal="center" vertical="center" textRotation="90"/>
    </xf>
    <xf numFmtId="49" fontId="3" fillId="4" borderId="17" xfId="0" applyNumberFormat="1" applyFont="1" applyFill="1" applyBorder="1" applyAlignment="1">
      <alignment horizontal="center" vertical="top"/>
    </xf>
    <xf numFmtId="0" fontId="4" fillId="4" borderId="68" xfId="0" applyFont="1" applyFill="1" applyBorder="1" applyAlignment="1">
      <alignment horizontal="left" vertical="top" wrapText="1"/>
    </xf>
    <xf numFmtId="0" fontId="4" fillId="4" borderId="67" xfId="0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1" fillId="4" borderId="38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center" textRotation="90"/>
    </xf>
    <xf numFmtId="3" fontId="6" fillId="0" borderId="10" xfId="0" applyNumberFormat="1" applyFont="1" applyBorder="1" applyAlignment="1">
      <alignment horizontal="center" vertical="center" textRotation="90"/>
    </xf>
    <xf numFmtId="3" fontId="6" fillId="0" borderId="16" xfId="0" applyNumberFormat="1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vertical="center" textRotation="90"/>
    </xf>
    <xf numFmtId="0" fontId="5" fillId="0" borderId="36" xfId="0" applyFont="1" applyBorder="1" applyAlignment="1">
      <alignment horizontal="center" vertical="center" textRotation="90"/>
    </xf>
    <xf numFmtId="49" fontId="3" fillId="2" borderId="58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0" fontId="1" fillId="9" borderId="23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55" xfId="0" applyFont="1" applyFill="1" applyBorder="1" applyAlignment="1">
      <alignment horizontal="center" vertical="top" wrapText="1"/>
    </xf>
    <xf numFmtId="49" fontId="3" fillId="2" borderId="58" xfId="0" applyNumberFormat="1" applyFont="1" applyFill="1" applyBorder="1" applyAlignment="1">
      <alignment horizontal="left" vertical="top"/>
    </xf>
    <xf numFmtId="49" fontId="3" fillId="2" borderId="21" xfId="0" applyNumberFormat="1" applyFont="1" applyFill="1" applyBorder="1" applyAlignment="1">
      <alignment horizontal="left" vertical="top"/>
    </xf>
    <xf numFmtId="49" fontId="3" fillId="2" borderId="22" xfId="0" applyNumberFormat="1" applyFont="1" applyFill="1" applyBorder="1" applyAlignment="1">
      <alignment horizontal="left" vertical="top"/>
    </xf>
    <xf numFmtId="0" fontId="1" fillId="4" borderId="31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left" vertical="top" wrapText="1"/>
    </xf>
    <xf numFmtId="0" fontId="1" fillId="4" borderId="36" xfId="0" applyFont="1" applyFill="1" applyBorder="1" applyAlignment="1">
      <alignment horizontal="left"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4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3" fontId="6" fillId="0" borderId="4" xfId="0" applyNumberFormat="1" applyFont="1" applyFill="1" applyBorder="1" applyAlignment="1">
      <alignment horizontal="center" vertical="center" textRotation="90" wrapText="1"/>
    </xf>
    <xf numFmtId="3" fontId="6" fillId="0" borderId="10" xfId="0" applyNumberFormat="1" applyFont="1" applyFill="1" applyBorder="1" applyAlignment="1">
      <alignment horizontal="center" vertical="center" textRotation="90" wrapText="1"/>
    </xf>
    <xf numFmtId="3" fontId="6" fillId="0" borderId="16" xfId="0" applyNumberFormat="1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52" xfId="0" applyFont="1" applyFill="1" applyBorder="1" applyAlignment="1">
      <alignment horizontal="center" vertical="center" textRotation="90" wrapText="1"/>
    </xf>
    <xf numFmtId="0" fontId="1" fillId="0" borderId="49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64" xfId="0" applyFont="1" applyFill="1" applyBorder="1" applyAlignment="1">
      <alignment horizontal="center" vertical="center" textRotation="90" wrapText="1"/>
    </xf>
    <xf numFmtId="0" fontId="1" fillId="4" borderId="51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0" borderId="40" xfId="0" applyFont="1" applyFill="1" applyBorder="1" applyAlignment="1">
      <alignment horizontal="left" vertical="top" wrapText="1"/>
    </xf>
    <xf numFmtId="0" fontId="1" fillId="0" borderId="42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left" vertical="top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 textRotation="90" wrapText="1"/>
    </xf>
    <xf numFmtId="0" fontId="6" fillId="0" borderId="4" xfId="0" applyNumberFormat="1" applyFont="1" applyFill="1" applyBorder="1" applyAlignment="1">
      <alignment horizontal="center" vertical="center" textRotation="90" wrapText="1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49" fontId="3" fillId="6" borderId="40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5" xfId="0" applyNumberFormat="1" applyFont="1" applyFill="1" applyBorder="1" applyAlignment="1">
      <alignment horizontal="left" vertical="top" wrapText="1"/>
    </xf>
    <xf numFmtId="0" fontId="12" fillId="7" borderId="54" xfId="0" applyFont="1" applyFill="1" applyBorder="1" applyAlignment="1">
      <alignment horizontal="left" vertical="top" wrapText="1"/>
    </xf>
    <xf numFmtId="0" fontId="12" fillId="7" borderId="63" xfId="0" applyFont="1" applyFill="1" applyBorder="1" applyAlignment="1">
      <alignment horizontal="left" vertical="top" wrapText="1"/>
    </xf>
    <xf numFmtId="0" fontId="12" fillId="7" borderId="60" xfId="0" applyFont="1" applyFill="1" applyBorder="1" applyAlignment="1">
      <alignment horizontal="left" vertical="top" wrapText="1"/>
    </xf>
    <xf numFmtId="0" fontId="3" fillId="8" borderId="30" xfId="0" applyFont="1" applyFill="1" applyBorder="1" applyAlignment="1">
      <alignment horizontal="left" vertical="top"/>
    </xf>
    <xf numFmtId="0" fontId="3" fillId="8" borderId="0" xfId="0" applyFont="1" applyFill="1" applyBorder="1" applyAlignment="1">
      <alignment horizontal="left" vertical="top"/>
    </xf>
    <xf numFmtId="0" fontId="3" fillId="8" borderId="47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61" xfId="0" applyFont="1" applyFill="1" applyBorder="1" applyAlignment="1">
      <alignment horizontal="left" vertical="top" wrapText="1"/>
    </xf>
    <xf numFmtId="49" fontId="3" fillId="8" borderId="2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8" borderId="31" xfId="0" applyNumberFormat="1" applyFont="1" applyFill="1" applyBorder="1" applyAlignment="1">
      <alignment horizontal="center" vertical="top"/>
    </xf>
    <xf numFmtId="49" fontId="3" fillId="8" borderId="1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49" fontId="3" fillId="3" borderId="35" xfId="0" applyNumberFormat="1" applyFont="1" applyFill="1" applyBorder="1" applyAlignment="1">
      <alignment horizontal="center" vertical="top"/>
    </xf>
    <xf numFmtId="0" fontId="1" fillId="3" borderId="27" xfId="0" applyFont="1" applyFill="1" applyBorder="1" applyAlignment="1">
      <alignment horizontal="left" vertical="top" wrapText="1"/>
    </xf>
    <xf numFmtId="0" fontId="1" fillId="3" borderId="29" xfId="0" applyFont="1" applyFill="1" applyBorder="1" applyAlignment="1">
      <alignment horizontal="left" vertical="top" wrapText="1"/>
    </xf>
    <xf numFmtId="0" fontId="1" fillId="3" borderId="36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textRotation="90" wrapText="1"/>
    </xf>
    <xf numFmtId="164" fontId="1" fillId="0" borderId="42" xfId="0" applyNumberFormat="1" applyFont="1" applyBorder="1" applyAlignment="1">
      <alignment horizontal="center" vertical="center" textRotation="90" wrapText="1"/>
    </xf>
    <xf numFmtId="164" fontId="1" fillId="0" borderId="23" xfId="0" applyNumberFormat="1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10" xfId="0" applyNumberFormat="1" applyFont="1" applyBorder="1" applyAlignment="1">
      <alignment horizontal="center" vertical="center" textRotation="90" wrapText="1"/>
    </xf>
    <xf numFmtId="164" fontId="1" fillId="0" borderId="16" xfId="0" applyNumberFormat="1" applyFont="1" applyBorder="1" applyAlignment="1">
      <alignment horizontal="center" vertical="center" textRotation="90" wrapText="1"/>
    </xf>
    <xf numFmtId="164" fontId="1" fillId="0" borderId="45" xfId="0" applyNumberFormat="1" applyFont="1" applyBorder="1" applyAlignment="1">
      <alignment horizontal="center" vertical="center" textRotation="90" wrapText="1"/>
    </xf>
    <xf numFmtId="164" fontId="1" fillId="0" borderId="47" xfId="0" applyNumberFormat="1" applyFont="1" applyBorder="1" applyAlignment="1">
      <alignment horizontal="center" vertical="center" textRotation="90" wrapText="1"/>
    </xf>
    <xf numFmtId="164" fontId="1" fillId="0" borderId="55" xfId="0" applyNumberFormat="1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6" xfId="0" applyNumberFormat="1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1" fillId="0" borderId="11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shrinkToFit="1"/>
    </xf>
    <xf numFmtId="0" fontId="1" fillId="0" borderId="47" xfId="0" applyFont="1" applyBorder="1" applyAlignment="1">
      <alignment horizontal="center" vertical="center" textRotation="90" shrinkToFit="1"/>
    </xf>
    <xf numFmtId="0" fontId="1" fillId="0" borderId="55" xfId="0" applyFont="1" applyBorder="1" applyAlignment="1">
      <alignment horizontal="center" vertical="center" textRotation="90" shrinkToFit="1"/>
    </xf>
    <xf numFmtId="165" fontId="20" fillId="4" borderId="26" xfId="0" applyNumberFormat="1" applyFont="1" applyFill="1" applyBorder="1" applyAlignment="1">
      <alignment horizontal="left" vertical="top" wrapText="1"/>
    </xf>
    <xf numFmtId="165" fontId="20" fillId="4" borderId="30" xfId="0" applyNumberFormat="1" applyFont="1" applyFill="1" applyBorder="1" applyAlignment="1">
      <alignment horizontal="left" vertical="top" wrapText="1"/>
    </xf>
    <xf numFmtId="165" fontId="20" fillId="4" borderId="35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center"/>
    </xf>
    <xf numFmtId="0" fontId="1" fillId="0" borderId="42" xfId="0" applyFont="1" applyBorder="1" applyAlignment="1">
      <alignment horizontal="left" vertical="top" wrapText="1"/>
    </xf>
    <xf numFmtId="164" fontId="1" fillId="0" borderId="42" xfId="0" applyNumberFormat="1" applyFont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left" vertical="top" wrapText="1"/>
    </xf>
    <xf numFmtId="0" fontId="4" fillId="0" borderId="69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67" xfId="0" applyFont="1" applyFill="1" applyBorder="1" applyAlignment="1">
      <alignment horizontal="left" vertical="top" wrapText="1"/>
    </xf>
    <xf numFmtId="0" fontId="1" fillId="0" borderId="68" xfId="0" applyFont="1" applyFill="1" applyBorder="1" applyAlignment="1">
      <alignment horizontal="left" vertical="top" wrapText="1"/>
    </xf>
    <xf numFmtId="0" fontId="1" fillId="0" borderId="67" xfId="0" applyFont="1" applyFill="1" applyBorder="1" applyAlignment="1">
      <alignment horizontal="left" vertical="top" wrapText="1"/>
    </xf>
    <xf numFmtId="0" fontId="1" fillId="4" borderId="68" xfId="0" applyFont="1" applyFill="1" applyBorder="1" applyAlignment="1">
      <alignment horizontal="left" vertical="top" wrapText="1"/>
    </xf>
    <xf numFmtId="0" fontId="1" fillId="4" borderId="69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 textRotation="90" wrapText="1" shrinkToFit="1"/>
    </xf>
    <xf numFmtId="0" fontId="1" fillId="4" borderId="10" xfId="0" applyFont="1" applyFill="1" applyBorder="1" applyAlignment="1">
      <alignment horizontal="center" vertical="center" textRotation="90" wrapText="1" shrinkToFit="1"/>
    </xf>
    <xf numFmtId="0" fontId="1" fillId="4" borderId="16" xfId="0" applyFont="1" applyFill="1" applyBorder="1" applyAlignment="1">
      <alignment horizontal="center" vertical="center" textRotation="90" wrapText="1" shrinkToFit="1"/>
    </xf>
    <xf numFmtId="3" fontId="24" fillId="0" borderId="0" xfId="0" applyNumberFormat="1" applyFont="1" applyAlignment="1">
      <alignment horizontal="right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4" fillId="4" borderId="12" xfId="0" applyNumberFormat="1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165" fontId="3" fillId="4" borderId="11" xfId="0" applyNumberFormat="1" applyFont="1" applyFill="1" applyBorder="1" applyAlignment="1">
      <alignment horizontal="left" vertical="top" wrapText="1"/>
    </xf>
    <xf numFmtId="165" fontId="3" fillId="4" borderId="17" xfId="0" applyNumberFormat="1" applyFont="1" applyFill="1" applyBorder="1" applyAlignment="1">
      <alignment horizontal="left" vertical="top" wrapText="1"/>
    </xf>
    <xf numFmtId="3" fontId="17" fillId="4" borderId="4" xfId="0" applyNumberFormat="1" applyFont="1" applyFill="1" applyBorder="1" applyAlignment="1">
      <alignment horizontal="center" vertical="top" textRotation="90" wrapText="1"/>
    </xf>
    <xf numFmtId="3" fontId="17" fillId="4" borderId="10" xfId="0" applyNumberFormat="1" applyFont="1" applyFill="1" applyBorder="1" applyAlignment="1">
      <alignment horizontal="center" vertical="top" textRotation="90" wrapText="1"/>
    </xf>
    <xf numFmtId="3" fontId="17" fillId="4" borderId="16" xfId="0" applyNumberFormat="1" applyFont="1" applyFill="1" applyBorder="1" applyAlignment="1">
      <alignment horizontal="center" vertical="top" textRotation="90"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17" xfId="0" applyNumberFormat="1" applyFont="1" applyFill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 wrapText="1"/>
    </xf>
    <xf numFmtId="0" fontId="4" fillId="4" borderId="45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 wrapText="1"/>
    </xf>
    <xf numFmtId="0" fontId="14" fillId="4" borderId="47" xfId="0" applyFont="1" applyFill="1" applyBorder="1" applyAlignment="1">
      <alignment horizontal="center" vertical="top" wrapText="1"/>
    </xf>
    <xf numFmtId="165" fontId="3" fillId="0" borderId="64" xfId="0" applyNumberFormat="1" applyFont="1" applyBorder="1" applyAlignment="1">
      <alignment horizontal="left" vertical="top" wrapText="1"/>
    </xf>
    <xf numFmtId="165" fontId="3" fillId="0" borderId="56" xfId="0" applyNumberFormat="1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left" vertical="top" wrapText="1"/>
    </xf>
    <xf numFmtId="0" fontId="4" fillId="4" borderId="38" xfId="0" applyFont="1" applyFill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14" fillId="4" borderId="30" xfId="0" applyFont="1" applyFill="1" applyBorder="1" applyAlignment="1">
      <alignment horizontal="center" vertical="top" wrapText="1"/>
    </xf>
    <xf numFmtId="49" fontId="5" fillId="4" borderId="53" xfId="0" applyNumberFormat="1" applyFont="1" applyFill="1" applyBorder="1" applyAlignment="1">
      <alignment horizontal="center" vertical="top"/>
    </xf>
    <xf numFmtId="0" fontId="4" fillId="4" borderId="31" xfId="0" applyFont="1" applyFill="1" applyBorder="1" applyAlignment="1">
      <alignment vertical="top" wrapText="1"/>
    </xf>
    <xf numFmtId="0" fontId="4" fillId="4" borderId="29" xfId="0" applyFont="1" applyFill="1" applyBorder="1" applyAlignment="1">
      <alignment vertical="top" wrapText="1"/>
    </xf>
    <xf numFmtId="0" fontId="13" fillId="4" borderId="34" xfId="0" applyFont="1" applyFill="1" applyBorder="1" applyAlignment="1">
      <alignment vertical="top" wrapText="1"/>
    </xf>
    <xf numFmtId="0" fontId="4" fillId="4" borderId="27" xfId="0" applyFont="1" applyFill="1" applyBorder="1" applyAlignment="1">
      <alignment vertical="top" wrapText="1"/>
    </xf>
    <xf numFmtId="0" fontId="13" fillId="4" borderId="29" xfId="0" applyFont="1" applyFill="1" applyBorder="1" applyAlignment="1">
      <alignment vertical="top" wrapText="1"/>
    </xf>
    <xf numFmtId="49" fontId="3" fillId="0" borderId="50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1" fillId="4" borderId="32" xfId="0" applyNumberFormat="1" applyFont="1" applyFill="1" applyBorder="1" applyAlignment="1">
      <alignment horizontal="center" vertical="top" wrapText="1"/>
    </xf>
    <xf numFmtId="49" fontId="1" fillId="4" borderId="18" xfId="0" applyNumberFormat="1" applyFont="1" applyFill="1" applyBorder="1" applyAlignment="1">
      <alignment horizontal="center" vertical="top" wrapText="1"/>
    </xf>
    <xf numFmtId="49" fontId="4" fillId="4" borderId="32" xfId="0" applyNumberFormat="1" applyFont="1" applyFill="1" applyBorder="1" applyAlignment="1">
      <alignment horizontal="center" vertical="top" wrapText="1"/>
    </xf>
    <xf numFmtId="49" fontId="4" fillId="4" borderId="48" xfId="0" applyNumberFormat="1" applyFont="1" applyFill="1" applyBorder="1" applyAlignment="1">
      <alignment horizontal="center" vertical="top" wrapText="1"/>
    </xf>
    <xf numFmtId="3" fontId="17" fillId="4" borderId="33" xfId="0" applyNumberFormat="1" applyFont="1" applyFill="1" applyBorder="1" applyAlignment="1">
      <alignment horizontal="center" vertical="top" textRotation="90"/>
    </xf>
    <xf numFmtId="3" fontId="17" fillId="4" borderId="64" xfId="0" applyNumberFormat="1" applyFont="1" applyFill="1" applyBorder="1" applyAlignment="1">
      <alignment horizontal="center" vertical="top" textRotation="90"/>
    </xf>
    <xf numFmtId="49" fontId="1" fillId="4" borderId="6" xfId="0" applyNumberFormat="1" applyFont="1" applyFill="1" applyBorder="1" applyAlignment="1">
      <alignment horizontal="center" vertical="top" wrapText="1"/>
    </xf>
    <xf numFmtId="49" fontId="1" fillId="4" borderId="12" xfId="0" applyNumberFormat="1" applyFont="1" applyFill="1" applyBorder="1" applyAlignment="1">
      <alignment horizontal="center" vertical="top" wrapText="1"/>
    </xf>
    <xf numFmtId="49" fontId="5" fillId="8" borderId="34" xfId="0" applyNumberFormat="1" applyFont="1" applyFill="1" applyBorder="1" applyAlignment="1">
      <alignment horizontal="center" vertical="top" wrapText="1"/>
    </xf>
    <xf numFmtId="49" fontId="5" fillId="3" borderId="64" xfId="0" applyNumberFormat="1" applyFont="1" applyFill="1" applyBorder="1" applyAlignment="1">
      <alignment horizontal="center" vertical="top"/>
    </xf>
    <xf numFmtId="49" fontId="5" fillId="3" borderId="33" xfId="0" applyNumberFormat="1" applyFont="1" applyFill="1" applyBorder="1" applyAlignment="1">
      <alignment horizontal="center" vertical="top"/>
    </xf>
    <xf numFmtId="165" fontId="1" fillId="4" borderId="56" xfId="0" applyNumberFormat="1" applyFont="1" applyFill="1" applyBorder="1" applyAlignment="1">
      <alignment horizontal="left" vertical="top" wrapText="1"/>
    </xf>
    <xf numFmtId="49" fontId="5" fillId="4" borderId="54" xfId="0" applyNumberFormat="1" applyFont="1" applyFill="1" applyBorder="1" applyAlignment="1">
      <alignment horizontal="center" vertical="top"/>
    </xf>
    <xf numFmtId="0" fontId="4" fillId="4" borderId="70" xfId="0" applyFont="1" applyFill="1" applyBorder="1" applyAlignment="1">
      <alignment horizontal="center" vertical="top" wrapText="1"/>
    </xf>
    <xf numFmtId="0" fontId="14" fillId="4" borderId="73" xfId="0" applyFont="1" applyFill="1" applyBorder="1" applyAlignment="1">
      <alignment horizontal="center" vertical="top" wrapText="1"/>
    </xf>
    <xf numFmtId="165" fontId="1" fillId="4" borderId="29" xfId="0" applyNumberFormat="1" applyFont="1" applyFill="1" applyBorder="1" applyAlignment="1">
      <alignment horizontal="left" vertical="top" wrapText="1"/>
    </xf>
    <xf numFmtId="0" fontId="6" fillId="0" borderId="30" xfId="0" applyNumberFormat="1" applyFont="1" applyBorder="1" applyAlignment="1">
      <alignment horizontal="center" vertical="top" textRotation="90" wrapText="1"/>
    </xf>
    <xf numFmtId="0" fontId="6" fillId="0" borderId="25" xfId="0" applyNumberFormat="1" applyFont="1" applyBorder="1" applyAlignment="1">
      <alignment horizontal="center" vertical="top" textRotation="90" wrapText="1"/>
    </xf>
    <xf numFmtId="0" fontId="4" fillId="4" borderId="33" xfId="0" applyFont="1" applyFill="1" applyBorder="1" applyAlignment="1">
      <alignment horizontal="center" vertical="top" wrapText="1"/>
    </xf>
    <xf numFmtId="0" fontId="14" fillId="4" borderId="64" xfId="0" applyFont="1" applyFill="1" applyBorder="1" applyAlignment="1">
      <alignment horizontal="center" vertical="top" wrapText="1"/>
    </xf>
    <xf numFmtId="165" fontId="1" fillId="4" borderId="41" xfId="0" applyNumberFormat="1" applyFont="1" applyFill="1" applyBorder="1" applyAlignment="1">
      <alignment horizontal="center" vertical="center" textRotation="90" wrapText="1"/>
    </xf>
    <xf numFmtId="49" fontId="5" fillId="8" borderId="31" xfId="0" applyNumberFormat="1" applyFont="1" applyFill="1" applyBorder="1" applyAlignment="1">
      <alignment horizontal="center" vertical="top" wrapText="1"/>
    </xf>
    <xf numFmtId="49" fontId="5" fillId="4" borderId="13" xfId="0" applyNumberFormat="1" applyFont="1" applyFill="1" applyBorder="1" applyAlignment="1">
      <alignment horizontal="center" vertical="top"/>
    </xf>
    <xf numFmtId="3" fontId="17" fillId="4" borderId="33" xfId="0" applyNumberFormat="1" applyFont="1" applyFill="1" applyBorder="1" applyAlignment="1">
      <alignment horizontal="center" vertical="top" textRotation="90" wrapText="1"/>
    </xf>
    <xf numFmtId="3" fontId="17" fillId="4" borderId="64" xfId="0" applyNumberFormat="1" applyFont="1" applyFill="1" applyBorder="1" applyAlignment="1">
      <alignment horizontal="center" vertical="top" textRotation="90" wrapText="1"/>
    </xf>
    <xf numFmtId="49" fontId="5" fillId="3" borderId="49" xfId="0" applyNumberFormat="1" applyFont="1" applyFill="1" applyBorder="1" applyAlignment="1">
      <alignment horizontal="center" vertical="top"/>
    </xf>
    <xf numFmtId="49" fontId="5" fillId="2" borderId="69" xfId="0" applyNumberFormat="1" applyFont="1" applyFill="1" applyBorder="1" applyAlignment="1">
      <alignment horizontal="center" vertical="top"/>
    </xf>
    <xf numFmtId="49" fontId="5" fillId="2" borderId="68" xfId="0" applyNumberFormat="1" applyFont="1" applyFill="1" applyBorder="1" applyAlignment="1">
      <alignment horizontal="center" vertical="top"/>
    </xf>
    <xf numFmtId="49" fontId="5" fillId="3" borderId="52" xfId="0" applyNumberFormat="1" applyFont="1" applyFill="1" applyBorder="1" applyAlignment="1">
      <alignment horizontal="center" vertical="top"/>
    </xf>
    <xf numFmtId="165" fontId="3" fillId="4" borderId="56" xfId="0" applyNumberFormat="1" applyFont="1" applyFill="1" applyBorder="1" applyAlignment="1">
      <alignment horizontal="left" vertical="top" wrapText="1"/>
    </xf>
    <xf numFmtId="166" fontId="1" fillId="10" borderId="95" xfId="1" applyFont="1" applyFill="1" applyBorder="1" applyAlignment="1">
      <alignment horizontal="left" vertical="top" wrapText="1"/>
    </xf>
    <xf numFmtId="166" fontId="1" fillId="10" borderId="83" xfId="1" applyFont="1" applyFill="1" applyBorder="1" applyAlignment="1">
      <alignment horizontal="left" vertical="top" wrapText="1"/>
    </xf>
    <xf numFmtId="166" fontId="1" fillId="10" borderId="82" xfId="1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164" fontId="3" fillId="2" borderId="55" xfId="0" applyNumberFormat="1" applyFont="1" applyFill="1" applyBorder="1" applyAlignment="1">
      <alignment horizontal="center" vertical="top"/>
    </xf>
    <xf numFmtId="0" fontId="4" fillId="4" borderId="31" xfId="0" applyFont="1" applyFill="1" applyBorder="1" applyAlignment="1">
      <alignment horizontal="left" vertical="top" wrapText="1"/>
    </xf>
    <xf numFmtId="0" fontId="4" fillId="4" borderId="34" xfId="0" applyFont="1" applyFill="1" applyBorder="1" applyAlignment="1">
      <alignment horizontal="left" vertical="top" wrapText="1"/>
    </xf>
    <xf numFmtId="49" fontId="3" fillId="6" borderId="20" xfId="0" applyNumberFormat="1" applyFont="1" applyFill="1" applyBorder="1" applyAlignment="1">
      <alignment horizontal="left" vertical="top" wrapText="1"/>
    </xf>
    <xf numFmtId="49" fontId="3" fillId="6" borderId="21" xfId="0" applyNumberFormat="1" applyFont="1" applyFill="1" applyBorder="1" applyAlignment="1">
      <alignment horizontal="left" vertical="top" wrapText="1"/>
    </xf>
    <xf numFmtId="49" fontId="3" fillId="6" borderId="22" xfId="0" applyNumberFormat="1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3" fillId="8" borderId="58" xfId="0" applyFont="1" applyFill="1" applyBorder="1" applyAlignment="1">
      <alignment horizontal="left" vertical="top"/>
    </xf>
    <xf numFmtId="0" fontId="3" fillId="8" borderId="21" xfId="0" applyFont="1" applyFill="1" applyBorder="1" applyAlignment="1">
      <alignment horizontal="left" vertical="top"/>
    </xf>
    <xf numFmtId="0" fontId="3" fillId="8" borderId="22" xfId="0" applyFont="1" applyFill="1" applyBorder="1" applyAlignment="1">
      <alignment horizontal="left" vertical="top"/>
    </xf>
    <xf numFmtId="0" fontId="3" fillId="2" borderId="58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12" fillId="7" borderId="20" xfId="0" applyFont="1" applyFill="1" applyBorder="1" applyAlignment="1">
      <alignment horizontal="left" vertical="top" wrapText="1"/>
    </xf>
    <xf numFmtId="0" fontId="12" fillId="7" borderId="21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3" fillId="4" borderId="36" xfId="0" applyFont="1" applyFill="1" applyBorder="1" applyAlignment="1">
      <alignment vertical="top" wrapText="1"/>
    </xf>
    <xf numFmtId="0" fontId="5" fillId="0" borderId="29" xfId="0" applyFont="1" applyBorder="1" applyAlignment="1">
      <alignment horizontal="center" vertical="center" textRotation="90"/>
    </xf>
    <xf numFmtId="165" fontId="5" fillId="4" borderId="40" xfId="0" applyNumberFormat="1" applyFont="1" applyFill="1" applyBorder="1" applyAlignment="1">
      <alignment horizontal="center" vertical="top" wrapText="1"/>
    </xf>
    <xf numFmtId="165" fontId="5" fillId="4" borderId="42" xfId="0" applyNumberFormat="1" applyFont="1" applyFill="1" applyBorder="1" applyAlignment="1">
      <alignment horizontal="center" vertical="top" wrapText="1"/>
    </xf>
    <xf numFmtId="165" fontId="3" fillId="4" borderId="33" xfId="0" applyNumberFormat="1" applyFont="1" applyFill="1" applyBorder="1" applyAlignment="1">
      <alignment horizontal="left" vertical="top" wrapText="1"/>
    </xf>
    <xf numFmtId="165" fontId="1" fillId="0" borderId="51" xfId="0" applyNumberFormat="1" applyFont="1" applyBorder="1" applyAlignment="1">
      <alignment horizontal="center" vertical="center" textRotation="90" wrapText="1"/>
    </xf>
    <xf numFmtId="165" fontId="1" fillId="0" borderId="42" xfId="0" applyNumberFormat="1" applyFont="1" applyBorder="1" applyAlignment="1">
      <alignment horizontal="center" vertical="center" textRotation="90" wrapText="1"/>
    </xf>
    <xf numFmtId="165" fontId="1" fillId="0" borderId="23" xfId="0" applyNumberFormat="1" applyFont="1" applyBorder="1" applyAlignment="1">
      <alignment horizontal="center" vertical="center" textRotation="90" wrapText="1"/>
    </xf>
    <xf numFmtId="49" fontId="1" fillId="0" borderId="48" xfId="0" applyNumberFormat="1" applyFont="1" applyBorder="1" applyAlignment="1">
      <alignment horizontal="center" vertical="top" wrapText="1"/>
    </xf>
    <xf numFmtId="3" fontId="9" fillId="0" borderId="0" xfId="0" applyNumberFormat="1" applyFont="1" applyAlignment="1">
      <alignment horizontal="right" vertical="top" wrapText="1"/>
    </xf>
    <xf numFmtId="0" fontId="1" fillId="0" borderId="6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textRotation="90" wrapText="1"/>
    </xf>
    <xf numFmtId="164" fontId="1" fillId="0" borderId="11" xfId="0" applyNumberFormat="1" applyFont="1" applyBorder="1" applyAlignment="1">
      <alignment horizontal="center" vertical="center" textRotation="90" wrapText="1"/>
    </xf>
    <xf numFmtId="164" fontId="1" fillId="0" borderId="17" xfId="0" applyNumberFormat="1" applyFont="1" applyBorder="1" applyAlignment="1">
      <alignment horizontal="center" vertical="center" textRotation="90" wrapText="1"/>
    </xf>
    <xf numFmtId="0" fontId="1" fillId="0" borderId="56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3" fontId="6" fillId="0" borderId="33" xfId="0" applyNumberFormat="1" applyFont="1" applyFill="1" applyBorder="1" applyAlignment="1">
      <alignment horizontal="center" vertical="top" textRotation="90" wrapText="1"/>
    </xf>
    <xf numFmtId="3" fontId="6" fillId="0" borderId="30" xfId="0" applyNumberFormat="1" applyFont="1" applyFill="1" applyBorder="1" applyAlignment="1">
      <alignment horizontal="center" vertical="top" textRotation="90" wrapText="1"/>
    </xf>
    <xf numFmtId="165" fontId="1" fillId="4" borderId="53" xfId="0" applyNumberFormat="1" applyFont="1" applyFill="1" applyBorder="1" applyAlignment="1">
      <alignment horizontal="left" vertical="top" wrapText="1"/>
    </xf>
    <xf numFmtId="49" fontId="4" fillId="3" borderId="52" xfId="0" applyNumberFormat="1" applyFont="1" applyFill="1" applyBorder="1" applyAlignment="1">
      <alignment horizontal="center" vertical="top"/>
    </xf>
    <xf numFmtId="0" fontId="13" fillId="0" borderId="12" xfId="0" applyFont="1" applyBorder="1" applyAlignment="1">
      <alignment horizontal="center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FFFF99"/>
      <color rgb="FFFFE1C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1"/>
  <sheetViews>
    <sheetView tabSelected="1" zoomScaleNormal="100" zoomScaleSheetLayoutView="100" workbookViewId="0">
      <selection activeCell="J19" sqref="J19"/>
    </sheetView>
  </sheetViews>
  <sheetFormatPr defaultColWidth="9.140625" defaultRowHeight="15" x14ac:dyDescent="0.25"/>
  <cols>
    <col min="1" max="3" width="3" style="53" customWidth="1"/>
    <col min="4" max="4" width="3" style="59" customWidth="1"/>
    <col min="5" max="5" width="32.85546875" style="53" customWidth="1"/>
    <col min="6" max="6" width="3.7109375" style="59" customWidth="1"/>
    <col min="7" max="7" width="3.7109375" style="180" hidden="1" customWidth="1"/>
    <col min="8" max="8" width="3.7109375" style="59" customWidth="1"/>
    <col min="9" max="9" width="8.140625" style="53" customWidth="1"/>
    <col min="10" max="12" width="8.140625" style="59" customWidth="1"/>
    <col min="13" max="13" width="25.28515625" style="68" customWidth="1"/>
    <col min="14" max="14" width="5.140625" style="259" customWidth="1"/>
    <col min="15" max="15" width="4.28515625" style="259" customWidth="1"/>
    <col min="16" max="16" width="4.28515625" style="59" customWidth="1"/>
    <col min="17" max="16384" width="9.140625" style="53"/>
  </cols>
  <sheetData>
    <row r="1" spans="1:18" s="35" customFormat="1" ht="49.5" customHeight="1" x14ac:dyDescent="0.25">
      <c r="A1" s="38"/>
      <c r="B1" s="38"/>
      <c r="C1" s="38"/>
      <c r="D1" s="36"/>
      <c r="E1" s="38"/>
      <c r="F1" s="87"/>
      <c r="G1" s="177"/>
      <c r="H1" s="88"/>
      <c r="J1" s="733"/>
      <c r="K1" s="733"/>
      <c r="L1" s="982" t="s">
        <v>235</v>
      </c>
      <c r="M1" s="982"/>
      <c r="N1" s="982"/>
      <c r="O1" s="982"/>
      <c r="P1" s="982"/>
      <c r="Q1" s="89"/>
      <c r="R1" s="89"/>
    </row>
    <row r="2" spans="1:18" s="35" customFormat="1" ht="16.5" customHeight="1" x14ac:dyDescent="0.25">
      <c r="A2" s="38"/>
      <c r="B2" s="38"/>
      <c r="C2" s="38"/>
      <c r="D2" s="36"/>
      <c r="E2" s="38"/>
      <c r="F2" s="87"/>
      <c r="G2" s="177"/>
      <c r="H2" s="88"/>
      <c r="J2" s="733"/>
      <c r="K2" s="733"/>
      <c r="L2" s="975"/>
      <c r="M2" s="975"/>
      <c r="N2" s="975"/>
      <c r="O2" s="975"/>
      <c r="P2" s="975"/>
      <c r="Q2" s="89"/>
      <c r="R2" s="89"/>
    </row>
    <row r="3" spans="1:18" s="42" customFormat="1" ht="16.5" customHeight="1" x14ac:dyDescent="0.2">
      <c r="A3" s="1202" t="s">
        <v>218</v>
      </c>
      <c r="B3" s="1202"/>
      <c r="C3" s="1202"/>
      <c r="D3" s="1202"/>
      <c r="E3" s="1202"/>
      <c r="F3" s="1202"/>
      <c r="G3" s="1202"/>
      <c r="H3" s="1202"/>
      <c r="I3" s="1202"/>
      <c r="J3" s="1202"/>
      <c r="K3" s="1202"/>
      <c r="L3" s="1202"/>
      <c r="M3" s="1202"/>
      <c r="N3" s="1202"/>
      <c r="O3" s="1202"/>
      <c r="P3" s="1202"/>
    </row>
    <row r="4" spans="1:18" s="42" customFormat="1" ht="16.5" customHeight="1" x14ac:dyDescent="0.2">
      <c r="A4" s="1203" t="s">
        <v>0</v>
      </c>
      <c r="B4" s="1203"/>
      <c r="C4" s="1203"/>
      <c r="D4" s="1203"/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</row>
    <row r="5" spans="1:18" s="42" customFormat="1" ht="16.5" customHeight="1" x14ac:dyDescent="0.2">
      <c r="A5" s="1204" t="s">
        <v>1</v>
      </c>
      <c r="B5" s="1204"/>
      <c r="C5" s="1204"/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4"/>
    </row>
    <row r="6" spans="1:18" s="1" customFormat="1" ht="19.5" customHeight="1" thickBot="1" x14ac:dyDescent="0.25">
      <c r="A6" s="1205" t="s">
        <v>2</v>
      </c>
      <c r="B6" s="1205"/>
      <c r="C6" s="1205"/>
      <c r="D6" s="1205"/>
      <c r="E6" s="1205"/>
      <c r="F6" s="1205"/>
      <c r="G6" s="1205"/>
      <c r="H6" s="1205"/>
      <c r="I6" s="1205"/>
      <c r="J6" s="1205"/>
      <c r="K6" s="1205"/>
      <c r="L6" s="1205"/>
      <c r="M6" s="1205"/>
      <c r="N6" s="1205"/>
      <c r="O6" s="1205"/>
      <c r="P6" s="1205"/>
    </row>
    <row r="7" spans="1:18" s="1" customFormat="1" ht="22.5" customHeight="1" x14ac:dyDescent="0.2">
      <c r="A7" s="1206" t="s">
        <v>3</v>
      </c>
      <c r="B7" s="1209" t="s">
        <v>4</v>
      </c>
      <c r="C7" s="1209" t="s">
        <v>5</v>
      </c>
      <c r="D7" s="1209" t="s">
        <v>207</v>
      </c>
      <c r="E7" s="1212" t="s">
        <v>6</v>
      </c>
      <c r="F7" s="1228" t="s">
        <v>7</v>
      </c>
      <c r="G7" s="1231" t="s">
        <v>146</v>
      </c>
      <c r="H7" s="1234" t="s">
        <v>8</v>
      </c>
      <c r="I7" s="1237" t="s">
        <v>9</v>
      </c>
      <c r="J7" s="1215" t="s">
        <v>167</v>
      </c>
      <c r="K7" s="1218" t="s">
        <v>152</v>
      </c>
      <c r="L7" s="1221" t="s">
        <v>153</v>
      </c>
      <c r="M7" s="1064" t="s">
        <v>10</v>
      </c>
      <c r="N7" s="1224"/>
      <c r="O7" s="1224"/>
      <c r="P7" s="1225"/>
    </row>
    <row r="8" spans="1:18" s="1" customFormat="1" ht="18" customHeight="1" x14ac:dyDescent="0.2">
      <c r="A8" s="1207"/>
      <c r="B8" s="1210"/>
      <c r="C8" s="1210"/>
      <c r="D8" s="1210"/>
      <c r="E8" s="1213"/>
      <c r="F8" s="1229"/>
      <c r="G8" s="1232"/>
      <c r="H8" s="1235"/>
      <c r="I8" s="1238"/>
      <c r="J8" s="1216"/>
      <c r="K8" s="1219"/>
      <c r="L8" s="1222"/>
      <c r="M8" s="1226" t="s">
        <v>6</v>
      </c>
      <c r="N8" s="983" t="s">
        <v>212</v>
      </c>
      <c r="O8" s="984"/>
      <c r="P8" s="985"/>
    </row>
    <row r="9" spans="1:18" s="1" customFormat="1" ht="88.5" customHeight="1" thickBot="1" x14ac:dyDescent="0.25">
      <c r="A9" s="1208"/>
      <c r="B9" s="1211"/>
      <c r="C9" s="1211"/>
      <c r="D9" s="1211"/>
      <c r="E9" s="1214"/>
      <c r="F9" s="1230"/>
      <c r="G9" s="1233"/>
      <c r="H9" s="1236"/>
      <c r="I9" s="1239"/>
      <c r="J9" s="1217"/>
      <c r="K9" s="1220"/>
      <c r="L9" s="1223"/>
      <c r="M9" s="1227"/>
      <c r="N9" s="719" t="s">
        <v>154</v>
      </c>
      <c r="O9" s="719" t="s">
        <v>155</v>
      </c>
      <c r="P9" s="718" t="s">
        <v>156</v>
      </c>
    </row>
    <row r="10" spans="1:18" s="1" customFormat="1" ht="16.5" customHeight="1" x14ac:dyDescent="0.2">
      <c r="A10" s="1170" t="s">
        <v>12</v>
      </c>
      <c r="B10" s="1171"/>
      <c r="C10" s="1171"/>
      <c r="D10" s="1171"/>
      <c r="E10" s="1171"/>
      <c r="F10" s="1171"/>
      <c r="G10" s="1171"/>
      <c r="H10" s="1171"/>
      <c r="I10" s="1171"/>
      <c r="J10" s="1171"/>
      <c r="K10" s="1171"/>
      <c r="L10" s="1171"/>
      <c r="M10" s="1171"/>
      <c r="N10" s="1171"/>
      <c r="O10" s="1171"/>
      <c r="P10" s="1172"/>
    </row>
    <row r="11" spans="1:18" s="1" customFormat="1" ht="12.75" x14ac:dyDescent="0.2">
      <c r="A11" s="1173" t="s">
        <v>13</v>
      </c>
      <c r="B11" s="1174"/>
      <c r="C11" s="1174"/>
      <c r="D11" s="1174"/>
      <c r="E11" s="1174"/>
      <c r="F11" s="1174"/>
      <c r="G11" s="1174"/>
      <c r="H11" s="1174"/>
      <c r="I11" s="1174"/>
      <c r="J11" s="1174"/>
      <c r="K11" s="1174"/>
      <c r="L11" s="1174"/>
      <c r="M11" s="1174"/>
      <c r="N11" s="1174"/>
      <c r="O11" s="1174"/>
      <c r="P11" s="1175"/>
    </row>
    <row r="12" spans="1:18" s="1" customFormat="1" ht="13.5" customHeight="1" x14ac:dyDescent="0.2">
      <c r="A12" s="728" t="s">
        <v>14</v>
      </c>
      <c r="B12" s="1176" t="s">
        <v>15</v>
      </c>
      <c r="C12" s="1177"/>
      <c r="D12" s="1177"/>
      <c r="E12" s="1177"/>
      <c r="F12" s="1177"/>
      <c r="G12" s="1177"/>
      <c r="H12" s="1177"/>
      <c r="I12" s="1177"/>
      <c r="J12" s="1177"/>
      <c r="K12" s="1177"/>
      <c r="L12" s="1177"/>
      <c r="M12" s="1177"/>
      <c r="N12" s="1177"/>
      <c r="O12" s="1177"/>
      <c r="P12" s="1178"/>
    </row>
    <row r="13" spans="1:18" s="1" customFormat="1" ht="13.5" thickBot="1" x14ac:dyDescent="0.25">
      <c r="A13" s="706" t="s">
        <v>14</v>
      </c>
      <c r="B13" s="711" t="s">
        <v>14</v>
      </c>
      <c r="C13" s="1179" t="s">
        <v>16</v>
      </c>
      <c r="D13" s="1180"/>
      <c r="E13" s="1180"/>
      <c r="F13" s="1180"/>
      <c r="G13" s="1180"/>
      <c r="H13" s="1180"/>
      <c r="I13" s="1180"/>
      <c r="J13" s="1180"/>
      <c r="K13" s="1180"/>
      <c r="L13" s="1180"/>
      <c r="M13" s="1180"/>
      <c r="N13" s="1180"/>
      <c r="O13" s="1180"/>
      <c r="P13" s="1181"/>
    </row>
    <row r="14" spans="1:18" s="1" customFormat="1" ht="18.75" customHeight="1" x14ac:dyDescent="0.2">
      <c r="A14" s="1182" t="s">
        <v>14</v>
      </c>
      <c r="B14" s="1186" t="s">
        <v>14</v>
      </c>
      <c r="C14" s="1190" t="s">
        <v>14</v>
      </c>
      <c r="D14" s="170"/>
      <c r="E14" s="1200" t="s">
        <v>17</v>
      </c>
      <c r="F14" s="1197" t="s">
        <v>18</v>
      </c>
      <c r="G14" s="164">
        <v>13010101</v>
      </c>
      <c r="H14" s="1120" t="s">
        <v>20</v>
      </c>
      <c r="I14" s="149" t="s">
        <v>21</v>
      </c>
      <c r="J14" s="581">
        <v>30</v>
      </c>
      <c r="K14" s="582">
        <v>30</v>
      </c>
      <c r="L14" s="583">
        <v>30</v>
      </c>
      <c r="M14" s="1193" t="s">
        <v>22</v>
      </c>
      <c r="N14" s="227">
        <v>100</v>
      </c>
      <c r="O14" s="228">
        <v>100</v>
      </c>
      <c r="P14" s="3">
        <v>100</v>
      </c>
      <c r="R14" s="6"/>
    </row>
    <row r="15" spans="1:18" s="1" customFormat="1" ht="18.75" customHeight="1" x14ac:dyDescent="0.2">
      <c r="A15" s="1183"/>
      <c r="B15" s="1187"/>
      <c r="C15" s="1142"/>
      <c r="D15" s="171"/>
      <c r="E15" s="1201"/>
      <c r="F15" s="1198"/>
      <c r="G15" s="165"/>
      <c r="H15" s="1095"/>
      <c r="I15" s="150" t="s">
        <v>25</v>
      </c>
      <c r="J15" s="459">
        <v>105</v>
      </c>
      <c r="K15" s="473">
        <v>105</v>
      </c>
      <c r="L15" s="584">
        <v>105</v>
      </c>
      <c r="M15" s="1194"/>
      <c r="N15" s="229"/>
      <c r="O15" s="230"/>
      <c r="P15" s="5"/>
      <c r="R15" s="6"/>
    </row>
    <row r="16" spans="1:18" s="1" customFormat="1" ht="18.75" customHeight="1" x14ac:dyDescent="0.2">
      <c r="A16" s="1183"/>
      <c r="B16" s="1187"/>
      <c r="C16" s="1142"/>
      <c r="D16" s="171"/>
      <c r="E16" s="1201"/>
      <c r="F16" s="1199"/>
      <c r="G16" s="165"/>
      <c r="H16" s="1095"/>
      <c r="I16" s="150" t="s">
        <v>74</v>
      </c>
      <c r="J16" s="459">
        <v>17</v>
      </c>
      <c r="K16" s="473"/>
      <c r="L16" s="445"/>
      <c r="M16" s="1194"/>
      <c r="N16" s="229"/>
      <c r="O16" s="230"/>
      <c r="P16" s="5"/>
      <c r="R16" s="6"/>
    </row>
    <row r="17" spans="1:22" s="1" customFormat="1" ht="18" customHeight="1" x14ac:dyDescent="0.2">
      <c r="A17" s="1183"/>
      <c r="B17" s="1187"/>
      <c r="C17" s="1142"/>
      <c r="D17" s="171" t="s">
        <v>14</v>
      </c>
      <c r="E17" s="4" t="s">
        <v>23</v>
      </c>
      <c r="F17" s="1167" t="s">
        <v>24</v>
      </c>
      <c r="G17" s="1166"/>
      <c r="H17" s="1095"/>
      <c r="I17" s="361"/>
      <c r="J17" s="726"/>
      <c r="K17" s="471"/>
      <c r="L17" s="443"/>
      <c r="M17" s="1194"/>
      <c r="N17" s="229"/>
      <c r="O17" s="230"/>
      <c r="P17" s="5"/>
      <c r="Q17" s="6"/>
    </row>
    <row r="18" spans="1:22" s="1" customFormat="1" ht="18" customHeight="1" x14ac:dyDescent="0.2">
      <c r="A18" s="1184"/>
      <c r="B18" s="1188"/>
      <c r="C18" s="1191"/>
      <c r="D18" s="171" t="s">
        <v>32</v>
      </c>
      <c r="E18" s="7" t="s">
        <v>26</v>
      </c>
      <c r="F18" s="1196"/>
      <c r="G18" s="1166"/>
      <c r="H18" s="1095"/>
      <c r="I18" s="361"/>
      <c r="J18" s="726"/>
      <c r="K18" s="471"/>
      <c r="L18" s="727"/>
      <c r="M18" s="1194"/>
      <c r="N18" s="229"/>
      <c r="O18" s="230"/>
      <c r="P18" s="5"/>
    </row>
    <row r="19" spans="1:22" s="1" customFormat="1" ht="27.75" customHeight="1" x14ac:dyDescent="0.2">
      <c r="A19" s="1184"/>
      <c r="B19" s="1188"/>
      <c r="C19" s="1191"/>
      <c r="D19" s="171" t="s">
        <v>36</v>
      </c>
      <c r="E19" s="7" t="s">
        <v>27</v>
      </c>
      <c r="F19" s="1167" t="s">
        <v>28</v>
      </c>
      <c r="G19" s="707"/>
      <c r="H19" s="1095"/>
      <c r="I19" s="151"/>
      <c r="J19" s="151"/>
      <c r="K19" s="342"/>
      <c r="L19" s="339"/>
      <c r="M19" s="1194"/>
      <c r="N19" s="229"/>
      <c r="O19" s="230"/>
      <c r="P19" s="5"/>
      <c r="T19" s="1" t="s">
        <v>210</v>
      </c>
    </row>
    <row r="20" spans="1:22" s="1" customFormat="1" ht="29.25" customHeight="1" x14ac:dyDescent="0.2">
      <c r="A20" s="1184"/>
      <c r="B20" s="1188"/>
      <c r="C20" s="1191"/>
      <c r="D20" s="171" t="s">
        <v>39</v>
      </c>
      <c r="E20" s="7" t="s">
        <v>29</v>
      </c>
      <c r="F20" s="1148"/>
      <c r="G20" s="707"/>
      <c r="H20" s="1095"/>
      <c r="I20" s="151"/>
      <c r="J20" s="151"/>
      <c r="K20" s="342"/>
      <c r="L20" s="339"/>
      <c r="M20" s="1194"/>
      <c r="N20" s="229"/>
      <c r="O20" s="230"/>
      <c r="P20" s="5"/>
    </row>
    <row r="21" spans="1:22" s="1" customFormat="1" ht="14.25" customHeight="1" x14ac:dyDescent="0.2">
      <c r="A21" s="1184"/>
      <c r="B21" s="1188"/>
      <c r="C21" s="1191"/>
      <c r="D21" s="171" t="s">
        <v>49</v>
      </c>
      <c r="E21" s="980" t="s">
        <v>30</v>
      </c>
      <c r="F21" s="1148"/>
      <c r="G21" s="707"/>
      <c r="H21" s="1095"/>
      <c r="I21" s="143"/>
      <c r="J21" s="143"/>
      <c r="K21" s="234"/>
      <c r="L21" s="233"/>
      <c r="M21" s="1194"/>
      <c r="N21" s="229"/>
      <c r="O21" s="230"/>
      <c r="P21" s="8"/>
    </row>
    <row r="22" spans="1:22" s="1" customFormat="1" ht="17.25" customHeight="1" thickBot="1" x14ac:dyDescent="0.25">
      <c r="A22" s="1185"/>
      <c r="B22" s="1189"/>
      <c r="C22" s="1192"/>
      <c r="D22" s="785"/>
      <c r="E22" s="981"/>
      <c r="F22" s="1149"/>
      <c r="G22" s="709"/>
      <c r="H22" s="1121"/>
      <c r="I22" s="18" t="s">
        <v>31</v>
      </c>
      <c r="J22" s="10">
        <f>SUM(J14:J21)</f>
        <v>152</v>
      </c>
      <c r="K22" s="187">
        <f>SUM(K14:K21)</f>
        <v>135</v>
      </c>
      <c r="L22" s="185">
        <f>SUM(L14:L21)</f>
        <v>135</v>
      </c>
      <c r="M22" s="1195"/>
      <c r="N22" s="231"/>
      <c r="O22" s="232"/>
      <c r="P22" s="9"/>
      <c r="S22" s="6"/>
    </row>
    <row r="23" spans="1:22" s="1" customFormat="1" ht="26.25" customHeight="1" x14ac:dyDescent="0.2">
      <c r="A23" s="125" t="s">
        <v>14</v>
      </c>
      <c r="B23" s="44" t="s">
        <v>14</v>
      </c>
      <c r="C23" s="1141" t="s">
        <v>32</v>
      </c>
      <c r="D23" s="170"/>
      <c r="E23" s="1144" t="s">
        <v>33</v>
      </c>
      <c r="F23" s="1147" t="s">
        <v>28</v>
      </c>
      <c r="G23" s="1168">
        <v>13010102</v>
      </c>
      <c r="H23" s="1120" t="s">
        <v>20</v>
      </c>
      <c r="I23" s="54" t="s">
        <v>34</v>
      </c>
      <c r="J23" s="181">
        <v>795.4</v>
      </c>
      <c r="K23" s="188">
        <v>795.4</v>
      </c>
      <c r="L23" s="188">
        <v>795.4</v>
      </c>
      <c r="M23" s="1153" t="s">
        <v>35</v>
      </c>
      <c r="N23" s="233">
        <v>102</v>
      </c>
      <c r="O23" s="234">
        <v>102</v>
      </c>
      <c r="P23" s="215">
        <v>102</v>
      </c>
      <c r="Q23" s="6"/>
    </row>
    <row r="24" spans="1:22" s="1" customFormat="1" ht="30" customHeight="1" x14ac:dyDescent="0.2">
      <c r="A24" s="705"/>
      <c r="B24" s="710"/>
      <c r="C24" s="1142"/>
      <c r="D24" s="171"/>
      <c r="E24" s="1145"/>
      <c r="F24" s="1148"/>
      <c r="G24" s="1166"/>
      <c r="H24" s="1095"/>
      <c r="I24" s="97" t="s">
        <v>21</v>
      </c>
      <c r="J24" s="95">
        <f>315.6-0.5</f>
        <v>315.10000000000002</v>
      </c>
      <c r="K24" s="190">
        <f t="shared" ref="K24" si="0">348.4-5</f>
        <v>343.4</v>
      </c>
      <c r="L24" s="57">
        <v>343.4</v>
      </c>
      <c r="M24" s="1162"/>
      <c r="N24" s="233"/>
      <c r="O24" s="234"/>
      <c r="P24" s="215"/>
    </row>
    <row r="25" spans="1:22" s="1" customFormat="1" ht="14.25" customHeight="1" thickBot="1" x14ac:dyDescent="0.25">
      <c r="A25" s="126"/>
      <c r="B25" s="43"/>
      <c r="C25" s="1143"/>
      <c r="D25" s="172"/>
      <c r="E25" s="1146"/>
      <c r="F25" s="1149"/>
      <c r="G25" s="1169"/>
      <c r="H25" s="1121"/>
      <c r="I25" s="18" t="s">
        <v>31</v>
      </c>
      <c r="J25" s="10">
        <f>SUM(J23:J24)</f>
        <v>1110.5</v>
      </c>
      <c r="K25" s="187">
        <f t="shared" ref="K25" si="1">SUM(K23:K24)</f>
        <v>1138.8</v>
      </c>
      <c r="L25" s="185">
        <f>SUM(L23:L24)</f>
        <v>1138.8</v>
      </c>
      <c r="M25" s="1162"/>
      <c r="N25" s="233"/>
      <c r="O25" s="234"/>
      <c r="P25" s="215"/>
    </row>
    <row r="26" spans="1:22" s="1" customFormat="1" ht="55.5" customHeight="1" x14ac:dyDescent="0.2">
      <c r="A26" s="125" t="s">
        <v>14</v>
      </c>
      <c r="B26" s="75" t="s">
        <v>14</v>
      </c>
      <c r="C26" s="76" t="s">
        <v>36</v>
      </c>
      <c r="D26" s="170"/>
      <c r="E26" s="1163" t="s">
        <v>37</v>
      </c>
      <c r="F26" s="700"/>
      <c r="G26" s="708">
        <v>13010104</v>
      </c>
      <c r="H26" s="687" t="s">
        <v>20</v>
      </c>
      <c r="I26" s="11" t="s">
        <v>34</v>
      </c>
      <c r="J26" s="181">
        <v>270.7</v>
      </c>
      <c r="K26" s="188">
        <f>207.4+63.3</f>
        <v>270.7</v>
      </c>
      <c r="L26" s="188">
        <f>207.4+63.3</f>
        <v>270.7</v>
      </c>
      <c r="M26" s="25" t="s">
        <v>107</v>
      </c>
      <c r="N26" s="222">
        <v>4100</v>
      </c>
      <c r="O26" s="222">
        <v>4200</v>
      </c>
      <c r="P26" s="12">
        <v>4200</v>
      </c>
    </row>
    <row r="27" spans="1:22" s="1" customFormat="1" ht="50.25" customHeight="1" x14ac:dyDescent="0.2">
      <c r="A27" s="127"/>
      <c r="B27" s="72"/>
      <c r="C27" s="52"/>
      <c r="D27" s="171"/>
      <c r="E27" s="1164"/>
      <c r="F27" s="73"/>
      <c r="G27" s="165"/>
      <c r="H27" s="702"/>
      <c r="I27" s="15" t="s">
        <v>38</v>
      </c>
      <c r="J27" s="114">
        <v>4</v>
      </c>
      <c r="K27" s="200">
        <v>4</v>
      </c>
      <c r="L27" s="619">
        <v>4</v>
      </c>
      <c r="M27" s="986" t="s">
        <v>170</v>
      </c>
      <c r="N27" s="1154">
        <v>120000</v>
      </c>
      <c r="O27" s="1156">
        <v>121000</v>
      </c>
      <c r="P27" s="978">
        <v>121001</v>
      </c>
      <c r="U27" s="6"/>
      <c r="V27" s="6"/>
    </row>
    <row r="28" spans="1:22" s="1" customFormat="1" ht="17.25" customHeight="1" x14ac:dyDescent="0.2">
      <c r="A28" s="127"/>
      <c r="B28" s="72"/>
      <c r="C28" s="52"/>
      <c r="D28" s="171"/>
      <c r="E28" s="717"/>
      <c r="F28" s="73"/>
      <c r="G28" s="165"/>
      <c r="H28" s="702"/>
      <c r="I28" s="77"/>
      <c r="J28" s="82"/>
      <c r="K28" s="189"/>
      <c r="L28" s="340"/>
      <c r="M28" s="1165"/>
      <c r="N28" s="1155"/>
      <c r="O28" s="1157"/>
      <c r="P28" s="979"/>
      <c r="Q28" s="79"/>
      <c r="V28" s="6"/>
    </row>
    <row r="29" spans="1:22" s="1" customFormat="1" ht="30" customHeight="1" x14ac:dyDescent="0.2">
      <c r="A29" s="705"/>
      <c r="B29" s="85"/>
      <c r="C29" s="701"/>
      <c r="D29" s="171"/>
      <c r="E29" s="55"/>
      <c r="F29" s="73"/>
      <c r="G29" s="165"/>
      <c r="H29" s="702"/>
      <c r="I29" s="15" t="s">
        <v>21</v>
      </c>
      <c r="J29" s="414">
        <f>75.1-0.1</f>
        <v>75</v>
      </c>
      <c r="K29" s="416">
        <f t="shared" ref="K29:L29" si="2">75.1-0.1</f>
        <v>75</v>
      </c>
      <c r="L29" s="680">
        <f t="shared" si="2"/>
        <v>75</v>
      </c>
      <c r="M29" s="772" t="s">
        <v>90</v>
      </c>
      <c r="N29" s="297">
        <v>6</v>
      </c>
      <c r="O29" s="223">
        <v>6</v>
      </c>
      <c r="P29" s="357">
        <v>6</v>
      </c>
      <c r="Q29" s="6"/>
      <c r="R29" s="6"/>
    </row>
    <row r="30" spans="1:22" s="1" customFormat="1" ht="19.5" customHeight="1" x14ac:dyDescent="0.2">
      <c r="A30" s="705"/>
      <c r="B30" s="85"/>
      <c r="C30" s="701"/>
      <c r="D30" s="171"/>
      <c r="E30" s="55"/>
      <c r="F30" s="73"/>
      <c r="G30" s="165"/>
      <c r="H30" s="702"/>
      <c r="I30" s="13"/>
      <c r="J30" s="13"/>
      <c r="K30" s="287"/>
      <c r="L30" s="523"/>
      <c r="M30" s="772" t="s">
        <v>219</v>
      </c>
      <c r="N30" s="297">
        <v>3</v>
      </c>
      <c r="O30" s="223">
        <v>3</v>
      </c>
      <c r="P30" s="357">
        <v>2</v>
      </c>
      <c r="Q30" s="6"/>
      <c r="R30" s="6"/>
    </row>
    <row r="31" spans="1:22" s="1" customFormat="1" ht="43.5" customHeight="1" x14ac:dyDescent="0.2">
      <c r="A31" s="705"/>
      <c r="B31" s="85"/>
      <c r="C31" s="701"/>
      <c r="D31" s="171"/>
      <c r="E31" s="55"/>
      <c r="F31" s="73"/>
      <c r="G31" s="165"/>
      <c r="H31" s="702"/>
      <c r="I31" s="13"/>
      <c r="J31" s="522"/>
      <c r="K31" s="519"/>
      <c r="L31" s="523"/>
      <c r="M31" s="772" t="s">
        <v>220</v>
      </c>
      <c r="N31" s="297">
        <v>1</v>
      </c>
      <c r="O31" s="223"/>
      <c r="P31" s="357"/>
      <c r="Q31" s="6"/>
      <c r="R31" s="6"/>
    </row>
    <row r="32" spans="1:22" s="1" customFormat="1" ht="15" customHeight="1" x14ac:dyDescent="0.2">
      <c r="A32" s="705"/>
      <c r="B32" s="85"/>
      <c r="C32" s="701"/>
      <c r="D32" s="171"/>
      <c r="E32" s="55"/>
      <c r="F32" s="73"/>
      <c r="G32" s="165"/>
      <c r="H32" s="702"/>
      <c r="I32" s="13"/>
      <c r="J32" s="13"/>
      <c r="K32" s="681"/>
      <c r="L32" s="679"/>
      <c r="M32" s="1158" t="s">
        <v>221</v>
      </c>
      <c r="N32" s="243">
        <v>3</v>
      </c>
      <c r="O32" s="302">
        <v>2</v>
      </c>
      <c r="P32" s="58">
        <v>2</v>
      </c>
      <c r="Q32" s="6"/>
      <c r="R32" s="6"/>
      <c r="S32" s="6"/>
      <c r="T32" s="6"/>
    </row>
    <row r="33" spans="1:24" s="1" customFormat="1" ht="15" customHeight="1" thickBot="1" x14ac:dyDescent="0.25">
      <c r="A33" s="128"/>
      <c r="B33" s="45"/>
      <c r="C33" s="46"/>
      <c r="D33" s="172"/>
      <c r="E33" s="56"/>
      <c r="F33" s="74"/>
      <c r="G33" s="166"/>
      <c r="H33" s="688"/>
      <c r="I33" s="18" t="s">
        <v>31</v>
      </c>
      <c r="J33" s="10">
        <f>SUM(J26:J32)</f>
        <v>349.7</v>
      </c>
      <c r="K33" s="187">
        <f t="shared" ref="K33" si="3">SUM(K26:K32)</f>
        <v>349.7</v>
      </c>
      <c r="L33" s="185">
        <f>SUM(L26:L32)</f>
        <v>349.7</v>
      </c>
      <c r="M33" s="1159"/>
      <c r="N33" s="326"/>
      <c r="O33" s="235"/>
      <c r="P33" s="104"/>
      <c r="S33" s="6"/>
    </row>
    <row r="34" spans="1:24" s="1" customFormat="1" ht="18" customHeight="1" x14ac:dyDescent="0.2">
      <c r="A34" s="125" t="s">
        <v>14</v>
      </c>
      <c r="B34" s="44" t="s">
        <v>14</v>
      </c>
      <c r="C34" s="1141" t="s">
        <v>39</v>
      </c>
      <c r="D34" s="170"/>
      <c r="E34" s="1144" t="s">
        <v>171</v>
      </c>
      <c r="F34" s="1147"/>
      <c r="G34" s="1150">
        <v>13010114</v>
      </c>
      <c r="H34" s="1120" t="s">
        <v>20</v>
      </c>
      <c r="I34" s="54" t="s">
        <v>109</v>
      </c>
      <c r="J34" s="183">
        <v>265</v>
      </c>
      <c r="K34" s="193"/>
      <c r="L34" s="245"/>
      <c r="M34" s="1160" t="s">
        <v>111</v>
      </c>
      <c r="N34" s="239">
        <v>3400</v>
      </c>
      <c r="O34" s="226"/>
      <c r="P34" s="214"/>
      <c r="Q34" s="118"/>
      <c r="R34" s="118"/>
      <c r="S34" s="118"/>
      <c r="T34" s="6"/>
    </row>
    <row r="35" spans="1:24" s="1" customFormat="1" ht="18" customHeight="1" x14ac:dyDescent="0.2">
      <c r="A35" s="705"/>
      <c r="B35" s="710"/>
      <c r="C35" s="1142"/>
      <c r="D35" s="171"/>
      <c r="E35" s="1145"/>
      <c r="F35" s="1148"/>
      <c r="G35" s="1151"/>
      <c r="H35" s="1095"/>
      <c r="I35" s="97" t="s">
        <v>21</v>
      </c>
      <c r="J35" s="225">
        <v>23.3</v>
      </c>
      <c r="K35" s="343"/>
      <c r="L35" s="341"/>
      <c r="M35" s="1161"/>
      <c r="N35" s="234"/>
      <c r="O35" s="234"/>
      <c r="P35" s="215"/>
      <c r="Q35" s="118"/>
      <c r="R35" s="118"/>
      <c r="S35" s="118"/>
    </row>
    <row r="36" spans="1:24" s="1" customFormat="1" ht="16.5" customHeight="1" x14ac:dyDescent="0.2">
      <c r="A36" s="705"/>
      <c r="B36" s="710"/>
      <c r="C36" s="1142"/>
      <c r="D36" s="171"/>
      <c r="E36" s="1145"/>
      <c r="F36" s="1148"/>
      <c r="G36" s="1151"/>
      <c r="H36" s="1095"/>
      <c r="I36" s="97" t="s">
        <v>34</v>
      </c>
      <c r="J36" s="82">
        <v>23.3</v>
      </c>
      <c r="K36" s="189"/>
      <c r="L36" s="57"/>
      <c r="M36" s="1162"/>
      <c r="N36" s="233"/>
      <c r="O36" s="234"/>
      <c r="P36" s="215"/>
      <c r="Q36" s="86"/>
      <c r="R36" s="86"/>
      <c r="S36" s="86"/>
    </row>
    <row r="37" spans="1:24" s="1" customFormat="1" ht="18" customHeight="1" thickBot="1" x14ac:dyDescent="0.25">
      <c r="A37" s="126"/>
      <c r="B37" s="43"/>
      <c r="C37" s="1143"/>
      <c r="D37" s="172"/>
      <c r="E37" s="1146"/>
      <c r="F37" s="1149"/>
      <c r="G37" s="1152"/>
      <c r="H37" s="1121"/>
      <c r="I37" s="18" t="s">
        <v>31</v>
      </c>
      <c r="J37" s="10">
        <f>SUM(J34:J36)</f>
        <v>311.60000000000002</v>
      </c>
      <c r="K37" s="187">
        <f t="shared" ref="K37:L37" si="4">SUM(K34:K36)</f>
        <v>0</v>
      </c>
      <c r="L37" s="185">
        <f t="shared" si="4"/>
        <v>0</v>
      </c>
      <c r="M37" s="987"/>
      <c r="N37" s="240"/>
      <c r="O37" s="241"/>
      <c r="P37" s="216"/>
    </row>
    <row r="38" spans="1:24" s="1" customFormat="1" ht="30.75" customHeight="1" x14ac:dyDescent="0.2">
      <c r="A38" s="125" t="s">
        <v>14</v>
      </c>
      <c r="B38" s="44" t="s">
        <v>14</v>
      </c>
      <c r="C38" s="1141" t="s">
        <v>49</v>
      </c>
      <c r="D38" s="170"/>
      <c r="E38" s="1144" t="s">
        <v>112</v>
      </c>
      <c r="F38" s="1147"/>
      <c r="G38" s="1150">
        <v>13010115</v>
      </c>
      <c r="H38" s="1120" t="s">
        <v>20</v>
      </c>
      <c r="I38" s="97" t="s">
        <v>21</v>
      </c>
      <c r="J38" s="621">
        <v>5</v>
      </c>
      <c r="K38" s="478">
        <v>5</v>
      </c>
      <c r="L38" s="479">
        <v>5</v>
      </c>
      <c r="M38" s="1153" t="s">
        <v>114</v>
      </c>
      <c r="N38" s="238">
        <v>1</v>
      </c>
      <c r="O38" s="239">
        <v>1</v>
      </c>
      <c r="P38" s="214">
        <v>1</v>
      </c>
      <c r="Q38" s="6"/>
    </row>
    <row r="39" spans="1:24" s="1" customFormat="1" ht="14.25" customHeight="1" thickBot="1" x14ac:dyDescent="0.25">
      <c r="A39" s="126"/>
      <c r="B39" s="43"/>
      <c r="C39" s="1143"/>
      <c r="D39" s="172"/>
      <c r="E39" s="1146"/>
      <c r="F39" s="1149"/>
      <c r="G39" s="1152"/>
      <c r="H39" s="1121"/>
      <c r="I39" s="18" t="s">
        <v>31</v>
      </c>
      <c r="J39" s="10">
        <f t="shared" ref="J39:L39" si="5">SUM(J38:J38)</f>
        <v>5</v>
      </c>
      <c r="K39" s="187">
        <f t="shared" si="5"/>
        <v>5</v>
      </c>
      <c r="L39" s="185">
        <f t="shared" si="5"/>
        <v>5</v>
      </c>
      <c r="M39" s="987"/>
      <c r="N39" s="240"/>
      <c r="O39" s="241"/>
      <c r="P39" s="216"/>
    </row>
    <row r="40" spans="1:24" s="1" customFormat="1" ht="15.75" customHeight="1" x14ac:dyDescent="0.2">
      <c r="A40" s="125" t="s">
        <v>14</v>
      </c>
      <c r="B40" s="44" t="s">
        <v>14</v>
      </c>
      <c r="C40" s="1141" t="s">
        <v>50</v>
      </c>
      <c r="D40" s="170"/>
      <c r="E40" s="1144" t="s">
        <v>143</v>
      </c>
      <c r="F40" s="1147"/>
      <c r="G40" s="1150">
        <v>13010118</v>
      </c>
      <c r="H40" s="1120" t="s">
        <v>20</v>
      </c>
      <c r="I40" s="54" t="s">
        <v>21</v>
      </c>
      <c r="J40" s="420">
        <v>5.8</v>
      </c>
      <c r="K40" s="394">
        <v>4.2</v>
      </c>
      <c r="L40" s="14"/>
      <c r="M40" s="399" t="s">
        <v>222</v>
      </c>
      <c r="N40" s="418"/>
      <c r="O40" s="277"/>
      <c r="P40" s="214"/>
      <c r="Q40" s="6"/>
    </row>
    <row r="41" spans="1:24" s="1" customFormat="1" ht="15.75" customHeight="1" x14ac:dyDescent="0.2">
      <c r="A41" s="705"/>
      <c r="B41" s="710"/>
      <c r="C41" s="1142"/>
      <c r="D41" s="171"/>
      <c r="E41" s="1145"/>
      <c r="F41" s="1148"/>
      <c r="G41" s="1151"/>
      <c r="H41" s="1095"/>
      <c r="I41" s="143" t="s">
        <v>134</v>
      </c>
      <c r="J41" s="314">
        <v>32.799999999999997</v>
      </c>
      <c r="K41" s="419">
        <v>24</v>
      </c>
      <c r="L41" s="14"/>
      <c r="M41" s="417" t="s">
        <v>176</v>
      </c>
      <c r="N41" s="248">
        <v>1</v>
      </c>
      <c r="O41" s="263"/>
      <c r="P41" s="39"/>
      <c r="Q41" s="6"/>
    </row>
    <row r="42" spans="1:24" s="1" customFormat="1" ht="14.25" customHeight="1" thickBot="1" x14ac:dyDescent="0.25">
      <c r="A42" s="126"/>
      <c r="B42" s="43"/>
      <c r="C42" s="1143"/>
      <c r="D42" s="172"/>
      <c r="E42" s="1146"/>
      <c r="F42" s="1149"/>
      <c r="G42" s="1152"/>
      <c r="H42" s="1121"/>
      <c r="I42" s="18" t="s">
        <v>31</v>
      </c>
      <c r="J42" s="10">
        <f>SUM(J40:J41)</f>
        <v>38.599999999999994</v>
      </c>
      <c r="K42" s="187">
        <f>SUM(K40:K41)</f>
        <v>28.2</v>
      </c>
      <c r="L42" s="349">
        <f t="shared" ref="L42" si="6">SUM(L40:L41)</f>
        <v>0</v>
      </c>
      <c r="M42" s="334" t="s">
        <v>185</v>
      </c>
      <c r="N42" s="237"/>
      <c r="O42" s="241">
        <v>2</v>
      </c>
      <c r="P42" s="216"/>
      <c r="R42" s="6"/>
      <c r="S42" s="6"/>
      <c r="X42" s="6"/>
    </row>
    <row r="43" spans="1:24" s="1" customFormat="1" ht="40.5" customHeight="1" x14ac:dyDescent="0.2">
      <c r="A43" s="125" t="s">
        <v>14</v>
      </c>
      <c r="B43" s="44" t="s">
        <v>14</v>
      </c>
      <c r="C43" s="1141" t="s">
        <v>19</v>
      </c>
      <c r="D43" s="170"/>
      <c r="E43" s="1144" t="s">
        <v>182</v>
      </c>
      <c r="F43" s="1147"/>
      <c r="G43" s="1150">
        <v>13010118</v>
      </c>
      <c r="H43" s="1120" t="s">
        <v>20</v>
      </c>
      <c r="I43" s="143" t="s">
        <v>134</v>
      </c>
      <c r="J43" s="213">
        <v>46.5</v>
      </c>
      <c r="K43" s="239">
        <v>55</v>
      </c>
      <c r="L43" s="423">
        <v>21.8</v>
      </c>
      <c r="M43" s="399" t="s">
        <v>224</v>
      </c>
      <c r="N43" s="400">
        <v>2</v>
      </c>
      <c r="O43" s="273">
        <v>2</v>
      </c>
      <c r="P43" s="12"/>
      <c r="Q43" s="6"/>
    </row>
    <row r="44" spans="1:24" s="1" customFormat="1" ht="15.75" customHeight="1" x14ac:dyDescent="0.2">
      <c r="A44" s="705"/>
      <c r="B44" s="710"/>
      <c r="C44" s="1142"/>
      <c r="D44" s="171"/>
      <c r="E44" s="1145"/>
      <c r="F44" s="1148"/>
      <c r="G44" s="1151"/>
      <c r="H44" s="1095"/>
      <c r="I44" s="143"/>
      <c r="J44" s="311"/>
      <c r="K44" s="276"/>
      <c r="L44" s="215"/>
      <c r="M44" s="142" t="s">
        <v>223</v>
      </c>
      <c r="N44" s="233"/>
      <c r="O44" s="234">
        <v>1</v>
      </c>
      <c r="P44" s="327"/>
      <c r="Q44" s="6"/>
    </row>
    <row r="45" spans="1:24" s="1" customFormat="1" ht="12.75" customHeight="1" x14ac:dyDescent="0.2">
      <c r="A45" s="705"/>
      <c r="B45" s="710"/>
      <c r="C45" s="1142"/>
      <c r="D45" s="171"/>
      <c r="E45" s="1145"/>
      <c r="F45" s="1148"/>
      <c r="G45" s="1151"/>
      <c r="H45" s="1095"/>
      <c r="I45" s="143"/>
      <c r="J45" s="311"/>
      <c r="K45" s="289"/>
      <c r="L45" s="215"/>
      <c r="M45" s="1138" t="s">
        <v>225</v>
      </c>
      <c r="N45" s="246"/>
      <c r="O45" s="262"/>
      <c r="P45" s="327">
        <v>1</v>
      </c>
      <c r="Q45" s="6"/>
      <c r="U45" s="6"/>
    </row>
    <row r="46" spans="1:24" s="1" customFormat="1" ht="18.75" customHeight="1" thickBot="1" x14ac:dyDescent="0.25">
      <c r="A46" s="126"/>
      <c r="B46" s="43"/>
      <c r="C46" s="1143"/>
      <c r="D46" s="172"/>
      <c r="E46" s="1146"/>
      <c r="F46" s="1149"/>
      <c r="G46" s="1152"/>
      <c r="H46" s="1121"/>
      <c r="I46" s="18" t="s">
        <v>31</v>
      </c>
      <c r="J46" s="10">
        <f t="shared" ref="J46" si="7">SUM(J43:J44)</f>
        <v>46.5</v>
      </c>
      <c r="K46" s="187">
        <f>SUM(K43:K44)</f>
        <v>55</v>
      </c>
      <c r="L46" s="349">
        <f t="shared" ref="L46" si="8">SUM(L43:L44)</f>
        <v>21.8</v>
      </c>
      <c r="M46" s="1140"/>
      <c r="N46" s="240"/>
      <c r="O46" s="241"/>
      <c r="P46" s="216"/>
      <c r="X46" s="6"/>
    </row>
    <row r="47" spans="1:24" s="1" customFormat="1" ht="16.5" customHeight="1" x14ac:dyDescent="0.2">
      <c r="A47" s="125" t="s">
        <v>14</v>
      </c>
      <c r="B47" s="44" t="s">
        <v>14</v>
      </c>
      <c r="C47" s="1141" t="s">
        <v>51</v>
      </c>
      <c r="D47" s="170"/>
      <c r="E47" s="1144" t="s">
        <v>181</v>
      </c>
      <c r="F47" s="1147"/>
      <c r="G47" s="1150">
        <v>13010118</v>
      </c>
      <c r="H47" s="1120" t="s">
        <v>20</v>
      </c>
      <c r="I47" s="143" t="s">
        <v>75</v>
      </c>
      <c r="J47" s="213">
        <v>6.5</v>
      </c>
      <c r="K47" s="239">
        <v>4.9000000000000004</v>
      </c>
      <c r="L47" s="423">
        <v>5.3</v>
      </c>
      <c r="M47" s="399" t="s">
        <v>183</v>
      </c>
      <c r="N47" s="400">
        <v>50</v>
      </c>
      <c r="O47" s="273">
        <v>70</v>
      </c>
      <c r="P47" s="12">
        <v>100</v>
      </c>
      <c r="Q47" s="6"/>
    </row>
    <row r="48" spans="1:24" s="1" customFormat="1" ht="30" customHeight="1" x14ac:dyDescent="0.2">
      <c r="A48" s="705"/>
      <c r="B48" s="710"/>
      <c r="C48" s="1142"/>
      <c r="D48" s="171"/>
      <c r="E48" s="1145"/>
      <c r="F48" s="1148"/>
      <c r="G48" s="1151"/>
      <c r="H48" s="1095"/>
      <c r="I48" s="143"/>
      <c r="J48" s="311"/>
      <c r="K48" s="276"/>
      <c r="L48" s="215"/>
      <c r="M48" s="142" t="s">
        <v>184</v>
      </c>
      <c r="N48" s="233"/>
      <c r="O48" s="234">
        <v>1</v>
      </c>
      <c r="P48" s="327"/>
      <c r="Q48" s="6"/>
    </row>
    <row r="49" spans="1:24" s="1" customFormat="1" ht="18.75" customHeight="1" thickBot="1" x14ac:dyDescent="0.25">
      <c r="A49" s="126"/>
      <c r="B49" s="43"/>
      <c r="C49" s="1143"/>
      <c r="D49" s="172"/>
      <c r="E49" s="1146"/>
      <c r="F49" s="1149"/>
      <c r="G49" s="1152"/>
      <c r="H49" s="1121"/>
      <c r="I49" s="18" t="s">
        <v>31</v>
      </c>
      <c r="J49" s="10">
        <f>SUM(J47:J48)</f>
        <v>6.5</v>
      </c>
      <c r="K49" s="187">
        <f>SUM(K47:K48)</f>
        <v>4.9000000000000004</v>
      </c>
      <c r="L49" s="349">
        <f>SUM(L47:L48)</f>
        <v>5.3</v>
      </c>
      <c r="M49" s="417" t="s">
        <v>185</v>
      </c>
      <c r="N49" s="248">
        <v>3</v>
      </c>
      <c r="O49" s="263">
        <v>2</v>
      </c>
      <c r="P49" s="39">
        <v>1</v>
      </c>
      <c r="X49" s="6"/>
    </row>
    <row r="50" spans="1:24" s="1" customFormat="1" ht="14.25" customHeight="1" thickBot="1" x14ac:dyDescent="0.25">
      <c r="A50" s="129" t="s">
        <v>14</v>
      </c>
      <c r="B50" s="47" t="s">
        <v>14</v>
      </c>
      <c r="C50" s="1130" t="s">
        <v>40</v>
      </c>
      <c r="D50" s="1131"/>
      <c r="E50" s="1131"/>
      <c r="F50" s="1131"/>
      <c r="G50" s="1131"/>
      <c r="H50" s="1131"/>
      <c r="I50" s="1131"/>
      <c r="J50" s="184">
        <f>+J33+J25+J22+J37+J39+J42+J46+J49</f>
        <v>2020.4</v>
      </c>
      <c r="K50" s="684">
        <f t="shared" ref="K50:L50" si="9">+K33+K25+K22+K37+K39+K42+K46+K49</f>
        <v>1716.6000000000001</v>
      </c>
      <c r="L50" s="600">
        <f t="shared" si="9"/>
        <v>1655.6</v>
      </c>
      <c r="M50" s="1132"/>
      <c r="N50" s="1133"/>
      <c r="O50" s="1133"/>
      <c r="P50" s="1134"/>
      <c r="S50" s="6"/>
    </row>
    <row r="51" spans="1:24" s="1" customFormat="1" ht="14.25" customHeight="1" thickBot="1" x14ac:dyDescent="0.25">
      <c r="A51" s="124" t="s">
        <v>14</v>
      </c>
      <c r="B51" s="48" t="s">
        <v>32</v>
      </c>
      <c r="C51" s="1135" t="s">
        <v>41</v>
      </c>
      <c r="D51" s="1136"/>
      <c r="E51" s="1136"/>
      <c r="F51" s="1136"/>
      <c r="G51" s="1136"/>
      <c r="H51" s="1136"/>
      <c r="I51" s="1136"/>
      <c r="J51" s="1136"/>
      <c r="K51" s="1136"/>
      <c r="L51" s="1136"/>
      <c r="M51" s="1136"/>
      <c r="N51" s="1136"/>
      <c r="O51" s="1136"/>
      <c r="P51" s="1137"/>
      <c r="Q51" s="6"/>
      <c r="T51" s="6"/>
    </row>
    <row r="52" spans="1:24" s="1" customFormat="1" ht="16.5" customHeight="1" x14ac:dyDescent="0.2">
      <c r="A52" s="130" t="s">
        <v>14</v>
      </c>
      <c r="B52" s="49" t="s">
        <v>32</v>
      </c>
      <c r="C52" s="50" t="s">
        <v>14</v>
      </c>
      <c r="D52" s="170"/>
      <c r="E52" s="1097" t="s">
        <v>42</v>
      </c>
      <c r="F52" s="62"/>
      <c r="G52" s="1099">
        <v>13020201</v>
      </c>
      <c r="H52" s="1120" t="s">
        <v>20</v>
      </c>
      <c r="I52" s="601" t="s">
        <v>76</v>
      </c>
      <c r="J52" s="448"/>
      <c r="K52" s="462"/>
      <c r="L52" s="673"/>
      <c r="M52" s="365" t="s">
        <v>70</v>
      </c>
      <c r="N52" s="261">
        <v>16</v>
      </c>
      <c r="O52" s="261">
        <v>8</v>
      </c>
      <c r="P52" s="101" t="s">
        <v>172</v>
      </c>
      <c r="R52" s="6"/>
    </row>
    <row r="53" spans="1:24" s="1" customFormat="1" ht="15" customHeight="1" x14ac:dyDescent="0.2">
      <c r="A53" s="127"/>
      <c r="B53" s="51"/>
      <c r="C53" s="52"/>
      <c r="D53" s="171"/>
      <c r="E53" s="1098"/>
      <c r="F53" s="63"/>
      <c r="G53" s="1100"/>
      <c r="H53" s="1095"/>
      <c r="I53" s="97" t="s">
        <v>21</v>
      </c>
      <c r="J53" s="16">
        <f>756.1+1.6-3.2</f>
        <v>754.5</v>
      </c>
      <c r="K53" s="191">
        <v>756.1</v>
      </c>
      <c r="L53" s="196">
        <v>756.1</v>
      </c>
      <c r="M53" s="1138" t="s">
        <v>206</v>
      </c>
      <c r="N53" s="246">
        <v>60</v>
      </c>
      <c r="O53" s="262">
        <v>70</v>
      </c>
      <c r="P53" s="106" t="s">
        <v>187</v>
      </c>
      <c r="Q53" s="6"/>
    </row>
    <row r="54" spans="1:24" s="1" customFormat="1" ht="39" customHeight="1" x14ac:dyDescent="0.2">
      <c r="A54" s="127"/>
      <c r="B54" s="51"/>
      <c r="C54" s="52"/>
      <c r="D54" s="171"/>
      <c r="E54" s="1098"/>
      <c r="F54" s="63"/>
      <c r="G54" s="1100"/>
      <c r="H54" s="702"/>
      <c r="I54" s="450" t="s">
        <v>43</v>
      </c>
      <c r="J54" s="367">
        <v>129.9</v>
      </c>
      <c r="K54" s="366">
        <v>130</v>
      </c>
      <c r="L54" s="674">
        <v>131</v>
      </c>
      <c r="M54" s="1139"/>
      <c r="N54" s="247"/>
      <c r="O54" s="244"/>
      <c r="P54" s="105"/>
      <c r="Q54" s="6"/>
    </row>
    <row r="55" spans="1:24" s="1" customFormat="1" ht="41.25" customHeight="1" x14ac:dyDescent="0.2">
      <c r="A55" s="127"/>
      <c r="B55" s="51"/>
      <c r="C55" s="52"/>
      <c r="D55" s="171"/>
      <c r="E55" s="724"/>
      <c r="F55" s="63"/>
      <c r="G55" s="167"/>
      <c r="H55" s="702"/>
      <c r="I55" s="450" t="s">
        <v>38</v>
      </c>
      <c r="J55" s="371">
        <v>2.5</v>
      </c>
      <c r="K55" s="370">
        <v>2.5</v>
      </c>
      <c r="L55" s="737">
        <v>2.5</v>
      </c>
      <c r="M55" s="373" t="s">
        <v>69</v>
      </c>
      <c r="N55" s="248">
        <v>220</v>
      </c>
      <c r="O55" s="263">
        <v>230</v>
      </c>
      <c r="P55" s="64" t="s">
        <v>188</v>
      </c>
      <c r="Q55" s="6"/>
    </row>
    <row r="56" spans="1:24" s="1" customFormat="1" ht="15" customHeight="1" x14ac:dyDescent="0.2">
      <c r="A56" s="127"/>
      <c r="B56" s="51"/>
      <c r="C56" s="52"/>
      <c r="D56" s="171"/>
      <c r="E56" s="70"/>
      <c r="F56" s="63"/>
      <c r="G56" s="167"/>
      <c r="H56" s="702"/>
      <c r="I56" s="734"/>
      <c r="J56" s="734"/>
      <c r="K56" s="735"/>
      <c r="L56" s="736"/>
      <c r="M56" s="986" t="s">
        <v>205</v>
      </c>
      <c r="N56" s="328">
        <v>2</v>
      </c>
      <c r="O56" s="262">
        <v>3</v>
      </c>
      <c r="P56" s="106" t="s">
        <v>189</v>
      </c>
      <c r="R56" s="6"/>
      <c r="U56" s="6"/>
    </row>
    <row r="57" spans="1:24" s="1" customFormat="1" ht="15" customHeight="1" thickBot="1" x14ac:dyDescent="0.25">
      <c r="A57" s="128"/>
      <c r="B57" s="45"/>
      <c r="C57" s="46"/>
      <c r="D57" s="172"/>
      <c r="E57" s="65"/>
      <c r="F57" s="66"/>
      <c r="G57" s="168"/>
      <c r="H57" s="688"/>
      <c r="I57" s="602" t="s">
        <v>31</v>
      </c>
      <c r="J57" s="10">
        <f>SUM(J52:J56)</f>
        <v>886.9</v>
      </c>
      <c r="K57" s="187">
        <f>SUM(K52:K56)</f>
        <v>888.6</v>
      </c>
      <c r="L57" s="197">
        <f>SUM(L52:L56)</f>
        <v>889.6</v>
      </c>
      <c r="M57" s="987"/>
      <c r="N57" s="240"/>
      <c r="O57" s="241"/>
      <c r="P57" s="103"/>
      <c r="R57" s="6"/>
      <c r="S57" s="6"/>
    </row>
    <row r="58" spans="1:24" s="1" customFormat="1" ht="40.5" customHeight="1" x14ac:dyDescent="0.2">
      <c r="A58" s="131" t="s">
        <v>14</v>
      </c>
      <c r="B58" s="22" t="s">
        <v>32</v>
      </c>
      <c r="C58" s="40" t="s">
        <v>32</v>
      </c>
      <c r="D58" s="174"/>
      <c r="E58" s="1122" t="s">
        <v>71</v>
      </c>
      <c r="F58" s="1128" t="s">
        <v>79</v>
      </c>
      <c r="G58" s="1099">
        <v>13010111</v>
      </c>
      <c r="H58" s="1120" t="s">
        <v>20</v>
      </c>
      <c r="I58" s="448" t="s">
        <v>38</v>
      </c>
      <c r="J58" s="451">
        <v>16</v>
      </c>
      <c r="K58" s="465">
        <v>16</v>
      </c>
      <c r="L58" s="437">
        <v>16</v>
      </c>
      <c r="M58" s="725" t="s">
        <v>72</v>
      </c>
      <c r="N58" s="249">
        <v>8</v>
      </c>
      <c r="O58" s="723">
        <v>8</v>
      </c>
      <c r="P58" s="112" t="s">
        <v>172</v>
      </c>
    </row>
    <row r="59" spans="1:24" s="1" customFormat="1" ht="15" customHeight="1" thickBot="1" x14ac:dyDescent="0.25">
      <c r="A59" s="133"/>
      <c r="B59" s="17"/>
      <c r="C59" s="41"/>
      <c r="D59" s="175"/>
      <c r="E59" s="1124"/>
      <c r="F59" s="1129"/>
      <c r="G59" s="1114"/>
      <c r="H59" s="1121"/>
      <c r="I59" s="602" t="s">
        <v>31</v>
      </c>
      <c r="J59" s="453">
        <f>SUM(J58:J58)</f>
        <v>16</v>
      </c>
      <c r="K59" s="467">
        <f>SUM(K58:K58)</f>
        <v>16</v>
      </c>
      <c r="L59" s="439">
        <f>SUM(L58:L58)</f>
        <v>16</v>
      </c>
      <c r="M59" s="712" t="s">
        <v>191</v>
      </c>
      <c r="N59" s="254">
        <v>800</v>
      </c>
      <c r="O59" s="270">
        <v>820</v>
      </c>
      <c r="P59" s="106" t="s">
        <v>190</v>
      </c>
    </row>
    <row r="60" spans="1:24" s="1" customFormat="1" ht="17.25" customHeight="1" x14ac:dyDescent="0.2">
      <c r="A60" s="131" t="s">
        <v>14</v>
      </c>
      <c r="B60" s="22" t="s">
        <v>32</v>
      </c>
      <c r="C60" s="40" t="s">
        <v>36</v>
      </c>
      <c r="D60" s="174"/>
      <c r="E60" s="1118" t="s">
        <v>82</v>
      </c>
      <c r="F60" s="60"/>
      <c r="G60" s="1099">
        <v>13010110</v>
      </c>
      <c r="H60" s="1120" t="s">
        <v>20</v>
      </c>
      <c r="I60" s="461" t="s">
        <v>21</v>
      </c>
      <c r="J60" s="454">
        <v>12</v>
      </c>
      <c r="K60" s="468">
        <v>12</v>
      </c>
      <c r="L60" s="440">
        <v>12</v>
      </c>
      <c r="M60" s="740" t="s">
        <v>83</v>
      </c>
      <c r="N60" s="265">
        <v>30</v>
      </c>
      <c r="O60" s="265">
        <v>30</v>
      </c>
      <c r="P60" s="578">
        <v>30</v>
      </c>
      <c r="R60" s="6"/>
    </row>
    <row r="61" spans="1:24" s="1" customFormat="1" ht="17.25" customHeight="1" thickBot="1" x14ac:dyDescent="0.25">
      <c r="A61" s="133"/>
      <c r="B61" s="17"/>
      <c r="C61" s="41"/>
      <c r="D61" s="175"/>
      <c r="E61" s="1119"/>
      <c r="F61" s="81"/>
      <c r="G61" s="1114"/>
      <c r="H61" s="1121"/>
      <c r="I61" s="602" t="s">
        <v>31</v>
      </c>
      <c r="J61" s="455">
        <f t="shared" ref="J61:L61" si="10">SUM(J60)</f>
        <v>12</v>
      </c>
      <c r="K61" s="469">
        <f t="shared" si="10"/>
        <v>12</v>
      </c>
      <c r="L61" s="441">
        <f t="shared" si="10"/>
        <v>12</v>
      </c>
      <c r="M61" s="741" t="s">
        <v>91</v>
      </c>
      <c r="N61" s="266">
        <v>1</v>
      </c>
      <c r="O61" s="266">
        <v>1</v>
      </c>
      <c r="P61" s="580">
        <v>1</v>
      </c>
    </row>
    <row r="62" spans="1:24" s="1" customFormat="1" ht="13.5" customHeight="1" x14ac:dyDescent="0.2">
      <c r="A62" s="131" t="s">
        <v>14</v>
      </c>
      <c r="B62" s="22" t="s">
        <v>32</v>
      </c>
      <c r="C62" s="40" t="s">
        <v>39</v>
      </c>
      <c r="D62" s="174"/>
      <c r="E62" s="1122" t="s">
        <v>142</v>
      </c>
      <c r="F62" s="60"/>
      <c r="G62" s="1125">
        <v>13010119</v>
      </c>
      <c r="H62" s="1120" t="s">
        <v>20</v>
      </c>
      <c r="I62" s="461" t="s">
        <v>110</v>
      </c>
      <c r="J62" s="456">
        <v>0.7</v>
      </c>
      <c r="K62" s="468"/>
      <c r="L62" s="440"/>
      <c r="M62" s="24" t="s">
        <v>144</v>
      </c>
      <c r="N62" s="251"/>
      <c r="O62" s="265"/>
      <c r="P62" s="112"/>
      <c r="R62" s="6"/>
    </row>
    <row r="63" spans="1:24" s="1" customFormat="1" ht="13.5" customHeight="1" x14ac:dyDescent="0.2">
      <c r="A63" s="132"/>
      <c r="B63" s="23"/>
      <c r="C63" s="94"/>
      <c r="D63" s="173"/>
      <c r="E63" s="1123"/>
      <c r="F63" s="61"/>
      <c r="G63" s="1126"/>
      <c r="H63" s="1095"/>
      <c r="I63" s="603" t="s">
        <v>75</v>
      </c>
      <c r="J63" s="457">
        <v>19.2</v>
      </c>
      <c r="K63" s="470">
        <v>10.4</v>
      </c>
      <c r="L63" s="442"/>
      <c r="M63" s="1102" t="s">
        <v>157</v>
      </c>
      <c r="N63" s="256">
        <v>30</v>
      </c>
      <c r="O63" s="267">
        <v>30</v>
      </c>
      <c r="P63" s="106"/>
      <c r="R63" s="6"/>
    </row>
    <row r="64" spans="1:24" s="1" customFormat="1" ht="13.5" customHeight="1" x14ac:dyDescent="0.2">
      <c r="A64" s="132"/>
      <c r="B64" s="23"/>
      <c r="C64" s="94"/>
      <c r="D64" s="173"/>
      <c r="E64" s="1123"/>
      <c r="F64" s="61"/>
      <c r="G64" s="1126"/>
      <c r="H64" s="1095"/>
      <c r="I64" s="361" t="s">
        <v>48</v>
      </c>
      <c r="J64" s="458">
        <v>7.9</v>
      </c>
      <c r="K64" s="471">
        <v>4</v>
      </c>
      <c r="L64" s="443"/>
      <c r="M64" s="1109"/>
      <c r="N64" s="252"/>
      <c r="O64" s="268"/>
      <c r="P64" s="102"/>
      <c r="Q64" s="6"/>
      <c r="R64" s="6"/>
    </row>
    <row r="65" spans="1:23" s="1" customFormat="1" ht="13.5" customHeight="1" thickBot="1" x14ac:dyDescent="0.25">
      <c r="A65" s="133"/>
      <c r="B65" s="17"/>
      <c r="C65" s="41"/>
      <c r="D65" s="175"/>
      <c r="E65" s="1124"/>
      <c r="F65" s="81"/>
      <c r="G65" s="1127"/>
      <c r="H65" s="1121"/>
      <c r="I65" s="602" t="s">
        <v>31</v>
      </c>
      <c r="J65" s="453">
        <f>SUM(J62:J64)</f>
        <v>27.799999999999997</v>
      </c>
      <c r="K65" s="467">
        <f t="shared" ref="K65:L65" si="11">SUM(K62:K64)</f>
        <v>14.4</v>
      </c>
      <c r="L65" s="439">
        <f t="shared" si="11"/>
        <v>0</v>
      </c>
      <c r="M65" s="1110"/>
      <c r="N65" s="253"/>
      <c r="O65" s="269"/>
      <c r="P65" s="103"/>
    </row>
    <row r="66" spans="1:23" s="1" customFormat="1" ht="30.75" customHeight="1" x14ac:dyDescent="0.2">
      <c r="A66" s="131" t="s">
        <v>14</v>
      </c>
      <c r="B66" s="22" t="s">
        <v>32</v>
      </c>
      <c r="C66" s="40" t="s">
        <v>49</v>
      </c>
      <c r="D66" s="174"/>
      <c r="E66" s="119" t="s">
        <v>137</v>
      </c>
      <c r="F66" s="60"/>
      <c r="G66" s="169"/>
      <c r="H66" s="687" t="s">
        <v>20</v>
      </c>
      <c r="I66" s="461"/>
      <c r="J66" s="361"/>
      <c r="K66" s="472"/>
      <c r="L66" s="444"/>
      <c r="M66" s="153"/>
      <c r="N66" s="249"/>
      <c r="O66" s="723"/>
      <c r="P66" s="115"/>
      <c r="R66" s="6"/>
      <c r="S66" s="6"/>
    </row>
    <row r="67" spans="1:23" s="1" customFormat="1" ht="69" customHeight="1" x14ac:dyDescent="0.2">
      <c r="A67" s="132"/>
      <c r="B67" s="23"/>
      <c r="C67" s="94"/>
      <c r="D67" s="671" t="s">
        <v>14</v>
      </c>
      <c r="E67" s="120" t="s">
        <v>136</v>
      </c>
      <c r="F67" s="61"/>
      <c r="G67" s="176">
        <v>13010113</v>
      </c>
      <c r="H67" s="116"/>
      <c r="I67" s="150" t="s">
        <v>21</v>
      </c>
      <c r="J67" s="459">
        <v>8</v>
      </c>
      <c r="K67" s="473">
        <v>8</v>
      </c>
      <c r="L67" s="445">
        <v>8</v>
      </c>
      <c r="M67" s="154" t="s">
        <v>122</v>
      </c>
      <c r="N67" s="254">
        <v>200</v>
      </c>
      <c r="O67" s="270">
        <v>200</v>
      </c>
      <c r="P67" s="117" t="s">
        <v>123</v>
      </c>
      <c r="R67" s="6"/>
      <c r="S67" s="6"/>
    </row>
    <row r="68" spans="1:23" s="1" customFormat="1" ht="17.25" customHeight="1" x14ac:dyDescent="0.2">
      <c r="A68" s="132"/>
      <c r="B68" s="23"/>
      <c r="C68" s="94"/>
      <c r="D68" s="721" t="s">
        <v>32</v>
      </c>
      <c r="E68" s="1111" t="s">
        <v>84</v>
      </c>
      <c r="F68" s="61"/>
      <c r="G68" s="1113">
        <v>13010112</v>
      </c>
      <c r="H68" s="1055"/>
      <c r="I68" s="460" t="s">
        <v>34</v>
      </c>
      <c r="J68" s="460">
        <v>4.5999999999999996</v>
      </c>
      <c r="K68" s="474">
        <v>4.5999999999999996</v>
      </c>
      <c r="L68" s="446">
        <v>4.5999999999999996</v>
      </c>
      <c r="M68" s="1116" t="s">
        <v>120</v>
      </c>
      <c r="N68" s="254">
        <v>100</v>
      </c>
      <c r="O68" s="270">
        <v>100</v>
      </c>
      <c r="P68" s="117" t="s">
        <v>192</v>
      </c>
      <c r="R68" s="6"/>
      <c r="S68" s="6"/>
    </row>
    <row r="69" spans="1:23" s="1" customFormat="1" ht="16.5" customHeight="1" thickBot="1" x14ac:dyDescent="0.25">
      <c r="A69" s="133"/>
      <c r="B69" s="17"/>
      <c r="C69" s="41"/>
      <c r="D69" s="175"/>
      <c r="E69" s="1112"/>
      <c r="F69" s="81"/>
      <c r="G69" s="1114"/>
      <c r="H69" s="1115"/>
      <c r="I69" s="602" t="s">
        <v>31</v>
      </c>
      <c r="J69" s="10">
        <f t="shared" ref="J69:K69" si="12">SUM(J67:J68)</f>
        <v>12.6</v>
      </c>
      <c r="K69" s="187">
        <f t="shared" si="12"/>
        <v>12.6</v>
      </c>
      <c r="L69" s="185">
        <f>SUM(L67:L68)</f>
        <v>12.6</v>
      </c>
      <c r="M69" s="1117"/>
      <c r="N69" s="255"/>
      <c r="O69" s="271"/>
      <c r="P69" s="103"/>
      <c r="S69" s="6"/>
    </row>
    <row r="70" spans="1:23" s="1" customFormat="1" ht="30" customHeight="1" x14ac:dyDescent="0.2">
      <c r="A70" s="131" t="s">
        <v>14</v>
      </c>
      <c r="B70" s="22" t="s">
        <v>32</v>
      </c>
      <c r="C70" s="40" t="s">
        <v>50</v>
      </c>
      <c r="D70" s="174"/>
      <c r="E70" s="1097" t="s">
        <v>86</v>
      </c>
      <c r="F70" s="60"/>
      <c r="G70" s="1099">
        <v>13020101</v>
      </c>
      <c r="H70" s="109" t="s">
        <v>20</v>
      </c>
      <c r="I70" s="461" t="s">
        <v>21</v>
      </c>
      <c r="J70" s="461">
        <v>10.199999999999999</v>
      </c>
      <c r="K70" s="475">
        <v>60.2</v>
      </c>
      <c r="L70" s="447">
        <v>60.2</v>
      </c>
      <c r="M70" s="24" t="s">
        <v>193</v>
      </c>
      <c r="N70" s="251">
        <v>1</v>
      </c>
      <c r="O70" s="265">
        <v>1</v>
      </c>
      <c r="P70" s="112" t="s">
        <v>44</v>
      </c>
      <c r="R70" s="6"/>
    </row>
    <row r="71" spans="1:23" s="1" customFormat="1" ht="27.75" customHeight="1" x14ac:dyDescent="0.2">
      <c r="A71" s="132"/>
      <c r="B71" s="23"/>
      <c r="C71" s="94"/>
      <c r="D71" s="173"/>
      <c r="E71" s="1098"/>
      <c r="F71" s="61"/>
      <c r="G71" s="1100"/>
      <c r="H71" s="773"/>
      <c r="I71" s="603" t="s">
        <v>101</v>
      </c>
      <c r="J71" s="799">
        <v>50</v>
      </c>
      <c r="K71" s="677"/>
      <c r="L71" s="678"/>
      <c r="M71" s="1102" t="s">
        <v>96</v>
      </c>
      <c r="N71" s="256">
        <v>125</v>
      </c>
      <c r="O71" s="267"/>
      <c r="P71" s="106"/>
      <c r="R71" s="6"/>
    </row>
    <row r="72" spans="1:23" s="1" customFormat="1" ht="15.75" customHeight="1" x14ac:dyDescent="0.2">
      <c r="A72" s="132"/>
      <c r="B72" s="23"/>
      <c r="C72" s="69"/>
      <c r="D72" s="173"/>
      <c r="E72" s="1098"/>
      <c r="F72" s="61"/>
      <c r="G72" s="1101"/>
      <c r="H72" s="703"/>
      <c r="I72" s="604" t="s">
        <v>31</v>
      </c>
      <c r="J72" s="381">
        <f>SUM(J70:J71)</f>
        <v>60.2</v>
      </c>
      <c r="K72" s="382">
        <f>K70</f>
        <v>60.2</v>
      </c>
      <c r="L72" s="384">
        <f>L70</f>
        <v>60.2</v>
      </c>
      <c r="M72" s="1103"/>
      <c r="N72" s="252"/>
      <c r="O72" s="272"/>
      <c r="P72" s="102"/>
    </row>
    <row r="73" spans="1:23" s="1" customFormat="1" ht="15.75" customHeight="1" thickBot="1" x14ac:dyDescent="0.25">
      <c r="A73" s="134" t="s">
        <v>14</v>
      </c>
      <c r="B73" s="84" t="s">
        <v>32</v>
      </c>
      <c r="C73" s="1104" t="s">
        <v>40</v>
      </c>
      <c r="D73" s="1105"/>
      <c r="E73" s="1105"/>
      <c r="F73" s="1105"/>
      <c r="G73" s="1105"/>
      <c r="H73" s="1105"/>
      <c r="I73" s="1106"/>
      <c r="J73" s="385">
        <f>+J72+J61+J59+J57+J69+J65</f>
        <v>1015.5</v>
      </c>
      <c r="K73" s="386">
        <f>+K72+K61+K59+K57+K69+K65</f>
        <v>1003.8000000000001</v>
      </c>
      <c r="L73" s="388">
        <f>+L72+L61+L59+L57+L69+L65</f>
        <v>990.40000000000009</v>
      </c>
      <c r="M73" s="1107"/>
      <c r="N73" s="1107"/>
      <c r="O73" s="1107"/>
      <c r="P73" s="1108"/>
      <c r="Q73" s="79"/>
      <c r="R73" s="79"/>
    </row>
    <row r="74" spans="1:23" s="1" customFormat="1" ht="13.5" thickBot="1" x14ac:dyDescent="0.25">
      <c r="A74" s="135" t="s">
        <v>14</v>
      </c>
      <c r="B74" s="21" t="s">
        <v>36</v>
      </c>
      <c r="C74" s="1088" t="s">
        <v>46</v>
      </c>
      <c r="D74" s="1089"/>
      <c r="E74" s="1089"/>
      <c r="F74" s="1089"/>
      <c r="G74" s="1089"/>
      <c r="H74" s="1089"/>
      <c r="I74" s="1089"/>
      <c r="J74" s="1089"/>
      <c r="K74" s="1089"/>
      <c r="L74" s="1089"/>
      <c r="M74" s="1089"/>
      <c r="N74" s="1089"/>
      <c r="O74" s="1089"/>
      <c r="P74" s="1090"/>
      <c r="Q74" s="79"/>
    </row>
    <row r="75" spans="1:23" s="1" customFormat="1" ht="30" customHeight="1" x14ac:dyDescent="0.2">
      <c r="A75" s="1045" t="s">
        <v>14</v>
      </c>
      <c r="B75" s="1011" t="s">
        <v>36</v>
      </c>
      <c r="C75" s="1048" t="s">
        <v>14</v>
      </c>
      <c r="D75" s="1017"/>
      <c r="E75" s="1020" t="s">
        <v>226</v>
      </c>
      <c r="F75" s="1080" t="s">
        <v>78</v>
      </c>
      <c r="G75" s="1091">
        <v>13020421</v>
      </c>
      <c r="H75" s="1094" t="s">
        <v>45</v>
      </c>
      <c r="I75" s="218" t="s">
        <v>101</v>
      </c>
      <c r="J75" s="396">
        <v>50</v>
      </c>
      <c r="K75" s="742"/>
      <c r="L75" s="743"/>
      <c r="M75" s="748" t="s">
        <v>106</v>
      </c>
      <c r="N75" s="301">
        <v>100</v>
      </c>
      <c r="O75" s="273"/>
      <c r="P75" s="321"/>
      <c r="Q75" s="6"/>
    </row>
    <row r="76" spans="1:23" s="1" customFormat="1" ht="16.5" customHeight="1" x14ac:dyDescent="0.2">
      <c r="A76" s="1046"/>
      <c r="B76" s="1012"/>
      <c r="C76" s="1049"/>
      <c r="D76" s="1018"/>
      <c r="E76" s="1021"/>
      <c r="F76" s="1081"/>
      <c r="G76" s="1092"/>
      <c r="H76" s="1095"/>
      <c r="I76" s="219" t="s">
        <v>21</v>
      </c>
      <c r="J76" s="114">
        <v>166.9</v>
      </c>
      <c r="K76" s="288">
        <v>566.9</v>
      </c>
      <c r="L76" s="330"/>
      <c r="M76" s="714" t="s">
        <v>87</v>
      </c>
      <c r="N76" s="302">
        <v>50</v>
      </c>
      <c r="O76" s="243">
        <v>100</v>
      </c>
      <c r="P76" s="322"/>
      <c r="Q76" s="6"/>
      <c r="U76" s="6"/>
      <c r="V76" s="6"/>
      <c r="W76" s="6"/>
    </row>
    <row r="77" spans="1:23" s="1" customFormat="1" ht="15.75" customHeight="1" thickBot="1" x14ac:dyDescent="0.25">
      <c r="A77" s="1047"/>
      <c r="B77" s="1013"/>
      <c r="C77" s="1050"/>
      <c r="D77" s="1019"/>
      <c r="E77" s="1022"/>
      <c r="F77" s="159" t="s">
        <v>47</v>
      </c>
      <c r="G77" s="1093"/>
      <c r="H77" s="1096"/>
      <c r="I77" s="615" t="s">
        <v>31</v>
      </c>
      <c r="J77" s="10">
        <f>SUM(J75:J76)</f>
        <v>216.9</v>
      </c>
      <c r="K77" s="187">
        <f>SUM(K75:K76)</f>
        <v>566.9</v>
      </c>
      <c r="L77" s="185"/>
      <c r="M77" s="530"/>
      <c r="N77" s="752"/>
      <c r="O77" s="275"/>
      <c r="P77" s="324"/>
      <c r="U77" s="6"/>
      <c r="V77" s="1078"/>
      <c r="W77" s="6"/>
    </row>
    <row r="78" spans="1:23" s="1" customFormat="1" ht="28.5" customHeight="1" x14ac:dyDescent="0.2">
      <c r="A78" s="1045" t="s">
        <v>14</v>
      </c>
      <c r="B78" s="1011" t="s">
        <v>36</v>
      </c>
      <c r="C78" s="1048" t="s">
        <v>32</v>
      </c>
      <c r="D78" s="1017"/>
      <c r="E78" s="1068" t="s">
        <v>200</v>
      </c>
      <c r="F78" s="1080" t="s">
        <v>78</v>
      </c>
      <c r="G78" s="1082" t="s">
        <v>147</v>
      </c>
      <c r="H78" s="1054" t="s">
        <v>45</v>
      </c>
      <c r="I78" s="616" t="s">
        <v>101</v>
      </c>
      <c r="J78" s="616">
        <v>26.9</v>
      </c>
      <c r="K78" s="290"/>
      <c r="L78" s="744"/>
      <c r="M78" s="749" t="s">
        <v>88</v>
      </c>
      <c r="N78" s="753">
        <v>1</v>
      </c>
      <c r="O78" s="533"/>
      <c r="P78" s="692"/>
      <c r="U78" s="6"/>
      <c r="V78" s="1078"/>
      <c r="W78" s="6"/>
    </row>
    <row r="79" spans="1:23" s="1" customFormat="1" ht="24.75" customHeight="1" x14ac:dyDescent="0.2">
      <c r="A79" s="1046"/>
      <c r="B79" s="1012"/>
      <c r="C79" s="1049"/>
      <c r="D79" s="1018"/>
      <c r="E79" s="1069"/>
      <c r="F79" s="1081"/>
      <c r="G79" s="1083"/>
      <c r="H79" s="1055"/>
      <c r="I79" s="616" t="s">
        <v>48</v>
      </c>
      <c r="J79" s="745">
        <v>250</v>
      </c>
      <c r="K79" s="290"/>
      <c r="L79" s="744"/>
      <c r="M79" s="1085" t="s">
        <v>214</v>
      </c>
      <c r="N79" s="754">
        <v>65</v>
      </c>
      <c r="O79" s="536">
        <v>100</v>
      </c>
      <c r="P79" s="534"/>
      <c r="U79" s="6"/>
      <c r="V79" s="1079"/>
      <c r="W79" s="6"/>
    </row>
    <row r="80" spans="1:23" s="1" customFormat="1" ht="16.5" customHeight="1" x14ac:dyDescent="0.2">
      <c r="A80" s="1046"/>
      <c r="B80" s="1012"/>
      <c r="C80" s="1049"/>
      <c r="D80" s="1018"/>
      <c r="E80" s="1069"/>
      <c r="F80" s="690"/>
      <c r="G80" s="1083"/>
      <c r="H80" s="1055"/>
      <c r="I80" s="614" t="s">
        <v>21</v>
      </c>
      <c r="J80" s="114">
        <v>400</v>
      </c>
      <c r="K80" s="200">
        <v>409</v>
      </c>
      <c r="L80" s="680"/>
      <c r="M80" s="1086"/>
      <c r="N80" s="755"/>
      <c r="O80" s="540"/>
      <c r="P80" s="693"/>
      <c r="U80" s="6"/>
      <c r="V80" s="278"/>
      <c r="W80" s="6"/>
    </row>
    <row r="81" spans="1:20" s="1" customFormat="1" ht="15.75" customHeight="1" thickBot="1" x14ac:dyDescent="0.25">
      <c r="A81" s="1047"/>
      <c r="B81" s="1013"/>
      <c r="C81" s="1050"/>
      <c r="D81" s="1019"/>
      <c r="E81" s="1070"/>
      <c r="F81" s="160"/>
      <c r="G81" s="1084"/>
      <c r="H81" s="1056"/>
      <c r="I81" s="716" t="s">
        <v>31</v>
      </c>
      <c r="J81" s="67">
        <f>SUM(J78:J80)</f>
        <v>676.9</v>
      </c>
      <c r="K81" s="199">
        <f>SUM(K78:K80)</f>
        <v>409</v>
      </c>
      <c r="L81" s="338"/>
      <c r="M81" s="1087"/>
      <c r="N81" s="756"/>
      <c r="O81" s="543"/>
      <c r="P81" s="429"/>
    </row>
    <row r="82" spans="1:20" s="1" customFormat="1" ht="40.5" customHeight="1" x14ac:dyDescent="0.2">
      <c r="A82" s="139" t="s">
        <v>14</v>
      </c>
      <c r="B82" s="98" t="s">
        <v>36</v>
      </c>
      <c r="C82" s="121" t="s">
        <v>36</v>
      </c>
      <c r="D82" s="174"/>
      <c r="E82" s="1010" t="s">
        <v>227</v>
      </c>
      <c r="F82" s="689" t="s">
        <v>77</v>
      </c>
      <c r="G82" s="713"/>
      <c r="H82" s="702" t="s">
        <v>81</v>
      </c>
      <c r="I82" s="219" t="s">
        <v>21</v>
      </c>
      <c r="J82" s="219">
        <v>160</v>
      </c>
      <c r="K82" s="288"/>
      <c r="L82" s="329"/>
      <c r="M82" s="767" t="s">
        <v>160</v>
      </c>
      <c r="N82" s="768">
        <v>1</v>
      </c>
      <c r="O82" s="239"/>
      <c r="P82" s="214"/>
      <c r="S82" s="6"/>
    </row>
    <row r="83" spans="1:20" s="1" customFormat="1" ht="17.25" customHeight="1" thickBot="1" x14ac:dyDescent="0.25">
      <c r="A83" s="140"/>
      <c r="B83" s="99"/>
      <c r="C83" s="100"/>
      <c r="D83" s="175"/>
      <c r="E83" s="1003"/>
      <c r="F83" s="720"/>
      <c r="G83" s="691"/>
      <c r="H83" s="704"/>
      <c r="I83" s="221" t="s">
        <v>31</v>
      </c>
      <c r="J83" s="10">
        <f>SUM(J82:J82)</f>
        <v>160</v>
      </c>
      <c r="K83" s="187"/>
      <c r="L83" s="185"/>
      <c r="M83" s="686"/>
      <c r="N83" s="304"/>
      <c r="O83" s="241"/>
      <c r="P83" s="216"/>
    </row>
    <row r="84" spans="1:20" s="1" customFormat="1" ht="12.75" customHeight="1" x14ac:dyDescent="0.2">
      <c r="A84" s="1045" t="s">
        <v>14</v>
      </c>
      <c r="B84" s="1011" t="s">
        <v>36</v>
      </c>
      <c r="C84" s="1014" t="s">
        <v>39</v>
      </c>
      <c r="D84" s="1017"/>
      <c r="E84" s="1020" t="s">
        <v>228</v>
      </c>
      <c r="F84" s="161" t="s">
        <v>47</v>
      </c>
      <c r="G84" s="1023">
        <v>13020418</v>
      </c>
      <c r="H84" s="995" t="s">
        <v>44</v>
      </c>
      <c r="I84" s="614" t="s">
        <v>21</v>
      </c>
      <c r="J84" s="517">
        <v>150</v>
      </c>
      <c r="K84" s="520"/>
      <c r="L84" s="521"/>
      <c r="M84" s="998" t="s">
        <v>204</v>
      </c>
      <c r="N84" s="698">
        <v>100</v>
      </c>
      <c r="O84" s="723"/>
      <c r="P84" s="573"/>
    </row>
    <row r="85" spans="1:20" s="1" customFormat="1" ht="27" customHeight="1" x14ac:dyDescent="0.2">
      <c r="A85" s="1046"/>
      <c r="B85" s="1012"/>
      <c r="C85" s="1015"/>
      <c r="D85" s="1018"/>
      <c r="E85" s="1021"/>
      <c r="F85" s="1000" t="s">
        <v>77</v>
      </c>
      <c r="G85" s="1024"/>
      <c r="H85" s="996"/>
      <c r="I85" s="217"/>
      <c r="J85" s="522"/>
      <c r="K85" s="519"/>
      <c r="L85" s="523"/>
      <c r="M85" s="999"/>
      <c r="N85" s="695"/>
      <c r="O85" s="663"/>
      <c r="P85" s="664"/>
      <c r="R85" s="6"/>
    </row>
    <row r="86" spans="1:20" s="1" customFormat="1" ht="18" customHeight="1" thickBot="1" x14ac:dyDescent="0.25">
      <c r="A86" s="1047"/>
      <c r="B86" s="1013"/>
      <c r="C86" s="1016"/>
      <c r="D86" s="1019"/>
      <c r="E86" s="1022"/>
      <c r="F86" s="1001"/>
      <c r="G86" s="1025"/>
      <c r="H86" s="997"/>
      <c r="I86" s="716" t="s">
        <v>31</v>
      </c>
      <c r="J86" s="524">
        <f>J84</f>
        <v>150</v>
      </c>
      <c r="K86" s="525"/>
      <c r="L86" s="526"/>
      <c r="M86" s="751"/>
      <c r="N86" s="575"/>
      <c r="O86" s="575"/>
      <c r="P86" s="576"/>
      <c r="R86" s="6"/>
    </row>
    <row r="87" spans="1:20" s="1" customFormat="1" ht="17.25" customHeight="1" x14ac:dyDescent="0.2">
      <c r="A87" s="1045" t="s">
        <v>14</v>
      </c>
      <c r="B87" s="1011" t="s">
        <v>36</v>
      </c>
      <c r="C87" s="1048" t="s">
        <v>49</v>
      </c>
      <c r="D87" s="1017"/>
      <c r="E87" s="1068" t="s">
        <v>195</v>
      </c>
      <c r="F87" s="1004"/>
      <c r="G87" s="992">
        <v>13020433</v>
      </c>
      <c r="H87" s="995" t="s">
        <v>81</v>
      </c>
      <c r="I87" s="613" t="s">
        <v>21</v>
      </c>
      <c r="J87" s="19">
        <v>19.399999999999999</v>
      </c>
      <c r="K87" s="195"/>
      <c r="L87" s="746"/>
      <c r="M87" s="558" t="s">
        <v>194</v>
      </c>
      <c r="N87" s="759">
        <v>100</v>
      </c>
      <c r="O87" s="561"/>
      <c r="P87" s="562"/>
      <c r="S87" s="6"/>
      <c r="T87" s="6"/>
    </row>
    <row r="88" spans="1:20" s="1" customFormat="1" ht="13.5" customHeight="1" x14ac:dyDescent="0.2">
      <c r="A88" s="1046"/>
      <c r="B88" s="1012"/>
      <c r="C88" s="1049"/>
      <c r="D88" s="1018"/>
      <c r="E88" s="1069"/>
      <c r="F88" s="1005"/>
      <c r="G88" s="993"/>
      <c r="H88" s="996"/>
      <c r="I88" s="13"/>
      <c r="J88" s="82"/>
      <c r="K88" s="189"/>
      <c r="L88" s="83"/>
      <c r="M88" s="563"/>
      <c r="N88" s="760"/>
      <c r="O88" s="566"/>
      <c r="P88" s="567"/>
      <c r="Q88" s="6"/>
      <c r="S88" s="6"/>
      <c r="T88" s="6"/>
    </row>
    <row r="89" spans="1:20" s="1" customFormat="1" ht="15.75" customHeight="1" thickBot="1" x14ac:dyDescent="0.25">
      <c r="A89" s="1047"/>
      <c r="B89" s="1013"/>
      <c r="C89" s="1050"/>
      <c r="D89" s="1019"/>
      <c r="E89" s="1070"/>
      <c r="F89" s="1071"/>
      <c r="G89" s="994"/>
      <c r="H89" s="997"/>
      <c r="I89" s="18" t="s">
        <v>31</v>
      </c>
      <c r="J89" s="10">
        <f t="shared" ref="J89" si="13">SUM(J87:J87)</f>
        <v>19.399999999999999</v>
      </c>
      <c r="K89" s="187"/>
      <c r="L89" s="185"/>
      <c r="M89" s="568"/>
      <c r="N89" s="761"/>
      <c r="O89" s="571"/>
      <c r="P89" s="572"/>
      <c r="R89" s="6"/>
    </row>
    <row r="90" spans="1:20" s="1" customFormat="1" ht="30" customHeight="1" x14ac:dyDescent="0.2">
      <c r="A90" s="139" t="s">
        <v>14</v>
      </c>
      <c r="B90" s="98" t="s">
        <v>36</v>
      </c>
      <c r="C90" s="121" t="s">
        <v>50</v>
      </c>
      <c r="D90" s="694"/>
      <c r="E90" s="1074" t="s">
        <v>201</v>
      </c>
      <c r="F90" s="1076" t="s">
        <v>47</v>
      </c>
      <c r="G90" s="713"/>
      <c r="H90" s="703" t="s">
        <v>81</v>
      </c>
      <c r="I90" s="614" t="s">
        <v>21</v>
      </c>
      <c r="J90" s="220">
        <v>4.5</v>
      </c>
      <c r="K90" s="293">
        <v>37.9</v>
      </c>
      <c r="L90" s="283"/>
      <c r="M90" s="110" t="s">
        <v>197</v>
      </c>
      <c r="N90" s="222">
        <v>1</v>
      </c>
      <c r="O90" s="261"/>
      <c r="P90" s="12"/>
      <c r="S90" s="6"/>
    </row>
    <row r="91" spans="1:20" s="1" customFormat="1" ht="22.5" customHeight="1" thickBot="1" x14ac:dyDescent="0.25">
      <c r="A91" s="140"/>
      <c r="B91" s="99"/>
      <c r="C91" s="100"/>
      <c r="D91" s="175"/>
      <c r="E91" s="1075"/>
      <c r="F91" s="1077"/>
      <c r="G91" s="713"/>
      <c r="H91" s="703"/>
      <c r="I91" s="615" t="s">
        <v>31</v>
      </c>
      <c r="J91" s="10">
        <f>J90</f>
        <v>4.5</v>
      </c>
      <c r="K91" s="187">
        <f t="shared" ref="K91" si="14">K90</f>
        <v>37.9</v>
      </c>
      <c r="L91" s="185"/>
      <c r="M91" s="530" t="s">
        <v>196</v>
      </c>
      <c r="N91" s="752"/>
      <c r="O91" s="275">
        <v>100</v>
      </c>
      <c r="P91" s="324"/>
    </row>
    <row r="92" spans="1:20" s="1" customFormat="1" ht="27" customHeight="1" x14ac:dyDescent="0.2">
      <c r="A92" s="1045" t="s">
        <v>14</v>
      </c>
      <c r="B92" s="1011" t="s">
        <v>36</v>
      </c>
      <c r="C92" s="1048" t="s">
        <v>19</v>
      </c>
      <c r="D92" s="1017"/>
      <c r="E92" s="1068" t="s">
        <v>133</v>
      </c>
      <c r="F92" s="1004" t="s">
        <v>47</v>
      </c>
      <c r="G92" s="992">
        <v>13020433</v>
      </c>
      <c r="H92" s="995" t="s">
        <v>45</v>
      </c>
      <c r="I92" s="613" t="s">
        <v>21</v>
      </c>
      <c r="J92" s="654">
        <v>47</v>
      </c>
      <c r="K92" s="652">
        <v>81.08</v>
      </c>
      <c r="L92" s="653"/>
      <c r="M92" s="657" t="s">
        <v>138</v>
      </c>
      <c r="N92" s="762">
        <v>1</v>
      </c>
      <c r="O92" s="546"/>
      <c r="P92" s="547"/>
      <c r="S92" s="6"/>
      <c r="T92" s="6"/>
    </row>
    <row r="93" spans="1:20" s="1" customFormat="1" ht="28.5" customHeight="1" x14ac:dyDescent="0.2">
      <c r="A93" s="1046"/>
      <c r="B93" s="1012"/>
      <c r="C93" s="1049"/>
      <c r="D93" s="1018"/>
      <c r="E93" s="1069"/>
      <c r="F93" s="1005"/>
      <c r="G93" s="993"/>
      <c r="H93" s="996"/>
      <c r="I93" s="616" t="s">
        <v>101</v>
      </c>
      <c r="J93" s="654">
        <v>26</v>
      </c>
      <c r="K93" s="655"/>
      <c r="L93" s="656"/>
      <c r="M93" s="548" t="s">
        <v>88</v>
      </c>
      <c r="N93" s="763"/>
      <c r="O93" s="551">
        <v>1</v>
      </c>
      <c r="P93" s="552"/>
      <c r="S93" s="6"/>
      <c r="T93" s="6"/>
    </row>
    <row r="94" spans="1:20" s="1" customFormat="1" ht="18" customHeight="1" thickBot="1" x14ac:dyDescent="0.25">
      <c r="A94" s="1047"/>
      <c r="B94" s="1013"/>
      <c r="C94" s="1050"/>
      <c r="D94" s="1019"/>
      <c r="E94" s="1070"/>
      <c r="F94" s="1071"/>
      <c r="G94" s="994"/>
      <c r="H94" s="997"/>
      <c r="I94" s="18" t="s">
        <v>31</v>
      </c>
      <c r="J94" s="455">
        <f>SUM(J92:J93)</f>
        <v>73</v>
      </c>
      <c r="K94" s="469">
        <f t="shared" ref="K94" si="15">SUM(K92:K92)</f>
        <v>81.08</v>
      </c>
      <c r="L94" s="441"/>
      <c r="M94" s="553" t="s">
        <v>159</v>
      </c>
      <c r="N94" s="764"/>
      <c r="O94" s="556"/>
      <c r="P94" s="557">
        <v>40</v>
      </c>
      <c r="R94" s="6"/>
    </row>
    <row r="95" spans="1:20" s="1" customFormat="1" ht="18.75" customHeight="1" x14ac:dyDescent="0.2">
      <c r="A95" s="1045" t="s">
        <v>14</v>
      </c>
      <c r="B95" s="1011" t="s">
        <v>36</v>
      </c>
      <c r="C95" s="1014" t="s">
        <v>51</v>
      </c>
      <c r="D95" s="1017"/>
      <c r="E95" s="1020" t="s">
        <v>233</v>
      </c>
      <c r="F95" s="161" t="s">
        <v>47</v>
      </c>
      <c r="G95" s="1023">
        <v>13020418</v>
      </c>
      <c r="H95" s="995" t="s">
        <v>44</v>
      </c>
      <c r="I95" s="614" t="s">
        <v>101</v>
      </c>
      <c r="J95" s="517">
        <v>130</v>
      </c>
      <c r="K95" s="520"/>
      <c r="L95" s="521"/>
      <c r="M95" s="998" t="s">
        <v>204</v>
      </c>
      <c r="N95" s="833">
        <v>100</v>
      </c>
      <c r="O95" s="840">
        <v>100</v>
      </c>
      <c r="P95" s="389">
        <v>100</v>
      </c>
    </row>
    <row r="96" spans="1:20" s="1" customFormat="1" ht="18.75" customHeight="1" x14ac:dyDescent="0.2">
      <c r="A96" s="1046"/>
      <c r="B96" s="1012"/>
      <c r="C96" s="1015"/>
      <c r="D96" s="1018"/>
      <c r="E96" s="1021"/>
      <c r="F96" s="1000" t="s">
        <v>77</v>
      </c>
      <c r="G96" s="1024"/>
      <c r="H96" s="996"/>
      <c r="I96" s="616" t="s">
        <v>21</v>
      </c>
      <c r="J96" s="745">
        <v>70</v>
      </c>
      <c r="K96" s="878">
        <v>130</v>
      </c>
      <c r="L96" s="744">
        <v>130</v>
      </c>
      <c r="M96" s="999"/>
      <c r="N96" s="834"/>
      <c r="O96" s="663"/>
      <c r="P96" s="664"/>
      <c r="R96" s="6"/>
    </row>
    <row r="97" spans="1:21" s="1" customFormat="1" ht="18" customHeight="1" thickBot="1" x14ac:dyDescent="0.25">
      <c r="A97" s="1047"/>
      <c r="B97" s="1013"/>
      <c r="C97" s="1016"/>
      <c r="D97" s="1019"/>
      <c r="E97" s="1022"/>
      <c r="F97" s="1001"/>
      <c r="G97" s="1025"/>
      <c r="H97" s="997"/>
      <c r="I97" s="803" t="s">
        <v>31</v>
      </c>
      <c r="J97" s="875">
        <f>SUM(J95:J96)</f>
        <v>200</v>
      </c>
      <c r="K97" s="525">
        <f>SUM(K96)</f>
        <v>130</v>
      </c>
      <c r="L97" s="862">
        <f>SUM(L96)</f>
        <v>130</v>
      </c>
      <c r="M97" s="751"/>
      <c r="N97" s="575"/>
      <c r="O97" s="575"/>
      <c r="P97" s="576"/>
      <c r="R97" s="6"/>
    </row>
    <row r="98" spans="1:21" s="1" customFormat="1" ht="12.75" customHeight="1" x14ac:dyDescent="0.2">
      <c r="A98" s="1045" t="s">
        <v>14</v>
      </c>
      <c r="B98" s="1011" t="s">
        <v>36</v>
      </c>
      <c r="C98" s="1014" t="s">
        <v>52</v>
      </c>
      <c r="D98" s="1017"/>
      <c r="E98" s="1020" t="s">
        <v>231</v>
      </c>
      <c r="F98" s="161" t="s">
        <v>47</v>
      </c>
      <c r="G98" s="1023">
        <v>13020418</v>
      </c>
      <c r="H98" s="995" t="s">
        <v>44</v>
      </c>
      <c r="I98" s="614" t="s">
        <v>101</v>
      </c>
      <c r="J98" s="517">
        <v>50</v>
      </c>
      <c r="K98" s="520"/>
      <c r="L98" s="521"/>
      <c r="M98" s="998" t="s">
        <v>204</v>
      </c>
      <c r="N98" s="833">
        <v>100</v>
      </c>
      <c r="O98" s="840"/>
      <c r="P98" s="389"/>
    </row>
    <row r="99" spans="1:21" s="1" customFormat="1" ht="20.25" customHeight="1" x14ac:dyDescent="0.2">
      <c r="A99" s="1046"/>
      <c r="B99" s="1012"/>
      <c r="C99" s="1015"/>
      <c r="D99" s="1018"/>
      <c r="E99" s="1021"/>
      <c r="F99" s="1000" t="s">
        <v>77</v>
      </c>
      <c r="G99" s="1024"/>
      <c r="H99" s="996"/>
      <c r="I99" s="217"/>
      <c r="J99" s="522"/>
      <c r="K99" s="519"/>
      <c r="L99" s="523"/>
      <c r="M99" s="999"/>
      <c r="N99" s="834"/>
      <c r="O99" s="663"/>
      <c r="P99" s="664"/>
      <c r="R99" s="6"/>
    </row>
    <row r="100" spans="1:21" s="1" customFormat="1" ht="18" customHeight="1" thickBot="1" x14ac:dyDescent="0.25">
      <c r="A100" s="1047"/>
      <c r="B100" s="1013"/>
      <c r="C100" s="1016"/>
      <c r="D100" s="1019"/>
      <c r="E100" s="1022"/>
      <c r="F100" s="1001"/>
      <c r="G100" s="1025"/>
      <c r="H100" s="997"/>
      <c r="I100" s="803" t="s">
        <v>31</v>
      </c>
      <c r="J100" s="875">
        <f>J98</f>
        <v>50</v>
      </c>
      <c r="K100" s="525">
        <f t="shared" ref="K100:L100" si="16">K98</f>
        <v>0</v>
      </c>
      <c r="L100" s="862">
        <f t="shared" si="16"/>
        <v>0</v>
      </c>
      <c r="M100" s="751"/>
      <c r="N100" s="575"/>
      <c r="O100" s="575"/>
      <c r="P100" s="576"/>
      <c r="R100" s="6"/>
    </row>
    <row r="101" spans="1:21" s="1" customFormat="1" ht="27" customHeight="1" x14ac:dyDescent="0.2">
      <c r="A101" s="1045" t="s">
        <v>14</v>
      </c>
      <c r="B101" s="1011" t="s">
        <v>36</v>
      </c>
      <c r="C101" s="1048" t="s">
        <v>103</v>
      </c>
      <c r="D101" s="1017"/>
      <c r="E101" s="1020" t="s">
        <v>130</v>
      </c>
      <c r="F101" s="162" t="s">
        <v>47</v>
      </c>
      <c r="G101" s="1051">
        <v>13020413</v>
      </c>
      <c r="H101" s="1054" t="s">
        <v>45</v>
      </c>
      <c r="I101" s="220" t="s">
        <v>48</v>
      </c>
      <c r="J101" s="19"/>
      <c r="K101" s="195">
        <v>118.9</v>
      </c>
      <c r="L101" s="605">
        <v>476.1</v>
      </c>
      <c r="M101" s="750" t="s">
        <v>88</v>
      </c>
      <c r="N101" s="306">
        <v>1</v>
      </c>
      <c r="O101" s="277"/>
      <c r="P101" s="432"/>
      <c r="S101" s="6"/>
      <c r="U101" s="6"/>
    </row>
    <row r="102" spans="1:21" s="1" customFormat="1" ht="15" customHeight="1" x14ac:dyDescent="0.2">
      <c r="A102" s="1046"/>
      <c r="B102" s="1012"/>
      <c r="C102" s="1049"/>
      <c r="D102" s="1018"/>
      <c r="E102" s="1021"/>
      <c r="F102" s="1072" t="s">
        <v>77</v>
      </c>
      <c r="G102" s="1052"/>
      <c r="H102" s="1055"/>
      <c r="I102" s="765"/>
      <c r="J102" s="315"/>
      <c r="K102" s="276"/>
      <c r="L102" s="766"/>
      <c r="M102" s="1008" t="s">
        <v>158</v>
      </c>
      <c r="N102" s="224"/>
      <c r="O102" s="298">
        <v>20</v>
      </c>
      <c r="P102" s="433">
        <v>100</v>
      </c>
      <c r="S102" s="6"/>
      <c r="U102" s="6"/>
    </row>
    <row r="103" spans="1:21" s="1" customFormat="1" ht="15" customHeight="1" thickBot="1" x14ac:dyDescent="0.25">
      <c r="A103" s="1047"/>
      <c r="B103" s="1013"/>
      <c r="C103" s="1050"/>
      <c r="D103" s="1019"/>
      <c r="E103" s="1022"/>
      <c r="F103" s="1073"/>
      <c r="G103" s="1053"/>
      <c r="H103" s="1056"/>
      <c r="I103" s="615" t="s">
        <v>31</v>
      </c>
      <c r="J103" s="10"/>
      <c r="K103" s="187">
        <f>SUM(K101:K102)</f>
        <v>118.9</v>
      </c>
      <c r="L103" s="185">
        <f>SUM(L101:L102)</f>
        <v>476.1</v>
      </c>
      <c r="M103" s="1009"/>
      <c r="N103" s="757"/>
      <c r="O103" s="326"/>
      <c r="P103" s="436"/>
      <c r="Q103" s="6"/>
    </row>
    <row r="104" spans="1:21" s="1" customFormat="1" ht="27" customHeight="1" x14ac:dyDescent="0.2">
      <c r="A104" s="697" t="s">
        <v>14</v>
      </c>
      <c r="B104" s="699" t="s">
        <v>36</v>
      </c>
      <c r="C104" s="696" t="s">
        <v>161</v>
      </c>
      <c r="D104" s="173"/>
      <c r="E104" s="1002" t="s">
        <v>213</v>
      </c>
      <c r="F104" s="1004" t="s">
        <v>47</v>
      </c>
      <c r="G104" s="1006">
        <v>13020422</v>
      </c>
      <c r="H104" s="703" t="s">
        <v>44</v>
      </c>
      <c r="I104" s="331" t="s">
        <v>21</v>
      </c>
      <c r="J104" s="517"/>
      <c r="K104" s="662"/>
      <c r="L104" s="769">
        <v>45</v>
      </c>
      <c r="M104" s="668" t="s">
        <v>194</v>
      </c>
      <c r="N104" s="758"/>
      <c r="O104" s="723"/>
      <c r="P104" s="389">
        <v>20</v>
      </c>
    </row>
    <row r="105" spans="1:21" s="1" customFormat="1" ht="17.25" customHeight="1" thickBot="1" x14ac:dyDescent="0.25">
      <c r="A105" s="140"/>
      <c r="B105" s="99"/>
      <c r="C105" s="100"/>
      <c r="D105" s="175"/>
      <c r="E105" s="1003"/>
      <c r="F105" s="1005"/>
      <c r="G105" s="1007"/>
      <c r="H105" s="704"/>
      <c r="I105" s="221" t="s">
        <v>31</v>
      </c>
      <c r="J105" s="10"/>
      <c r="K105" s="187"/>
      <c r="L105" s="185">
        <f>SUM(L104:L104)</f>
        <v>45</v>
      </c>
      <c r="M105" s="665"/>
      <c r="N105" s="667"/>
      <c r="O105" s="667"/>
      <c r="P105" s="216"/>
    </row>
    <row r="106" spans="1:21" s="1" customFormat="1" ht="16.5" customHeight="1" thickBot="1" x14ac:dyDescent="0.25">
      <c r="A106" s="136" t="s">
        <v>14</v>
      </c>
      <c r="B106" s="20" t="s">
        <v>36</v>
      </c>
      <c r="C106" s="1038" t="s">
        <v>40</v>
      </c>
      <c r="D106" s="1039"/>
      <c r="E106" s="1039"/>
      <c r="F106" s="1039"/>
      <c r="G106" s="1039"/>
      <c r="H106" s="1039"/>
      <c r="I106" s="1039"/>
      <c r="J106" s="747">
        <f>J83+J103+J81+J77+J94+J105+J89+J91+J86+J97+J100</f>
        <v>1550.7</v>
      </c>
      <c r="K106" s="630">
        <f>K83+K103+K81+K77+K94+K105+K89+K91+K86+K97</f>
        <v>1343.78</v>
      </c>
      <c r="L106" s="850">
        <f>L83+L103+L81+L77+L94+L105+L89+L91+L86+L97</f>
        <v>651.1</v>
      </c>
      <c r="M106" s="1040"/>
      <c r="N106" s="1041"/>
      <c r="O106" s="1041"/>
      <c r="P106" s="1042"/>
    </row>
    <row r="107" spans="1:21" s="1" customFormat="1" ht="16.5" customHeight="1" thickBot="1" x14ac:dyDescent="0.25">
      <c r="A107" s="137" t="s">
        <v>14</v>
      </c>
      <c r="B107" s="1026" t="s">
        <v>54</v>
      </c>
      <c r="C107" s="1027"/>
      <c r="D107" s="1027"/>
      <c r="E107" s="1027"/>
      <c r="F107" s="1027"/>
      <c r="G107" s="1027"/>
      <c r="H107" s="1027"/>
      <c r="I107" s="1027"/>
      <c r="J107" s="404">
        <f>J106+J73+J50</f>
        <v>4586.6000000000004</v>
      </c>
      <c r="K107" s="201">
        <f>K106+K73+K50</f>
        <v>4064.1800000000003</v>
      </c>
      <c r="L107" s="332">
        <f>L106+L73+L50</f>
        <v>3297.1</v>
      </c>
      <c r="M107" s="1028"/>
      <c r="N107" s="1029"/>
      <c r="O107" s="1029"/>
      <c r="P107" s="1030"/>
    </row>
    <row r="108" spans="1:21" s="1" customFormat="1" ht="16.5" customHeight="1" thickBot="1" x14ac:dyDescent="0.25">
      <c r="A108" s="138" t="s">
        <v>55</v>
      </c>
      <c r="B108" s="1031" t="s">
        <v>56</v>
      </c>
      <c r="C108" s="1032"/>
      <c r="D108" s="1032"/>
      <c r="E108" s="1032"/>
      <c r="F108" s="1032"/>
      <c r="G108" s="1032"/>
      <c r="H108" s="1032"/>
      <c r="I108" s="1032"/>
      <c r="J108" s="406">
        <f t="shared" ref="J108:L108" si="17">J107</f>
        <v>4586.6000000000004</v>
      </c>
      <c r="K108" s="202">
        <f t="shared" si="17"/>
        <v>4064.1800000000003</v>
      </c>
      <c r="L108" s="333">
        <f t="shared" si="17"/>
        <v>3297.1</v>
      </c>
      <c r="M108" s="1033"/>
      <c r="N108" s="1034"/>
      <c r="O108" s="1034"/>
      <c r="P108" s="1035"/>
    </row>
    <row r="109" spans="1:21" s="32" customFormat="1" ht="16.5" customHeight="1" x14ac:dyDescent="0.2">
      <c r="A109" s="1036"/>
      <c r="B109" s="1036"/>
      <c r="C109" s="1036"/>
      <c r="D109" s="1036"/>
      <c r="E109" s="1036"/>
      <c r="F109" s="1036"/>
      <c r="G109" s="1036"/>
      <c r="H109" s="1036"/>
      <c r="I109" s="1036"/>
      <c r="J109" s="1036"/>
      <c r="K109" s="1036"/>
      <c r="L109" s="1036"/>
      <c r="M109" s="1036"/>
      <c r="N109" s="1036"/>
      <c r="O109" s="1036"/>
      <c r="P109" s="1036"/>
    </row>
    <row r="110" spans="1:21" s="1" customFormat="1" ht="15" customHeight="1" thickBot="1" x14ac:dyDescent="0.25">
      <c r="A110" s="26"/>
      <c r="B110" s="1037" t="s">
        <v>57</v>
      </c>
      <c r="C110" s="1037"/>
      <c r="D110" s="1037"/>
      <c r="E110" s="1037"/>
      <c r="F110" s="1037"/>
      <c r="G110" s="1037"/>
      <c r="H110" s="1037"/>
      <c r="I110" s="1037"/>
      <c r="J110" s="1037"/>
      <c r="K110" s="1037"/>
      <c r="L110" s="1037"/>
      <c r="M110" s="27"/>
      <c r="N110" s="80"/>
      <c r="O110" s="80"/>
      <c r="P110" s="80"/>
    </row>
    <row r="111" spans="1:21" s="1" customFormat="1" ht="39.75" customHeight="1" x14ac:dyDescent="0.2">
      <c r="A111" s="28"/>
      <c r="B111" s="1064" t="s">
        <v>58</v>
      </c>
      <c r="C111" s="1065"/>
      <c r="D111" s="1065"/>
      <c r="E111" s="1065"/>
      <c r="F111" s="1065"/>
      <c r="G111" s="1065"/>
      <c r="H111" s="1065"/>
      <c r="I111" s="1066"/>
      <c r="J111" s="344" t="s">
        <v>151</v>
      </c>
      <c r="K111" s="346" t="s">
        <v>163</v>
      </c>
      <c r="L111" s="345" t="s">
        <v>164</v>
      </c>
      <c r="M111" s="146"/>
      <c r="N111" s="146"/>
      <c r="O111" s="146"/>
      <c r="P111" s="146"/>
    </row>
    <row r="112" spans="1:21" s="1" customFormat="1" ht="17.25" customHeight="1" x14ac:dyDescent="0.2">
      <c r="A112" s="28"/>
      <c r="B112" s="1061" t="s">
        <v>60</v>
      </c>
      <c r="C112" s="1062"/>
      <c r="D112" s="1062"/>
      <c r="E112" s="1062"/>
      <c r="F112" s="1062"/>
      <c r="G112" s="1062"/>
      <c r="H112" s="1062"/>
      <c r="I112" s="1063"/>
      <c r="J112" s="205">
        <f>SUM(J113:J120)</f>
        <v>4172.4000000000005</v>
      </c>
      <c r="K112" s="209">
        <f>SUM(K113:K120)</f>
        <v>3795.98</v>
      </c>
      <c r="L112" s="622">
        <f>SUM(L113:L120)</f>
        <v>2684.7</v>
      </c>
      <c r="M112" s="144"/>
      <c r="N112" s="144"/>
      <c r="O112" s="144"/>
      <c r="P112" s="144"/>
    </row>
    <row r="113" spans="1:16" s="1" customFormat="1" ht="15.75" customHeight="1" x14ac:dyDescent="0.2">
      <c r="A113" s="28"/>
      <c r="B113" s="1058" t="s">
        <v>61</v>
      </c>
      <c r="C113" s="1059"/>
      <c r="D113" s="1059"/>
      <c r="E113" s="1059"/>
      <c r="F113" s="1059"/>
      <c r="G113" s="1059"/>
      <c r="H113" s="1059"/>
      <c r="I113" s="1060"/>
      <c r="J113" s="206">
        <f>SUMIF(I14:I105,"sb",J14:J105)</f>
        <v>2256.7000000000003</v>
      </c>
      <c r="K113" s="210">
        <f>SUMIF(I14:I105,"sb",K14:K105)</f>
        <v>2518.7800000000002</v>
      </c>
      <c r="L113" s="203">
        <f>SUMIF(I14:I105,"sb",L14:L105)</f>
        <v>1464.7</v>
      </c>
      <c r="M113" s="145"/>
      <c r="N113" s="145"/>
      <c r="O113" s="145"/>
      <c r="P113" s="145"/>
    </row>
    <row r="114" spans="1:16" s="1" customFormat="1" ht="15" customHeight="1" x14ac:dyDescent="0.2">
      <c r="A114" s="28"/>
      <c r="B114" s="988" t="s">
        <v>102</v>
      </c>
      <c r="C114" s="989"/>
      <c r="D114" s="989"/>
      <c r="E114" s="989"/>
      <c r="F114" s="989"/>
      <c r="G114" s="989"/>
      <c r="H114" s="989"/>
      <c r="I114" s="989"/>
      <c r="J114" s="182">
        <f>SUMIF(I17:I105,"sb(L)",J17:J105)</f>
        <v>332.9</v>
      </c>
      <c r="K114" s="192">
        <f>SUMIF(I17:I105,"sb(L)",K17:K105)</f>
        <v>0</v>
      </c>
      <c r="L114" s="186">
        <f>SUMIF(I14:I105,"sb(L)",L14:L105)</f>
        <v>0</v>
      </c>
      <c r="M114" s="145"/>
      <c r="N114" s="145"/>
      <c r="O114" s="145"/>
      <c r="P114" s="145"/>
    </row>
    <row r="115" spans="1:16" s="1" customFormat="1" ht="17.25" customHeight="1" x14ac:dyDescent="0.2">
      <c r="A115" s="28"/>
      <c r="B115" s="988" t="s">
        <v>211</v>
      </c>
      <c r="C115" s="989"/>
      <c r="D115" s="989"/>
      <c r="E115" s="989"/>
      <c r="F115" s="989"/>
      <c r="G115" s="989"/>
      <c r="H115" s="989"/>
      <c r="I115" s="989"/>
      <c r="J115" s="206">
        <f>SUMIF(I14:I105,"sb(aa)",J14:J105)</f>
        <v>105</v>
      </c>
      <c r="K115" s="210">
        <f>SUMIF(I14:I105,"sb(aa)",K14:K105)</f>
        <v>105</v>
      </c>
      <c r="L115" s="203">
        <f>SUMIF(I14:I105,"sb(aa)",L14:L105)</f>
        <v>105</v>
      </c>
      <c r="M115" s="145"/>
      <c r="N115" s="145"/>
      <c r="O115" s="145"/>
      <c r="P115" s="145"/>
    </row>
    <row r="116" spans="1:16" s="1" customFormat="1" ht="30.75" customHeight="1" x14ac:dyDescent="0.2">
      <c r="A116" s="28"/>
      <c r="B116" s="988" t="s">
        <v>100</v>
      </c>
      <c r="C116" s="989"/>
      <c r="D116" s="989"/>
      <c r="E116" s="989"/>
      <c r="F116" s="989"/>
      <c r="G116" s="989"/>
      <c r="H116" s="989"/>
      <c r="I116" s="989"/>
      <c r="J116" s="206">
        <f>SUMIF(I15:I93,"sb(aal)",J15:J93)</f>
        <v>17</v>
      </c>
      <c r="K116" s="210">
        <f>SUMIF(I15:I93,"sb(aal)",K15:K93)</f>
        <v>0</v>
      </c>
      <c r="L116" s="203">
        <f>SUMIF(I15:I93,"sb(aal)",L15:L93)</f>
        <v>0</v>
      </c>
      <c r="M116" s="145"/>
      <c r="N116" s="145"/>
      <c r="O116" s="145"/>
      <c r="P116" s="145"/>
    </row>
    <row r="117" spans="1:16" s="1" customFormat="1" ht="15" customHeight="1" x14ac:dyDescent="0.2">
      <c r="A117" s="28"/>
      <c r="B117" s="1058" t="s">
        <v>62</v>
      </c>
      <c r="C117" s="1059"/>
      <c r="D117" s="1059"/>
      <c r="E117" s="1059"/>
      <c r="F117" s="1059"/>
      <c r="G117" s="1059"/>
      <c r="H117" s="1059"/>
      <c r="I117" s="1060"/>
      <c r="J117" s="206">
        <f>SUMIF(I14:I105,"sb(sp)",J14:J105)</f>
        <v>22.5</v>
      </c>
      <c r="K117" s="210">
        <f>SUMIF(I14:I105,"sb(sp)",K14:K105)</f>
        <v>22.5</v>
      </c>
      <c r="L117" s="203">
        <f>SUMIF(I14:I105,"sb(sp)",L14:L105)</f>
        <v>22.5</v>
      </c>
      <c r="M117" s="145"/>
      <c r="N117" s="145"/>
      <c r="O117" s="145"/>
      <c r="P117" s="145"/>
    </row>
    <row r="118" spans="1:16" s="32" customFormat="1" ht="15" customHeight="1" x14ac:dyDescent="0.2">
      <c r="A118" s="28"/>
      <c r="B118" s="1058" t="s">
        <v>63</v>
      </c>
      <c r="C118" s="1059"/>
      <c r="D118" s="1059"/>
      <c r="E118" s="1059"/>
      <c r="F118" s="1059"/>
      <c r="G118" s="1059"/>
      <c r="H118" s="1059"/>
      <c r="I118" s="1060"/>
      <c r="J118" s="206">
        <f>SUMIF(I14:I105,"sb(vb)",J14:J105)</f>
        <v>1093.9999999999998</v>
      </c>
      <c r="K118" s="210">
        <f>SUMIF(I14:I105,"sb(vb)",K14:K105)</f>
        <v>1070.6999999999998</v>
      </c>
      <c r="L118" s="203">
        <f>SUMIF(I14:I105,"sb(vb)",L14:L105)</f>
        <v>1070.6999999999998</v>
      </c>
      <c r="M118" s="145"/>
      <c r="N118" s="145"/>
      <c r="O118" s="145"/>
      <c r="P118" s="145"/>
    </row>
    <row r="119" spans="1:16" s="32" customFormat="1" ht="31.5" customHeight="1" x14ac:dyDescent="0.2">
      <c r="A119" s="28"/>
      <c r="B119" s="988" t="s">
        <v>173</v>
      </c>
      <c r="C119" s="989"/>
      <c r="D119" s="989"/>
      <c r="E119" s="989"/>
      <c r="F119" s="989"/>
      <c r="G119" s="989"/>
      <c r="H119" s="989"/>
      <c r="I119" s="989"/>
      <c r="J119" s="206">
        <f>SUMIF(I14:I105,"sb(es)",J14:J105)</f>
        <v>265</v>
      </c>
      <c r="K119" s="210">
        <f>SUMIF(I14:I105,"sb(es)",K14:K105)</f>
        <v>0</v>
      </c>
      <c r="L119" s="203">
        <f>SUMIF(I14:I105,"sb(es)",L14:L105)</f>
        <v>0</v>
      </c>
      <c r="M119" s="145"/>
      <c r="N119" s="145"/>
      <c r="O119" s="145"/>
      <c r="P119" s="145"/>
    </row>
    <row r="120" spans="1:16" s="32" customFormat="1" ht="28.5" customHeight="1" x14ac:dyDescent="0.2">
      <c r="A120" s="28"/>
      <c r="B120" s="988" t="s">
        <v>135</v>
      </c>
      <c r="C120" s="989"/>
      <c r="D120" s="989"/>
      <c r="E120" s="989"/>
      <c r="F120" s="989"/>
      <c r="G120" s="989"/>
      <c r="H120" s="989"/>
      <c r="I120" s="989"/>
      <c r="J120" s="206">
        <f>SUMIF(I18:I105,"sb(esa)",J18:J105)</f>
        <v>79.3</v>
      </c>
      <c r="K120" s="210">
        <f>SUMIF(I18:I105,"sb(esa)",K18:K105)</f>
        <v>79</v>
      </c>
      <c r="L120" s="203">
        <f>SUMIF(I14:I105,"sb(esa)",L14:L105)</f>
        <v>21.8</v>
      </c>
      <c r="M120" s="145"/>
      <c r="N120" s="145"/>
      <c r="O120" s="145"/>
      <c r="P120" s="145"/>
    </row>
    <row r="121" spans="1:16" s="1" customFormat="1" ht="15" customHeight="1" x14ac:dyDescent="0.2">
      <c r="A121" s="28"/>
      <c r="B121" s="1061" t="s">
        <v>64</v>
      </c>
      <c r="C121" s="1062"/>
      <c r="D121" s="1062"/>
      <c r="E121" s="1062"/>
      <c r="F121" s="1062"/>
      <c r="G121" s="1062"/>
      <c r="H121" s="1062"/>
      <c r="I121" s="1063"/>
      <c r="J121" s="207">
        <f t="shared" ref="J121:L121" si="18">SUM(J122:J125)</f>
        <v>414.19999999999993</v>
      </c>
      <c r="K121" s="211">
        <f t="shared" si="18"/>
        <v>268.20000000000005</v>
      </c>
      <c r="L121" s="623">
        <f t="shared" si="18"/>
        <v>612.40000000000009</v>
      </c>
      <c r="M121" s="144"/>
      <c r="N121" s="144"/>
      <c r="O121" s="144"/>
      <c r="P121" s="144"/>
    </row>
    <row r="122" spans="1:16" s="1" customFormat="1" ht="15" customHeight="1" x14ac:dyDescent="0.2">
      <c r="A122" s="28"/>
      <c r="B122" s="988" t="s">
        <v>66</v>
      </c>
      <c r="C122" s="989"/>
      <c r="D122" s="989"/>
      <c r="E122" s="989"/>
      <c r="F122" s="989"/>
      <c r="G122" s="989"/>
      <c r="H122" s="989"/>
      <c r="I122" s="989"/>
      <c r="J122" s="208">
        <f>SUMIF(I14:I105,"es",J14:J105)</f>
        <v>25.7</v>
      </c>
      <c r="K122" s="212">
        <f>SUMIF(I14:I105,"es",K14:K105)</f>
        <v>15.3</v>
      </c>
      <c r="L122" s="204">
        <f>SUMIF(I14:I105,"es",L14:L105)</f>
        <v>5.3</v>
      </c>
      <c r="M122" s="145"/>
      <c r="N122" s="145"/>
      <c r="O122" s="145"/>
      <c r="P122" s="145"/>
    </row>
    <row r="123" spans="1:16" s="1" customFormat="1" ht="12.75" x14ac:dyDescent="0.2">
      <c r="A123" s="29"/>
      <c r="B123" s="990" t="s">
        <v>65</v>
      </c>
      <c r="C123" s="991"/>
      <c r="D123" s="991"/>
      <c r="E123" s="991"/>
      <c r="F123" s="991"/>
      <c r="G123" s="991"/>
      <c r="H123" s="991"/>
      <c r="I123" s="991"/>
      <c r="J123" s="182">
        <f>SUMIF(I14:I105,"PSDF",J14:J105)</f>
        <v>129.9</v>
      </c>
      <c r="K123" s="192">
        <f>SUMIF(I14:I105,"PSDF",K14:K105)</f>
        <v>130</v>
      </c>
      <c r="L123" s="186">
        <f>SUMIF(I14:I105,"PSDF",L14:L105)</f>
        <v>131</v>
      </c>
      <c r="M123" s="30"/>
      <c r="N123" s="257"/>
      <c r="O123" s="257"/>
      <c r="P123" s="31"/>
    </row>
    <row r="124" spans="1:16" s="1" customFormat="1" ht="12.75" x14ac:dyDescent="0.2">
      <c r="A124" s="29"/>
      <c r="B124" s="990" t="s">
        <v>125</v>
      </c>
      <c r="C124" s="1067"/>
      <c r="D124" s="1067"/>
      <c r="E124" s="1067"/>
      <c r="F124" s="1067"/>
      <c r="G124" s="1067"/>
      <c r="H124" s="1067"/>
      <c r="I124" s="1067"/>
      <c r="J124" s="182">
        <f>SUMIF(I14:I105,"lrvb",J14:J105)</f>
        <v>0.7</v>
      </c>
      <c r="K124" s="192">
        <f>SUMIF(I14:I105,"lrvb",K14:K105)</f>
        <v>0</v>
      </c>
      <c r="L124" s="186">
        <f>SUMIF(I14:I105,"lrvb",L14:L105)</f>
        <v>0</v>
      </c>
      <c r="M124" s="30"/>
      <c r="N124" s="257"/>
      <c r="O124" s="257"/>
      <c r="P124" s="31"/>
    </row>
    <row r="125" spans="1:16" s="1" customFormat="1" ht="12.75" x14ac:dyDescent="0.2">
      <c r="A125" s="28"/>
      <c r="B125" s="1058" t="s">
        <v>67</v>
      </c>
      <c r="C125" s="1059"/>
      <c r="D125" s="1059"/>
      <c r="E125" s="1059"/>
      <c r="F125" s="1059"/>
      <c r="G125" s="1059"/>
      <c r="H125" s="1059"/>
      <c r="I125" s="1060"/>
      <c r="J125" s="206">
        <f>SUMIF(I14:I105,"kt",J14:J105)</f>
        <v>257.89999999999998</v>
      </c>
      <c r="K125" s="210">
        <f>SUMIF(I14:I105,"kt",K14:K105)</f>
        <v>122.9</v>
      </c>
      <c r="L125" s="203">
        <f>SUMIF(I14:I105,"kt",L14:L105)</f>
        <v>476.1</v>
      </c>
      <c r="M125" s="145"/>
      <c r="N125" s="145"/>
      <c r="O125" s="145"/>
      <c r="P125" s="145"/>
    </row>
    <row r="126" spans="1:16" s="1" customFormat="1" ht="13.5" thickBot="1" x14ac:dyDescent="0.25">
      <c r="A126" s="33"/>
      <c r="B126" s="1043" t="s">
        <v>68</v>
      </c>
      <c r="C126" s="1044"/>
      <c r="D126" s="1044"/>
      <c r="E126" s="1044"/>
      <c r="F126" s="1044"/>
      <c r="G126" s="1044"/>
      <c r="H126" s="1044"/>
      <c r="I126" s="1044"/>
      <c r="J126" s="67">
        <f>J121+J112</f>
        <v>4586.6000000000004</v>
      </c>
      <c r="K126" s="199">
        <f>K121+K112</f>
        <v>4064.1800000000003</v>
      </c>
      <c r="L126" s="338">
        <f>L121+L112</f>
        <v>3297.1</v>
      </c>
      <c r="M126" s="144"/>
      <c r="N126" s="144"/>
      <c r="O126" s="144"/>
      <c r="P126" s="144"/>
    </row>
    <row r="127" spans="1:16" x14ac:dyDescent="0.25">
      <c r="A127" s="34"/>
      <c r="B127" s="35"/>
      <c r="C127" s="35"/>
      <c r="D127" s="57"/>
      <c r="E127" s="35"/>
      <c r="F127" s="57"/>
      <c r="G127" s="178"/>
      <c r="H127" s="722"/>
      <c r="I127" s="36"/>
      <c r="J127" s="476"/>
      <c r="K127" s="476"/>
      <c r="L127" s="476"/>
      <c r="M127" s="28"/>
      <c r="N127" s="715"/>
      <c r="O127" s="715"/>
      <c r="P127" s="715"/>
    </row>
    <row r="128" spans="1:16" x14ac:dyDescent="0.25">
      <c r="A128" s="28"/>
      <c r="B128" s="28"/>
      <c r="C128" s="28"/>
      <c r="D128" s="715"/>
      <c r="E128" s="38"/>
      <c r="F128" s="1057" t="s">
        <v>149</v>
      </c>
      <c r="G128" s="1057"/>
      <c r="H128" s="1057"/>
      <c r="I128" s="1057"/>
      <c r="J128" s="1057"/>
      <c r="K128" s="1057"/>
      <c r="L128" s="1057"/>
      <c r="M128" s="38"/>
      <c r="N128" s="36"/>
      <c r="O128" s="36"/>
      <c r="P128" s="715"/>
    </row>
    <row r="129" spans="1:16" x14ac:dyDescent="0.25">
      <c r="A129" s="28"/>
      <c r="B129" s="28"/>
      <c r="C129" s="28"/>
      <c r="D129" s="715"/>
      <c r="E129" s="38"/>
      <c r="F129" s="715"/>
      <c r="G129" s="179"/>
      <c r="H129" s="722"/>
      <c r="I129" s="36"/>
      <c r="J129" s="476"/>
      <c r="K129" s="36"/>
      <c r="L129" s="36"/>
      <c r="M129" s="158"/>
      <c r="N129" s="258"/>
      <c r="O129" s="258"/>
      <c r="P129" s="715"/>
    </row>
    <row r="131" spans="1:16" x14ac:dyDescent="0.25">
      <c r="I131" s="78"/>
      <c r="J131" s="529"/>
      <c r="K131" s="529"/>
      <c r="L131" s="529"/>
    </row>
  </sheetData>
  <mergeCells count="206">
    <mergeCell ref="A3:P3"/>
    <mergeCell ref="A4:P4"/>
    <mergeCell ref="A5:P5"/>
    <mergeCell ref="A6:P6"/>
    <mergeCell ref="A7:A9"/>
    <mergeCell ref="B7:B9"/>
    <mergeCell ref="C7:C9"/>
    <mergeCell ref="D7:D9"/>
    <mergeCell ref="E7:E9"/>
    <mergeCell ref="J7:J9"/>
    <mergeCell ref="K7:K9"/>
    <mergeCell ref="L7:L9"/>
    <mergeCell ref="M7:P7"/>
    <mergeCell ref="M8:M9"/>
    <mergeCell ref="F7:F9"/>
    <mergeCell ref="G7:G9"/>
    <mergeCell ref="H7:H9"/>
    <mergeCell ref="I7:I9"/>
    <mergeCell ref="A10:P10"/>
    <mergeCell ref="A11:P11"/>
    <mergeCell ref="B12:P12"/>
    <mergeCell ref="C13:P13"/>
    <mergeCell ref="A14:A22"/>
    <mergeCell ref="B14:B22"/>
    <mergeCell ref="C14:C22"/>
    <mergeCell ref="H14:H22"/>
    <mergeCell ref="M14:M22"/>
    <mergeCell ref="F17:F18"/>
    <mergeCell ref="F14:F16"/>
    <mergeCell ref="E14:E16"/>
    <mergeCell ref="H23:H25"/>
    <mergeCell ref="M23:M25"/>
    <mergeCell ref="E26:E27"/>
    <mergeCell ref="M27:M28"/>
    <mergeCell ref="G17:G18"/>
    <mergeCell ref="F19:F20"/>
    <mergeCell ref="F21:F22"/>
    <mergeCell ref="C23:C25"/>
    <mergeCell ref="E23:E25"/>
    <mergeCell ref="F23:F25"/>
    <mergeCell ref="G23:G25"/>
    <mergeCell ref="N27:N28"/>
    <mergeCell ref="O27:O28"/>
    <mergeCell ref="M32:M33"/>
    <mergeCell ref="C34:C37"/>
    <mergeCell ref="E34:E37"/>
    <mergeCell ref="F34:F37"/>
    <mergeCell ref="G34:G37"/>
    <mergeCell ref="H34:H37"/>
    <mergeCell ref="M34:M37"/>
    <mergeCell ref="M38:M39"/>
    <mergeCell ref="C40:C42"/>
    <mergeCell ref="E40:E42"/>
    <mergeCell ref="F40:F42"/>
    <mergeCell ref="G40:G42"/>
    <mergeCell ref="H40:H42"/>
    <mergeCell ref="C38:C39"/>
    <mergeCell ref="E38:E39"/>
    <mergeCell ref="F38:F39"/>
    <mergeCell ref="G38:G39"/>
    <mergeCell ref="H38:H39"/>
    <mergeCell ref="C50:I50"/>
    <mergeCell ref="M50:P50"/>
    <mergeCell ref="C51:P51"/>
    <mergeCell ref="E52:E54"/>
    <mergeCell ref="G52:G54"/>
    <mergeCell ref="H52:H53"/>
    <mergeCell ref="M53:M54"/>
    <mergeCell ref="M45:M46"/>
    <mergeCell ref="C47:C49"/>
    <mergeCell ref="E47:E49"/>
    <mergeCell ref="F47:F49"/>
    <mergeCell ref="G47:G49"/>
    <mergeCell ref="H47:H49"/>
    <mergeCell ref="C43:C46"/>
    <mergeCell ref="E43:E46"/>
    <mergeCell ref="F43:F46"/>
    <mergeCell ref="G43:G46"/>
    <mergeCell ref="H43:H46"/>
    <mergeCell ref="E60:E61"/>
    <mergeCell ref="G60:G61"/>
    <mergeCell ref="H60:H61"/>
    <mergeCell ref="E62:E65"/>
    <mergeCell ref="G62:G65"/>
    <mergeCell ref="H62:H65"/>
    <mergeCell ref="E58:E59"/>
    <mergeCell ref="F58:F59"/>
    <mergeCell ref="G58:G59"/>
    <mergeCell ref="H58:H59"/>
    <mergeCell ref="E70:E72"/>
    <mergeCell ref="G70:G72"/>
    <mergeCell ref="M71:M72"/>
    <mergeCell ref="C73:I73"/>
    <mergeCell ref="M73:P73"/>
    <mergeCell ref="M63:M65"/>
    <mergeCell ref="E68:E69"/>
    <mergeCell ref="G68:G69"/>
    <mergeCell ref="H68:H69"/>
    <mergeCell ref="M68:M69"/>
    <mergeCell ref="C74:P74"/>
    <mergeCell ref="A75:A77"/>
    <mergeCell ref="B75:B77"/>
    <mergeCell ref="C75:C77"/>
    <mergeCell ref="D75:D77"/>
    <mergeCell ref="E75:E77"/>
    <mergeCell ref="F75:F76"/>
    <mergeCell ref="G75:G77"/>
    <mergeCell ref="H75:H77"/>
    <mergeCell ref="V77:V79"/>
    <mergeCell ref="A78:A81"/>
    <mergeCell ref="B78:B81"/>
    <mergeCell ref="C78:C81"/>
    <mergeCell ref="D78:D81"/>
    <mergeCell ref="E78:E81"/>
    <mergeCell ref="F78:F79"/>
    <mergeCell ref="G78:G81"/>
    <mergeCell ref="H78:H81"/>
    <mergeCell ref="M79:M81"/>
    <mergeCell ref="B87:B89"/>
    <mergeCell ref="C87:C89"/>
    <mergeCell ref="D87:D89"/>
    <mergeCell ref="E87:E89"/>
    <mergeCell ref="F87:F89"/>
    <mergeCell ref="A84:A86"/>
    <mergeCell ref="B84:B86"/>
    <mergeCell ref="C84:C86"/>
    <mergeCell ref="D84:D86"/>
    <mergeCell ref="E84:E86"/>
    <mergeCell ref="M95:M96"/>
    <mergeCell ref="F96:F97"/>
    <mergeCell ref="B98:B100"/>
    <mergeCell ref="A92:A94"/>
    <mergeCell ref="B92:B94"/>
    <mergeCell ref="C92:C94"/>
    <mergeCell ref="D92:D94"/>
    <mergeCell ref="E92:E94"/>
    <mergeCell ref="F92:F94"/>
    <mergeCell ref="G84:G86"/>
    <mergeCell ref="H84:H86"/>
    <mergeCell ref="A95:A97"/>
    <mergeCell ref="A98:A100"/>
    <mergeCell ref="C98:C100"/>
    <mergeCell ref="D98:D100"/>
    <mergeCell ref="E98:E100"/>
    <mergeCell ref="G98:G100"/>
    <mergeCell ref="H98:H100"/>
    <mergeCell ref="G87:G89"/>
    <mergeCell ref="H87:H89"/>
    <mergeCell ref="E90:E91"/>
    <mergeCell ref="F90:F91"/>
    <mergeCell ref="A87:A89"/>
    <mergeCell ref="F128:L128"/>
    <mergeCell ref="B117:I117"/>
    <mergeCell ref="B118:I118"/>
    <mergeCell ref="B119:I119"/>
    <mergeCell ref="B120:I120"/>
    <mergeCell ref="B121:I121"/>
    <mergeCell ref="B111:I111"/>
    <mergeCell ref="B112:I112"/>
    <mergeCell ref="B113:I113"/>
    <mergeCell ref="B114:I114"/>
    <mergeCell ref="B115:I115"/>
    <mergeCell ref="B116:I116"/>
    <mergeCell ref="B124:I124"/>
    <mergeCell ref="B125:I125"/>
    <mergeCell ref="B108:I108"/>
    <mergeCell ref="M108:P108"/>
    <mergeCell ref="A109:P109"/>
    <mergeCell ref="B110:L110"/>
    <mergeCell ref="C106:I106"/>
    <mergeCell ref="M106:P106"/>
    <mergeCell ref="M98:M99"/>
    <mergeCell ref="F99:F100"/>
    <mergeCell ref="B126:I126"/>
    <mergeCell ref="A101:A103"/>
    <mergeCell ref="B101:B103"/>
    <mergeCell ref="C101:C103"/>
    <mergeCell ref="D101:D103"/>
    <mergeCell ref="E101:E103"/>
    <mergeCell ref="G101:G103"/>
    <mergeCell ref="H101:H103"/>
    <mergeCell ref="F102:F103"/>
    <mergeCell ref="P27:P28"/>
    <mergeCell ref="E21:E22"/>
    <mergeCell ref="L1:P1"/>
    <mergeCell ref="N8:P8"/>
    <mergeCell ref="M56:M57"/>
    <mergeCell ref="B122:I122"/>
    <mergeCell ref="B123:I123"/>
    <mergeCell ref="G92:G94"/>
    <mergeCell ref="H92:H94"/>
    <mergeCell ref="M84:M85"/>
    <mergeCell ref="F85:F86"/>
    <mergeCell ref="E104:E105"/>
    <mergeCell ref="F104:F105"/>
    <mergeCell ref="G104:G105"/>
    <mergeCell ref="M102:M103"/>
    <mergeCell ref="E82:E83"/>
    <mergeCell ref="B95:B97"/>
    <mergeCell ref="C95:C97"/>
    <mergeCell ref="D95:D97"/>
    <mergeCell ref="E95:E97"/>
    <mergeCell ref="G95:G97"/>
    <mergeCell ref="H95:H97"/>
    <mergeCell ref="B107:I107"/>
    <mergeCell ref="M107:P107"/>
  </mergeCells>
  <printOptions horizontalCentered="1"/>
  <pageMargins left="0.70866141732283472" right="0" top="0" bottom="0" header="0.31496062992125984" footer="0.31496062992125984"/>
  <pageSetup paperSize="9" scale="76" orientation="portrait" r:id="rId1"/>
  <rowBreaks count="2" manualBreakCount="2">
    <brk id="46" max="15" man="1"/>
    <brk id="89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0"/>
  <sheetViews>
    <sheetView zoomScaleNormal="100" zoomScaleSheetLayoutView="100" workbookViewId="0"/>
  </sheetViews>
  <sheetFormatPr defaultColWidth="9.140625" defaultRowHeight="15" x14ac:dyDescent="0.25"/>
  <cols>
    <col min="1" max="3" width="3" style="53" customWidth="1"/>
    <col min="4" max="4" width="3" style="59" customWidth="1"/>
    <col min="5" max="5" width="32.85546875" style="53" customWidth="1"/>
    <col min="6" max="6" width="3.7109375" style="59" customWidth="1"/>
    <col min="7" max="7" width="3.7109375" style="180" hidden="1" customWidth="1"/>
    <col min="8" max="8" width="3.7109375" style="59" customWidth="1"/>
    <col min="9" max="9" width="8.140625" style="53" customWidth="1"/>
    <col min="10" max="18" width="8.140625" style="59" customWidth="1"/>
    <col min="19" max="19" width="25.28515625" style="68" customWidth="1"/>
    <col min="20" max="20" width="5.140625" style="259" customWidth="1"/>
    <col min="21" max="21" width="4.28515625" style="259" customWidth="1"/>
    <col min="22" max="22" width="4.28515625" style="59" customWidth="1"/>
    <col min="23" max="23" width="48" style="428" customWidth="1"/>
    <col min="24" max="16384" width="9.140625" style="53"/>
  </cols>
  <sheetData>
    <row r="1" spans="1:25" s="35" customFormat="1" ht="24" customHeight="1" x14ac:dyDescent="0.25">
      <c r="A1" s="38"/>
      <c r="B1" s="38"/>
      <c r="C1" s="38"/>
      <c r="D1" s="36"/>
      <c r="E1" s="38"/>
      <c r="F1" s="87"/>
      <c r="G1" s="177"/>
      <c r="H1" s="88"/>
      <c r="J1" s="733"/>
      <c r="K1" s="733"/>
      <c r="L1" s="733"/>
      <c r="M1" s="733"/>
      <c r="N1" s="733"/>
      <c r="O1" s="733"/>
      <c r="P1" s="1261" t="s">
        <v>234</v>
      </c>
      <c r="Q1" s="1261"/>
      <c r="R1" s="1261"/>
      <c r="S1" s="1261"/>
      <c r="T1" s="1261"/>
      <c r="U1" s="1261"/>
      <c r="V1" s="1261"/>
      <c r="W1" s="347"/>
      <c r="X1" s="89"/>
      <c r="Y1" s="89"/>
    </row>
    <row r="2" spans="1:25" s="42" customFormat="1" ht="16.5" customHeight="1" x14ac:dyDescent="0.2">
      <c r="A2" s="1202" t="s">
        <v>218</v>
      </c>
      <c r="B2" s="1202"/>
      <c r="C2" s="1202"/>
      <c r="D2" s="1202"/>
      <c r="E2" s="1202"/>
      <c r="F2" s="1202"/>
      <c r="G2" s="1202"/>
      <c r="H2" s="1202"/>
      <c r="I2" s="1202"/>
      <c r="J2" s="1202"/>
      <c r="K2" s="1202"/>
      <c r="L2" s="1202"/>
      <c r="M2" s="1202"/>
      <c r="N2" s="1202"/>
      <c r="O2" s="1202"/>
      <c r="P2" s="1202"/>
      <c r="Q2" s="1202"/>
      <c r="R2" s="1202"/>
      <c r="S2" s="1202"/>
      <c r="T2" s="1202"/>
      <c r="U2" s="1202"/>
      <c r="V2" s="1202"/>
      <c r="W2" s="425"/>
    </row>
    <row r="3" spans="1:25" s="42" customFormat="1" ht="16.5" customHeight="1" x14ac:dyDescent="0.2">
      <c r="A3" s="1203" t="s">
        <v>0</v>
      </c>
      <c r="B3" s="1203"/>
      <c r="C3" s="1203"/>
      <c r="D3" s="1203"/>
      <c r="E3" s="1203"/>
      <c r="F3" s="1203"/>
      <c r="G3" s="1203"/>
      <c r="H3" s="1203"/>
      <c r="I3" s="1203"/>
      <c r="J3" s="1203"/>
      <c r="K3" s="1203"/>
      <c r="L3" s="1203"/>
      <c r="M3" s="1203"/>
      <c r="N3" s="1203"/>
      <c r="O3" s="1203"/>
      <c r="P3" s="1203"/>
      <c r="Q3" s="1203"/>
      <c r="R3" s="1203"/>
      <c r="S3" s="1203"/>
      <c r="T3" s="1203"/>
      <c r="U3" s="1203"/>
      <c r="V3" s="1203"/>
      <c r="W3" s="425"/>
    </row>
    <row r="4" spans="1:25" s="42" customFormat="1" ht="16.5" customHeight="1" x14ac:dyDescent="0.2">
      <c r="A4" s="1204" t="s">
        <v>1</v>
      </c>
      <c r="B4" s="1204"/>
      <c r="C4" s="1204"/>
      <c r="D4" s="1204"/>
      <c r="E4" s="1204"/>
      <c r="F4" s="1204"/>
      <c r="G4" s="1204"/>
      <c r="H4" s="1204"/>
      <c r="I4" s="1204"/>
      <c r="J4" s="1204"/>
      <c r="K4" s="1204"/>
      <c r="L4" s="1204"/>
      <c r="M4" s="1204"/>
      <c r="N4" s="1204"/>
      <c r="O4" s="1204"/>
      <c r="P4" s="1204"/>
      <c r="Q4" s="1204"/>
      <c r="R4" s="1204"/>
      <c r="S4" s="1204"/>
      <c r="T4" s="1204"/>
      <c r="U4" s="1204"/>
      <c r="V4" s="1204"/>
      <c r="W4" s="425"/>
    </row>
    <row r="5" spans="1:25" s="1" customFormat="1" ht="19.5" customHeight="1" thickBot="1" x14ac:dyDescent="0.25">
      <c r="A5" s="1205" t="s">
        <v>2</v>
      </c>
      <c r="B5" s="1205"/>
      <c r="C5" s="1205"/>
      <c r="D5" s="1205"/>
      <c r="E5" s="1205"/>
      <c r="F5" s="1205"/>
      <c r="G5" s="1205"/>
      <c r="H5" s="1205"/>
      <c r="I5" s="1205"/>
      <c r="J5" s="1205"/>
      <c r="K5" s="1205"/>
      <c r="L5" s="1205"/>
      <c r="M5" s="1205"/>
      <c r="N5" s="1205"/>
      <c r="O5" s="1205"/>
      <c r="P5" s="1205"/>
      <c r="Q5" s="1205"/>
      <c r="R5" s="1205"/>
      <c r="S5" s="1205"/>
      <c r="T5" s="1205"/>
      <c r="U5" s="1205"/>
      <c r="V5" s="1205"/>
      <c r="W5" s="347"/>
    </row>
    <row r="6" spans="1:25" s="1" customFormat="1" ht="22.5" customHeight="1" x14ac:dyDescent="0.2">
      <c r="A6" s="1206" t="s">
        <v>3</v>
      </c>
      <c r="B6" s="1209" t="s">
        <v>4</v>
      </c>
      <c r="C6" s="1209" t="s">
        <v>5</v>
      </c>
      <c r="D6" s="1209" t="s">
        <v>207</v>
      </c>
      <c r="E6" s="1212" t="s">
        <v>6</v>
      </c>
      <c r="F6" s="1228" t="s">
        <v>7</v>
      </c>
      <c r="G6" s="1231" t="s">
        <v>146</v>
      </c>
      <c r="H6" s="1234" t="s">
        <v>8</v>
      </c>
      <c r="I6" s="1237" t="s">
        <v>9</v>
      </c>
      <c r="J6" s="1215" t="s">
        <v>167</v>
      </c>
      <c r="K6" s="1258" t="s">
        <v>168</v>
      </c>
      <c r="L6" s="1240" t="s">
        <v>166</v>
      </c>
      <c r="M6" s="1218" t="s">
        <v>152</v>
      </c>
      <c r="N6" s="1258" t="s">
        <v>169</v>
      </c>
      <c r="O6" s="1240" t="s">
        <v>166</v>
      </c>
      <c r="P6" s="1221" t="s">
        <v>153</v>
      </c>
      <c r="Q6" s="1258" t="s">
        <v>229</v>
      </c>
      <c r="R6" s="1240" t="s">
        <v>166</v>
      </c>
      <c r="S6" s="1064" t="s">
        <v>10</v>
      </c>
      <c r="T6" s="1224"/>
      <c r="U6" s="1224"/>
      <c r="V6" s="1225"/>
      <c r="W6" s="347"/>
    </row>
    <row r="7" spans="1:25" s="1" customFormat="1" ht="18" customHeight="1" x14ac:dyDescent="0.2">
      <c r="A7" s="1207"/>
      <c r="B7" s="1210"/>
      <c r="C7" s="1210"/>
      <c r="D7" s="1210"/>
      <c r="E7" s="1213"/>
      <c r="F7" s="1229"/>
      <c r="G7" s="1232"/>
      <c r="H7" s="1235"/>
      <c r="I7" s="1238"/>
      <c r="J7" s="1216"/>
      <c r="K7" s="1259"/>
      <c r="L7" s="1241"/>
      <c r="M7" s="1219"/>
      <c r="N7" s="1259"/>
      <c r="O7" s="1241"/>
      <c r="P7" s="1222"/>
      <c r="Q7" s="1259"/>
      <c r="R7" s="1241"/>
      <c r="S7" s="1226" t="s">
        <v>6</v>
      </c>
      <c r="T7" s="983" t="s">
        <v>212</v>
      </c>
      <c r="U7" s="984"/>
      <c r="V7" s="985"/>
      <c r="W7" s="347"/>
    </row>
    <row r="8" spans="1:25" s="1" customFormat="1" ht="88.5" customHeight="1" thickBot="1" x14ac:dyDescent="0.25">
      <c r="A8" s="1208"/>
      <c r="B8" s="1211"/>
      <c r="C8" s="1211"/>
      <c r="D8" s="1211"/>
      <c r="E8" s="1214"/>
      <c r="F8" s="1230"/>
      <c r="G8" s="1233"/>
      <c r="H8" s="1236"/>
      <c r="I8" s="1239"/>
      <c r="J8" s="1217"/>
      <c r="K8" s="1260"/>
      <c r="L8" s="1242"/>
      <c r="M8" s="1220"/>
      <c r="N8" s="1260"/>
      <c r="O8" s="1242"/>
      <c r="P8" s="1223"/>
      <c r="Q8" s="1260"/>
      <c r="R8" s="1242"/>
      <c r="S8" s="1227"/>
      <c r="T8" s="830" t="s">
        <v>154</v>
      </c>
      <c r="U8" s="830" t="s">
        <v>155</v>
      </c>
      <c r="V8" s="718" t="s">
        <v>156</v>
      </c>
      <c r="W8" s="347"/>
    </row>
    <row r="9" spans="1:25" s="1" customFormat="1" ht="16.5" customHeight="1" x14ac:dyDescent="0.2">
      <c r="A9" s="1170" t="s">
        <v>12</v>
      </c>
      <c r="B9" s="1171"/>
      <c r="C9" s="1171"/>
      <c r="D9" s="1171"/>
      <c r="E9" s="1171"/>
      <c r="F9" s="1171"/>
      <c r="G9" s="1171"/>
      <c r="H9" s="1171"/>
      <c r="I9" s="1171"/>
      <c r="J9" s="1171"/>
      <c r="K9" s="1171"/>
      <c r="L9" s="1171"/>
      <c r="M9" s="1171"/>
      <c r="N9" s="1171"/>
      <c r="O9" s="1171"/>
      <c r="P9" s="1171"/>
      <c r="Q9" s="1171"/>
      <c r="R9" s="1171"/>
      <c r="S9" s="1171"/>
      <c r="T9" s="1171"/>
      <c r="U9" s="1171"/>
      <c r="V9" s="1172"/>
      <c r="W9" s="347"/>
    </row>
    <row r="10" spans="1:25" s="1" customFormat="1" ht="12.75" x14ac:dyDescent="0.2">
      <c r="A10" s="1173" t="s">
        <v>13</v>
      </c>
      <c r="B10" s="1174"/>
      <c r="C10" s="1174"/>
      <c r="D10" s="1174"/>
      <c r="E10" s="1174"/>
      <c r="F10" s="1174"/>
      <c r="G10" s="1174"/>
      <c r="H10" s="1174"/>
      <c r="I10" s="1174"/>
      <c r="J10" s="1174"/>
      <c r="K10" s="1174"/>
      <c r="L10" s="1174"/>
      <c r="M10" s="1174"/>
      <c r="N10" s="1174"/>
      <c r="O10" s="1174"/>
      <c r="P10" s="1174"/>
      <c r="Q10" s="1174"/>
      <c r="R10" s="1174"/>
      <c r="S10" s="1174"/>
      <c r="T10" s="1174"/>
      <c r="U10" s="1174"/>
      <c r="V10" s="1175"/>
      <c r="W10" s="347"/>
    </row>
    <row r="11" spans="1:25" s="1" customFormat="1" ht="13.5" customHeight="1" x14ac:dyDescent="0.2">
      <c r="A11" s="728" t="s">
        <v>14</v>
      </c>
      <c r="B11" s="1176" t="s">
        <v>15</v>
      </c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7"/>
      <c r="U11" s="1177"/>
      <c r="V11" s="1178"/>
      <c r="W11" s="347"/>
    </row>
    <row r="12" spans="1:25" s="1" customFormat="1" ht="13.5" thickBot="1" x14ac:dyDescent="0.25">
      <c r="A12" s="827" t="s">
        <v>14</v>
      </c>
      <c r="B12" s="829" t="s">
        <v>14</v>
      </c>
      <c r="C12" s="1179" t="s">
        <v>16</v>
      </c>
      <c r="D12" s="1180"/>
      <c r="E12" s="1180"/>
      <c r="F12" s="1180"/>
      <c r="G12" s="1180"/>
      <c r="H12" s="1180"/>
      <c r="I12" s="1180"/>
      <c r="J12" s="1180"/>
      <c r="K12" s="1180"/>
      <c r="L12" s="1180"/>
      <c r="M12" s="1180"/>
      <c r="N12" s="1180"/>
      <c r="O12" s="1180"/>
      <c r="P12" s="1180"/>
      <c r="Q12" s="1180"/>
      <c r="R12" s="1180"/>
      <c r="S12" s="1180"/>
      <c r="T12" s="1180"/>
      <c r="U12" s="1180"/>
      <c r="V12" s="1181"/>
      <c r="W12" s="347"/>
    </row>
    <row r="13" spans="1:25" s="1" customFormat="1" ht="18.75" customHeight="1" x14ac:dyDescent="0.2">
      <c r="A13" s="1182" t="s">
        <v>14</v>
      </c>
      <c r="B13" s="1186" t="s">
        <v>14</v>
      </c>
      <c r="C13" s="1190" t="s">
        <v>14</v>
      </c>
      <c r="D13" s="170"/>
      <c r="E13" s="1200" t="s">
        <v>17</v>
      </c>
      <c r="F13" s="1197" t="s">
        <v>18</v>
      </c>
      <c r="G13" s="164">
        <v>13010101</v>
      </c>
      <c r="H13" s="1120" t="s">
        <v>20</v>
      </c>
      <c r="I13" s="149" t="s">
        <v>21</v>
      </c>
      <c r="J13" s="581">
        <v>30</v>
      </c>
      <c r="K13" s="582">
        <v>30</v>
      </c>
      <c r="L13" s="922"/>
      <c r="M13" s="910">
        <v>30</v>
      </c>
      <c r="N13" s="582">
        <v>30</v>
      </c>
      <c r="O13" s="583"/>
      <c r="P13" s="581">
        <v>30</v>
      </c>
      <c r="Q13" s="582">
        <v>30</v>
      </c>
      <c r="R13" s="440"/>
      <c r="S13" s="1193" t="s">
        <v>22</v>
      </c>
      <c r="T13" s="227">
        <v>100</v>
      </c>
      <c r="U13" s="228">
        <v>100</v>
      </c>
      <c r="V13" s="3">
        <v>100</v>
      </c>
      <c r="W13" s="424"/>
      <c r="Y13" s="6"/>
    </row>
    <row r="14" spans="1:25" s="1" customFormat="1" ht="18.75" customHeight="1" x14ac:dyDescent="0.2">
      <c r="A14" s="1183"/>
      <c r="B14" s="1187"/>
      <c r="C14" s="1142"/>
      <c r="D14" s="171"/>
      <c r="E14" s="1201"/>
      <c r="F14" s="1198"/>
      <c r="G14" s="165"/>
      <c r="H14" s="1095"/>
      <c r="I14" s="150" t="s">
        <v>25</v>
      </c>
      <c r="J14" s="459">
        <v>105</v>
      </c>
      <c r="K14" s="473">
        <v>105</v>
      </c>
      <c r="L14" s="445"/>
      <c r="M14" s="899">
        <v>105</v>
      </c>
      <c r="N14" s="473">
        <v>105</v>
      </c>
      <c r="O14" s="584"/>
      <c r="P14" s="459">
        <v>105</v>
      </c>
      <c r="Q14" s="473">
        <v>105</v>
      </c>
      <c r="R14" s="443"/>
      <c r="S14" s="1194"/>
      <c r="T14" s="229"/>
      <c r="U14" s="230"/>
      <c r="V14" s="5"/>
      <c r="W14" s="424"/>
      <c r="Y14" s="6"/>
    </row>
    <row r="15" spans="1:25" s="1" customFormat="1" ht="18.75" customHeight="1" x14ac:dyDescent="0.2">
      <c r="A15" s="1183"/>
      <c r="B15" s="1187"/>
      <c r="C15" s="1142"/>
      <c r="D15" s="171"/>
      <c r="E15" s="1201"/>
      <c r="F15" s="1199"/>
      <c r="G15" s="165"/>
      <c r="H15" s="1095"/>
      <c r="I15" s="150" t="s">
        <v>74</v>
      </c>
      <c r="J15" s="459">
        <v>17</v>
      </c>
      <c r="K15" s="473">
        <v>17</v>
      </c>
      <c r="L15" s="445"/>
      <c r="M15" s="899"/>
      <c r="N15" s="473"/>
      <c r="O15" s="584"/>
      <c r="P15" s="459"/>
      <c r="Q15" s="473"/>
      <c r="R15" s="443"/>
      <c r="S15" s="1194"/>
      <c r="T15" s="229"/>
      <c r="U15" s="230"/>
      <c r="V15" s="5"/>
      <c r="W15" s="424"/>
      <c r="Y15" s="6"/>
    </row>
    <row r="16" spans="1:25" s="1" customFormat="1" ht="18" customHeight="1" x14ac:dyDescent="0.2">
      <c r="A16" s="1183"/>
      <c r="B16" s="1187"/>
      <c r="C16" s="1142"/>
      <c r="D16" s="171" t="s">
        <v>14</v>
      </c>
      <c r="E16" s="4" t="s">
        <v>23</v>
      </c>
      <c r="F16" s="1167" t="s">
        <v>24</v>
      </c>
      <c r="G16" s="1166"/>
      <c r="H16" s="1095"/>
      <c r="I16" s="361"/>
      <c r="J16" s="726"/>
      <c r="K16" s="471"/>
      <c r="L16" s="443"/>
      <c r="M16" s="897"/>
      <c r="N16" s="471"/>
      <c r="O16" s="727"/>
      <c r="P16" s="726"/>
      <c r="Q16" s="471"/>
      <c r="R16" s="443"/>
      <c r="S16" s="1194"/>
      <c r="T16" s="229"/>
      <c r="U16" s="230"/>
      <c r="V16" s="5"/>
      <c r="W16" s="347"/>
      <c r="X16" s="6"/>
    </row>
    <row r="17" spans="1:29" s="1" customFormat="1" ht="18" customHeight="1" x14ac:dyDescent="0.2">
      <c r="A17" s="1184"/>
      <c r="B17" s="1188"/>
      <c r="C17" s="1191"/>
      <c r="D17" s="171" t="s">
        <v>32</v>
      </c>
      <c r="E17" s="7" t="s">
        <v>26</v>
      </c>
      <c r="F17" s="1196"/>
      <c r="G17" s="1166"/>
      <c r="H17" s="1095"/>
      <c r="I17" s="361"/>
      <c r="J17" s="726"/>
      <c r="K17" s="471"/>
      <c r="L17" s="443"/>
      <c r="M17" s="897"/>
      <c r="N17" s="471"/>
      <c r="O17" s="727"/>
      <c r="P17" s="726"/>
      <c r="Q17" s="471"/>
      <c r="R17" s="443"/>
      <c r="S17" s="1194"/>
      <c r="T17" s="229"/>
      <c r="U17" s="230"/>
      <c r="V17" s="5"/>
      <c r="W17" s="347"/>
    </row>
    <row r="18" spans="1:29" s="1" customFormat="1" ht="27.75" customHeight="1" x14ac:dyDescent="0.2">
      <c r="A18" s="1184"/>
      <c r="B18" s="1188"/>
      <c r="C18" s="1191"/>
      <c r="D18" s="171" t="s">
        <v>36</v>
      </c>
      <c r="E18" s="7" t="s">
        <v>27</v>
      </c>
      <c r="F18" s="1167" t="s">
        <v>28</v>
      </c>
      <c r="G18" s="823"/>
      <c r="H18" s="1095"/>
      <c r="I18" s="151"/>
      <c r="J18" s="151"/>
      <c r="K18" s="342"/>
      <c r="L18" s="923"/>
      <c r="M18" s="911"/>
      <c r="N18" s="342"/>
      <c r="O18" s="339"/>
      <c r="P18" s="151"/>
      <c r="Q18" s="342"/>
      <c r="R18" s="923"/>
      <c r="S18" s="1194"/>
      <c r="T18" s="229"/>
      <c r="U18" s="230"/>
      <c r="V18" s="5"/>
      <c r="W18" s="347"/>
      <c r="AA18" s="1" t="s">
        <v>210</v>
      </c>
    </row>
    <row r="19" spans="1:29" s="1" customFormat="1" ht="29.25" customHeight="1" x14ac:dyDescent="0.2">
      <c r="A19" s="1184"/>
      <c r="B19" s="1188"/>
      <c r="C19" s="1191"/>
      <c r="D19" s="171" t="s">
        <v>39</v>
      </c>
      <c r="E19" s="7" t="s">
        <v>29</v>
      </c>
      <c r="F19" s="1148"/>
      <c r="G19" s="823"/>
      <c r="H19" s="1095"/>
      <c r="I19" s="151"/>
      <c r="J19" s="151"/>
      <c r="K19" s="342"/>
      <c r="L19" s="923"/>
      <c r="M19" s="911"/>
      <c r="N19" s="342"/>
      <c r="O19" s="339"/>
      <c r="P19" s="151"/>
      <c r="Q19" s="342"/>
      <c r="R19" s="923"/>
      <c r="S19" s="1194"/>
      <c r="T19" s="229"/>
      <c r="U19" s="230"/>
      <c r="V19" s="5"/>
      <c r="W19" s="347"/>
    </row>
    <row r="20" spans="1:29" s="1" customFormat="1" ht="14.25" customHeight="1" x14ac:dyDescent="0.2">
      <c r="A20" s="1184"/>
      <c r="B20" s="1188"/>
      <c r="C20" s="1191"/>
      <c r="D20" s="171" t="s">
        <v>49</v>
      </c>
      <c r="E20" s="980" t="s">
        <v>30</v>
      </c>
      <c r="F20" s="1148"/>
      <c r="G20" s="823"/>
      <c r="H20" s="1095"/>
      <c r="I20" s="143"/>
      <c r="J20" s="143"/>
      <c r="K20" s="234"/>
      <c r="L20" s="924"/>
      <c r="M20" s="912"/>
      <c r="N20" s="234"/>
      <c r="O20" s="233"/>
      <c r="P20" s="143"/>
      <c r="Q20" s="234"/>
      <c r="R20" s="924"/>
      <c r="S20" s="1194"/>
      <c r="T20" s="229"/>
      <c r="U20" s="230"/>
      <c r="V20" s="8"/>
      <c r="W20" s="347"/>
    </row>
    <row r="21" spans="1:29" s="1" customFormat="1" ht="17.25" customHeight="1" thickBot="1" x14ac:dyDescent="0.25">
      <c r="A21" s="1185"/>
      <c r="B21" s="1189"/>
      <c r="C21" s="1192"/>
      <c r="D21" s="785"/>
      <c r="E21" s="981"/>
      <c r="F21" s="1149"/>
      <c r="G21" s="825"/>
      <c r="H21" s="1121"/>
      <c r="I21" s="18" t="s">
        <v>31</v>
      </c>
      <c r="J21" s="10">
        <f>SUM(J13:J20)</f>
        <v>152</v>
      </c>
      <c r="K21" s="187">
        <f>SUM(K13:K20)</f>
        <v>152</v>
      </c>
      <c r="L21" s="185"/>
      <c r="M21" s="378">
        <f>SUM(M13:M20)</f>
        <v>135</v>
      </c>
      <c r="N21" s="187">
        <f>SUM(N13:N20)</f>
        <v>135</v>
      </c>
      <c r="O21" s="197"/>
      <c r="P21" s="10">
        <f>SUM(P13:P20)</f>
        <v>135</v>
      </c>
      <c r="Q21" s="187">
        <f>SUM(Q13:Q20)</f>
        <v>135</v>
      </c>
      <c r="R21" s="403"/>
      <c r="S21" s="1195"/>
      <c r="T21" s="231"/>
      <c r="U21" s="232"/>
      <c r="V21" s="9"/>
      <c r="W21" s="347"/>
      <c r="Z21" s="6"/>
    </row>
    <row r="22" spans="1:29" s="1" customFormat="1" ht="26.25" customHeight="1" x14ac:dyDescent="0.2">
      <c r="A22" s="125" t="s">
        <v>14</v>
      </c>
      <c r="B22" s="44" t="s">
        <v>14</v>
      </c>
      <c r="C22" s="1141" t="s">
        <v>32</v>
      </c>
      <c r="D22" s="170"/>
      <c r="E22" s="1144" t="s">
        <v>33</v>
      </c>
      <c r="F22" s="1147" t="s">
        <v>28</v>
      </c>
      <c r="G22" s="1168">
        <v>13010102</v>
      </c>
      <c r="H22" s="1120" t="s">
        <v>20</v>
      </c>
      <c r="I22" s="54" t="s">
        <v>34</v>
      </c>
      <c r="J22" s="181">
        <v>795.4</v>
      </c>
      <c r="K22" s="188">
        <v>795.4</v>
      </c>
      <c r="L22" s="358"/>
      <c r="M22" s="844">
        <v>795.4</v>
      </c>
      <c r="N22" s="188">
        <v>795.4</v>
      </c>
      <c r="O22" s="870"/>
      <c r="P22" s="181">
        <v>795.4</v>
      </c>
      <c r="Q22" s="188">
        <v>795.4</v>
      </c>
      <c r="R22" s="397"/>
      <c r="S22" s="1153" t="s">
        <v>35</v>
      </c>
      <c r="T22" s="233">
        <v>102</v>
      </c>
      <c r="U22" s="234">
        <v>102</v>
      </c>
      <c r="V22" s="215">
        <v>102</v>
      </c>
      <c r="W22" s="424"/>
      <c r="X22" s="6"/>
    </row>
    <row r="23" spans="1:29" s="1" customFormat="1" ht="30" customHeight="1" x14ac:dyDescent="0.2">
      <c r="A23" s="826"/>
      <c r="B23" s="828"/>
      <c r="C23" s="1142"/>
      <c r="D23" s="171"/>
      <c r="E23" s="1145"/>
      <c r="F23" s="1148"/>
      <c r="G23" s="1166"/>
      <c r="H23" s="1095"/>
      <c r="I23" s="97" t="s">
        <v>21</v>
      </c>
      <c r="J23" s="95">
        <f>315.6-0.5</f>
        <v>315.10000000000002</v>
      </c>
      <c r="K23" s="190">
        <f>315.6-0.5</f>
        <v>315.10000000000002</v>
      </c>
      <c r="L23" s="355"/>
      <c r="M23" s="913">
        <f t="shared" ref="M23:N23" si="0">348.4-5</f>
        <v>343.4</v>
      </c>
      <c r="N23" s="190">
        <f t="shared" si="0"/>
        <v>343.4</v>
      </c>
      <c r="O23" s="86"/>
      <c r="P23" s="361">
        <v>343.4</v>
      </c>
      <c r="Q23" s="472">
        <v>343.4</v>
      </c>
      <c r="R23" s="444"/>
      <c r="S23" s="1162"/>
      <c r="T23" s="233"/>
      <c r="U23" s="234"/>
      <c r="V23" s="215"/>
      <c r="W23" s="347"/>
    </row>
    <row r="24" spans="1:29" s="1" customFormat="1" ht="14.25" customHeight="1" thickBot="1" x14ac:dyDescent="0.25">
      <c r="A24" s="126"/>
      <c r="B24" s="43"/>
      <c r="C24" s="1143"/>
      <c r="D24" s="172"/>
      <c r="E24" s="1146"/>
      <c r="F24" s="1149"/>
      <c r="G24" s="1169"/>
      <c r="H24" s="1121"/>
      <c r="I24" s="18" t="s">
        <v>31</v>
      </c>
      <c r="J24" s="10">
        <f>SUM(J22:J23)</f>
        <v>1110.5</v>
      </c>
      <c r="K24" s="187">
        <f>SUM(K22:K23)</f>
        <v>1110.5</v>
      </c>
      <c r="L24" s="185"/>
      <c r="M24" s="378">
        <f t="shared" ref="M24:N24" si="1">SUM(M22:M23)</f>
        <v>1138.8</v>
      </c>
      <c r="N24" s="187">
        <f t="shared" si="1"/>
        <v>1138.8</v>
      </c>
      <c r="O24" s="197"/>
      <c r="P24" s="10">
        <f>SUM(P22:P23)</f>
        <v>1138.8</v>
      </c>
      <c r="Q24" s="187">
        <f>SUM(Q22:Q23)</f>
        <v>1138.8</v>
      </c>
      <c r="R24" s="927"/>
      <c r="S24" s="1162"/>
      <c r="T24" s="233"/>
      <c r="U24" s="234"/>
      <c r="V24" s="215"/>
      <c r="W24" s="347"/>
    </row>
    <row r="25" spans="1:29" s="1" customFormat="1" ht="55.5" customHeight="1" x14ac:dyDescent="0.2">
      <c r="A25" s="125" t="s">
        <v>14</v>
      </c>
      <c r="B25" s="75" t="s">
        <v>14</v>
      </c>
      <c r="C25" s="76" t="s">
        <v>36</v>
      </c>
      <c r="D25" s="170"/>
      <c r="E25" s="1163" t="s">
        <v>37</v>
      </c>
      <c r="F25" s="821"/>
      <c r="G25" s="824">
        <v>13010104</v>
      </c>
      <c r="H25" s="818" t="s">
        <v>20</v>
      </c>
      <c r="I25" s="11" t="s">
        <v>34</v>
      </c>
      <c r="J25" s="181">
        <v>270.7</v>
      </c>
      <c r="K25" s="188">
        <v>270.7</v>
      </c>
      <c r="L25" s="358"/>
      <c r="M25" s="844">
        <f>207.4+63.3</f>
        <v>270.7</v>
      </c>
      <c r="N25" s="188">
        <f>207.4+63.3</f>
        <v>270.7</v>
      </c>
      <c r="O25" s="870"/>
      <c r="P25" s="181">
        <f>207.4+63.3</f>
        <v>270.7</v>
      </c>
      <c r="Q25" s="188">
        <f>207.4+63.3</f>
        <v>270.7</v>
      </c>
      <c r="R25" s="358"/>
      <c r="S25" s="25" t="s">
        <v>107</v>
      </c>
      <c r="T25" s="222">
        <v>4100</v>
      </c>
      <c r="U25" s="222">
        <v>4200</v>
      </c>
      <c r="V25" s="12">
        <v>4200</v>
      </c>
      <c r="W25" s="347"/>
    </row>
    <row r="26" spans="1:29" s="1" customFormat="1" ht="50.25" customHeight="1" x14ac:dyDescent="0.2">
      <c r="A26" s="127"/>
      <c r="B26" s="72"/>
      <c r="C26" s="52"/>
      <c r="D26" s="171"/>
      <c r="E26" s="1164"/>
      <c r="F26" s="73"/>
      <c r="G26" s="165"/>
      <c r="H26" s="815"/>
      <c r="I26" s="15" t="s">
        <v>38</v>
      </c>
      <c r="J26" s="114">
        <v>4</v>
      </c>
      <c r="K26" s="200">
        <v>4</v>
      </c>
      <c r="L26" s="395"/>
      <c r="M26" s="880">
        <v>4</v>
      </c>
      <c r="N26" s="200">
        <v>4</v>
      </c>
      <c r="O26" s="864"/>
      <c r="P26" s="114">
        <v>4</v>
      </c>
      <c r="Q26" s="200">
        <v>4</v>
      </c>
      <c r="R26" s="395"/>
      <c r="S26" s="986" t="s">
        <v>170</v>
      </c>
      <c r="T26" s="1154">
        <v>120000</v>
      </c>
      <c r="U26" s="1156">
        <v>121000</v>
      </c>
      <c r="V26" s="978">
        <v>121001</v>
      </c>
      <c r="W26" s="347"/>
      <c r="AB26" s="6"/>
      <c r="AC26" s="6"/>
    </row>
    <row r="27" spans="1:29" s="1" customFormat="1" ht="17.25" customHeight="1" x14ac:dyDescent="0.2">
      <c r="A27" s="127"/>
      <c r="B27" s="72"/>
      <c r="C27" s="52"/>
      <c r="D27" s="171"/>
      <c r="E27" s="822"/>
      <c r="F27" s="73"/>
      <c r="G27" s="165"/>
      <c r="H27" s="815"/>
      <c r="I27" s="77"/>
      <c r="J27" s="82"/>
      <c r="K27" s="189"/>
      <c r="L27" s="352"/>
      <c r="M27" s="353"/>
      <c r="N27" s="189"/>
      <c r="O27" s="86"/>
      <c r="P27" s="77"/>
      <c r="Q27" s="681"/>
      <c r="R27" s="928"/>
      <c r="S27" s="1165"/>
      <c r="T27" s="1155"/>
      <c r="U27" s="1157"/>
      <c r="V27" s="979"/>
      <c r="W27" s="347"/>
      <c r="X27" s="79"/>
      <c r="AC27" s="6"/>
    </row>
    <row r="28" spans="1:29" s="1" customFormat="1" ht="30" customHeight="1" x14ac:dyDescent="0.2">
      <c r="A28" s="826"/>
      <c r="B28" s="85"/>
      <c r="C28" s="820"/>
      <c r="D28" s="171"/>
      <c r="E28" s="55"/>
      <c r="F28" s="73"/>
      <c r="G28" s="165"/>
      <c r="H28" s="815"/>
      <c r="I28" s="15" t="s">
        <v>21</v>
      </c>
      <c r="J28" s="414">
        <f>75.1-0.1</f>
        <v>75</v>
      </c>
      <c r="K28" s="416">
        <f>75.1-0.1</f>
        <v>75</v>
      </c>
      <c r="L28" s="680"/>
      <c r="M28" s="914">
        <f t="shared" ref="M28:Q28" si="2">75.1-0.1</f>
        <v>75</v>
      </c>
      <c r="N28" s="416">
        <f t="shared" si="2"/>
        <v>75</v>
      </c>
      <c r="O28" s="415"/>
      <c r="P28" s="414">
        <f t="shared" si="2"/>
        <v>75</v>
      </c>
      <c r="Q28" s="416">
        <f t="shared" si="2"/>
        <v>75</v>
      </c>
      <c r="R28" s="680"/>
      <c r="S28" s="772" t="s">
        <v>90</v>
      </c>
      <c r="T28" s="297">
        <v>6</v>
      </c>
      <c r="U28" s="223">
        <v>6</v>
      </c>
      <c r="V28" s="357">
        <v>6</v>
      </c>
      <c r="W28" s="424"/>
      <c r="X28" s="6"/>
      <c r="Y28" s="6"/>
    </row>
    <row r="29" spans="1:29" s="1" customFormat="1" ht="19.5" customHeight="1" x14ac:dyDescent="0.2">
      <c r="A29" s="826"/>
      <c r="B29" s="85"/>
      <c r="C29" s="820"/>
      <c r="D29" s="171"/>
      <c r="E29" s="55"/>
      <c r="F29" s="73"/>
      <c r="G29" s="165"/>
      <c r="H29" s="815"/>
      <c r="I29" s="13"/>
      <c r="J29" s="13"/>
      <c r="K29" s="287"/>
      <c r="L29" s="83"/>
      <c r="M29" s="915"/>
      <c r="N29" s="287"/>
      <c r="O29" s="217"/>
      <c r="P29" s="522"/>
      <c r="Q29" s="519"/>
      <c r="R29" s="523"/>
      <c r="S29" s="772" t="s">
        <v>219</v>
      </c>
      <c r="T29" s="297">
        <v>3</v>
      </c>
      <c r="U29" s="223">
        <v>3</v>
      </c>
      <c r="V29" s="357">
        <v>2</v>
      </c>
      <c r="W29" s="786"/>
      <c r="X29" s="6"/>
      <c r="Y29" s="6"/>
    </row>
    <row r="30" spans="1:29" s="1" customFormat="1" ht="43.5" customHeight="1" x14ac:dyDescent="0.2">
      <c r="A30" s="826"/>
      <c r="B30" s="85"/>
      <c r="C30" s="820"/>
      <c r="D30" s="171"/>
      <c r="E30" s="55"/>
      <c r="F30" s="73"/>
      <c r="G30" s="165"/>
      <c r="H30" s="815"/>
      <c r="I30" s="13"/>
      <c r="J30" s="522"/>
      <c r="K30" s="519"/>
      <c r="L30" s="523"/>
      <c r="M30" s="881"/>
      <c r="N30" s="519"/>
      <c r="O30" s="679"/>
      <c r="P30" s="522"/>
      <c r="Q30" s="519"/>
      <c r="R30" s="523"/>
      <c r="S30" s="772" t="s">
        <v>220</v>
      </c>
      <c r="T30" s="297">
        <v>1</v>
      </c>
      <c r="U30" s="223"/>
      <c r="V30" s="357"/>
      <c r="W30" s="424"/>
      <c r="X30" s="6"/>
      <c r="Y30" s="6"/>
    </row>
    <row r="31" spans="1:29" s="1" customFormat="1" ht="15" customHeight="1" x14ac:dyDescent="0.2">
      <c r="A31" s="826"/>
      <c r="B31" s="85"/>
      <c r="C31" s="820"/>
      <c r="D31" s="171"/>
      <c r="E31" s="55"/>
      <c r="F31" s="73"/>
      <c r="G31" s="165"/>
      <c r="H31" s="815"/>
      <c r="I31" s="13"/>
      <c r="J31" s="13"/>
      <c r="K31" s="287"/>
      <c r="L31" s="83"/>
      <c r="M31" s="916"/>
      <c r="N31" s="681"/>
      <c r="O31" s="217"/>
      <c r="P31" s="522"/>
      <c r="Q31" s="519"/>
      <c r="R31" s="523"/>
      <c r="S31" s="1158" t="s">
        <v>221</v>
      </c>
      <c r="T31" s="243">
        <v>3</v>
      </c>
      <c r="U31" s="302">
        <v>2</v>
      </c>
      <c r="V31" s="58">
        <v>2</v>
      </c>
      <c r="W31" s="347"/>
      <c r="X31" s="6"/>
      <c r="Y31" s="6"/>
      <c r="Z31" s="6"/>
      <c r="AA31" s="6"/>
    </row>
    <row r="32" spans="1:29" s="1" customFormat="1" ht="15" customHeight="1" thickBot="1" x14ac:dyDescent="0.25">
      <c r="A32" s="128"/>
      <c r="B32" s="45"/>
      <c r="C32" s="46"/>
      <c r="D32" s="172"/>
      <c r="E32" s="56"/>
      <c r="F32" s="74"/>
      <c r="G32" s="166"/>
      <c r="H32" s="819"/>
      <c r="I32" s="18" t="s">
        <v>31</v>
      </c>
      <c r="J32" s="10">
        <f>SUM(J25:J31)</f>
        <v>349.7</v>
      </c>
      <c r="K32" s="187">
        <f>SUM(K25:K31)</f>
        <v>349.7</v>
      </c>
      <c r="L32" s="185"/>
      <c r="M32" s="378">
        <f t="shared" ref="M32:N32" si="3">SUM(M25:M31)</f>
        <v>349.7</v>
      </c>
      <c r="N32" s="187">
        <f t="shared" si="3"/>
        <v>349.7</v>
      </c>
      <c r="O32" s="197"/>
      <c r="P32" s="10">
        <f>SUM(P25:P31)</f>
        <v>349.7</v>
      </c>
      <c r="Q32" s="187">
        <f>SUM(Q25:Q31)</f>
        <v>349.7</v>
      </c>
      <c r="R32" s="403"/>
      <c r="S32" s="1159"/>
      <c r="T32" s="326"/>
      <c r="U32" s="235"/>
      <c r="V32" s="104"/>
      <c r="W32" s="347"/>
      <c r="Z32" s="6"/>
    </row>
    <row r="33" spans="1:31" s="1" customFormat="1" ht="18" customHeight="1" x14ac:dyDescent="0.2">
      <c r="A33" s="125" t="s">
        <v>14</v>
      </c>
      <c r="B33" s="44" t="s">
        <v>14</v>
      </c>
      <c r="C33" s="1141" t="s">
        <v>39</v>
      </c>
      <c r="D33" s="170"/>
      <c r="E33" s="1144" t="s">
        <v>171</v>
      </c>
      <c r="F33" s="1147"/>
      <c r="G33" s="1150">
        <v>13010114</v>
      </c>
      <c r="H33" s="1120" t="s">
        <v>20</v>
      </c>
      <c r="I33" s="54" t="s">
        <v>109</v>
      </c>
      <c r="J33" s="183">
        <v>265</v>
      </c>
      <c r="K33" s="193">
        <v>265</v>
      </c>
      <c r="L33" s="350"/>
      <c r="M33" s="917"/>
      <c r="N33" s="193"/>
      <c r="O33" s="351"/>
      <c r="P33" s="54"/>
      <c r="Q33" s="261"/>
      <c r="R33" s="423"/>
      <c r="S33" s="1160" t="s">
        <v>111</v>
      </c>
      <c r="T33" s="239">
        <v>3400</v>
      </c>
      <c r="U33" s="226"/>
      <c r="V33" s="214"/>
      <c r="W33" s="118"/>
      <c r="X33" s="118"/>
      <c r="Y33" s="118"/>
      <c r="Z33" s="118"/>
      <c r="AA33" s="6"/>
    </row>
    <row r="34" spans="1:31" s="1" customFormat="1" ht="18" customHeight="1" x14ac:dyDescent="0.2">
      <c r="A34" s="826"/>
      <c r="B34" s="828"/>
      <c r="C34" s="1142"/>
      <c r="D34" s="171"/>
      <c r="E34" s="1145"/>
      <c r="F34" s="1148"/>
      <c r="G34" s="1151"/>
      <c r="H34" s="1095"/>
      <c r="I34" s="97" t="s">
        <v>21</v>
      </c>
      <c r="J34" s="225">
        <v>23.3</v>
      </c>
      <c r="K34" s="343">
        <v>23.3</v>
      </c>
      <c r="L34" s="360"/>
      <c r="M34" s="918"/>
      <c r="N34" s="343"/>
      <c r="O34" s="865"/>
      <c r="P34" s="97"/>
      <c r="Q34" s="977"/>
      <c r="R34" s="444"/>
      <c r="S34" s="1161"/>
      <c r="T34" s="234"/>
      <c r="U34" s="234"/>
      <c r="V34" s="215"/>
      <c r="W34" s="118"/>
      <c r="X34" s="118"/>
      <c r="Y34" s="118"/>
      <c r="Z34" s="118"/>
    </row>
    <row r="35" spans="1:31" s="1" customFormat="1" ht="16.5" customHeight="1" x14ac:dyDescent="0.2">
      <c r="A35" s="826"/>
      <c r="B35" s="828"/>
      <c r="C35" s="1142"/>
      <c r="D35" s="171"/>
      <c r="E35" s="1145"/>
      <c r="F35" s="1148"/>
      <c r="G35" s="1151"/>
      <c r="H35" s="1095"/>
      <c r="I35" s="97" t="s">
        <v>34</v>
      </c>
      <c r="J35" s="82">
        <v>23.3</v>
      </c>
      <c r="K35" s="189">
        <v>23.3</v>
      </c>
      <c r="L35" s="352"/>
      <c r="M35" s="353"/>
      <c r="N35" s="189"/>
      <c r="O35" s="86"/>
      <c r="P35" s="361"/>
      <c r="Q35" s="472"/>
      <c r="R35" s="444"/>
      <c r="S35" s="1162"/>
      <c r="T35" s="233"/>
      <c r="U35" s="234"/>
      <c r="V35" s="215"/>
      <c r="W35" s="118"/>
      <c r="X35" s="86"/>
      <c r="Y35" s="86"/>
      <c r="Z35" s="86"/>
    </row>
    <row r="36" spans="1:31" s="1" customFormat="1" ht="18" customHeight="1" thickBot="1" x14ac:dyDescent="0.25">
      <c r="A36" s="126"/>
      <c r="B36" s="43"/>
      <c r="C36" s="1143"/>
      <c r="D36" s="172"/>
      <c r="E36" s="1146"/>
      <c r="F36" s="1149"/>
      <c r="G36" s="1152"/>
      <c r="H36" s="1121"/>
      <c r="I36" s="18" t="s">
        <v>31</v>
      </c>
      <c r="J36" s="10">
        <f>SUM(J33:J35)</f>
        <v>311.60000000000002</v>
      </c>
      <c r="K36" s="187">
        <f>SUM(K33:K35)</f>
        <v>311.60000000000002</v>
      </c>
      <c r="L36" s="185"/>
      <c r="M36" s="378">
        <f t="shared" ref="M36:P36" si="4">SUM(M33:M35)</f>
        <v>0</v>
      </c>
      <c r="N36" s="187">
        <f t="shared" ref="N36" si="5">SUM(N33:N35)</f>
        <v>0</v>
      </c>
      <c r="O36" s="197"/>
      <c r="P36" s="10">
        <f t="shared" si="4"/>
        <v>0</v>
      </c>
      <c r="Q36" s="187">
        <f t="shared" ref="Q36" si="6">SUM(Q33:Q35)</f>
        <v>0</v>
      </c>
      <c r="R36" s="403"/>
      <c r="S36" s="987"/>
      <c r="T36" s="240"/>
      <c r="U36" s="241"/>
      <c r="V36" s="216"/>
      <c r="W36" s="347"/>
    </row>
    <row r="37" spans="1:31" s="1" customFormat="1" ht="30.75" customHeight="1" x14ac:dyDescent="0.2">
      <c r="A37" s="125" t="s">
        <v>14</v>
      </c>
      <c r="B37" s="44" t="s">
        <v>14</v>
      </c>
      <c r="C37" s="1141" t="s">
        <v>49</v>
      </c>
      <c r="D37" s="170"/>
      <c r="E37" s="1144" t="s">
        <v>112</v>
      </c>
      <c r="F37" s="1147"/>
      <c r="G37" s="1150">
        <v>13010115</v>
      </c>
      <c r="H37" s="1120" t="s">
        <v>20</v>
      </c>
      <c r="I37" s="97" t="s">
        <v>21</v>
      </c>
      <c r="J37" s="621">
        <v>5</v>
      </c>
      <c r="K37" s="871">
        <v>5</v>
      </c>
      <c r="L37" s="925"/>
      <c r="M37" s="919">
        <v>5</v>
      </c>
      <c r="N37" s="478">
        <v>5</v>
      </c>
      <c r="O37" s="479"/>
      <c r="P37" s="929">
        <v>5</v>
      </c>
      <c r="Q37" s="478">
        <v>5</v>
      </c>
      <c r="R37" s="443"/>
      <c r="S37" s="1153" t="s">
        <v>114</v>
      </c>
      <c r="T37" s="238">
        <v>1</v>
      </c>
      <c r="U37" s="239">
        <v>1</v>
      </c>
      <c r="V37" s="214">
        <v>1</v>
      </c>
      <c r="W37" s="424"/>
      <c r="X37" s="6"/>
    </row>
    <row r="38" spans="1:31" s="1" customFormat="1" ht="14.25" customHeight="1" thickBot="1" x14ac:dyDescent="0.25">
      <c r="A38" s="126"/>
      <c r="B38" s="43"/>
      <c r="C38" s="1143"/>
      <c r="D38" s="172"/>
      <c r="E38" s="1146"/>
      <c r="F38" s="1149"/>
      <c r="G38" s="1152"/>
      <c r="H38" s="1121"/>
      <c r="I38" s="18" t="s">
        <v>31</v>
      </c>
      <c r="J38" s="10">
        <f t="shared" ref="J38:P38" si="7">SUM(J37:J37)</f>
        <v>5</v>
      </c>
      <c r="K38" s="187">
        <f t="shared" ref="K38" si="8">SUM(K37:K37)</f>
        <v>5</v>
      </c>
      <c r="L38" s="185"/>
      <c r="M38" s="378">
        <f t="shared" si="7"/>
        <v>5</v>
      </c>
      <c r="N38" s="187">
        <f t="shared" ref="N38" si="9">SUM(N37:N37)</f>
        <v>5</v>
      </c>
      <c r="O38" s="197"/>
      <c r="P38" s="10">
        <f t="shared" si="7"/>
        <v>5</v>
      </c>
      <c r="Q38" s="187">
        <f t="shared" ref="Q38" si="10">SUM(Q37:Q37)</f>
        <v>5</v>
      </c>
      <c r="R38" s="403"/>
      <c r="S38" s="987"/>
      <c r="T38" s="240"/>
      <c r="U38" s="241"/>
      <c r="V38" s="216"/>
      <c r="W38" s="347"/>
    </row>
    <row r="39" spans="1:31" s="1" customFormat="1" ht="15.75" customHeight="1" x14ac:dyDescent="0.2">
      <c r="A39" s="125" t="s">
        <v>14</v>
      </c>
      <c r="B39" s="44" t="s">
        <v>14</v>
      </c>
      <c r="C39" s="1141" t="s">
        <v>50</v>
      </c>
      <c r="D39" s="170"/>
      <c r="E39" s="1144" t="s">
        <v>143</v>
      </c>
      <c r="F39" s="1147"/>
      <c r="G39" s="1150">
        <v>13010118</v>
      </c>
      <c r="H39" s="1120" t="s">
        <v>20</v>
      </c>
      <c r="I39" s="54" t="s">
        <v>21</v>
      </c>
      <c r="J39" s="420">
        <v>5.8</v>
      </c>
      <c r="K39" s="393">
        <v>5.8</v>
      </c>
      <c r="L39" s="926"/>
      <c r="M39" s="861">
        <v>4.2</v>
      </c>
      <c r="N39" s="394">
        <v>4.2</v>
      </c>
      <c r="O39" s="394"/>
      <c r="P39" s="976"/>
      <c r="Q39" s="244"/>
      <c r="R39" s="930"/>
      <c r="S39" s="399" t="s">
        <v>222</v>
      </c>
      <c r="T39" s="418"/>
      <c r="U39" s="277"/>
      <c r="V39" s="214"/>
      <c r="W39" s="424"/>
      <c r="X39" s="6"/>
    </row>
    <row r="40" spans="1:31" s="1" customFormat="1" ht="15.75" customHeight="1" x14ac:dyDescent="0.2">
      <c r="A40" s="826"/>
      <c r="B40" s="828"/>
      <c r="C40" s="1142"/>
      <c r="D40" s="171"/>
      <c r="E40" s="1145"/>
      <c r="F40" s="1148"/>
      <c r="G40" s="1151"/>
      <c r="H40" s="1095"/>
      <c r="I40" s="143" t="s">
        <v>134</v>
      </c>
      <c r="J40" s="314">
        <v>32.799999999999997</v>
      </c>
      <c r="K40" s="297">
        <v>32.799999999999997</v>
      </c>
      <c r="L40" s="401"/>
      <c r="M40" s="280">
        <v>24</v>
      </c>
      <c r="N40" s="419">
        <v>24</v>
      </c>
      <c r="O40" s="866"/>
      <c r="P40" s="976"/>
      <c r="Q40" s="244"/>
      <c r="R40" s="930"/>
      <c r="S40" s="417" t="s">
        <v>176</v>
      </c>
      <c r="T40" s="248">
        <v>1</v>
      </c>
      <c r="U40" s="263"/>
      <c r="V40" s="39"/>
      <c r="W40" s="424"/>
      <c r="X40" s="6"/>
    </row>
    <row r="41" spans="1:31" s="1" customFormat="1" ht="14.25" customHeight="1" thickBot="1" x14ac:dyDescent="0.25">
      <c r="A41" s="126"/>
      <c r="B41" s="43"/>
      <c r="C41" s="1143"/>
      <c r="D41" s="172"/>
      <c r="E41" s="1146"/>
      <c r="F41" s="1149"/>
      <c r="G41" s="1152"/>
      <c r="H41" s="1121"/>
      <c r="I41" s="18" t="s">
        <v>31</v>
      </c>
      <c r="J41" s="10">
        <f>SUM(J39:J40)</f>
        <v>38.599999999999994</v>
      </c>
      <c r="K41" s="187">
        <f>SUM(K39:K40)</f>
        <v>38.599999999999994</v>
      </c>
      <c r="L41" s="185"/>
      <c r="M41" s="378">
        <f>SUM(M39:M40)</f>
        <v>28.2</v>
      </c>
      <c r="N41" s="187">
        <f>SUM(N39:N40)</f>
        <v>28.2</v>
      </c>
      <c r="O41" s="377"/>
      <c r="P41" s="10">
        <f t="shared" ref="P41:Q41" si="11">SUM(P39:P40)</f>
        <v>0</v>
      </c>
      <c r="Q41" s="187">
        <f t="shared" si="11"/>
        <v>0</v>
      </c>
      <c r="R41" s="185"/>
      <c r="S41" s="334" t="s">
        <v>185</v>
      </c>
      <c r="T41" s="237"/>
      <c r="U41" s="241">
        <v>2</v>
      </c>
      <c r="V41" s="216"/>
      <c r="W41" s="347"/>
      <c r="Y41" s="6"/>
      <c r="Z41" s="6"/>
      <c r="AE41" s="6"/>
    </row>
    <row r="42" spans="1:31" s="1" customFormat="1" ht="40.5" customHeight="1" x14ac:dyDescent="0.2">
      <c r="A42" s="125" t="s">
        <v>14</v>
      </c>
      <c r="B42" s="44" t="s">
        <v>14</v>
      </c>
      <c r="C42" s="1141" t="s">
        <v>19</v>
      </c>
      <c r="D42" s="170"/>
      <c r="E42" s="1144" t="s">
        <v>182</v>
      </c>
      <c r="F42" s="1147"/>
      <c r="G42" s="1150">
        <v>13010118</v>
      </c>
      <c r="H42" s="1120" t="s">
        <v>20</v>
      </c>
      <c r="I42" s="143" t="s">
        <v>134</v>
      </c>
      <c r="J42" s="213">
        <v>46.5</v>
      </c>
      <c r="K42" s="239">
        <v>46.5</v>
      </c>
      <c r="L42" s="423"/>
      <c r="M42" s="920">
        <v>55</v>
      </c>
      <c r="N42" s="239">
        <v>55</v>
      </c>
      <c r="O42" s="238"/>
      <c r="P42" s="213">
        <v>21.8</v>
      </c>
      <c r="Q42" s="239">
        <v>21.8</v>
      </c>
      <c r="R42" s="423"/>
      <c r="S42" s="399" t="s">
        <v>224</v>
      </c>
      <c r="T42" s="400">
        <v>2</v>
      </c>
      <c r="U42" s="273">
        <v>2</v>
      </c>
      <c r="V42" s="12"/>
      <c r="W42" s="424"/>
      <c r="X42" s="6"/>
    </row>
    <row r="43" spans="1:31" s="1" customFormat="1" ht="15.75" customHeight="1" x14ac:dyDescent="0.2">
      <c r="A43" s="826"/>
      <c r="B43" s="828"/>
      <c r="C43" s="1142"/>
      <c r="D43" s="171"/>
      <c r="E43" s="1145"/>
      <c r="F43" s="1148"/>
      <c r="G43" s="1151"/>
      <c r="H43" s="1095"/>
      <c r="I43" s="143"/>
      <c r="J43" s="311"/>
      <c r="K43" s="243"/>
      <c r="L43" s="322"/>
      <c r="M43" s="883"/>
      <c r="N43" s="276"/>
      <c r="O43" s="867"/>
      <c r="P43" s="143"/>
      <c r="Q43" s="234"/>
      <c r="R43" s="924"/>
      <c r="S43" s="142" t="s">
        <v>223</v>
      </c>
      <c r="T43" s="233"/>
      <c r="U43" s="234">
        <v>1</v>
      </c>
      <c r="V43" s="327"/>
      <c r="W43" s="424"/>
      <c r="X43" s="6"/>
    </row>
    <row r="44" spans="1:31" s="1" customFormat="1" ht="12.75" customHeight="1" x14ac:dyDescent="0.2">
      <c r="A44" s="826"/>
      <c r="B44" s="828"/>
      <c r="C44" s="1142"/>
      <c r="D44" s="171"/>
      <c r="E44" s="1145"/>
      <c r="F44" s="1148"/>
      <c r="G44" s="1151"/>
      <c r="H44" s="1095"/>
      <c r="I44" s="143"/>
      <c r="J44" s="311"/>
      <c r="K44" s="243"/>
      <c r="L44" s="322"/>
      <c r="M44" s="921"/>
      <c r="N44" s="289"/>
      <c r="O44" s="867"/>
      <c r="P44" s="143"/>
      <c r="Q44" s="234"/>
      <c r="R44" s="924"/>
      <c r="S44" s="1138" t="s">
        <v>225</v>
      </c>
      <c r="T44" s="246"/>
      <c r="U44" s="262"/>
      <c r="V44" s="327">
        <v>1</v>
      </c>
      <c r="W44" s="424"/>
      <c r="X44" s="6"/>
      <c r="AB44" s="6"/>
    </row>
    <row r="45" spans="1:31" s="1" customFormat="1" ht="18.75" customHeight="1" thickBot="1" x14ac:dyDescent="0.25">
      <c r="A45" s="126"/>
      <c r="B45" s="43"/>
      <c r="C45" s="1143"/>
      <c r="D45" s="172"/>
      <c r="E45" s="1146"/>
      <c r="F45" s="1149"/>
      <c r="G45" s="1152"/>
      <c r="H45" s="1121"/>
      <c r="I45" s="18" t="s">
        <v>31</v>
      </c>
      <c r="J45" s="10">
        <f t="shared" ref="J45:K45" si="12">SUM(J42:J43)</f>
        <v>46.5</v>
      </c>
      <c r="K45" s="187">
        <f t="shared" si="12"/>
        <v>46.5</v>
      </c>
      <c r="L45" s="185"/>
      <c r="M45" s="378">
        <f>SUM(M42:M43)</f>
        <v>55</v>
      </c>
      <c r="N45" s="187">
        <f>SUM(N42:N43)</f>
        <v>55</v>
      </c>
      <c r="O45" s="377"/>
      <c r="P45" s="10">
        <f t="shared" ref="P45:Q45" si="13">SUM(P42:P43)</f>
        <v>21.8</v>
      </c>
      <c r="Q45" s="187">
        <f t="shared" si="13"/>
        <v>21.8</v>
      </c>
      <c r="R45" s="403"/>
      <c r="S45" s="1140"/>
      <c r="T45" s="240"/>
      <c r="U45" s="241"/>
      <c r="V45" s="216"/>
      <c r="W45" s="347"/>
      <c r="AE45" s="6"/>
    </row>
    <row r="46" spans="1:31" s="1" customFormat="1" ht="16.5" customHeight="1" x14ac:dyDescent="0.2">
      <c r="A46" s="125" t="s">
        <v>14</v>
      </c>
      <c r="B46" s="44" t="s">
        <v>14</v>
      </c>
      <c r="C46" s="1141" t="s">
        <v>51</v>
      </c>
      <c r="D46" s="170"/>
      <c r="E46" s="1144" t="s">
        <v>181</v>
      </c>
      <c r="F46" s="1147"/>
      <c r="G46" s="1150">
        <v>13010118</v>
      </c>
      <c r="H46" s="1120" t="s">
        <v>20</v>
      </c>
      <c r="I46" s="143" t="s">
        <v>75</v>
      </c>
      <c r="J46" s="213">
        <v>6.5</v>
      </c>
      <c r="K46" s="239">
        <v>6.5</v>
      </c>
      <c r="L46" s="423"/>
      <c r="M46" s="920">
        <v>4.9000000000000004</v>
      </c>
      <c r="N46" s="239">
        <v>4.9000000000000004</v>
      </c>
      <c r="O46" s="238"/>
      <c r="P46" s="213">
        <v>5.3</v>
      </c>
      <c r="Q46" s="239">
        <v>5.3</v>
      </c>
      <c r="R46" s="423"/>
      <c r="S46" s="399" t="s">
        <v>183</v>
      </c>
      <c r="T46" s="400">
        <v>50</v>
      </c>
      <c r="U46" s="273">
        <v>70</v>
      </c>
      <c r="V46" s="12">
        <v>100</v>
      </c>
      <c r="W46" s="424"/>
      <c r="X46" s="6"/>
    </row>
    <row r="47" spans="1:31" s="1" customFormat="1" ht="30" customHeight="1" x14ac:dyDescent="0.2">
      <c r="A47" s="826"/>
      <c r="B47" s="828"/>
      <c r="C47" s="1142"/>
      <c r="D47" s="171"/>
      <c r="E47" s="1145"/>
      <c r="F47" s="1148"/>
      <c r="G47" s="1151"/>
      <c r="H47" s="1095"/>
      <c r="I47" s="143"/>
      <c r="J47" s="311"/>
      <c r="K47" s="243"/>
      <c r="L47" s="322"/>
      <c r="M47" s="883"/>
      <c r="N47" s="276"/>
      <c r="O47" s="867"/>
      <c r="P47" s="143"/>
      <c r="Q47" s="234"/>
      <c r="R47" s="924"/>
      <c r="S47" s="142" t="s">
        <v>184</v>
      </c>
      <c r="T47" s="233"/>
      <c r="U47" s="234">
        <v>1</v>
      </c>
      <c r="V47" s="327"/>
      <c r="W47" s="424"/>
      <c r="X47" s="6"/>
    </row>
    <row r="48" spans="1:31" s="1" customFormat="1" ht="18.75" customHeight="1" thickBot="1" x14ac:dyDescent="0.25">
      <c r="A48" s="126"/>
      <c r="B48" s="43"/>
      <c r="C48" s="1143"/>
      <c r="D48" s="172"/>
      <c r="E48" s="1146"/>
      <c r="F48" s="1149"/>
      <c r="G48" s="1152"/>
      <c r="H48" s="1121"/>
      <c r="I48" s="18" t="s">
        <v>31</v>
      </c>
      <c r="J48" s="10">
        <f>SUM(J46:J47)</f>
        <v>6.5</v>
      </c>
      <c r="K48" s="187">
        <f>SUM(K46:K47)</f>
        <v>6.5</v>
      </c>
      <c r="L48" s="185"/>
      <c r="M48" s="378">
        <f>SUM(M46:M47)</f>
        <v>4.9000000000000004</v>
      </c>
      <c r="N48" s="187">
        <f>SUM(N46:N47)</f>
        <v>4.9000000000000004</v>
      </c>
      <c r="O48" s="377"/>
      <c r="P48" s="10">
        <f>SUM(P46:P47)</f>
        <v>5.3</v>
      </c>
      <c r="Q48" s="187">
        <f>SUM(Q46:Q47)</f>
        <v>5.3</v>
      </c>
      <c r="R48" s="441"/>
      <c r="S48" s="417" t="s">
        <v>185</v>
      </c>
      <c r="T48" s="248">
        <v>3</v>
      </c>
      <c r="U48" s="263">
        <v>2</v>
      </c>
      <c r="V48" s="39">
        <v>1</v>
      </c>
      <c r="W48" s="347"/>
      <c r="AE48" s="6"/>
    </row>
    <row r="49" spans="1:28" s="1" customFormat="1" ht="14.25" customHeight="1" thickBot="1" x14ac:dyDescent="0.25">
      <c r="A49" s="129" t="s">
        <v>14</v>
      </c>
      <c r="B49" s="47" t="s">
        <v>14</v>
      </c>
      <c r="C49" s="1130" t="s">
        <v>40</v>
      </c>
      <c r="D49" s="1131"/>
      <c r="E49" s="1131"/>
      <c r="F49" s="1131"/>
      <c r="G49" s="1131"/>
      <c r="H49" s="1131"/>
      <c r="I49" s="1131"/>
      <c r="J49" s="184">
        <f>+J32+J24+J21+J36+J38+J41+J45+J48</f>
        <v>2020.4</v>
      </c>
      <c r="K49" s="194">
        <f>+K32+K24+K21+K36+K38+K41+K45+K48</f>
        <v>2020.4</v>
      </c>
      <c r="L49" s="676"/>
      <c r="M49" s="363">
        <f t="shared" ref="M49:P49" si="14">+M32+M24+M21+M36+M38+M41+M45+M48</f>
        <v>1716.6000000000001</v>
      </c>
      <c r="N49" s="684">
        <f t="shared" ref="N49" si="15">+N32+N24+N21+N36+N38+N41+N45+N48</f>
        <v>1716.6000000000001</v>
      </c>
      <c r="O49" s="684"/>
      <c r="P49" s="184">
        <f t="shared" si="14"/>
        <v>1655.6</v>
      </c>
      <c r="Q49" s="194">
        <f t="shared" ref="Q49" si="16">+Q32+Q24+Q21+Q36+Q38+Q41+Q45+Q48</f>
        <v>1655.6</v>
      </c>
      <c r="R49" s="931"/>
      <c r="S49" s="1132"/>
      <c r="T49" s="1133"/>
      <c r="U49" s="1133"/>
      <c r="V49" s="1134"/>
      <c r="W49" s="426"/>
      <c r="Z49" s="6"/>
    </row>
    <row r="50" spans="1:28" s="1" customFormat="1" ht="14.25" customHeight="1" thickBot="1" x14ac:dyDescent="0.25">
      <c r="A50" s="124" t="s">
        <v>14</v>
      </c>
      <c r="B50" s="48" t="s">
        <v>32</v>
      </c>
      <c r="C50" s="1135" t="s">
        <v>41</v>
      </c>
      <c r="D50" s="1136"/>
      <c r="E50" s="1136"/>
      <c r="F50" s="1136"/>
      <c r="G50" s="1136"/>
      <c r="H50" s="1136"/>
      <c r="I50" s="1136"/>
      <c r="J50" s="1136"/>
      <c r="K50" s="1136"/>
      <c r="L50" s="1136"/>
      <c r="M50" s="1136"/>
      <c r="N50" s="1136"/>
      <c r="O50" s="1136"/>
      <c r="P50" s="1136"/>
      <c r="Q50" s="1136"/>
      <c r="R50" s="1136"/>
      <c r="S50" s="1136"/>
      <c r="T50" s="1136"/>
      <c r="U50" s="1136"/>
      <c r="V50" s="1137"/>
      <c r="W50" s="347"/>
      <c r="X50" s="6"/>
      <c r="AA50" s="6"/>
    </row>
    <row r="51" spans="1:28" s="1" customFormat="1" ht="16.5" customHeight="1" x14ac:dyDescent="0.2">
      <c r="A51" s="130" t="s">
        <v>14</v>
      </c>
      <c r="B51" s="49" t="s">
        <v>32</v>
      </c>
      <c r="C51" s="50" t="s">
        <v>14</v>
      </c>
      <c r="D51" s="170"/>
      <c r="E51" s="1097" t="s">
        <v>42</v>
      </c>
      <c r="F51" s="62"/>
      <c r="G51" s="1099">
        <v>13020201</v>
      </c>
      <c r="H51" s="1120" t="s">
        <v>20</v>
      </c>
      <c r="I51" s="601" t="s">
        <v>76</v>
      </c>
      <c r="J51" s="448"/>
      <c r="K51" s="462"/>
      <c r="L51" s="905"/>
      <c r="M51" s="888"/>
      <c r="N51" s="462"/>
      <c r="O51" s="673"/>
      <c r="P51" s="448"/>
      <c r="Q51" s="462"/>
      <c r="R51" s="905"/>
      <c r="S51" s="932" t="s">
        <v>70</v>
      </c>
      <c r="T51" s="261">
        <v>16</v>
      </c>
      <c r="U51" s="261">
        <v>8</v>
      </c>
      <c r="V51" s="101" t="s">
        <v>172</v>
      </c>
      <c r="W51" s="347"/>
      <c r="Y51" s="6"/>
    </row>
    <row r="52" spans="1:28" s="1" customFormat="1" ht="15" customHeight="1" x14ac:dyDescent="0.2">
      <c r="A52" s="127"/>
      <c r="B52" s="51"/>
      <c r="C52" s="52"/>
      <c r="D52" s="171"/>
      <c r="E52" s="1098"/>
      <c r="F52" s="63"/>
      <c r="G52" s="1100"/>
      <c r="H52" s="1095"/>
      <c r="I52" s="97" t="s">
        <v>21</v>
      </c>
      <c r="J52" s="16">
        <f>756.1+1.6-3.2</f>
        <v>754.5</v>
      </c>
      <c r="K52" s="191">
        <f>756.1+1.6-3.2</f>
        <v>754.5</v>
      </c>
      <c r="L52" s="362"/>
      <c r="M52" s="889">
        <v>756.1</v>
      </c>
      <c r="N52" s="191">
        <v>756.1</v>
      </c>
      <c r="O52" s="196"/>
      <c r="P52" s="16">
        <v>756.1</v>
      </c>
      <c r="Q52" s="191">
        <v>756.1</v>
      </c>
      <c r="R52" s="395"/>
      <c r="S52" s="1256" t="s">
        <v>206</v>
      </c>
      <c r="T52" s="246">
        <v>60</v>
      </c>
      <c r="U52" s="262">
        <v>70</v>
      </c>
      <c r="V52" s="106" t="s">
        <v>187</v>
      </c>
      <c r="W52" s="347"/>
      <c r="X52" s="6"/>
    </row>
    <row r="53" spans="1:28" s="1" customFormat="1" ht="39" customHeight="1" x14ac:dyDescent="0.2">
      <c r="A53" s="127"/>
      <c r="B53" s="51"/>
      <c r="C53" s="52"/>
      <c r="D53" s="171"/>
      <c r="E53" s="1098"/>
      <c r="F53" s="63"/>
      <c r="G53" s="1100"/>
      <c r="H53" s="815"/>
      <c r="I53" s="450" t="s">
        <v>43</v>
      </c>
      <c r="J53" s="367">
        <v>129.9</v>
      </c>
      <c r="K53" s="366">
        <v>129.9</v>
      </c>
      <c r="L53" s="368"/>
      <c r="M53" s="890">
        <v>130</v>
      </c>
      <c r="N53" s="366">
        <v>130</v>
      </c>
      <c r="O53" s="260"/>
      <c r="P53" s="450">
        <v>131</v>
      </c>
      <c r="Q53" s="464">
        <v>131</v>
      </c>
      <c r="R53" s="952"/>
      <c r="S53" s="1257"/>
      <c r="T53" s="247"/>
      <c r="U53" s="244"/>
      <c r="V53" s="105"/>
      <c r="W53" s="347"/>
      <c r="X53" s="6"/>
    </row>
    <row r="54" spans="1:28" s="1" customFormat="1" ht="41.25" customHeight="1" x14ac:dyDescent="0.2">
      <c r="A54" s="127"/>
      <c r="B54" s="51"/>
      <c r="C54" s="52"/>
      <c r="D54" s="171"/>
      <c r="E54" s="841"/>
      <c r="F54" s="63"/>
      <c r="G54" s="167"/>
      <c r="H54" s="815"/>
      <c r="I54" s="450" t="s">
        <v>38</v>
      </c>
      <c r="J54" s="371">
        <v>2.5</v>
      </c>
      <c r="K54" s="370">
        <v>2.5</v>
      </c>
      <c r="L54" s="372"/>
      <c r="M54" s="891">
        <v>2.5</v>
      </c>
      <c r="N54" s="370">
        <v>2.5</v>
      </c>
      <c r="O54" s="260"/>
      <c r="P54" s="450">
        <v>2.5</v>
      </c>
      <c r="Q54" s="464">
        <v>2.5</v>
      </c>
      <c r="R54" s="952"/>
      <c r="S54" s="933" t="s">
        <v>69</v>
      </c>
      <c r="T54" s="248">
        <v>220</v>
      </c>
      <c r="U54" s="263">
        <v>230</v>
      </c>
      <c r="V54" s="64" t="s">
        <v>188</v>
      </c>
      <c r="W54" s="347"/>
      <c r="X54" s="6"/>
    </row>
    <row r="55" spans="1:28" s="1" customFormat="1" ht="15" customHeight="1" x14ac:dyDescent="0.2">
      <c r="A55" s="127"/>
      <c r="B55" s="51"/>
      <c r="C55" s="52"/>
      <c r="D55" s="171"/>
      <c r="E55" s="70"/>
      <c r="F55" s="63"/>
      <c r="G55" s="167"/>
      <c r="H55" s="815"/>
      <c r="I55" s="734"/>
      <c r="J55" s="734"/>
      <c r="K55" s="735"/>
      <c r="L55" s="906"/>
      <c r="M55" s="892"/>
      <c r="N55" s="735"/>
      <c r="O55" s="736"/>
      <c r="P55" s="734"/>
      <c r="Q55" s="735"/>
      <c r="R55" s="954"/>
      <c r="S55" s="1254" t="s">
        <v>205</v>
      </c>
      <c r="T55" s="328">
        <v>2</v>
      </c>
      <c r="U55" s="262">
        <v>3</v>
      </c>
      <c r="V55" s="106" t="s">
        <v>189</v>
      </c>
      <c r="W55" s="347"/>
      <c r="Y55" s="6"/>
      <c r="AB55" s="6"/>
    </row>
    <row r="56" spans="1:28" s="1" customFormat="1" ht="15" customHeight="1" thickBot="1" x14ac:dyDescent="0.25">
      <c r="A56" s="128"/>
      <c r="B56" s="45"/>
      <c r="C56" s="46"/>
      <c r="D56" s="172"/>
      <c r="E56" s="65"/>
      <c r="F56" s="66"/>
      <c r="G56" s="168"/>
      <c r="H56" s="819"/>
      <c r="I56" s="602" t="s">
        <v>31</v>
      </c>
      <c r="J56" s="10">
        <f>SUM(J51:J55)</f>
        <v>886.9</v>
      </c>
      <c r="K56" s="187">
        <f>SUM(K51:K55)</f>
        <v>886.9</v>
      </c>
      <c r="L56" s="185"/>
      <c r="M56" s="378">
        <f>SUM(M51:M55)</f>
        <v>888.6</v>
      </c>
      <c r="N56" s="187">
        <f>SUM(N51:N55)</f>
        <v>888.6</v>
      </c>
      <c r="O56" s="197"/>
      <c r="P56" s="10">
        <f>SUM(P51:P55)</f>
        <v>889.6</v>
      </c>
      <c r="Q56" s="187">
        <f>SUM(Q51:Q55)</f>
        <v>889.6</v>
      </c>
      <c r="R56" s="403"/>
      <c r="S56" s="1255"/>
      <c r="T56" s="240"/>
      <c r="U56" s="241"/>
      <c r="V56" s="103"/>
      <c r="W56" s="347"/>
      <c r="Y56" s="6"/>
      <c r="Z56" s="6"/>
    </row>
    <row r="57" spans="1:28" s="1" customFormat="1" ht="40.5" customHeight="1" x14ac:dyDescent="0.2">
      <c r="A57" s="131" t="s">
        <v>14</v>
      </c>
      <c r="B57" s="22" t="s">
        <v>32</v>
      </c>
      <c r="C57" s="40" t="s">
        <v>32</v>
      </c>
      <c r="D57" s="174"/>
      <c r="E57" s="1122" t="s">
        <v>71</v>
      </c>
      <c r="F57" s="1128" t="s">
        <v>79</v>
      </c>
      <c r="G57" s="1099">
        <v>13010111</v>
      </c>
      <c r="H57" s="1120" t="s">
        <v>20</v>
      </c>
      <c r="I57" s="448" t="s">
        <v>38</v>
      </c>
      <c r="J57" s="451">
        <v>16</v>
      </c>
      <c r="K57" s="465">
        <v>16</v>
      </c>
      <c r="L57" s="437"/>
      <c r="M57" s="893">
        <v>16</v>
      </c>
      <c r="N57" s="465">
        <v>16</v>
      </c>
      <c r="O57" s="846"/>
      <c r="P57" s="451">
        <v>16</v>
      </c>
      <c r="Q57" s="465">
        <v>16</v>
      </c>
      <c r="R57" s="437"/>
      <c r="S57" s="842" t="s">
        <v>72</v>
      </c>
      <c r="T57" s="249">
        <v>8</v>
      </c>
      <c r="U57" s="840">
        <v>8</v>
      </c>
      <c r="V57" s="112" t="s">
        <v>172</v>
      </c>
      <c r="W57" s="347"/>
    </row>
    <row r="58" spans="1:28" s="1" customFormat="1" ht="15" customHeight="1" thickBot="1" x14ac:dyDescent="0.25">
      <c r="A58" s="133"/>
      <c r="B58" s="17"/>
      <c r="C58" s="41"/>
      <c r="D58" s="175"/>
      <c r="E58" s="1124"/>
      <c r="F58" s="1129"/>
      <c r="G58" s="1114"/>
      <c r="H58" s="1121"/>
      <c r="I58" s="602" t="s">
        <v>31</v>
      </c>
      <c r="J58" s="453">
        <f>SUM(J57:J57)</f>
        <v>16</v>
      </c>
      <c r="K58" s="467">
        <f>SUM(K57:K57)</f>
        <v>16</v>
      </c>
      <c r="L58" s="439"/>
      <c r="M58" s="894">
        <f>SUM(M57:M57)</f>
        <v>16</v>
      </c>
      <c r="N58" s="467">
        <f>SUM(N57:N57)</f>
        <v>16</v>
      </c>
      <c r="O58" s="852"/>
      <c r="P58" s="453">
        <f>SUM(P57:P57)</f>
        <v>16</v>
      </c>
      <c r="Q58" s="467">
        <f>SUM(Q57:Q57)</f>
        <v>16</v>
      </c>
      <c r="R58" s="934"/>
      <c r="S58" s="817" t="s">
        <v>191</v>
      </c>
      <c r="T58" s="254">
        <v>800</v>
      </c>
      <c r="U58" s="270">
        <v>820</v>
      </c>
      <c r="V58" s="106" t="s">
        <v>190</v>
      </c>
      <c r="W58" s="347"/>
    </row>
    <row r="59" spans="1:28" s="1" customFormat="1" ht="17.25" customHeight="1" x14ac:dyDescent="0.2">
      <c r="A59" s="131" t="s">
        <v>14</v>
      </c>
      <c r="B59" s="22" t="s">
        <v>32</v>
      </c>
      <c r="C59" s="40" t="s">
        <v>36</v>
      </c>
      <c r="D59" s="174"/>
      <c r="E59" s="1118" t="s">
        <v>82</v>
      </c>
      <c r="F59" s="60"/>
      <c r="G59" s="1099">
        <v>13010110</v>
      </c>
      <c r="H59" s="1120" t="s">
        <v>20</v>
      </c>
      <c r="I59" s="461" t="s">
        <v>21</v>
      </c>
      <c r="J59" s="454">
        <v>12</v>
      </c>
      <c r="K59" s="468">
        <v>12</v>
      </c>
      <c r="L59" s="440"/>
      <c r="M59" s="895">
        <v>12</v>
      </c>
      <c r="N59" s="468">
        <v>12</v>
      </c>
      <c r="O59" s="843"/>
      <c r="P59" s="454">
        <v>12</v>
      </c>
      <c r="Q59" s="468">
        <v>12</v>
      </c>
      <c r="R59" s="440"/>
      <c r="S59" s="740" t="s">
        <v>83</v>
      </c>
      <c r="T59" s="265">
        <v>30</v>
      </c>
      <c r="U59" s="265">
        <v>30</v>
      </c>
      <c r="V59" s="578">
        <v>30</v>
      </c>
      <c r="W59" s="426"/>
      <c r="Y59" s="6"/>
    </row>
    <row r="60" spans="1:28" s="1" customFormat="1" ht="17.25" customHeight="1" thickBot="1" x14ac:dyDescent="0.25">
      <c r="A60" s="133"/>
      <c r="B60" s="17"/>
      <c r="C60" s="41"/>
      <c r="D60" s="175"/>
      <c r="E60" s="1119"/>
      <c r="F60" s="81"/>
      <c r="G60" s="1114"/>
      <c r="H60" s="1121"/>
      <c r="I60" s="602" t="s">
        <v>31</v>
      </c>
      <c r="J60" s="455">
        <f t="shared" ref="J60:P60" si="17">SUM(J59)</f>
        <v>12</v>
      </c>
      <c r="K60" s="469">
        <f t="shared" ref="K60" si="18">SUM(K59)</f>
        <v>12</v>
      </c>
      <c r="L60" s="441"/>
      <c r="M60" s="882">
        <f t="shared" si="17"/>
        <v>12</v>
      </c>
      <c r="N60" s="469">
        <f t="shared" ref="N60" si="19">SUM(N59)</f>
        <v>12</v>
      </c>
      <c r="O60" s="845"/>
      <c r="P60" s="455">
        <f t="shared" si="17"/>
        <v>12</v>
      </c>
      <c r="Q60" s="469">
        <f t="shared" ref="Q60" si="20">SUM(Q59)</f>
        <v>12</v>
      </c>
      <c r="R60" s="441"/>
      <c r="S60" s="741" t="s">
        <v>91</v>
      </c>
      <c r="T60" s="266">
        <v>1</v>
      </c>
      <c r="U60" s="266">
        <v>1</v>
      </c>
      <c r="V60" s="580">
        <v>1</v>
      </c>
      <c r="W60" s="347"/>
    </row>
    <row r="61" spans="1:28" s="1" customFormat="1" ht="13.5" customHeight="1" x14ac:dyDescent="0.2">
      <c r="A61" s="131" t="s">
        <v>14</v>
      </c>
      <c r="B61" s="22" t="s">
        <v>32</v>
      </c>
      <c r="C61" s="40" t="s">
        <v>39</v>
      </c>
      <c r="D61" s="174"/>
      <c r="E61" s="1122" t="s">
        <v>142</v>
      </c>
      <c r="F61" s="60"/>
      <c r="G61" s="1125">
        <v>13010119</v>
      </c>
      <c r="H61" s="1120" t="s">
        <v>20</v>
      </c>
      <c r="I61" s="461" t="s">
        <v>110</v>
      </c>
      <c r="J61" s="456">
        <v>0.7</v>
      </c>
      <c r="K61" s="872">
        <v>0.7</v>
      </c>
      <c r="L61" s="907"/>
      <c r="M61" s="895"/>
      <c r="N61" s="468"/>
      <c r="O61" s="843"/>
      <c r="P61" s="454"/>
      <c r="Q61" s="468"/>
      <c r="R61" s="440"/>
      <c r="S61" s="71" t="s">
        <v>144</v>
      </c>
      <c r="T61" s="251"/>
      <c r="U61" s="265"/>
      <c r="V61" s="112"/>
      <c r="W61" s="426"/>
      <c r="Y61" s="6"/>
    </row>
    <row r="62" spans="1:28" s="1" customFormat="1" ht="13.5" customHeight="1" x14ac:dyDescent="0.2">
      <c r="A62" s="132"/>
      <c r="B62" s="23"/>
      <c r="C62" s="94"/>
      <c r="D62" s="173"/>
      <c r="E62" s="1123"/>
      <c r="F62" s="61"/>
      <c r="G62" s="1126"/>
      <c r="H62" s="1095"/>
      <c r="I62" s="603" t="s">
        <v>75</v>
      </c>
      <c r="J62" s="457">
        <v>19.2</v>
      </c>
      <c r="K62" s="873">
        <v>19.2</v>
      </c>
      <c r="L62" s="908"/>
      <c r="M62" s="896">
        <v>10.4</v>
      </c>
      <c r="N62" s="470">
        <v>10.4</v>
      </c>
      <c r="O62" s="853"/>
      <c r="P62" s="799"/>
      <c r="Q62" s="470"/>
      <c r="R62" s="445"/>
      <c r="S62" s="1250" t="s">
        <v>157</v>
      </c>
      <c r="T62" s="256">
        <v>30</v>
      </c>
      <c r="U62" s="267">
        <v>30</v>
      </c>
      <c r="V62" s="106"/>
      <c r="W62" s="426"/>
      <c r="Y62" s="6"/>
    </row>
    <row r="63" spans="1:28" s="1" customFormat="1" ht="13.5" customHeight="1" x14ac:dyDescent="0.2">
      <c r="A63" s="132"/>
      <c r="B63" s="23"/>
      <c r="C63" s="94"/>
      <c r="D63" s="173"/>
      <c r="E63" s="1123"/>
      <c r="F63" s="61"/>
      <c r="G63" s="1126"/>
      <c r="H63" s="1095"/>
      <c r="I63" s="361" t="s">
        <v>48</v>
      </c>
      <c r="J63" s="458">
        <v>7.9</v>
      </c>
      <c r="K63" s="874">
        <v>7.9</v>
      </c>
      <c r="L63" s="909"/>
      <c r="M63" s="897">
        <v>4</v>
      </c>
      <c r="N63" s="471">
        <v>4</v>
      </c>
      <c r="O63" s="727"/>
      <c r="P63" s="726"/>
      <c r="Q63" s="471"/>
      <c r="R63" s="953"/>
      <c r="S63" s="1252"/>
      <c r="T63" s="252"/>
      <c r="U63" s="268"/>
      <c r="V63" s="102"/>
      <c r="W63" s="426"/>
      <c r="X63" s="6"/>
      <c r="Y63" s="6"/>
    </row>
    <row r="64" spans="1:28" s="1" customFormat="1" ht="13.5" customHeight="1" thickBot="1" x14ac:dyDescent="0.25">
      <c r="A64" s="133"/>
      <c r="B64" s="17"/>
      <c r="C64" s="41"/>
      <c r="D64" s="175"/>
      <c r="E64" s="1124"/>
      <c r="F64" s="81"/>
      <c r="G64" s="1127"/>
      <c r="H64" s="1121"/>
      <c r="I64" s="602" t="s">
        <v>31</v>
      </c>
      <c r="J64" s="453">
        <f>SUM(J61:J63)</f>
        <v>27.799999999999997</v>
      </c>
      <c r="K64" s="467">
        <f>SUM(K61:K63)</f>
        <v>27.799999999999997</v>
      </c>
      <c r="L64" s="439"/>
      <c r="M64" s="894">
        <f t="shared" ref="M64:P64" si="21">SUM(M61:M63)</f>
        <v>14.4</v>
      </c>
      <c r="N64" s="467">
        <f t="shared" ref="N64" si="22">SUM(N61:N63)</f>
        <v>14.4</v>
      </c>
      <c r="O64" s="852"/>
      <c r="P64" s="453">
        <f t="shared" si="21"/>
        <v>0</v>
      </c>
      <c r="Q64" s="467">
        <f t="shared" ref="Q64" si="23">SUM(Q61:Q63)</f>
        <v>0</v>
      </c>
      <c r="R64" s="935"/>
      <c r="S64" s="1253"/>
      <c r="T64" s="253"/>
      <c r="U64" s="269"/>
      <c r="V64" s="103"/>
      <c r="W64" s="347"/>
    </row>
    <row r="65" spans="1:30" s="1" customFormat="1" ht="30.75" customHeight="1" x14ac:dyDescent="0.2">
      <c r="A65" s="131" t="s">
        <v>14</v>
      </c>
      <c r="B65" s="22" t="s">
        <v>32</v>
      </c>
      <c r="C65" s="40" t="s">
        <v>49</v>
      </c>
      <c r="D65" s="174"/>
      <c r="E65" s="119" t="s">
        <v>137</v>
      </c>
      <c r="F65" s="60"/>
      <c r="G65" s="169"/>
      <c r="H65" s="818" t="s">
        <v>20</v>
      </c>
      <c r="I65" s="461"/>
      <c r="J65" s="361"/>
      <c r="K65" s="472"/>
      <c r="L65" s="444"/>
      <c r="M65" s="898"/>
      <c r="N65" s="472"/>
      <c r="O65" s="57"/>
      <c r="P65" s="361"/>
      <c r="Q65" s="472"/>
      <c r="R65" s="444"/>
      <c r="S65" s="153"/>
      <c r="T65" s="249"/>
      <c r="U65" s="840"/>
      <c r="V65" s="115"/>
      <c r="W65" s="426"/>
      <c r="Y65" s="6"/>
      <c r="Z65" s="6"/>
    </row>
    <row r="66" spans="1:30" s="1" customFormat="1" ht="69" customHeight="1" x14ac:dyDescent="0.2">
      <c r="A66" s="132"/>
      <c r="B66" s="23"/>
      <c r="C66" s="94"/>
      <c r="D66" s="671" t="s">
        <v>14</v>
      </c>
      <c r="E66" s="120" t="s">
        <v>136</v>
      </c>
      <c r="F66" s="61"/>
      <c r="G66" s="176">
        <v>13010113</v>
      </c>
      <c r="H66" s="116"/>
      <c r="I66" s="150" t="s">
        <v>21</v>
      </c>
      <c r="J66" s="459">
        <v>8</v>
      </c>
      <c r="K66" s="473">
        <v>8</v>
      </c>
      <c r="L66" s="445"/>
      <c r="M66" s="899">
        <v>8</v>
      </c>
      <c r="N66" s="473">
        <v>8</v>
      </c>
      <c r="O66" s="584"/>
      <c r="P66" s="459">
        <v>8</v>
      </c>
      <c r="Q66" s="473">
        <v>8</v>
      </c>
      <c r="R66" s="445"/>
      <c r="S66" s="154" t="s">
        <v>122</v>
      </c>
      <c r="T66" s="254">
        <v>200</v>
      </c>
      <c r="U66" s="270">
        <v>200</v>
      </c>
      <c r="V66" s="117" t="s">
        <v>123</v>
      </c>
      <c r="W66" s="426"/>
      <c r="Y66" s="6"/>
      <c r="Z66" s="6"/>
    </row>
    <row r="67" spans="1:30" s="1" customFormat="1" ht="17.25" customHeight="1" x14ac:dyDescent="0.2">
      <c r="A67" s="132"/>
      <c r="B67" s="23"/>
      <c r="C67" s="94"/>
      <c r="D67" s="838" t="s">
        <v>32</v>
      </c>
      <c r="E67" s="1111" t="s">
        <v>84</v>
      </c>
      <c r="F67" s="61"/>
      <c r="G67" s="1113">
        <v>13010112</v>
      </c>
      <c r="H67" s="1055"/>
      <c r="I67" s="460" t="s">
        <v>34</v>
      </c>
      <c r="J67" s="460">
        <v>4.5999999999999996</v>
      </c>
      <c r="K67" s="474">
        <v>4.5999999999999996</v>
      </c>
      <c r="L67" s="446"/>
      <c r="M67" s="900">
        <v>4.5999999999999996</v>
      </c>
      <c r="N67" s="474">
        <v>4.5999999999999996</v>
      </c>
      <c r="O67" s="854"/>
      <c r="P67" s="460">
        <v>4.5999999999999996</v>
      </c>
      <c r="Q67" s="474">
        <v>4.5999999999999996</v>
      </c>
      <c r="R67" s="936"/>
      <c r="S67" s="1116" t="s">
        <v>120</v>
      </c>
      <c r="T67" s="254">
        <v>100</v>
      </c>
      <c r="U67" s="270">
        <v>100</v>
      </c>
      <c r="V67" s="117" t="s">
        <v>192</v>
      </c>
      <c r="W67" s="426"/>
      <c r="Y67" s="6"/>
      <c r="Z67" s="6"/>
    </row>
    <row r="68" spans="1:30" s="1" customFormat="1" ht="16.5" customHeight="1" thickBot="1" x14ac:dyDescent="0.25">
      <c r="A68" s="133"/>
      <c r="B68" s="17"/>
      <c r="C68" s="41"/>
      <c r="D68" s="175"/>
      <c r="E68" s="1112"/>
      <c r="F68" s="81"/>
      <c r="G68" s="1114"/>
      <c r="H68" s="1115"/>
      <c r="I68" s="602" t="s">
        <v>31</v>
      </c>
      <c r="J68" s="10">
        <f t="shared" ref="J68:M68" si="24">SUM(J66:J67)</f>
        <v>12.6</v>
      </c>
      <c r="K68" s="187">
        <f t="shared" ref="K68" si="25">SUM(K66:K67)</f>
        <v>12.6</v>
      </c>
      <c r="L68" s="185"/>
      <c r="M68" s="378">
        <f t="shared" si="24"/>
        <v>12.6</v>
      </c>
      <c r="N68" s="187">
        <f t="shared" ref="N68" si="26">SUM(N66:N67)</f>
        <v>12.6</v>
      </c>
      <c r="O68" s="197"/>
      <c r="P68" s="10">
        <f>SUM(P66:P67)</f>
        <v>12.6</v>
      </c>
      <c r="Q68" s="187">
        <f>SUM(Q66:Q67)</f>
        <v>12.6</v>
      </c>
      <c r="R68" s="185"/>
      <c r="S68" s="1117"/>
      <c r="T68" s="255"/>
      <c r="U68" s="271"/>
      <c r="V68" s="103"/>
      <c r="W68" s="347"/>
      <c r="Z68" s="6"/>
    </row>
    <row r="69" spans="1:30" s="1" customFormat="1" ht="30" customHeight="1" x14ac:dyDescent="0.2">
      <c r="A69" s="131" t="s">
        <v>14</v>
      </c>
      <c r="B69" s="22" t="s">
        <v>32</v>
      </c>
      <c r="C69" s="40" t="s">
        <v>50</v>
      </c>
      <c r="D69" s="174"/>
      <c r="E69" s="1097" t="s">
        <v>86</v>
      </c>
      <c r="F69" s="60"/>
      <c r="G69" s="1099">
        <v>13020101</v>
      </c>
      <c r="H69" s="109" t="s">
        <v>20</v>
      </c>
      <c r="I69" s="461" t="s">
        <v>21</v>
      </c>
      <c r="J69" s="461">
        <v>10.199999999999999</v>
      </c>
      <c r="K69" s="475">
        <v>10.199999999999999</v>
      </c>
      <c r="L69" s="447"/>
      <c r="M69" s="901">
        <v>60.2</v>
      </c>
      <c r="N69" s="475">
        <v>60.2</v>
      </c>
      <c r="O69" s="847"/>
      <c r="P69" s="461">
        <v>60.2</v>
      </c>
      <c r="Q69" s="475">
        <v>60.2</v>
      </c>
      <c r="R69" s="447"/>
      <c r="S69" s="71" t="s">
        <v>193</v>
      </c>
      <c r="T69" s="251">
        <v>1</v>
      </c>
      <c r="U69" s="265">
        <v>1</v>
      </c>
      <c r="V69" s="112" t="s">
        <v>44</v>
      </c>
      <c r="W69" s="426"/>
      <c r="Y69" s="6"/>
    </row>
    <row r="70" spans="1:30" s="1" customFormat="1" ht="27.75" customHeight="1" x14ac:dyDescent="0.2">
      <c r="A70" s="132"/>
      <c r="B70" s="23"/>
      <c r="C70" s="94"/>
      <c r="D70" s="173"/>
      <c r="E70" s="1098"/>
      <c r="F70" s="61"/>
      <c r="G70" s="1100"/>
      <c r="H70" s="809"/>
      <c r="I70" s="603" t="s">
        <v>101</v>
      </c>
      <c r="J70" s="799">
        <v>50</v>
      </c>
      <c r="K70" s="470">
        <v>50</v>
      </c>
      <c r="L70" s="442"/>
      <c r="M70" s="902"/>
      <c r="N70" s="677"/>
      <c r="O70" s="855"/>
      <c r="P70" s="603"/>
      <c r="Q70" s="677"/>
      <c r="R70" s="678"/>
      <c r="S70" s="1250" t="s">
        <v>96</v>
      </c>
      <c r="T70" s="256">
        <v>125</v>
      </c>
      <c r="U70" s="267"/>
      <c r="V70" s="106"/>
      <c r="W70" s="426"/>
      <c r="Y70" s="6"/>
    </row>
    <row r="71" spans="1:30" s="1" customFormat="1" ht="15.75" customHeight="1" x14ac:dyDescent="0.2">
      <c r="A71" s="132"/>
      <c r="B71" s="23"/>
      <c r="C71" s="69"/>
      <c r="D71" s="173"/>
      <c r="E71" s="1098"/>
      <c r="F71" s="61"/>
      <c r="G71" s="1101"/>
      <c r="H71" s="809"/>
      <c r="I71" s="604" t="s">
        <v>31</v>
      </c>
      <c r="J71" s="381">
        <f>SUM(J69:J70)</f>
        <v>60.2</v>
      </c>
      <c r="K71" s="382">
        <f>SUM(K69:K70)</f>
        <v>60.2</v>
      </c>
      <c r="L71" s="384"/>
      <c r="M71" s="903">
        <f>M69</f>
        <v>60.2</v>
      </c>
      <c r="N71" s="382">
        <f>N69</f>
        <v>60.2</v>
      </c>
      <c r="O71" s="856"/>
      <c r="P71" s="455">
        <f>P69</f>
        <v>60.2</v>
      </c>
      <c r="Q71" s="469">
        <f>Q69</f>
        <v>60.2</v>
      </c>
      <c r="R71" s="927"/>
      <c r="S71" s="1251"/>
      <c r="T71" s="252"/>
      <c r="U71" s="272"/>
      <c r="V71" s="102"/>
      <c r="W71" s="347"/>
    </row>
    <row r="72" spans="1:30" s="1" customFormat="1" ht="15.75" customHeight="1" thickBot="1" x14ac:dyDescent="0.25">
      <c r="A72" s="134" t="s">
        <v>14</v>
      </c>
      <c r="B72" s="84" t="s">
        <v>32</v>
      </c>
      <c r="C72" s="1104" t="s">
        <v>40</v>
      </c>
      <c r="D72" s="1105"/>
      <c r="E72" s="1105"/>
      <c r="F72" s="1105"/>
      <c r="G72" s="1105"/>
      <c r="H72" s="1105"/>
      <c r="I72" s="1106"/>
      <c r="J72" s="385">
        <f>+J71+J60+J58+J56+J68+J64</f>
        <v>1015.5</v>
      </c>
      <c r="K72" s="386">
        <f>+K71+K60+K58+K56+K68+K64</f>
        <v>1015.5</v>
      </c>
      <c r="L72" s="388"/>
      <c r="M72" s="904">
        <f>+M71+M60+M58+M56+M68+M64</f>
        <v>1003.8000000000001</v>
      </c>
      <c r="N72" s="386">
        <f>+N71+N60+N58+N56+N68+N64</f>
        <v>1003.8000000000001</v>
      </c>
      <c r="O72" s="848"/>
      <c r="P72" s="385">
        <f>+P71+P60+P58+P56+P68+P64</f>
        <v>990.40000000000009</v>
      </c>
      <c r="Q72" s="386">
        <f>+Q71+Q60+Q58+Q56+Q68+Q64</f>
        <v>990.40000000000009</v>
      </c>
      <c r="R72" s="388"/>
      <c r="S72" s="1107"/>
      <c r="T72" s="1107"/>
      <c r="U72" s="1107"/>
      <c r="V72" s="1108"/>
      <c r="W72" s="426"/>
      <c r="X72" s="79"/>
      <c r="Y72" s="79"/>
    </row>
    <row r="73" spans="1:30" s="1" customFormat="1" ht="13.5" thickBot="1" x14ac:dyDescent="0.25">
      <c r="A73" s="135" t="s">
        <v>14</v>
      </c>
      <c r="B73" s="21" t="s">
        <v>36</v>
      </c>
      <c r="C73" s="1088" t="s">
        <v>46</v>
      </c>
      <c r="D73" s="1089"/>
      <c r="E73" s="1089"/>
      <c r="F73" s="1089"/>
      <c r="G73" s="1089"/>
      <c r="H73" s="1089"/>
      <c r="I73" s="1089"/>
      <c r="J73" s="1089"/>
      <c r="K73" s="1089"/>
      <c r="L73" s="1089"/>
      <c r="M73" s="1089"/>
      <c r="N73" s="1089"/>
      <c r="O73" s="1089"/>
      <c r="P73" s="1089"/>
      <c r="Q73" s="1089"/>
      <c r="R73" s="1089"/>
      <c r="S73" s="1089"/>
      <c r="T73" s="1089"/>
      <c r="U73" s="1089"/>
      <c r="V73" s="1090"/>
      <c r="W73" s="426"/>
      <c r="X73" s="79"/>
    </row>
    <row r="74" spans="1:30" s="1" customFormat="1" ht="30" customHeight="1" x14ac:dyDescent="0.2">
      <c r="A74" s="1045" t="s">
        <v>14</v>
      </c>
      <c r="B74" s="1011" t="s">
        <v>36</v>
      </c>
      <c r="C74" s="1048" t="s">
        <v>14</v>
      </c>
      <c r="D74" s="1017"/>
      <c r="E74" s="1020" t="s">
        <v>226</v>
      </c>
      <c r="F74" s="1080" t="s">
        <v>78</v>
      </c>
      <c r="G74" s="1091">
        <v>13020421</v>
      </c>
      <c r="H74" s="1094" t="s">
        <v>45</v>
      </c>
      <c r="I74" s="218" t="s">
        <v>101</v>
      </c>
      <c r="J74" s="396">
        <v>50</v>
      </c>
      <c r="K74" s="364">
        <v>50</v>
      </c>
      <c r="L74" s="379"/>
      <c r="M74" s="218"/>
      <c r="N74" s="742"/>
      <c r="O74" s="743"/>
      <c r="P74" s="849"/>
      <c r="Q74" s="742"/>
      <c r="R74" s="743"/>
      <c r="S74" s="748" t="s">
        <v>106</v>
      </c>
      <c r="T74" s="301">
        <v>100</v>
      </c>
      <c r="U74" s="273"/>
      <c r="V74" s="321"/>
      <c r="W74" s="1248"/>
      <c r="X74" s="6"/>
    </row>
    <row r="75" spans="1:30" s="1" customFormat="1" ht="16.5" customHeight="1" x14ac:dyDescent="0.2">
      <c r="A75" s="1046"/>
      <c r="B75" s="1012"/>
      <c r="C75" s="1049"/>
      <c r="D75" s="1018"/>
      <c r="E75" s="1021"/>
      <c r="F75" s="1081"/>
      <c r="G75" s="1092"/>
      <c r="H75" s="1095"/>
      <c r="I75" s="219" t="s">
        <v>21</v>
      </c>
      <c r="J75" s="114">
        <v>166.9</v>
      </c>
      <c r="K75" s="200">
        <v>166.9</v>
      </c>
      <c r="L75" s="198"/>
      <c r="M75" s="219">
        <v>566.9</v>
      </c>
      <c r="N75" s="288">
        <v>566.9</v>
      </c>
      <c r="O75" s="330"/>
      <c r="P75" s="280"/>
      <c r="Q75" s="288"/>
      <c r="R75" s="943"/>
      <c r="S75" s="814" t="s">
        <v>87</v>
      </c>
      <c r="T75" s="302">
        <v>50</v>
      </c>
      <c r="U75" s="243">
        <v>100</v>
      </c>
      <c r="V75" s="322"/>
      <c r="W75" s="1248"/>
      <c r="X75" s="6"/>
      <c r="AB75" s="6"/>
      <c r="AC75" s="6"/>
      <c r="AD75" s="6"/>
    </row>
    <row r="76" spans="1:30" s="1" customFormat="1" ht="15.75" customHeight="1" thickBot="1" x14ac:dyDescent="0.25">
      <c r="A76" s="1047"/>
      <c r="B76" s="1013"/>
      <c r="C76" s="1050"/>
      <c r="D76" s="1019"/>
      <c r="E76" s="1022"/>
      <c r="F76" s="159" t="s">
        <v>47</v>
      </c>
      <c r="G76" s="1093"/>
      <c r="H76" s="1096"/>
      <c r="I76" s="615" t="s">
        <v>31</v>
      </c>
      <c r="J76" s="10">
        <f>SUM(J74:J75)</f>
        <v>216.9</v>
      </c>
      <c r="K76" s="187">
        <f>SUM(K74:K75)</f>
        <v>216.9</v>
      </c>
      <c r="L76" s="197"/>
      <c r="M76" s="10">
        <f>SUM(M74:M75)</f>
        <v>566.9</v>
      </c>
      <c r="N76" s="187">
        <f>SUM(N74:N75)</f>
        <v>566.9</v>
      </c>
      <c r="O76" s="185"/>
      <c r="P76" s="197"/>
      <c r="Q76" s="187"/>
      <c r="R76" s="403"/>
      <c r="S76" s="530"/>
      <c r="T76" s="752"/>
      <c r="U76" s="275"/>
      <c r="V76" s="324"/>
      <c r="W76" s="347"/>
      <c r="AB76" s="6"/>
      <c r="AC76" s="1078"/>
      <c r="AD76" s="6"/>
    </row>
    <row r="77" spans="1:30" s="1" customFormat="1" ht="28.5" customHeight="1" x14ac:dyDescent="0.2">
      <c r="A77" s="1045" t="s">
        <v>14</v>
      </c>
      <c r="B77" s="1011" t="s">
        <v>36</v>
      </c>
      <c r="C77" s="1048" t="s">
        <v>32</v>
      </c>
      <c r="D77" s="1017"/>
      <c r="E77" s="1068" t="s">
        <v>200</v>
      </c>
      <c r="F77" s="1080" t="s">
        <v>78</v>
      </c>
      <c r="G77" s="1082" t="s">
        <v>147</v>
      </c>
      <c r="H77" s="1054" t="s">
        <v>45</v>
      </c>
      <c r="I77" s="616" t="s">
        <v>101</v>
      </c>
      <c r="J77" s="616">
        <v>26.9</v>
      </c>
      <c r="K77" s="290">
        <v>26.9</v>
      </c>
      <c r="L77" s="738"/>
      <c r="M77" s="616"/>
      <c r="N77" s="290"/>
      <c r="O77" s="886"/>
      <c r="P77" s="477"/>
      <c r="Q77" s="878"/>
      <c r="R77" s="523"/>
      <c r="S77" s="749" t="s">
        <v>88</v>
      </c>
      <c r="T77" s="753">
        <v>1</v>
      </c>
      <c r="U77" s="533"/>
      <c r="V77" s="831"/>
      <c r="W77" s="1249"/>
      <c r="AB77" s="6"/>
      <c r="AC77" s="1078"/>
      <c r="AD77" s="6"/>
    </row>
    <row r="78" spans="1:30" s="1" customFormat="1" ht="24.75" customHeight="1" x14ac:dyDescent="0.2">
      <c r="A78" s="1046"/>
      <c r="B78" s="1012"/>
      <c r="C78" s="1049"/>
      <c r="D78" s="1018"/>
      <c r="E78" s="1069"/>
      <c r="F78" s="1081"/>
      <c r="G78" s="1083"/>
      <c r="H78" s="1055"/>
      <c r="I78" s="616" t="s">
        <v>48</v>
      </c>
      <c r="J78" s="745">
        <v>250</v>
      </c>
      <c r="K78" s="878">
        <v>250</v>
      </c>
      <c r="L78" s="477"/>
      <c r="M78" s="616"/>
      <c r="N78" s="290"/>
      <c r="O78" s="886"/>
      <c r="P78" s="477"/>
      <c r="Q78" s="878"/>
      <c r="R78" s="944"/>
      <c r="S78" s="1085" t="s">
        <v>214</v>
      </c>
      <c r="T78" s="754">
        <v>65</v>
      </c>
      <c r="U78" s="536">
        <v>100</v>
      </c>
      <c r="V78" s="534"/>
      <c r="W78" s="1249"/>
      <c r="AB78" s="6"/>
      <c r="AC78" s="1079"/>
      <c r="AD78" s="6"/>
    </row>
    <row r="79" spans="1:30" s="1" customFormat="1" ht="16.5" customHeight="1" x14ac:dyDescent="0.2">
      <c r="A79" s="1046"/>
      <c r="B79" s="1012"/>
      <c r="C79" s="1049"/>
      <c r="D79" s="1018"/>
      <c r="E79" s="1069"/>
      <c r="F79" s="812"/>
      <c r="G79" s="1083"/>
      <c r="H79" s="1055"/>
      <c r="I79" s="614" t="s">
        <v>21</v>
      </c>
      <c r="J79" s="114">
        <v>400</v>
      </c>
      <c r="K79" s="200">
        <v>400</v>
      </c>
      <c r="L79" s="198"/>
      <c r="M79" s="114">
        <v>409</v>
      </c>
      <c r="N79" s="200">
        <v>409</v>
      </c>
      <c r="O79" s="395"/>
      <c r="P79" s="415"/>
      <c r="Q79" s="416"/>
      <c r="R79" s="523"/>
      <c r="S79" s="1086"/>
      <c r="T79" s="755"/>
      <c r="U79" s="540"/>
      <c r="V79" s="832"/>
      <c r="W79" s="430"/>
      <c r="AB79" s="6"/>
      <c r="AC79" s="810"/>
      <c r="AD79" s="6"/>
    </row>
    <row r="80" spans="1:30" s="1" customFormat="1" ht="15.75" customHeight="1" thickBot="1" x14ac:dyDescent="0.25">
      <c r="A80" s="1047"/>
      <c r="B80" s="1013"/>
      <c r="C80" s="1050"/>
      <c r="D80" s="1019"/>
      <c r="E80" s="1070"/>
      <c r="F80" s="160"/>
      <c r="G80" s="1084"/>
      <c r="H80" s="1056"/>
      <c r="I80" s="803" t="s">
        <v>31</v>
      </c>
      <c r="J80" s="67">
        <f>SUM(J77:J79)</f>
        <v>676.9</v>
      </c>
      <c r="K80" s="199">
        <f>SUM(K77:K79)</f>
        <v>676.9</v>
      </c>
      <c r="L80" s="391"/>
      <c r="M80" s="67">
        <f>SUM(M77:M79)</f>
        <v>409</v>
      </c>
      <c r="N80" s="199">
        <f>SUM(N77:N79)</f>
        <v>409</v>
      </c>
      <c r="O80" s="338"/>
      <c r="P80" s="391"/>
      <c r="Q80" s="199"/>
      <c r="R80" s="413"/>
      <c r="S80" s="1087"/>
      <c r="T80" s="756"/>
      <c r="U80" s="543"/>
      <c r="V80" s="429"/>
      <c r="W80" s="431"/>
    </row>
    <row r="81" spans="1:27" s="1" customFormat="1" ht="40.5" customHeight="1" x14ac:dyDescent="0.2">
      <c r="A81" s="139" t="s">
        <v>14</v>
      </c>
      <c r="B81" s="98" t="s">
        <v>36</v>
      </c>
      <c r="C81" s="121" t="s">
        <v>36</v>
      </c>
      <c r="D81" s="174"/>
      <c r="E81" s="1010" t="s">
        <v>227</v>
      </c>
      <c r="F81" s="811" t="s">
        <v>77</v>
      </c>
      <c r="G81" s="813"/>
      <c r="H81" s="815" t="s">
        <v>81</v>
      </c>
      <c r="I81" s="219" t="s">
        <v>21</v>
      </c>
      <c r="J81" s="219">
        <v>160</v>
      </c>
      <c r="K81" s="288">
        <v>160</v>
      </c>
      <c r="L81" s="280"/>
      <c r="M81" s="219"/>
      <c r="N81" s="288"/>
      <c r="O81" s="329"/>
      <c r="P81" s="857"/>
      <c r="Q81" s="295"/>
      <c r="R81" s="951"/>
      <c r="S81" s="767" t="s">
        <v>160</v>
      </c>
      <c r="T81" s="768">
        <v>1</v>
      </c>
      <c r="U81" s="239"/>
      <c r="V81" s="214"/>
      <c r="W81" s="434"/>
      <c r="Z81" s="6"/>
    </row>
    <row r="82" spans="1:27" s="1" customFormat="1" ht="17.25" customHeight="1" thickBot="1" x14ac:dyDescent="0.25">
      <c r="A82" s="140"/>
      <c r="B82" s="99"/>
      <c r="C82" s="100"/>
      <c r="D82" s="175"/>
      <c r="E82" s="1003"/>
      <c r="F82" s="801"/>
      <c r="G82" s="802"/>
      <c r="H82" s="816"/>
      <c r="I82" s="221" t="s">
        <v>31</v>
      </c>
      <c r="J82" s="10">
        <f>SUM(J81:J81)</f>
        <v>160</v>
      </c>
      <c r="K82" s="187">
        <f>SUM(K81:K81)</f>
        <v>160</v>
      </c>
      <c r="L82" s="197"/>
      <c r="M82" s="10"/>
      <c r="N82" s="187"/>
      <c r="O82" s="185"/>
      <c r="P82" s="197"/>
      <c r="Q82" s="187"/>
      <c r="R82" s="403"/>
      <c r="S82" s="800"/>
      <c r="T82" s="304"/>
      <c r="U82" s="241"/>
      <c r="V82" s="216"/>
      <c r="W82" s="311"/>
    </row>
    <row r="83" spans="1:27" s="1" customFormat="1" ht="12.75" customHeight="1" x14ac:dyDescent="0.2">
      <c r="A83" s="1045" t="s">
        <v>14</v>
      </c>
      <c r="B83" s="1011" t="s">
        <v>36</v>
      </c>
      <c r="C83" s="1014" t="s">
        <v>39</v>
      </c>
      <c r="D83" s="1017"/>
      <c r="E83" s="1020" t="s">
        <v>228</v>
      </c>
      <c r="F83" s="161" t="s">
        <v>47</v>
      </c>
      <c r="G83" s="1023">
        <v>13020418</v>
      </c>
      <c r="H83" s="995" t="s">
        <v>44</v>
      </c>
      <c r="I83" s="614" t="s">
        <v>21</v>
      </c>
      <c r="J83" s="517">
        <v>150</v>
      </c>
      <c r="K83" s="520">
        <v>150</v>
      </c>
      <c r="L83" s="685"/>
      <c r="M83" s="517"/>
      <c r="N83" s="520"/>
      <c r="O83" s="521"/>
      <c r="P83" s="685"/>
      <c r="Q83" s="520"/>
      <c r="R83" s="521"/>
      <c r="S83" s="998" t="s">
        <v>204</v>
      </c>
      <c r="T83" s="835">
        <v>100</v>
      </c>
      <c r="U83" s="840"/>
      <c r="V83" s="573"/>
      <c r="W83" s="739"/>
    </row>
    <row r="84" spans="1:27" s="1" customFormat="1" ht="27" customHeight="1" x14ac:dyDescent="0.2">
      <c r="A84" s="1046"/>
      <c r="B84" s="1012"/>
      <c r="C84" s="1015"/>
      <c r="D84" s="1018"/>
      <c r="E84" s="1021"/>
      <c r="F84" s="1000" t="s">
        <v>77</v>
      </c>
      <c r="G84" s="1024"/>
      <c r="H84" s="996"/>
      <c r="I84" s="217"/>
      <c r="J84" s="522"/>
      <c r="K84" s="519"/>
      <c r="L84" s="679"/>
      <c r="M84" s="522"/>
      <c r="N84" s="519"/>
      <c r="O84" s="523"/>
      <c r="P84" s="679"/>
      <c r="Q84" s="519"/>
      <c r="R84" s="523"/>
      <c r="S84" s="999"/>
      <c r="T84" s="834"/>
      <c r="U84" s="663"/>
      <c r="V84" s="664"/>
      <c r="W84" s="6"/>
      <c r="Y84" s="6"/>
    </row>
    <row r="85" spans="1:27" s="1" customFormat="1" ht="18" customHeight="1" thickBot="1" x14ac:dyDescent="0.25">
      <c r="A85" s="1047"/>
      <c r="B85" s="1013"/>
      <c r="C85" s="1016"/>
      <c r="D85" s="1019"/>
      <c r="E85" s="1022"/>
      <c r="F85" s="1001"/>
      <c r="G85" s="1025"/>
      <c r="H85" s="997"/>
      <c r="I85" s="803" t="s">
        <v>31</v>
      </c>
      <c r="J85" s="875">
        <f>J83</f>
        <v>150</v>
      </c>
      <c r="K85" s="525">
        <f>K83</f>
        <v>150</v>
      </c>
      <c r="L85" s="858"/>
      <c r="M85" s="875"/>
      <c r="N85" s="525"/>
      <c r="O85" s="887"/>
      <c r="P85" s="858"/>
      <c r="Q85" s="525"/>
      <c r="R85" s="526"/>
      <c r="S85" s="751"/>
      <c r="T85" s="575"/>
      <c r="U85" s="575"/>
      <c r="V85" s="576"/>
      <c r="Y85" s="6"/>
    </row>
    <row r="86" spans="1:27" s="1" customFormat="1" ht="17.25" customHeight="1" x14ac:dyDescent="0.2">
      <c r="A86" s="1045" t="s">
        <v>14</v>
      </c>
      <c r="B86" s="1011" t="s">
        <v>36</v>
      </c>
      <c r="C86" s="1048" t="s">
        <v>49</v>
      </c>
      <c r="D86" s="1017"/>
      <c r="E86" s="1068" t="s">
        <v>195</v>
      </c>
      <c r="F86" s="1004"/>
      <c r="G86" s="992">
        <v>13020433</v>
      </c>
      <c r="H86" s="995" t="s">
        <v>81</v>
      </c>
      <c r="I86" s="613" t="s">
        <v>21</v>
      </c>
      <c r="J86" s="19">
        <v>19.399999999999999</v>
      </c>
      <c r="K86" s="195">
        <v>19.399999999999999</v>
      </c>
      <c r="L86" s="379"/>
      <c r="M86" s="19"/>
      <c r="N86" s="195"/>
      <c r="O86" s="380"/>
      <c r="P86" s="279"/>
      <c r="Q86" s="286"/>
      <c r="R86" s="746"/>
      <c r="S86" s="558" t="s">
        <v>194</v>
      </c>
      <c r="T86" s="759">
        <v>100</v>
      </c>
      <c r="U86" s="561"/>
      <c r="V86" s="562"/>
      <c r="W86" s="1247"/>
      <c r="Z86" s="6"/>
      <c r="AA86" s="6"/>
    </row>
    <row r="87" spans="1:27" s="1" customFormat="1" ht="13.5" customHeight="1" x14ac:dyDescent="0.2">
      <c r="A87" s="1046"/>
      <c r="B87" s="1012"/>
      <c r="C87" s="1049"/>
      <c r="D87" s="1018"/>
      <c r="E87" s="1069"/>
      <c r="F87" s="1005"/>
      <c r="G87" s="993"/>
      <c r="H87" s="996"/>
      <c r="I87" s="13"/>
      <c r="J87" s="82"/>
      <c r="K87" s="189"/>
      <c r="L87" s="86"/>
      <c r="M87" s="82"/>
      <c r="N87" s="189"/>
      <c r="O87" s="352"/>
      <c r="P87" s="217"/>
      <c r="Q87" s="287"/>
      <c r="R87" s="83"/>
      <c r="S87" s="563"/>
      <c r="T87" s="760"/>
      <c r="U87" s="566"/>
      <c r="V87" s="567"/>
      <c r="W87" s="1247"/>
      <c r="X87" s="6"/>
      <c r="Z87" s="6"/>
      <c r="AA87" s="6"/>
    </row>
    <row r="88" spans="1:27" s="1" customFormat="1" ht="15.75" customHeight="1" thickBot="1" x14ac:dyDescent="0.25">
      <c r="A88" s="1047"/>
      <c r="B88" s="1013"/>
      <c r="C88" s="1050"/>
      <c r="D88" s="1019"/>
      <c r="E88" s="1070"/>
      <c r="F88" s="1071"/>
      <c r="G88" s="994"/>
      <c r="H88" s="997"/>
      <c r="I88" s="18" t="s">
        <v>31</v>
      </c>
      <c r="J88" s="10">
        <f t="shared" ref="J88:K88" si="27">SUM(J86:J86)</f>
        <v>19.399999999999999</v>
      </c>
      <c r="K88" s="187">
        <f t="shared" si="27"/>
        <v>19.399999999999999</v>
      </c>
      <c r="L88" s="197"/>
      <c r="M88" s="10"/>
      <c r="N88" s="187"/>
      <c r="O88" s="185"/>
      <c r="P88" s="197"/>
      <c r="Q88" s="187"/>
      <c r="R88" s="349"/>
      <c r="S88" s="568"/>
      <c r="T88" s="761"/>
      <c r="U88" s="571"/>
      <c r="V88" s="572"/>
      <c r="W88" s="1247"/>
      <c r="Y88" s="6"/>
    </row>
    <row r="89" spans="1:27" s="1" customFormat="1" ht="30" customHeight="1" x14ac:dyDescent="0.2">
      <c r="A89" s="139" t="s">
        <v>14</v>
      </c>
      <c r="B89" s="98" t="s">
        <v>36</v>
      </c>
      <c r="C89" s="121" t="s">
        <v>50</v>
      </c>
      <c r="D89" s="808"/>
      <c r="E89" s="1074" t="s">
        <v>201</v>
      </c>
      <c r="F89" s="1076" t="s">
        <v>47</v>
      </c>
      <c r="G89" s="813"/>
      <c r="H89" s="809" t="s">
        <v>81</v>
      </c>
      <c r="I89" s="614" t="s">
        <v>21</v>
      </c>
      <c r="J89" s="220">
        <v>4.5</v>
      </c>
      <c r="K89" s="293">
        <v>4.5</v>
      </c>
      <c r="L89" s="284"/>
      <c r="M89" s="220">
        <v>37.9</v>
      </c>
      <c r="N89" s="293">
        <v>37.9</v>
      </c>
      <c r="O89" s="283"/>
      <c r="P89" s="284"/>
      <c r="Q89" s="293"/>
      <c r="R89" s="597"/>
      <c r="S89" s="110" t="s">
        <v>197</v>
      </c>
      <c r="T89" s="222">
        <v>1</v>
      </c>
      <c r="U89" s="261"/>
      <c r="V89" s="12"/>
      <c r="Z89" s="6"/>
    </row>
    <row r="90" spans="1:27" s="1" customFormat="1" ht="22.5" customHeight="1" thickBot="1" x14ac:dyDescent="0.25">
      <c r="A90" s="140"/>
      <c r="B90" s="99"/>
      <c r="C90" s="100"/>
      <c r="D90" s="175"/>
      <c r="E90" s="1075"/>
      <c r="F90" s="1077"/>
      <c r="G90" s="813"/>
      <c r="H90" s="809"/>
      <c r="I90" s="615" t="s">
        <v>31</v>
      </c>
      <c r="J90" s="10">
        <f>J89</f>
        <v>4.5</v>
      </c>
      <c r="K90" s="187">
        <f>K89</f>
        <v>4.5</v>
      </c>
      <c r="L90" s="197"/>
      <c r="M90" s="10">
        <f t="shared" ref="M90:N90" si="28">M89</f>
        <v>37.9</v>
      </c>
      <c r="N90" s="187">
        <f t="shared" si="28"/>
        <v>37.9</v>
      </c>
      <c r="O90" s="185"/>
      <c r="P90" s="197"/>
      <c r="Q90" s="187"/>
      <c r="R90" s="402"/>
      <c r="S90" s="530" t="s">
        <v>196</v>
      </c>
      <c r="T90" s="752"/>
      <c r="U90" s="275">
        <v>100</v>
      </c>
      <c r="V90" s="324"/>
    </row>
    <row r="91" spans="1:27" s="1" customFormat="1" ht="27" customHeight="1" x14ac:dyDescent="0.2">
      <c r="A91" s="1045" t="s">
        <v>14</v>
      </c>
      <c r="B91" s="1011" t="s">
        <v>36</v>
      </c>
      <c r="C91" s="1048" t="s">
        <v>19</v>
      </c>
      <c r="D91" s="1017"/>
      <c r="E91" s="1068" t="s">
        <v>133</v>
      </c>
      <c r="F91" s="1004" t="s">
        <v>47</v>
      </c>
      <c r="G91" s="992">
        <v>13020433</v>
      </c>
      <c r="H91" s="995" t="s">
        <v>45</v>
      </c>
      <c r="I91" s="613" t="s">
        <v>21</v>
      </c>
      <c r="J91" s="876">
        <v>47</v>
      </c>
      <c r="K91" s="877">
        <v>47</v>
      </c>
      <c r="L91" s="863"/>
      <c r="M91" s="940">
        <v>81.08</v>
      </c>
      <c r="N91" s="947">
        <v>81.08</v>
      </c>
      <c r="O91" s="937"/>
      <c r="P91" s="652"/>
      <c r="Q91" s="947"/>
      <c r="R91" s="945"/>
      <c r="S91" s="657" t="s">
        <v>138</v>
      </c>
      <c r="T91" s="762">
        <v>1</v>
      </c>
      <c r="U91" s="546"/>
      <c r="V91" s="547"/>
      <c r="W91" s="1247"/>
      <c r="Z91" s="6"/>
      <c r="AA91" s="6"/>
    </row>
    <row r="92" spans="1:27" s="1" customFormat="1" ht="28.5" customHeight="1" x14ac:dyDescent="0.2">
      <c r="A92" s="1046"/>
      <c r="B92" s="1012"/>
      <c r="C92" s="1049"/>
      <c r="D92" s="1018"/>
      <c r="E92" s="1069"/>
      <c r="F92" s="1005"/>
      <c r="G92" s="993"/>
      <c r="H92" s="996"/>
      <c r="I92" s="616" t="s">
        <v>101</v>
      </c>
      <c r="J92" s="876">
        <v>26</v>
      </c>
      <c r="K92" s="877">
        <v>26</v>
      </c>
      <c r="L92" s="879"/>
      <c r="M92" s="949"/>
      <c r="N92" s="948"/>
      <c r="O92" s="938"/>
      <c r="P92" s="869"/>
      <c r="Q92" s="948"/>
      <c r="R92" s="946"/>
      <c r="S92" s="548" t="s">
        <v>88</v>
      </c>
      <c r="T92" s="763"/>
      <c r="U92" s="551">
        <v>1</v>
      </c>
      <c r="V92" s="552"/>
      <c r="W92" s="1247"/>
      <c r="Z92" s="6"/>
      <c r="AA92" s="6"/>
    </row>
    <row r="93" spans="1:27" s="1" customFormat="1" ht="18" customHeight="1" thickBot="1" x14ac:dyDescent="0.25">
      <c r="A93" s="1047"/>
      <c r="B93" s="1013"/>
      <c r="C93" s="1050"/>
      <c r="D93" s="1019"/>
      <c r="E93" s="1070"/>
      <c r="F93" s="1071"/>
      <c r="G93" s="994"/>
      <c r="H93" s="997"/>
      <c r="I93" s="18" t="s">
        <v>31</v>
      </c>
      <c r="J93" s="455">
        <f>SUM(J91:J92)</f>
        <v>73</v>
      </c>
      <c r="K93" s="469">
        <f>SUM(K91:K92)</f>
        <v>73</v>
      </c>
      <c r="L93" s="845"/>
      <c r="M93" s="455">
        <f t="shared" ref="M93:N93" si="29">SUM(M91:M91)</f>
        <v>81.08</v>
      </c>
      <c r="N93" s="469">
        <f t="shared" si="29"/>
        <v>81.08</v>
      </c>
      <c r="O93" s="441"/>
      <c r="P93" s="845"/>
      <c r="Q93" s="469"/>
      <c r="R93" s="927"/>
      <c r="S93" s="553" t="s">
        <v>159</v>
      </c>
      <c r="T93" s="764"/>
      <c r="U93" s="556"/>
      <c r="V93" s="557">
        <v>40</v>
      </c>
      <c r="W93" s="1247"/>
      <c r="Y93" s="6"/>
    </row>
    <row r="94" spans="1:27" s="1" customFormat="1" ht="17.25" customHeight="1" x14ac:dyDescent="0.2">
      <c r="A94" s="1045" t="s">
        <v>14</v>
      </c>
      <c r="B94" s="1011" t="s">
        <v>36</v>
      </c>
      <c r="C94" s="1014" t="s">
        <v>51</v>
      </c>
      <c r="D94" s="1017"/>
      <c r="E94" s="1243" t="s">
        <v>232</v>
      </c>
      <c r="F94" s="161" t="s">
        <v>47</v>
      </c>
      <c r="G94" s="1023">
        <v>13020418</v>
      </c>
      <c r="H94" s="995" t="s">
        <v>44</v>
      </c>
      <c r="I94" s="614" t="s">
        <v>101</v>
      </c>
      <c r="J94" s="517"/>
      <c r="K94" s="955">
        <v>130</v>
      </c>
      <c r="L94" s="956">
        <f>+K94-J94</f>
        <v>130</v>
      </c>
      <c r="M94" s="957"/>
      <c r="N94" s="955"/>
      <c r="O94" s="958"/>
      <c r="P94" s="956"/>
      <c r="Q94" s="955"/>
      <c r="R94" s="959"/>
      <c r="S94" s="998" t="s">
        <v>204</v>
      </c>
      <c r="T94" s="833">
        <v>100</v>
      </c>
      <c r="U94" s="840">
        <v>100</v>
      </c>
      <c r="V94" s="389">
        <v>100</v>
      </c>
      <c r="W94" s="739"/>
    </row>
    <row r="95" spans="1:27" s="1" customFormat="1" ht="17.25" customHeight="1" x14ac:dyDescent="0.2">
      <c r="A95" s="1046"/>
      <c r="B95" s="1012"/>
      <c r="C95" s="1015"/>
      <c r="D95" s="1018"/>
      <c r="E95" s="1244"/>
      <c r="F95" s="1000" t="s">
        <v>77</v>
      </c>
      <c r="G95" s="1024"/>
      <c r="H95" s="996"/>
      <c r="I95" s="616" t="s">
        <v>21</v>
      </c>
      <c r="J95" s="745"/>
      <c r="K95" s="970">
        <v>70</v>
      </c>
      <c r="L95" s="970">
        <v>70</v>
      </c>
      <c r="M95" s="972"/>
      <c r="N95" s="970">
        <v>130</v>
      </c>
      <c r="O95" s="973">
        <f>+N95-M95</f>
        <v>130</v>
      </c>
      <c r="P95" s="971"/>
      <c r="Q95" s="970">
        <v>130</v>
      </c>
      <c r="R95" s="974">
        <f>+Q95-P95</f>
        <v>130</v>
      </c>
      <c r="S95" s="999"/>
      <c r="T95" s="834"/>
      <c r="U95" s="663"/>
      <c r="V95" s="664"/>
      <c r="W95" s="6"/>
      <c r="Y95" s="6"/>
    </row>
    <row r="96" spans="1:27" s="1" customFormat="1" ht="17.25" customHeight="1" thickBot="1" x14ac:dyDescent="0.25">
      <c r="A96" s="1047"/>
      <c r="B96" s="1013"/>
      <c r="C96" s="1016"/>
      <c r="D96" s="1019"/>
      <c r="E96" s="1245"/>
      <c r="F96" s="1001"/>
      <c r="G96" s="1025"/>
      <c r="H96" s="997"/>
      <c r="I96" s="803" t="s">
        <v>31</v>
      </c>
      <c r="J96" s="875"/>
      <c r="K96" s="525">
        <f>SUM(K94:K95)</f>
        <v>200</v>
      </c>
      <c r="L96" s="525">
        <f>SUM(L94:L95)</f>
        <v>200</v>
      </c>
      <c r="M96" s="875"/>
      <c r="N96" s="525">
        <f>SUM(N94:N95)</f>
        <v>130</v>
      </c>
      <c r="O96" s="887">
        <f>SUM(O94:O95)</f>
        <v>130</v>
      </c>
      <c r="P96" s="858"/>
      <c r="Q96" s="525">
        <f>SUM(Q94:Q95)</f>
        <v>130</v>
      </c>
      <c r="R96" s="525">
        <f>SUM(R94:R95)</f>
        <v>130</v>
      </c>
      <c r="S96" s="751"/>
      <c r="T96" s="575"/>
      <c r="U96" s="575"/>
      <c r="V96" s="576"/>
      <c r="Y96" s="6"/>
    </row>
    <row r="97" spans="1:28" s="1" customFormat="1" ht="12.75" customHeight="1" x14ac:dyDescent="0.2">
      <c r="A97" s="1045" t="s">
        <v>14</v>
      </c>
      <c r="B97" s="1011" t="s">
        <v>36</v>
      </c>
      <c r="C97" s="1014" t="s">
        <v>52</v>
      </c>
      <c r="D97" s="1017"/>
      <c r="E97" s="1243" t="s">
        <v>230</v>
      </c>
      <c r="F97" s="161" t="s">
        <v>47</v>
      </c>
      <c r="G97" s="1023">
        <v>13020418</v>
      </c>
      <c r="H97" s="995" t="s">
        <v>44</v>
      </c>
      <c r="I97" s="614" t="s">
        <v>101</v>
      </c>
      <c r="J97" s="517"/>
      <c r="K97" s="955">
        <v>50</v>
      </c>
      <c r="L97" s="956">
        <f>+K97-J97</f>
        <v>50</v>
      </c>
      <c r="M97" s="957"/>
      <c r="N97" s="955"/>
      <c r="O97" s="958"/>
      <c r="P97" s="956"/>
      <c r="Q97" s="955"/>
      <c r="R97" s="959"/>
      <c r="S97" s="998" t="s">
        <v>204</v>
      </c>
      <c r="T97" s="833">
        <v>100</v>
      </c>
      <c r="U97" s="840"/>
      <c r="V97" s="389"/>
      <c r="W97" s="739"/>
    </row>
    <row r="98" spans="1:28" s="1" customFormat="1" ht="18" customHeight="1" x14ac:dyDescent="0.2">
      <c r="A98" s="1046"/>
      <c r="B98" s="1012"/>
      <c r="C98" s="1015"/>
      <c r="D98" s="1018"/>
      <c r="E98" s="1244"/>
      <c r="F98" s="1000" t="s">
        <v>77</v>
      </c>
      <c r="G98" s="1024"/>
      <c r="H98" s="996"/>
      <c r="I98" s="217"/>
      <c r="J98" s="522"/>
      <c r="K98" s="960"/>
      <c r="L98" s="961"/>
      <c r="M98" s="962"/>
      <c r="N98" s="960"/>
      <c r="O98" s="963"/>
      <c r="P98" s="961"/>
      <c r="Q98" s="960"/>
      <c r="R98" s="964"/>
      <c r="S98" s="999"/>
      <c r="T98" s="834"/>
      <c r="U98" s="663"/>
      <c r="V98" s="664"/>
      <c r="W98" s="6"/>
      <c r="Y98" s="6"/>
    </row>
    <row r="99" spans="1:28" s="1" customFormat="1" ht="18" customHeight="1" thickBot="1" x14ac:dyDescent="0.25">
      <c r="A99" s="1047"/>
      <c r="B99" s="1013"/>
      <c r="C99" s="1016"/>
      <c r="D99" s="1019"/>
      <c r="E99" s="1245"/>
      <c r="F99" s="1001"/>
      <c r="G99" s="1025"/>
      <c r="H99" s="997"/>
      <c r="I99" s="803" t="s">
        <v>31</v>
      </c>
      <c r="J99" s="875"/>
      <c r="K99" s="525">
        <f>K97</f>
        <v>50</v>
      </c>
      <c r="L99" s="868">
        <f>L97</f>
        <v>50</v>
      </c>
      <c r="M99" s="875"/>
      <c r="N99" s="525"/>
      <c r="O99" s="887"/>
      <c r="P99" s="858"/>
      <c r="Q99" s="525"/>
      <c r="R99" s="525"/>
      <c r="S99" s="751"/>
      <c r="T99" s="575"/>
      <c r="U99" s="575"/>
      <c r="V99" s="576"/>
      <c r="Y99" s="6"/>
    </row>
    <row r="100" spans="1:28" s="1" customFormat="1" ht="27" customHeight="1" x14ac:dyDescent="0.2">
      <c r="A100" s="1045" t="s">
        <v>14</v>
      </c>
      <c r="B100" s="1011" t="s">
        <v>36</v>
      </c>
      <c r="C100" s="1048" t="s">
        <v>103</v>
      </c>
      <c r="D100" s="1017"/>
      <c r="E100" s="1020" t="s">
        <v>130</v>
      </c>
      <c r="F100" s="162" t="s">
        <v>47</v>
      </c>
      <c r="G100" s="1051">
        <v>13020413</v>
      </c>
      <c r="H100" s="1054" t="s">
        <v>45</v>
      </c>
      <c r="I100" s="220" t="s">
        <v>48</v>
      </c>
      <c r="J100" s="19"/>
      <c r="K100" s="195"/>
      <c r="L100" s="379"/>
      <c r="M100" s="19">
        <v>118.9</v>
      </c>
      <c r="N100" s="195">
        <v>118.9</v>
      </c>
      <c r="O100" s="380"/>
      <c r="P100" s="379">
        <v>476.1</v>
      </c>
      <c r="Q100" s="195">
        <v>476.1</v>
      </c>
      <c r="R100" s="380"/>
      <c r="S100" s="750" t="s">
        <v>88</v>
      </c>
      <c r="T100" s="306">
        <v>1</v>
      </c>
      <c r="U100" s="277"/>
      <c r="V100" s="432"/>
      <c r="W100" s="426"/>
      <c r="Z100" s="6"/>
      <c r="AB100" s="6"/>
    </row>
    <row r="101" spans="1:28" s="1" customFormat="1" ht="15" customHeight="1" x14ac:dyDescent="0.2">
      <c r="A101" s="1046"/>
      <c r="B101" s="1012"/>
      <c r="C101" s="1049"/>
      <c r="D101" s="1018"/>
      <c r="E101" s="1021"/>
      <c r="F101" s="1072" t="s">
        <v>77</v>
      </c>
      <c r="G101" s="1052"/>
      <c r="H101" s="1055"/>
      <c r="I101" s="765"/>
      <c r="J101" s="315"/>
      <c r="K101" s="276"/>
      <c r="L101" s="257"/>
      <c r="M101" s="315"/>
      <c r="N101" s="276"/>
      <c r="O101" s="766"/>
      <c r="P101" s="257"/>
      <c r="Q101" s="276"/>
      <c r="R101" s="766"/>
      <c r="S101" s="1008" t="s">
        <v>158</v>
      </c>
      <c r="T101" s="224"/>
      <c r="U101" s="298">
        <v>20</v>
      </c>
      <c r="V101" s="433">
        <v>100</v>
      </c>
      <c r="W101" s="430"/>
      <c r="Z101" s="6"/>
      <c r="AB101" s="6"/>
    </row>
    <row r="102" spans="1:28" s="1" customFormat="1" ht="15" customHeight="1" thickBot="1" x14ac:dyDescent="0.25">
      <c r="A102" s="1047"/>
      <c r="B102" s="1013"/>
      <c r="C102" s="1050"/>
      <c r="D102" s="1019"/>
      <c r="E102" s="1022"/>
      <c r="F102" s="1073"/>
      <c r="G102" s="1053"/>
      <c r="H102" s="1056"/>
      <c r="I102" s="615" t="s">
        <v>31</v>
      </c>
      <c r="J102" s="10"/>
      <c r="K102" s="187"/>
      <c r="L102" s="197"/>
      <c r="M102" s="10">
        <f>SUM(M100:M101)</f>
        <v>118.9</v>
      </c>
      <c r="N102" s="187">
        <f>SUM(N100:N101)</f>
        <v>118.9</v>
      </c>
      <c r="O102" s="185"/>
      <c r="P102" s="197">
        <f>SUM(P100:P101)</f>
        <v>476.1</v>
      </c>
      <c r="Q102" s="187">
        <f>SUM(Q100:Q101)</f>
        <v>476.1</v>
      </c>
      <c r="R102" s="349"/>
      <c r="S102" s="1009"/>
      <c r="T102" s="757"/>
      <c r="U102" s="326"/>
      <c r="V102" s="436"/>
      <c r="W102" s="347"/>
      <c r="X102" s="6"/>
    </row>
    <row r="103" spans="1:28" s="1" customFormat="1" ht="27" customHeight="1" x14ac:dyDescent="0.2">
      <c r="A103" s="805" t="s">
        <v>14</v>
      </c>
      <c r="B103" s="806" t="s">
        <v>36</v>
      </c>
      <c r="C103" s="807" t="s">
        <v>161</v>
      </c>
      <c r="D103" s="173"/>
      <c r="E103" s="1002" t="s">
        <v>213</v>
      </c>
      <c r="F103" s="1004" t="s">
        <v>47</v>
      </c>
      <c r="G103" s="1006">
        <v>13020422</v>
      </c>
      <c r="H103" s="809" t="s">
        <v>44</v>
      </c>
      <c r="I103" s="331" t="s">
        <v>21</v>
      </c>
      <c r="J103" s="517"/>
      <c r="K103" s="520"/>
      <c r="L103" s="685"/>
      <c r="M103" s="950"/>
      <c r="N103" s="662"/>
      <c r="O103" s="521"/>
      <c r="P103" s="685">
        <v>45</v>
      </c>
      <c r="Q103" s="520">
        <v>45</v>
      </c>
      <c r="R103" s="771"/>
      <c r="S103" s="668" t="s">
        <v>194</v>
      </c>
      <c r="T103" s="758"/>
      <c r="U103" s="840"/>
      <c r="V103" s="389">
        <v>20</v>
      </c>
      <c r="W103" s="347"/>
    </row>
    <row r="104" spans="1:28" s="1" customFormat="1" ht="17.25" customHeight="1" thickBot="1" x14ac:dyDescent="0.25">
      <c r="A104" s="140"/>
      <c r="B104" s="99"/>
      <c r="C104" s="100"/>
      <c r="D104" s="175"/>
      <c r="E104" s="1003"/>
      <c r="F104" s="1005"/>
      <c r="G104" s="1007"/>
      <c r="H104" s="816"/>
      <c r="I104" s="221" t="s">
        <v>31</v>
      </c>
      <c r="J104" s="10"/>
      <c r="K104" s="187"/>
      <c r="L104" s="197"/>
      <c r="M104" s="10"/>
      <c r="N104" s="187"/>
      <c r="O104" s="185"/>
      <c r="P104" s="197">
        <f>SUM(P103:P103)</f>
        <v>45</v>
      </c>
      <c r="Q104" s="187">
        <f>SUM(Q103:Q103)</f>
        <v>45</v>
      </c>
      <c r="R104" s="403"/>
      <c r="S104" s="665"/>
      <c r="T104" s="667"/>
      <c r="U104" s="667"/>
      <c r="V104" s="216"/>
      <c r="W104" s="242"/>
    </row>
    <row r="105" spans="1:28" s="1" customFormat="1" ht="16.5" customHeight="1" thickBot="1" x14ac:dyDescent="0.25">
      <c r="A105" s="136" t="s">
        <v>14</v>
      </c>
      <c r="B105" s="20" t="s">
        <v>36</v>
      </c>
      <c r="C105" s="1038" t="s">
        <v>40</v>
      </c>
      <c r="D105" s="1039"/>
      <c r="E105" s="1039"/>
      <c r="F105" s="1039"/>
      <c r="G105" s="1039"/>
      <c r="H105" s="1039"/>
      <c r="I105" s="1039"/>
      <c r="J105" s="747">
        <f>J82+J102+J80+J76+J93+J104+J88+J90+J85+J96</f>
        <v>1300.7</v>
      </c>
      <c r="K105" s="630">
        <f>K82+K102+K80+K76+K93+K104+K88+K90+K85+K96+K99</f>
        <v>1550.7</v>
      </c>
      <c r="L105" s="850">
        <f>L82+L102+L80+L76+L93+L104+L88+L90+L85+L96+L99</f>
        <v>250</v>
      </c>
      <c r="M105" s="747">
        <f t="shared" ref="M105:R105" si="30">M82+M102+M80+M76+M93+M104+M88+M90+M85+M96</f>
        <v>1213.78</v>
      </c>
      <c r="N105" s="630">
        <f>N82+N102+N80+N76+N93+N104+N88+N90+N85+N96</f>
        <v>1343.78</v>
      </c>
      <c r="O105" s="628">
        <f t="shared" si="30"/>
        <v>130</v>
      </c>
      <c r="P105" s="850">
        <f t="shared" si="30"/>
        <v>521.1</v>
      </c>
      <c r="Q105" s="630">
        <f t="shared" si="30"/>
        <v>651.1</v>
      </c>
      <c r="R105" s="850">
        <f t="shared" si="30"/>
        <v>130</v>
      </c>
      <c r="S105" s="1040"/>
      <c r="T105" s="1041"/>
      <c r="U105" s="1041"/>
      <c r="V105" s="1042"/>
      <c r="W105" s="424"/>
    </row>
    <row r="106" spans="1:28" s="1" customFormat="1" ht="16.5" customHeight="1" thickBot="1" x14ac:dyDescent="0.25">
      <c r="A106" s="137" t="s">
        <v>14</v>
      </c>
      <c r="B106" s="1026" t="s">
        <v>54</v>
      </c>
      <c r="C106" s="1027"/>
      <c r="D106" s="1027"/>
      <c r="E106" s="1027"/>
      <c r="F106" s="1027"/>
      <c r="G106" s="1027"/>
      <c r="H106" s="1027"/>
      <c r="I106" s="1027"/>
      <c r="J106" s="404">
        <f t="shared" ref="J106:R106" si="31">J105+J72+J49</f>
        <v>4336.6000000000004</v>
      </c>
      <c r="K106" s="201">
        <f t="shared" si="31"/>
        <v>4586.6000000000004</v>
      </c>
      <c r="L106" s="336">
        <f t="shared" si="31"/>
        <v>250</v>
      </c>
      <c r="M106" s="941">
        <f t="shared" si="31"/>
        <v>3934.1800000000003</v>
      </c>
      <c r="N106" s="201">
        <f t="shared" si="31"/>
        <v>4064.1800000000003</v>
      </c>
      <c r="O106" s="405">
        <f t="shared" si="31"/>
        <v>130</v>
      </c>
      <c r="P106" s="336">
        <f t="shared" si="31"/>
        <v>3167.1</v>
      </c>
      <c r="Q106" s="201">
        <f t="shared" si="31"/>
        <v>3297.1</v>
      </c>
      <c r="R106" s="884">
        <f t="shared" si="31"/>
        <v>130</v>
      </c>
      <c r="S106" s="1028"/>
      <c r="T106" s="1029"/>
      <c r="U106" s="1029"/>
      <c r="V106" s="1030"/>
      <c r="W106" s="347"/>
    </row>
    <row r="107" spans="1:28" s="1" customFormat="1" ht="16.5" customHeight="1" thickBot="1" x14ac:dyDescent="0.25">
      <c r="A107" s="138" t="s">
        <v>55</v>
      </c>
      <c r="B107" s="1031" t="s">
        <v>56</v>
      </c>
      <c r="C107" s="1032"/>
      <c r="D107" s="1032"/>
      <c r="E107" s="1032"/>
      <c r="F107" s="1032"/>
      <c r="G107" s="1032"/>
      <c r="H107" s="1032"/>
      <c r="I107" s="1032"/>
      <c r="J107" s="406">
        <f t="shared" ref="J107" si="32">J106</f>
        <v>4336.6000000000004</v>
      </c>
      <c r="K107" s="202">
        <f t="shared" ref="K107:R107" si="33">K106</f>
        <v>4586.6000000000004</v>
      </c>
      <c r="L107" s="337">
        <f t="shared" si="33"/>
        <v>250</v>
      </c>
      <c r="M107" s="942">
        <f t="shared" si="33"/>
        <v>3934.1800000000003</v>
      </c>
      <c r="N107" s="202">
        <f t="shared" si="33"/>
        <v>4064.1800000000003</v>
      </c>
      <c r="O107" s="407">
        <f t="shared" si="33"/>
        <v>130</v>
      </c>
      <c r="P107" s="337">
        <f t="shared" si="33"/>
        <v>3167.1</v>
      </c>
      <c r="Q107" s="202">
        <f t="shared" si="33"/>
        <v>3297.1</v>
      </c>
      <c r="R107" s="885">
        <f t="shared" si="33"/>
        <v>130</v>
      </c>
      <c r="S107" s="1033"/>
      <c r="T107" s="1034"/>
      <c r="U107" s="1034"/>
      <c r="V107" s="1035"/>
      <c r="W107" s="347"/>
    </row>
    <row r="108" spans="1:28" s="32" customFormat="1" ht="16.5" customHeight="1" x14ac:dyDescent="0.2">
      <c r="A108" s="1036"/>
      <c r="B108" s="1036"/>
      <c r="C108" s="1036"/>
      <c r="D108" s="1036"/>
      <c r="E108" s="1036"/>
      <c r="F108" s="1036"/>
      <c r="G108" s="1036"/>
      <c r="H108" s="1036"/>
      <c r="I108" s="1036"/>
      <c r="J108" s="1036"/>
      <c r="K108" s="1036"/>
      <c r="L108" s="1036"/>
      <c r="M108" s="1036"/>
      <c r="N108" s="1036"/>
      <c r="O108" s="1036"/>
      <c r="P108" s="1036"/>
      <c r="Q108" s="1036"/>
      <c r="R108" s="1036"/>
      <c r="S108" s="1036"/>
      <c r="T108" s="1036"/>
      <c r="U108" s="1036"/>
      <c r="V108" s="1036"/>
      <c r="W108" s="427"/>
    </row>
    <row r="109" spans="1:28" s="1" customFormat="1" ht="15" customHeight="1" thickBot="1" x14ac:dyDescent="0.25">
      <c r="A109" s="26"/>
      <c r="B109" s="1037" t="s">
        <v>57</v>
      </c>
      <c r="C109" s="1037"/>
      <c r="D109" s="1037"/>
      <c r="E109" s="1037"/>
      <c r="F109" s="1037"/>
      <c r="G109" s="1037"/>
      <c r="H109" s="1037"/>
      <c r="I109" s="1037"/>
      <c r="J109" s="1037"/>
      <c r="K109" s="1037"/>
      <c r="L109" s="1037"/>
      <c r="M109" s="1037"/>
      <c r="N109" s="1037"/>
      <c r="O109" s="1037"/>
      <c r="P109" s="1246"/>
      <c r="Q109" s="851"/>
      <c r="R109" s="851"/>
      <c r="S109" s="27"/>
      <c r="T109" s="80"/>
      <c r="U109" s="80"/>
      <c r="V109" s="80"/>
      <c r="W109" s="347"/>
    </row>
    <row r="110" spans="1:28" s="1" customFormat="1" ht="67.5" customHeight="1" x14ac:dyDescent="0.2">
      <c r="A110" s="28"/>
      <c r="B110" s="1064" t="s">
        <v>58</v>
      </c>
      <c r="C110" s="1065"/>
      <c r="D110" s="1065"/>
      <c r="E110" s="1065"/>
      <c r="F110" s="1065"/>
      <c r="G110" s="1065"/>
      <c r="H110" s="1065"/>
      <c r="I110" s="1066"/>
      <c r="J110" s="344" t="s">
        <v>151</v>
      </c>
      <c r="K110" s="346" t="s">
        <v>168</v>
      </c>
      <c r="L110" s="859" t="s">
        <v>166</v>
      </c>
      <c r="M110" s="965" t="s">
        <v>163</v>
      </c>
      <c r="N110" s="346" t="s">
        <v>169</v>
      </c>
      <c r="O110" s="345" t="s">
        <v>166</v>
      </c>
      <c r="P110" s="344" t="s">
        <v>164</v>
      </c>
      <c r="Q110" s="346" t="s">
        <v>229</v>
      </c>
      <c r="R110" s="624" t="s">
        <v>166</v>
      </c>
      <c r="S110" s="146"/>
      <c r="T110" s="146"/>
      <c r="U110" s="146"/>
      <c r="V110" s="146"/>
      <c r="W110" s="347"/>
    </row>
    <row r="111" spans="1:28" s="1" customFormat="1" ht="17.25" customHeight="1" x14ac:dyDescent="0.2">
      <c r="A111" s="28"/>
      <c r="B111" s="1061" t="s">
        <v>60</v>
      </c>
      <c r="C111" s="1062"/>
      <c r="D111" s="1062"/>
      <c r="E111" s="1062"/>
      <c r="F111" s="1062"/>
      <c r="G111" s="1062"/>
      <c r="H111" s="1062"/>
      <c r="I111" s="1063"/>
      <c r="J111" s="205">
        <f t="shared" ref="J111:R111" si="34">SUM(J112:J119)</f>
        <v>3922.4000000000005</v>
      </c>
      <c r="K111" s="209">
        <f t="shared" si="34"/>
        <v>4172.4000000000005</v>
      </c>
      <c r="L111" s="209">
        <f t="shared" si="34"/>
        <v>249.99999999999997</v>
      </c>
      <c r="M111" s="966">
        <f t="shared" si="34"/>
        <v>3665.98</v>
      </c>
      <c r="N111" s="209">
        <f t="shared" si="34"/>
        <v>3795.98</v>
      </c>
      <c r="O111" s="209">
        <f t="shared" si="34"/>
        <v>130</v>
      </c>
      <c r="P111" s="205">
        <f t="shared" si="34"/>
        <v>2554.6999999999998</v>
      </c>
      <c r="Q111" s="209">
        <f t="shared" si="34"/>
        <v>2684.7</v>
      </c>
      <c r="R111" s="408">
        <f t="shared" si="34"/>
        <v>130</v>
      </c>
      <c r="S111" s="144"/>
      <c r="T111" s="144"/>
      <c r="U111" s="144"/>
      <c r="V111" s="144"/>
      <c r="W111" s="347"/>
    </row>
    <row r="112" spans="1:28" s="1" customFormat="1" ht="15.75" customHeight="1" x14ac:dyDescent="0.2">
      <c r="A112" s="28"/>
      <c r="B112" s="1058" t="s">
        <v>61</v>
      </c>
      <c r="C112" s="1059"/>
      <c r="D112" s="1059"/>
      <c r="E112" s="1059"/>
      <c r="F112" s="1059"/>
      <c r="G112" s="1059"/>
      <c r="H112" s="1059"/>
      <c r="I112" s="1060"/>
      <c r="J112" s="206">
        <f>SUMIF(I13:I104,"sb",J13:J104)</f>
        <v>2186.7000000000003</v>
      </c>
      <c r="K112" s="210">
        <f>SUMIF(I13:I104,"sb",K13:K104)</f>
        <v>2256.7000000000003</v>
      </c>
      <c r="L112" s="409">
        <f>+K112-J112</f>
        <v>70</v>
      </c>
      <c r="M112" s="967">
        <f>SUMIF(I13:I104,"sb",M13:M104)</f>
        <v>2388.7800000000002</v>
      </c>
      <c r="N112" s="210">
        <f>SUMIF(I13:I104,"sb",N13:N104)</f>
        <v>2518.7800000000002</v>
      </c>
      <c r="O112" s="203">
        <f>+N112-M112</f>
        <v>130</v>
      </c>
      <c r="P112" s="206">
        <f>SUMIF(I13:I104,"sb",P13:P104)</f>
        <v>1334.7</v>
      </c>
      <c r="Q112" s="210">
        <f>SUMIF(I13:I104,"sb",Q13:Q104)</f>
        <v>1464.7</v>
      </c>
      <c r="R112" s="625">
        <f>+Q112-P112</f>
        <v>130</v>
      </c>
      <c r="S112" s="145"/>
      <c r="T112" s="145"/>
      <c r="U112" s="145"/>
      <c r="V112" s="145"/>
      <c r="W112" s="347"/>
    </row>
    <row r="113" spans="1:23" s="1" customFormat="1" ht="15" customHeight="1" x14ac:dyDescent="0.2">
      <c r="A113" s="28"/>
      <c r="B113" s="988" t="s">
        <v>102</v>
      </c>
      <c r="C113" s="989"/>
      <c r="D113" s="989"/>
      <c r="E113" s="989"/>
      <c r="F113" s="989"/>
      <c r="G113" s="989"/>
      <c r="H113" s="989"/>
      <c r="I113" s="989"/>
      <c r="J113" s="182">
        <f>SUMIF(I16:I104,"sb(L)",J16:J104)</f>
        <v>152.9</v>
      </c>
      <c r="K113" s="192">
        <f>SUMIF(I16:I104,"sb(L)",K16:K104)</f>
        <v>332.9</v>
      </c>
      <c r="L113" s="409">
        <f>+K113-J113</f>
        <v>179.99999999999997</v>
      </c>
      <c r="M113" s="359">
        <f>SUMIF(I16:I104,"sb(L)",M16:M104)</f>
        <v>0</v>
      </c>
      <c r="N113" s="192">
        <f>SUMIF(I16:I104,"sb(L)",N16:N104)</f>
        <v>0</v>
      </c>
      <c r="O113" s="186"/>
      <c r="P113" s="182">
        <f>SUMIF(I13:I104,"sb(L)",P13:P104)</f>
        <v>0</v>
      </c>
      <c r="Q113" s="192">
        <f>SUMIF(I13:I104,"sb(L)",Q13:Q104)</f>
        <v>0</v>
      </c>
      <c r="R113" s="596"/>
      <c r="S113" s="145"/>
      <c r="T113" s="145"/>
      <c r="U113" s="145"/>
      <c r="V113" s="145"/>
      <c r="W113" s="347"/>
    </row>
    <row r="114" spans="1:23" s="1" customFormat="1" ht="17.25" customHeight="1" x14ac:dyDescent="0.2">
      <c r="A114" s="28"/>
      <c r="B114" s="988" t="s">
        <v>211</v>
      </c>
      <c r="C114" s="989"/>
      <c r="D114" s="989"/>
      <c r="E114" s="989"/>
      <c r="F114" s="989"/>
      <c r="G114" s="989"/>
      <c r="H114" s="989"/>
      <c r="I114" s="989"/>
      <c r="J114" s="206">
        <f>SUMIF(I13:I104,"sb(aa)",J13:J104)</f>
        <v>105</v>
      </c>
      <c r="K114" s="210">
        <f>SUMIF(I13:I104,"sb(aa)",K13:K104)</f>
        <v>105</v>
      </c>
      <c r="L114" s="409"/>
      <c r="M114" s="967">
        <f>SUMIF(I13:I104,"sb(aa)",M13:M104)</f>
        <v>105</v>
      </c>
      <c r="N114" s="210">
        <f>SUMIF(I13:I104,"sb(aa)",N13:N104)</f>
        <v>105</v>
      </c>
      <c r="O114" s="203"/>
      <c r="P114" s="206">
        <f>SUMIF(I13:I104,"sb(aa)",P13:P104)</f>
        <v>105</v>
      </c>
      <c r="Q114" s="210">
        <f>SUMIF(I13:I104,"sb(aa)",Q13:Q104)</f>
        <v>105</v>
      </c>
      <c r="R114" s="625"/>
      <c r="S114" s="145"/>
      <c r="T114" s="145"/>
      <c r="U114" s="145"/>
      <c r="V114" s="145"/>
      <c r="W114" s="347"/>
    </row>
    <row r="115" spans="1:23" s="1" customFormat="1" ht="30.75" customHeight="1" x14ac:dyDescent="0.2">
      <c r="A115" s="28"/>
      <c r="B115" s="988" t="s">
        <v>100</v>
      </c>
      <c r="C115" s="989"/>
      <c r="D115" s="989"/>
      <c r="E115" s="989"/>
      <c r="F115" s="989"/>
      <c r="G115" s="989"/>
      <c r="H115" s="989"/>
      <c r="I115" s="989"/>
      <c r="J115" s="206">
        <f>SUMIF(I14:I92,"sb(aal)",J14:J92)</f>
        <v>17</v>
      </c>
      <c r="K115" s="210">
        <f>SUMIF(I14:I92,"sb(aal)",K14:K92)</f>
        <v>17</v>
      </c>
      <c r="L115" s="409"/>
      <c r="M115" s="967">
        <f>SUMIF(I14:I92,"sb(aal)",M14:M92)</f>
        <v>0</v>
      </c>
      <c r="N115" s="210">
        <f>SUMIF(I14:I92,"sb(aal)",N14:N92)</f>
        <v>0</v>
      </c>
      <c r="O115" s="203"/>
      <c r="P115" s="206">
        <f>SUMIF(I14:I92,"sb(aal)",P14:P92)</f>
        <v>0</v>
      </c>
      <c r="Q115" s="210">
        <f>SUMIF(I14:I92,"sb(aal)",Q14:Q92)</f>
        <v>0</v>
      </c>
      <c r="R115" s="625"/>
      <c r="S115" s="145"/>
      <c r="T115" s="145"/>
      <c r="U115" s="145"/>
      <c r="V115" s="145"/>
      <c r="W115" s="347"/>
    </row>
    <row r="116" spans="1:23" s="1" customFormat="1" ht="15" customHeight="1" x14ac:dyDescent="0.2">
      <c r="A116" s="28"/>
      <c r="B116" s="1058" t="s">
        <v>62</v>
      </c>
      <c r="C116" s="1059"/>
      <c r="D116" s="1059"/>
      <c r="E116" s="1059"/>
      <c r="F116" s="1059"/>
      <c r="G116" s="1059"/>
      <c r="H116" s="1059"/>
      <c r="I116" s="1060"/>
      <c r="J116" s="206">
        <f>SUMIF(I13:I104,"sb(sp)",J13:J104)</f>
        <v>22.5</v>
      </c>
      <c r="K116" s="210">
        <f>SUMIF(I13:I104,"sb(sp)",K13:K104)</f>
        <v>22.5</v>
      </c>
      <c r="L116" s="409"/>
      <c r="M116" s="967">
        <f>SUMIF(I13:I104,"sb(sp)",M13:M104)</f>
        <v>22.5</v>
      </c>
      <c r="N116" s="210">
        <f>SUMIF(I13:I104,"sb(sp)",N13:N104)</f>
        <v>22.5</v>
      </c>
      <c r="O116" s="203"/>
      <c r="P116" s="206">
        <f>SUMIF(I13:I104,"sb(sp)",P13:P104)</f>
        <v>22.5</v>
      </c>
      <c r="Q116" s="210">
        <f>SUMIF(I13:I104,"sb(sp)",Q13:Q104)</f>
        <v>22.5</v>
      </c>
      <c r="R116" s="625"/>
      <c r="S116" s="145"/>
      <c r="T116" s="145"/>
      <c r="U116" s="145"/>
      <c r="V116" s="145"/>
      <c r="W116" s="347"/>
    </row>
    <row r="117" spans="1:23" s="32" customFormat="1" ht="15" customHeight="1" x14ac:dyDescent="0.2">
      <c r="A117" s="28"/>
      <c r="B117" s="1058" t="s">
        <v>63</v>
      </c>
      <c r="C117" s="1059"/>
      <c r="D117" s="1059"/>
      <c r="E117" s="1059"/>
      <c r="F117" s="1059"/>
      <c r="G117" s="1059"/>
      <c r="H117" s="1059"/>
      <c r="I117" s="1060"/>
      <c r="J117" s="206">
        <f>SUMIF(I13:I104,"sb(vb)",J13:J104)</f>
        <v>1093.9999999999998</v>
      </c>
      <c r="K117" s="210">
        <f>SUMIF(I13:I104,"sb(vb)",K13:K104)</f>
        <v>1093.9999999999998</v>
      </c>
      <c r="L117" s="409"/>
      <c r="M117" s="967">
        <f>SUMIF(I13:I104,"sb(vb)",M13:M104)</f>
        <v>1070.6999999999998</v>
      </c>
      <c r="N117" s="210">
        <f>SUMIF(I13:I104,"sb(vb)",N13:N104)</f>
        <v>1070.6999999999998</v>
      </c>
      <c r="O117" s="203"/>
      <c r="P117" s="206">
        <f>SUMIF(I13:I104,"sb(vb)",P13:P104)</f>
        <v>1070.6999999999998</v>
      </c>
      <c r="Q117" s="210">
        <f>SUMIF(I13:I104,"sb(vb)",Q13:Q104)</f>
        <v>1070.6999999999998</v>
      </c>
      <c r="R117" s="625"/>
      <c r="S117" s="145"/>
      <c r="T117" s="145"/>
      <c r="U117" s="145"/>
      <c r="V117" s="145"/>
      <c r="W117" s="427"/>
    </row>
    <row r="118" spans="1:23" s="32" customFormat="1" ht="31.5" customHeight="1" x14ac:dyDescent="0.2">
      <c r="A118" s="28"/>
      <c r="B118" s="988" t="s">
        <v>173</v>
      </c>
      <c r="C118" s="989"/>
      <c r="D118" s="989"/>
      <c r="E118" s="989"/>
      <c r="F118" s="989"/>
      <c r="G118" s="989"/>
      <c r="H118" s="989"/>
      <c r="I118" s="989"/>
      <c r="J118" s="206">
        <f>SUMIF(I13:I104,"sb(es)",J13:J104)</f>
        <v>265</v>
      </c>
      <c r="K118" s="210">
        <f>SUMIF(I13:I104,"sb(es)",K13:K104)</f>
        <v>265</v>
      </c>
      <c r="L118" s="409"/>
      <c r="M118" s="967">
        <f>SUMIF(I13:I104,"sb(es)",M13:M104)</f>
        <v>0</v>
      </c>
      <c r="N118" s="210">
        <f>SUMIF(I13:I104,"sb(es)",N13:N104)</f>
        <v>0</v>
      </c>
      <c r="O118" s="203"/>
      <c r="P118" s="206">
        <f>SUMIF(I13:I104,"sb(es)",P13:P104)</f>
        <v>0</v>
      </c>
      <c r="Q118" s="210">
        <f>SUMIF(I13:I104,"sb(es)",Q13:Q104)</f>
        <v>0</v>
      </c>
      <c r="R118" s="625"/>
      <c r="S118" s="145"/>
      <c r="T118" s="145"/>
      <c r="U118" s="145"/>
      <c r="V118" s="145"/>
      <c r="W118" s="427"/>
    </row>
    <row r="119" spans="1:23" s="32" customFormat="1" ht="28.5" customHeight="1" x14ac:dyDescent="0.2">
      <c r="A119" s="28"/>
      <c r="B119" s="988" t="s">
        <v>135</v>
      </c>
      <c r="C119" s="989"/>
      <c r="D119" s="989"/>
      <c r="E119" s="989"/>
      <c r="F119" s="989"/>
      <c r="G119" s="989"/>
      <c r="H119" s="989"/>
      <c r="I119" s="989"/>
      <c r="J119" s="206">
        <f>SUMIF(I17:I104,"sb(esa)",J17:J104)</f>
        <v>79.3</v>
      </c>
      <c r="K119" s="210">
        <f>SUMIF(I17:I104,"sb(esa)",K17:K104)</f>
        <v>79.3</v>
      </c>
      <c r="L119" s="409"/>
      <c r="M119" s="967">
        <f>SUMIF(I17:I104,"sb(esa)",M17:M104)</f>
        <v>79</v>
      </c>
      <c r="N119" s="210">
        <f>SUMIF(I17:I104,"sb(esa)",N17:N104)</f>
        <v>79</v>
      </c>
      <c r="O119" s="203"/>
      <c r="P119" s="206">
        <f>SUMIF(I13:I104,"sb(esa)",P13:P104)</f>
        <v>21.8</v>
      </c>
      <c r="Q119" s="210">
        <f>SUMIF(I13:I104,"sb(esa)",Q13:Q104)</f>
        <v>21.8</v>
      </c>
      <c r="R119" s="625"/>
      <c r="S119" s="145"/>
      <c r="T119" s="145"/>
      <c r="U119" s="145"/>
      <c r="V119" s="145"/>
      <c r="W119" s="427"/>
    </row>
    <row r="120" spans="1:23" s="1" customFormat="1" ht="15" customHeight="1" x14ac:dyDescent="0.2">
      <c r="A120" s="28"/>
      <c r="B120" s="1061" t="s">
        <v>64</v>
      </c>
      <c r="C120" s="1062"/>
      <c r="D120" s="1062"/>
      <c r="E120" s="1062"/>
      <c r="F120" s="1062"/>
      <c r="G120" s="1062"/>
      <c r="H120" s="1062"/>
      <c r="I120" s="1063"/>
      <c r="J120" s="207">
        <f t="shared" ref="J120:P120" si="35">SUM(J121:J124)</f>
        <v>414.19999999999993</v>
      </c>
      <c r="K120" s="211">
        <f t="shared" ref="K120" si="36">SUM(K121:K124)</f>
        <v>414.19999999999993</v>
      </c>
      <c r="L120" s="860"/>
      <c r="M120" s="968">
        <f t="shared" si="35"/>
        <v>268.20000000000005</v>
      </c>
      <c r="N120" s="211">
        <f t="shared" ref="N120" si="37">SUM(N121:N124)</f>
        <v>268.20000000000005</v>
      </c>
      <c r="O120" s="623"/>
      <c r="P120" s="207">
        <f t="shared" si="35"/>
        <v>612.40000000000009</v>
      </c>
      <c r="Q120" s="211">
        <f t="shared" ref="Q120" si="38">SUM(Q121:Q124)</f>
        <v>612.40000000000009</v>
      </c>
      <c r="R120" s="410"/>
      <c r="S120" s="144"/>
      <c r="T120" s="144"/>
      <c r="U120" s="144"/>
      <c r="V120" s="144"/>
      <c r="W120" s="347"/>
    </row>
    <row r="121" spans="1:23" s="1" customFormat="1" ht="15" customHeight="1" x14ac:dyDescent="0.2">
      <c r="A121" s="28"/>
      <c r="B121" s="988" t="s">
        <v>66</v>
      </c>
      <c r="C121" s="989"/>
      <c r="D121" s="989"/>
      <c r="E121" s="989"/>
      <c r="F121" s="989"/>
      <c r="G121" s="989"/>
      <c r="H121" s="989"/>
      <c r="I121" s="989"/>
      <c r="J121" s="208">
        <f>SUMIF(I13:I104,"es",J13:J104)</f>
        <v>25.7</v>
      </c>
      <c r="K121" s="212">
        <f>SUMIF(I13:I104,"es",K13:K104)</f>
        <v>25.7</v>
      </c>
      <c r="L121" s="411"/>
      <c r="M121" s="969">
        <f>SUMIF(I13:I104,"es",M13:M104)</f>
        <v>15.3</v>
      </c>
      <c r="N121" s="212">
        <f>SUMIF(I13:I104,"es",N13:N104)</f>
        <v>15.3</v>
      </c>
      <c r="O121" s="204"/>
      <c r="P121" s="208">
        <f>SUMIF(I13:I104,"es",P13:P104)</f>
        <v>5.3</v>
      </c>
      <c r="Q121" s="212">
        <f>SUMIF(I13:I104,"es",Q13:Q104)</f>
        <v>5.3</v>
      </c>
      <c r="R121" s="626"/>
      <c r="S121" s="145"/>
      <c r="T121" s="145"/>
      <c r="U121" s="145"/>
      <c r="V121" s="145"/>
      <c r="W121" s="347"/>
    </row>
    <row r="122" spans="1:23" s="1" customFormat="1" ht="12.75" x14ac:dyDescent="0.2">
      <c r="A122" s="29"/>
      <c r="B122" s="990" t="s">
        <v>65</v>
      </c>
      <c r="C122" s="991"/>
      <c r="D122" s="991"/>
      <c r="E122" s="991"/>
      <c r="F122" s="991"/>
      <c r="G122" s="991"/>
      <c r="H122" s="991"/>
      <c r="I122" s="991"/>
      <c r="J122" s="182">
        <f>SUMIF(I13:I104,"PSDF",J13:J104)</f>
        <v>129.9</v>
      </c>
      <c r="K122" s="192">
        <f>SUMIF(I13:I104,"PSDF",K13:K104)</f>
        <v>129.9</v>
      </c>
      <c r="L122" s="412"/>
      <c r="M122" s="359">
        <f>SUMIF(I13:I104,"PSDF",M13:M104)</f>
        <v>130</v>
      </c>
      <c r="N122" s="192">
        <f>SUMIF(I13:I104,"PSDF",N13:N104)</f>
        <v>130</v>
      </c>
      <c r="O122" s="186"/>
      <c r="P122" s="182">
        <f>SUMIF(I13:I104,"PSDF",P13:P104)</f>
        <v>131</v>
      </c>
      <c r="Q122" s="192">
        <f>SUMIF(I13:I104,"PSDF",Q13:Q104)</f>
        <v>131</v>
      </c>
      <c r="R122" s="596"/>
      <c r="S122" s="30"/>
      <c r="T122" s="257"/>
      <c r="U122" s="257"/>
      <c r="V122" s="31"/>
      <c r="W122" s="347"/>
    </row>
    <row r="123" spans="1:23" s="1" customFormat="1" ht="12.75" x14ac:dyDescent="0.2">
      <c r="A123" s="29"/>
      <c r="B123" s="990" t="s">
        <v>125</v>
      </c>
      <c r="C123" s="1067"/>
      <c r="D123" s="1067"/>
      <c r="E123" s="1067"/>
      <c r="F123" s="1067"/>
      <c r="G123" s="1067"/>
      <c r="H123" s="1067"/>
      <c r="I123" s="1067"/>
      <c r="J123" s="182">
        <f>SUMIF(I13:I104,"lrvb",J13:J104)</f>
        <v>0.7</v>
      </c>
      <c r="K123" s="192">
        <f>SUMIF(I13:I104,"lrvb",K13:K104)</f>
        <v>0.7</v>
      </c>
      <c r="L123" s="412"/>
      <c r="M123" s="359">
        <f>SUMIF(I13:I104,"lrvb",M13:M104)</f>
        <v>0</v>
      </c>
      <c r="N123" s="192">
        <f>SUMIF(I13:I104,"lrvb",N13:N104)</f>
        <v>0</v>
      </c>
      <c r="O123" s="186"/>
      <c r="P123" s="182">
        <f>SUMIF(I13:I104,"lrvb",P13:P104)</f>
        <v>0</v>
      </c>
      <c r="Q123" s="192">
        <f>SUMIF(I13:I104,"lrvb",Q13:Q104)</f>
        <v>0</v>
      </c>
      <c r="R123" s="596"/>
      <c r="S123" s="30"/>
      <c r="T123" s="257"/>
      <c r="U123" s="257"/>
      <c r="V123" s="31"/>
      <c r="W123" s="347"/>
    </row>
    <row r="124" spans="1:23" s="1" customFormat="1" ht="12.75" x14ac:dyDescent="0.2">
      <c r="A124" s="28"/>
      <c r="B124" s="1058" t="s">
        <v>67</v>
      </c>
      <c r="C124" s="1059"/>
      <c r="D124" s="1059"/>
      <c r="E124" s="1059"/>
      <c r="F124" s="1059"/>
      <c r="G124" s="1059"/>
      <c r="H124" s="1059"/>
      <c r="I124" s="1060"/>
      <c r="J124" s="206">
        <f>SUMIF(I13:I104,"kt",J13:J104)</f>
        <v>257.89999999999998</v>
      </c>
      <c r="K124" s="210">
        <f>SUMIF(I13:I104,"kt",K13:K104)</f>
        <v>257.89999999999998</v>
      </c>
      <c r="L124" s="409"/>
      <c r="M124" s="967">
        <f>SUMIF(I13:I104,"kt",M13:M104)</f>
        <v>122.9</v>
      </c>
      <c r="N124" s="210">
        <f>SUMIF(I13:I104,"kt",N13:N104)</f>
        <v>122.9</v>
      </c>
      <c r="O124" s="203"/>
      <c r="P124" s="206">
        <f>SUMIF(I13:I104,"kt",P13:P104)</f>
        <v>476.1</v>
      </c>
      <c r="Q124" s="210">
        <f>SUMIF(I13:I104,"kt",Q13:Q104)</f>
        <v>476.1</v>
      </c>
      <c r="R124" s="625"/>
      <c r="S124" s="145"/>
      <c r="T124" s="145"/>
      <c r="U124" s="145"/>
      <c r="V124" s="145"/>
      <c r="W124" s="347"/>
    </row>
    <row r="125" spans="1:23" s="1" customFormat="1" ht="13.5" thickBot="1" x14ac:dyDescent="0.25">
      <c r="A125" s="33"/>
      <c r="B125" s="1043" t="s">
        <v>68</v>
      </c>
      <c r="C125" s="1044"/>
      <c r="D125" s="1044"/>
      <c r="E125" s="1044"/>
      <c r="F125" s="1044"/>
      <c r="G125" s="1044"/>
      <c r="H125" s="1044"/>
      <c r="I125" s="1044"/>
      <c r="J125" s="67">
        <f t="shared" ref="J125:R125" si="39">J120+J111</f>
        <v>4336.6000000000004</v>
      </c>
      <c r="K125" s="199">
        <f t="shared" si="39"/>
        <v>4586.6000000000004</v>
      </c>
      <c r="L125" s="199">
        <f t="shared" si="39"/>
        <v>249.99999999999997</v>
      </c>
      <c r="M125" s="939">
        <f t="shared" si="39"/>
        <v>3934.1800000000003</v>
      </c>
      <c r="N125" s="199">
        <f t="shared" si="39"/>
        <v>4064.1800000000003</v>
      </c>
      <c r="O125" s="199">
        <f t="shared" si="39"/>
        <v>130</v>
      </c>
      <c r="P125" s="67">
        <f t="shared" si="39"/>
        <v>3167.1</v>
      </c>
      <c r="Q125" s="199">
        <f t="shared" si="39"/>
        <v>3297.1</v>
      </c>
      <c r="R125" s="413">
        <f t="shared" si="39"/>
        <v>130</v>
      </c>
      <c r="S125" s="144"/>
      <c r="T125" s="144"/>
      <c r="U125" s="144"/>
      <c r="V125" s="144"/>
      <c r="W125" s="347"/>
    </row>
    <row r="126" spans="1:23" x14ac:dyDescent="0.25">
      <c r="A126" s="34"/>
      <c r="B126" s="35"/>
      <c r="C126" s="35"/>
      <c r="D126" s="57"/>
      <c r="E126" s="35"/>
      <c r="F126" s="57"/>
      <c r="G126" s="178"/>
      <c r="H126" s="839"/>
      <c r="I126" s="36"/>
      <c r="J126" s="476"/>
      <c r="K126" s="476"/>
      <c r="L126" s="476"/>
      <c r="M126" s="476"/>
      <c r="N126" s="476"/>
      <c r="O126" s="476"/>
      <c r="P126" s="476"/>
      <c r="Q126" s="476"/>
      <c r="R126" s="476"/>
      <c r="S126" s="28"/>
      <c r="T126" s="804"/>
      <c r="U126" s="804"/>
      <c r="V126" s="804"/>
    </row>
    <row r="127" spans="1:23" x14ac:dyDescent="0.25">
      <c r="A127" s="28"/>
      <c r="B127" s="28"/>
      <c r="C127" s="28"/>
      <c r="D127" s="804"/>
      <c r="E127" s="38"/>
      <c r="F127" s="1057" t="s">
        <v>149</v>
      </c>
      <c r="G127" s="1057"/>
      <c r="H127" s="1057"/>
      <c r="I127" s="1057"/>
      <c r="J127" s="1057"/>
      <c r="K127" s="1057"/>
      <c r="L127" s="1057"/>
      <c r="M127" s="1057"/>
      <c r="N127" s="1057"/>
      <c r="O127" s="1057"/>
      <c r="P127" s="1057"/>
      <c r="Q127" s="804"/>
      <c r="R127" s="804"/>
      <c r="S127" s="38"/>
      <c r="T127" s="36"/>
      <c r="U127" s="36"/>
      <c r="V127" s="804"/>
    </row>
    <row r="128" spans="1:23" x14ac:dyDescent="0.25">
      <c r="A128" s="28"/>
      <c r="B128" s="28"/>
      <c r="C128" s="28"/>
      <c r="D128" s="804"/>
      <c r="E128" s="38"/>
      <c r="F128" s="804"/>
      <c r="G128" s="179"/>
      <c r="H128" s="839"/>
      <c r="I128" s="36"/>
      <c r="J128" s="476"/>
      <c r="K128" s="476"/>
      <c r="L128" s="476"/>
      <c r="M128" s="36"/>
      <c r="N128" s="36"/>
      <c r="O128" s="36"/>
      <c r="P128" s="36"/>
      <c r="Q128" s="36"/>
      <c r="R128" s="36"/>
      <c r="S128" s="158"/>
      <c r="T128" s="258"/>
      <c r="U128" s="258"/>
      <c r="V128" s="804"/>
    </row>
    <row r="130" spans="9:18" x14ac:dyDescent="0.25">
      <c r="I130" s="78"/>
      <c r="J130" s="529"/>
      <c r="K130" s="529"/>
      <c r="L130" s="529"/>
      <c r="M130" s="529"/>
      <c r="N130" s="529"/>
      <c r="O130" s="529"/>
      <c r="P130" s="529"/>
      <c r="Q130" s="529"/>
      <c r="R130" s="529"/>
    </row>
  </sheetData>
  <mergeCells count="216">
    <mergeCell ref="P1:V1"/>
    <mergeCell ref="A2:V2"/>
    <mergeCell ref="A3:V3"/>
    <mergeCell ref="A4:V4"/>
    <mergeCell ref="A5:V5"/>
    <mergeCell ref="A6:A8"/>
    <mergeCell ref="B6:B8"/>
    <mergeCell ref="C6:C8"/>
    <mergeCell ref="D6:D8"/>
    <mergeCell ref="E6:E8"/>
    <mergeCell ref="P6:P8"/>
    <mergeCell ref="S6:V6"/>
    <mergeCell ref="S7:S8"/>
    <mergeCell ref="T7:V7"/>
    <mergeCell ref="S22:S24"/>
    <mergeCell ref="A9:V9"/>
    <mergeCell ref="A10:V10"/>
    <mergeCell ref="K6:K8"/>
    <mergeCell ref="N6:N8"/>
    <mergeCell ref="Q6:Q8"/>
    <mergeCell ref="L6:L8"/>
    <mergeCell ref="F6:F8"/>
    <mergeCell ref="G6:G8"/>
    <mergeCell ref="H6:H8"/>
    <mergeCell ref="I6:I8"/>
    <mergeCell ref="J6:J8"/>
    <mergeCell ref="M6:M8"/>
    <mergeCell ref="B11:V11"/>
    <mergeCell ref="C12:V12"/>
    <mergeCell ref="A13:A21"/>
    <mergeCell ref="B13:B21"/>
    <mergeCell ref="C13:C21"/>
    <mergeCell ref="E13:E15"/>
    <mergeCell ref="F13:F15"/>
    <mergeCell ref="H13:H21"/>
    <mergeCell ref="S13:S21"/>
    <mergeCell ref="F16:F17"/>
    <mergeCell ref="G16:G17"/>
    <mergeCell ref="F18:F19"/>
    <mergeCell ref="E20:E21"/>
    <mergeCell ref="F20:F21"/>
    <mergeCell ref="C37:C38"/>
    <mergeCell ref="E37:E38"/>
    <mergeCell ref="F37:F38"/>
    <mergeCell ref="G37:G38"/>
    <mergeCell ref="H37:H38"/>
    <mergeCell ref="C22:C24"/>
    <mergeCell ref="E22:E24"/>
    <mergeCell ref="F22:F24"/>
    <mergeCell ref="G22:G24"/>
    <mergeCell ref="H22:H24"/>
    <mergeCell ref="V26:V27"/>
    <mergeCell ref="S31:S32"/>
    <mergeCell ref="C33:C36"/>
    <mergeCell ref="E33:E36"/>
    <mergeCell ref="F33:F36"/>
    <mergeCell ref="G33:G36"/>
    <mergeCell ref="H33:H36"/>
    <mergeCell ref="S33:S36"/>
    <mergeCell ref="S44:S45"/>
    <mergeCell ref="E25:E26"/>
    <mergeCell ref="S26:S27"/>
    <mergeCell ref="T26:T27"/>
    <mergeCell ref="U26:U27"/>
    <mergeCell ref="S37:S38"/>
    <mergeCell ref="F46:F48"/>
    <mergeCell ref="G46:G48"/>
    <mergeCell ref="H46:H48"/>
    <mergeCell ref="C39:C41"/>
    <mergeCell ref="E39:E41"/>
    <mergeCell ref="F39:F41"/>
    <mergeCell ref="G39:G41"/>
    <mergeCell ref="H39:H41"/>
    <mergeCell ref="C42:C45"/>
    <mergeCell ref="E42:E45"/>
    <mergeCell ref="F42:F45"/>
    <mergeCell ref="G42:G45"/>
    <mergeCell ref="H42:H45"/>
    <mergeCell ref="S55:S56"/>
    <mergeCell ref="E57:E58"/>
    <mergeCell ref="F57:F58"/>
    <mergeCell ref="G57:G58"/>
    <mergeCell ref="H57:H58"/>
    <mergeCell ref="E59:E60"/>
    <mergeCell ref="G59:G60"/>
    <mergeCell ref="H59:H60"/>
    <mergeCell ref="C49:I49"/>
    <mergeCell ref="S49:V49"/>
    <mergeCell ref="C50:V50"/>
    <mergeCell ref="E51:E53"/>
    <mergeCell ref="G51:G53"/>
    <mergeCell ref="H51:H52"/>
    <mergeCell ref="S52:S53"/>
    <mergeCell ref="S70:S71"/>
    <mergeCell ref="C72:I72"/>
    <mergeCell ref="S72:V72"/>
    <mergeCell ref="C73:V73"/>
    <mergeCell ref="E61:E64"/>
    <mergeCell ref="G61:G64"/>
    <mergeCell ref="H61:H64"/>
    <mergeCell ref="S62:S64"/>
    <mergeCell ref="E67:E68"/>
    <mergeCell ref="G67:G68"/>
    <mergeCell ref="H67:H68"/>
    <mergeCell ref="S67:S68"/>
    <mergeCell ref="W74:W75"/>
    <mergeCell ref="AC76:AC78"/>
    <mergeCell ref="A77:A80"/>
    <mergeCell ref="B77:B80"/>
    <mergeCell ref="C77:C80"/>
    <mergeCell ref="D77:D80"/>
    <mergeCell ref="E77:E80"/>
    <mergeCell ref="F77:F78"/>
    <mergeCell ref="A74:A76"/>
    <mergeCell ref="B74:B76"/>
    <mergeCell ref="C74:C76"/>
    <mergeCell ref="D74:D76"/>
    <mergeCell ref="E74:E76"/>
    <mergeCell ref="F74:F75"/>
    <mergeCell ref="W77:W78"/>
    <mergeCell ref="S78:S80"/>
    <mergeCell ref="W91:W93"/>
    <mergeCell ref="A100:A102"/>
    <mergeCell ref="B100:B102"/>
    <mergeCell ref="C100:C102"/>
    <mergeCell ref="D100:D102"/>
    <mergeCell ref="E100:E102"/>
    <mergeCell ref="G100:G102"/>
    <mergeCell ref="G86:G88"/>
    <mergeCell ref="H86:H88"/>
    <mergeCell ref="W86:W88"/>
    <mergeCell ref="E89:E90"/>
    <mergeCell ref="F89:F90"/>
    <mergeCell ref="A91:A93"/>
    <mergeCell ref="B91:B93"/>
    <mergeCell ref="C91:C93"/>
    <mergeCell ref="D91:D93"/>
    <mergeCell ref="E91:E93"/>
    <mergeCell ref="A86:A88"/>
    <mergeCell ref="B86:B88"/>
    <mergeCell ref="C86:C88"/>
    <mergeCell ref="D86:D88"/>
    <mergeCell ref="E86:E88"/>
    <mergeCell ref="F86:F88"/>
    <mergeCell ref="S97:S98"/>
    <mergeCell ref="B112:I112"/>
    <mergeCell ref="B113:I113"/>
    <mergeCell ref="C105:I105"/>
    <mergeCell ref="S105:V105"/>
    <mergeCell ref="B106:I106"/>
    <mergeCell ref="S106:V106"/>
    <mergeCell ref="B107:I107"/>
    <mergeCell ref="S107:V107"/>
    <mergeCell ref="H100:H102"/>
    <mergeCell ref="F101:F102"/>
    <mergeCell ref="S101:S102"/>
    <mergeCell ref="E103:E104"/>
    <mergeCell ref="F103:F104"/>
    <mergeCell ref="G103:G104"/>
    <mergeCell ref="F127:P127"/>
    <mergeCell ref="A94:A96"/>
    <mergeCell ref="B94:B96"/>
    <mergeCell ref="C94:C96"/>
    <mergeCell ref="D94:D96"/>
    <mergeCell ref="E94:E96"/>
    <mergeCell ref="G94:G96"/>
    <mergeCell ref="H94:H96"/>
    <mergeCell ref="B120:I120"/>
    <mergeCell ref="B121:I121"/>
    <mergeCell ref="B122:I122"/>
    <mergeCell ref="B123:I123"/>
    <mergeCell ref="B124:I124"/>
    <mergeCell ref="B125:I125"/>
    <mergeCell ref="B114:I114"/>
    <mergeCell ref="B115:I115"/>
    <mergeCell ref="B116:I116"/>
    <mergeCell ref="B117:I117"/>
    <mergeCell ref="B118:I118"/>
    <mergeCell ref="B119:I119"/>
    <mergeCell ref="A108:V108"/>
    <mergeCell ref="B109:P109"/>
    <mergeCell ref="B110:I110"/>
    <mergeCell ref="B111:I111"/>
    <mergeCell ref="F98:F99"/>
    <mergeCell ref="O6:O8"/>
    <mergeCell ref="R6:R8"/>
    <mergeCell ref="A97:A99"/>
    <mergeCell ref="B97:B99"/>
    <mergeCell ref="C97:C99"/>
    <mergeCell ref="D97:D99"/>
    <mergeCell ref="E97:E99"/>
    <mergeCell ref="G97:G99"/>
    <mergeCell ref="H97:H99"/>
    <mergeCell ref="G77:G80"/>
    <mergeCell ref="H77:H80"/>
    <mergeCell ref="E69:E71"/>
    <mergeCell ref="G69:G71"/>
    <mergeCell ref="E81:E82"/>
    <mergeCell ref="A83:A85"/>
    <mergeCell ref="B83:B85"/>
    <mergeCell ref="C83:C85"/>
    <mergeCell ref="D83:D85"/>
    <mergeCell ref="E83:E85"/>
    <mergeCell ref="G74:G76"/>
    <mergeCell ref="H74:H76"/>
    <mergeCell ref="C46:C48"/>
    <mergeCell ref="E46:E48"/>
    <mergeCell ref="S94:S95"/>
    <mergeCell ref="F95:F96"/>
    <mergeCell ref="F91:F93"/>
    <mergeCell ref="G91:G93"/>
    <mergeCell ref="H91:H93"/>
    <mergeCell ref="G83:G85"/>
    <mergeCell ref="H83:H85"/>
    <mergeCell ref="S83:S84"/>
    <mergeCell ref="F84:F85"/>
  </mergeCells>
  <pageMargins left="0.78740157480314965" right="0.19685039370078741" top="0.39370078740157483" bottom="0.39370078740157483" header="0.31496062992125984" footer="0.31496062992125984"/>
  <pageSetup paperSize="9" scale="53" orientation="portrait" r:id="rId1"/>
  <rowBreaks count="1" manualBreakCount="1">
    <brk id="66" max="2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50"/>
  <sheetViews>
    <sheetView topLeftCell="A94" zoomScaleNormal="100" workbookViewId="0">
      <selection activeCell="E104" sqref="E104:E106"/>
    </sheetView>
  </sheetViews>
  <sheetFormatPr defaultColWidth="9.140625" defaultRowHeight="15" x14ac:dyDescent="0.25"/>
  <cols>
    <col min="1" max="3" width="3" style="53" customWidth="1"/>
    <col min="4" max="4" width="3" style="59" customWidth="1"/>
    <col min="5" max="5" width="32.85546875" style="53" customWidth="1"/>
    <col min="6" max="6" width="3.7109375" style="59" customWidth="1"/>
    <col min="7" max="7" width="3.7109375" style="180" hidden="1" customWidth="1"/>
    <col min="8" max="8" width="3.7109375" style="59" customWidth="1"/>
    <col min="9" max="9" width="13.5703125" style="108" customWidth="1"/>
    <col min="10" max="10" width="8.140625" style="53" customWidth="1"/>
    <col min="11" max="11" width="10.42578125" style="53" customWidth="1"/>
    <col min="12" max="14" width="8.140625" style="59" customWidth="1"/>
    <col min="15" max="15" width="25.28515625" style="68" customWidth="1"/>
    <col min="16" max="16" width="4.5703125" style="59" customWidth="1"/>
    <col min="17" max="17" width="5.140625" style="259" customWidth="1"/>
    <col min="18" max="18" width="4.28515625" style="259" customWidth="1"/>
    <col min="19" max="19" width="4.28515625" style="59" customWidth="1"/>
    <col min="20" max="20" width="48" style="428" customWidth="1"/>
    <col min="21" max="16384" width="9.140625" style="53"/>
  </cols>
  <sheetData>
    <row r="1" spans="1:24" s="35" customFormat="1" ht="35.25" customHeight="1" x14ac:dyDescent="0.25">
      <c r="A1" s="38"/>
      <c r="B1" s="38"/>
      <c r="C1" s="38"/>
      <c r="D1" s="36"/>
      <c r="E1" s="38"/>
      <c r="F1" s="87"/>
      <c r="G1" s="177"/>
      <c r="H1" s="88"/>
      <c r="I1" s="1353" t="s">
        <v>150</v>
      </c>
      <c r="J1" s="1353"/>
      <c r="K1" s="1353"/>
      <c r="L1" s="1353"/>
      <c r="M1" s="1353"/>
      <c r="N1" s="1353"/>
      <c r="O1" s="1353"/>
      <c r="P1" s="1353"/>
      <c r="Q1" s="1353"/>
      <c r="R1" s="1353"/>
      <c r="S1" s="1353"/>
      <c r="T1" s="347"/>
      <c r="U1" s="89"/>
      <c r="V1" s="89"/>
    </row>
    <row r="2" spans="1:24" s="42" customFormat="1" ht="16.5" customHeight="1" x14ac:dyDescent="0.2">
      <c r="A2" s="1202" t="s">
        <v>165</v>
      </c>
      <c r="B2" s="1202"/>
      <c r="C2" s="1202"/>
      <c r="D2" s="1202"/>
      <c r="E2" s="1202"/>
      <c r="F2" s="1202"/>
      <c r="G2" s="1202"/>
      <c r="H2" s="1202"/>
      <c r="I2" s="1202"/>
      <c r="J2" s="1202"/>
      <c r="K2" s="1202"/>
      <c r="L2" s="1202"/>
      <c r="M2" s="1202"/>
      <c r="N2" s="1202"/>
      <c r="O2" s="1202"/>
      <c r="P2" s="1202"/>
      <c r="Q2" s="1202"/>
      <c r="R2" s="1202"/>
      <c r="S2" s="1202"/>
      <c r="T2" s="425"/>
    </row>
    <row r="3" spans="1:24" s="42" customFormat="1" ht="16.5" customHeight="1" x14ac:dyDescent="0.2">
      <c r="A3" s="1203" t="s">
        <v>0</v>
      </c>
      <c r="B3" s="1203"/>
      <c r="C3" s="1203"/>
      <c r="D3" s="1203"/>
      <c r="E3" s="1203"/>
      <c r="F3" s="1203"/>
      <c r="G3" s="1203"/>
      <c r="H3" s="1203"/>
      <c r="I3" s="1203"/>
      <c r="J3" s="1203"/>
      <c r="K3" s="1203"/>
      <c r="L3" s="1203"/>
      <c r="M3" s="1203"/>
      <c r="N3" s="1203"/>
      <c r="O3" s="1203"/>
      <c r="P3" s="1203"/>
      <c r="Q3" s="1203"/>
      <c r="R3" s="1203"/>
      <c r="S3" s="1203"/>
      <c r="T3" s="425"/>
    </row>
    <row r="4" spans="1:24" s="42" customFormat="1" ht="16.5" customHeight="1" x14ac:dyDescent="0.2">
      <c r="A4" s="1204" t="s">
        <v>1</v>
      </c>
      <c r="B4" s="1204"/>
      <c r="C4" s="1204"/>
      <c r="D4" s="1204"/>
      <c r="E4" s="1204"/>
      <c r="F4" s="1204"/>
      <c r="G4" s="1204"/>
      <c r="H4" s="1204"/>
      <c r="I4" s="1204"/>
      <c r="J4" s="1204"/>
      <c r="K4" s="1204"/>
      <c r="L4" s="1204"/>
      <c r="M4" s="1204"/>
      <c r="N4" s="1204"/>
      <c r="O4" s="1204"/>
      <c r="P4" s="1204"/>
      <c r="Q4" s="1204"/>
      <c r="R4" s="1204"/>
      <c r="S4" s="1204"/>
      <c r="T4" s="425"/>
    </row>
    <row r="5" spans="1:24" s="1" customFormat="1" ht="19.5" customHeight="1" thickBot="1" x14ac:dyDescent="0.25">
      <c r="A5" s="1205" t="s">
        <v>2</v>
      </c>
      <c r="B5" s="1205"/>
      <c r="C5" s="1205"/>
      <c r="D5" s="1205"/>
      <c r="E5" s="1205"/>
      <c r="F5" s="1205"/>
      <c r="G5" s="1205"/>
      <c r="H5" s="1205"/>
      <c r="I5" s="1205"/>
      <c r="J5" s="1205"/>
      <c r="K5" s="1205"/>
      <c r="L5" s="1205"/>
      <c r="M5" s="1205"/>
      <c r="N5" s="1205"/>
      <c r="O5" s="1205"/>
      <c r="P5" s="1205"/>
      <c r="Q5" s="1205"/>
      <c r="R5" s="1205"/>
      <c r="S5" s="1205"/>
      <c r="T5" s="347"/>
    </row>
    <row r="6" spans="1:24" s="1" customFormat="1" ht="22.5" customHeight="1" x14ac:dyDescent="0.2">
      <c r="A6" s="1206" t="s">
        <v>3</v>
      </c>
      <c r="B6" s="1209" t="s">
        <v>4</v>
      </c>
      <c r="C6" s="1209" t="s">
        <v>5</v>
      </c>
      <c r="D6" s="1209" t="s">
        <v>207</v>
      </c>
      <c r="E6" s="1212" t="s">
        <v>6</v>
      </c>
      <c r="F6" s="1228" t="s">
        <v>7</v>
      </c>
      <c r="G6" s="1231" t="s">
        <v>146</v>
      </c>
      <c r="H6" s="1234" t="s">
        <v>8</v>
      </c>
      <c r="I6" s="1357" t="s">
        <v>73</v>
      </c>
      <c r="J6" s="1237" t="s">
        <v>9</v>
      </c>
      <c r="K6" s="1360" t="s">
        <v>203</v>
      </c>
      <c r="L6" s="1215" t="s">
        <v>151</v>
      </c>
      <c r="M6" s="1218" t="s">
        <v>152</v>
      </c>
      <c r="N6" s="1221" t="s">
        <v>153</v>
      </c>
      <c r="O6" s="1064" t="s">
        <v>10</v>
      </c>
      <c r="P6" s="1354"/>
      <c r="Q6" s="1224"/>
      <c r="R6" s="1224"/>
      <c r="S6" s="1225"/>
      <c r="T6" s="347"/>
    </row>
    <row r="7" spans="1:24" s="1" customFormat="1" ht="18" customHeight="1" x14ac:dyDescent="0.2">
      <c r="A7" s="1207"/>
      <c r="B7" s="1210"/>
      <c r="C7" s="1210"/>
      <c r="D7" s="1210"/>
      <c r="E7" s="1213"/>
      <c r="F7" s="1229"/>
      <c r="G7" s="1232"/>
      <c r="H7" s="1235"/>
      <c r="I7" s="1358"/>
      <c r="J7" s="1238"/>
      <c r="K7" s="1361"/>
      <c r="L7" s="1216"/>
      <c r="M7" s="1219"/>
      <c r="N7" s="1222"/>
      <c r="O7" s="1355" t="s">
        <v>6</v>
      </c>
      <c r="P7" s="1363" t="s">
        <v>212</v>
      </c>
      <c r="Q7" s="1364"/>
      <c r="R7" s="1364"/>
      <c r="S7" s="1365"/>
      <c r="T7" s="347"/>
    </row>
    <row r="8" spans="1:24" s="1" customFormat="1" ht="88.5" customHeight="1" thickBot="1" x14ac:dyDescent="0.25">
      <c r="A8" s="1208"/>
      <c r="B8" s="1211"/>
      <c r="C8" s="1211"/>
      <c r="D8" s="1211"/>
      <c r="E8" s="1214"/>
      <c r="F8" s="1230"/>
      <c r="G8" s="1233"/>
      <c r="H8" s="1236"/>
      <c r="I8" s="1359"/>
      <c r="J8" s="1239"/>
      <c r="K8" s="1362"/>
      <c r="L8" s="1217"/>
      <c r="M8" s="1220"/>
      <c r="N8" s="1223"/>
      <c r="O8" s="1356"/>
      <c r="P8" s="729" t="s">
        <v>11</v>
      </c>
      <c r="Q8" s="732" t="s">
        <v>154</v>
      </c>
      <c r="R8" s="730" t="s">
        <v>155</v>
      </c>
      <c r="S8" s="731" t="s">
        <v>156</v>
      </c>
      <c r="T8" s="347"/>
    </row>
    <row r="9" spans="1:24" s="1" customFormat="1" ht="16.5" customHeight="1" thickBot="1" x14ac:dyDescent="0.25">
      <c r="A9" s="1331" t="s">
        <v>12</v>
      </c>
      <c r="B9" s="1332"/>
      <c r="C9" s="1332"/>
      <c r="D9" s="1332"/>
      <c r="E9" s="1332"/>
      <c r="F9" s="1332"/>
      <c r="G9" s="1332"/>
      <c r="H9" s="1332"/>
      <c r="I9" s="1332"/>
      <c r="J9" s="1332"/>
      <c r="K9" s="1332"/>
      <c r="L9" s="1332"/>
      <c r="M9" s="1332"/>
      <c r="N9" s="1332"/>
      <c r="O9" s="1332"/>
      <c r="P9" s="1332"/>
      <c r="Q9" s="1332"/>
      <c r="R9" s="1332"/>
      <c r="S9" s="1333"/>
      <c r="T9" s="347"/>
    </row>
    <row r="10" spans="1:24" s="1" customFormat="1" ht="13.5" thickBot="1" x14ac:dyDescent="0.25">
      <c r="A10" s="1341" t="s">
        <v>13</v>
      </c>
      <c r="B10" s="1342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3"/>
      <c r="T10" s="347"/>
    </row>
    <row r="11" spans="1:24" s="1" customFormat="1" ht="13.5" customHeight="1" thickBot="1" x14ac:dyDescent="0.25">
      <c r="A11" s="123" t="s">
        <v>14</v>
      </c>
      <c r="B11" s="1335" t="s">
        <v>15</v>
      </c>
      <c r="C11" s="1336"/>
      <c r="D11" s="1336"/>
      <c r="E11" s="1336"/>
      <c r="F11" s="1336"/>
      <c r="G11" s="1336"/>
      <c r="H11" s="1336"/>
      <c r="I11" s="1336"/>
      <c r="J11" s="1336"/>
      <c r="K11" s="1336"/>
      <c r="L11" s="1336"/>
      <c r="M11" s="1336"/>
      <c r="N11" s="1336"/>
      <c r="O11" s="1336"/>
      <c r="P11" s="1336"/>
      <c r="Q11" s="1336"/>
      <c r="R11" s="1336"/>
      <c r="S11" s="1337"/>
      <c r="T11" s="347"/>
    </row>
    <row r="12" spans="1:24" s="1" customFormat="1" ht="13.5" thickBot="1" x14ac:dyDescent="0.25">
      <c r="A12" s="124" t="s">
        <v>14</v>
      </c>
      <c r="B12" s="43" t="s">
        <v>14</v>
      </c>
      <c r="C12" s="1338" t="s">
        <v>16</v>
      </c>
      <c r="D12" s="1339"/>
      <c r="E12" s="1339"/>
      <c r="F12" s="1339"/>
      <c r="G12" s="1339"/>
      <c r="H12" s="1339"/>
      <c r="I12" s="1339"/>
      <c r="J12" s="1339"/>
      <c r="K12" s="1339"/>
      <c r="L12" s="1339"/>
      <c r="M12" s="1339"/>
      <c r="N12" s="1339"/>
      <c r="O12" s="1339"/>
      <c r="P12" s="1339"/>
      <c r="Q12" s="1339"/>
      <c r="R12" s="1339"/>
      <c r="S12" s="1340"/>
      <c r="T12" s="347"/>
    </row>
    <row r="13" spans="1:24" s="1" customFormat="1" ht="48.75" customHeight="1" x14ac:dyDescent="0.2">
      <c r="A13" s="1182" t="s">
        <v>14</v>
      </c>
      <c r="B13" s="1186" t="s">
        <v>14</v>
      </c>
      <c r="C13" s="1190" t="s">
        <v>14</v>
      </c>
      <c r="D13" s="170"/>
      <c r="E13" s="2" t="s">
        <v>17</v>
      </c>
      <c r="F13" s="496" t="s">
        <v>18</v>
      </c>
      <c r="G13" s="164">
        <v>13010101</v>
      </c>
      <c r="H13" s="1120" t="s">
        <v>20</v>
      </c>
      <c r="I13" s="90" t="s">
        <v>126</v>
      </c>
      <c r="J13" s="149" t="s">
        <v>21</v>
      </c>
      <c r="K13" s="587">
        <v>27</v>
      </c>
      <c r="L13" s="581">
        <v>30</v>
      </c>
      <c r="M13" s="582">
        <v>30</v>
      </c>
      <c r="N13" s="583">
        <v>30</v>
      </c>
      <c r="O13" s="1193" t="s">
        <v>22</v>
      </c>
      <c r="P13" s="3">
        <v>100</v>
      </c>
      <c r="Q13" s="227">
        <v>100</v>
      </c>
      <c r="R13" s="228">
        <v>100</v>
      </c>
      <c r="S13" s="3">
        <v>100</v>
      </c>
      <c r="T13" s="424"/>
      <c r="V13" s="6"/>
    </row>
    <row r="14" spans="1:24" s="1" customFormat="1" ht="18" customHeight="1" x14ac:dyDescent="0.2">
      <c r="A14" s="1183"/>
      <c r="B14" s="1187"/>
      <c r="C14" s="1142"/>
      <c r="D14" s="171" t="s">
        <v>14</v>
      </c>
      <c r="E14" s="4" t="s">
        <v>23</v>
      </c>
      <c r="F14" s="1167" t="s">
        <v>24</v>
      </c>
      <c r="G14" s="1166"/>
      <c r="H14" s="1095"/>
      <c r="I14" s="91"/>
      <c r="J14" s="150" t="s">
        <v>25</v>
      </c>
      <c r="K14" s="588">
        <v>105</v>
      </c>
      <c r="L14" s="459">
        <v>105</v>
      </c>
      <c r="M14" s="473">
        <v>105</v>
      </c>
      <c r="N14" s="584">
        <v>105</v>
      </c>
      <c r="O14" s="1194"/>
      <c r="P14" s="5"/>
      <c r="Q14" s="229"/>
      <c r="R14" s="230"/>
      <c r="S14" s="5"/>
      <c r="T14" s="347"/>
      <c r="U14" s="6"/>
    </row>
    <row r="15" spans="1:24" s="1" customFormat="1" ht="18" customHeight="1" x14ac:dyDescent="0.2">
      <c r="A15" s="1184"/>
      <c r="B15" s="1188"/>
      <c r="C15" s="1191"/>
      <c r="D15" s="171" t="s">
        <v>32</v>
      </c>
      <c r="E15" s="7" t="s">
        <v>26</v>
      </c>
      <c r="F15" s="1196"/>
      <c r="G15" s="1166"/>
      <c r="H15" s="1095"/>
      <c r="I15" s="91"/>
      <c r="J15" s="150" t="s">
        <v>74</v>
      </c>
      <c r="K15" s="588">
        <v>16.8</v>
      </c>
      <c r="L15" s="459">
        <v>17</v>
      </c>
      <c r="M15" s="473"/>
      <c r="N15" s="584"/>
      <c r="O15" s="1194"/>
      <c r="P15" s="5"/>
      <c r="Q15" s="229"/>
      <c r="R15" s="230"/>
      <c r="S15" s="5"/>
      <c r="T15" s="347"/>
    </row>
    <row r="16" spans="1:24" s="1" customFormat="1" ht="27.75" customHeight="1" x14ac:dyDescent="0.2">
      <c r="A16" s="1184"/>
      <c r="B16" s="1188"/>
      <c r="C16" s="1191"/>
      <c r="D16" s="171" t="s">
        <v>36</v>
      </c>
      <c r="E16" s="7" t="s">
        <v>27</v>
      </c>
      <c r="F16" s="1167" t="s">
        <v>28</v>
      </c>
      <c r="G16" s="499"/>
      <c r="H16" s="1095"/>
      <c r="I16" s="91"/>
      <c r="J16" s="151"/>
      <c r="K16" s="589"/>
      <c r="L16" s="151"/>
      <c r="M16" s="342"/>
      <c r="N16" s="339"/>
      <c r="O16" s="1194"/>
      <c r="P16" s="5"/>
      <c r="Q16" s="229"/>
      <c r="R16" s="230"/>
      <c r="S16" s="5"/>
      <c r="T16" s="347"/>
      <c r="X16" s="1" t="s">
        <v>210</v>
      </c>
    </row>
    <row r="17" spans="1:26" s="1" customFormat="1" ht="29.25" customHeight="1" x14ac:dyDescent="0.2">
      <c r="A17" s="1184"/>
      <c r="B17" s="1188"/>
      <c r="C17" s="1191"/>
      <c r="D17" s="171" t="s">
        <v>39</v>
      </c>
      <c r="E17" s="7" t="s">
        <v>29</v>
      </c>
      <c r="F17" s="1148"/>
      <c r="G17" s="499"/>
      <c r="H17" s="1095"/>
      <c r="I17" s="91"/>
      <c r="J17" s="151"/>
      <c r="K17" s="589"/>
      <c r="L17" s="151"/>
      <c r="M17" s="342"/>
      <c r="N17" s="339"/>
      <c r="O17" s="1194"/>
      <c r="P17" s="5"/>
      <c r="Q17" s="229"/>
      <c r="R17" s="230"/>
      <c r="S17" s="5"/>
      <c r="T17" s="347"/>
    </row>
    <row r="18" spans="1:26" s="1" customFormat="1" ht="17.25" customHeight="1" x14ac:dyDescent="0.2">
      <c r="A18" s="1184"/>
      <c r="B18" s="1188"/>
      <c r="C18" s="1191"/>
      <c r="D18" s="171" t="s">
        <v>49</v>
      </c>
      <c r="E18" s="980" t="s">
        <v>30</v>
      </c>
      <c r="F18" s="1148"/>
      <c r="G18" s="499"/>
      <c r="H18" s="1095"/>
      <c r="I18" s="91"/>
      <c r="J18" s="143"/>
      <c r="K18" s="589"/>
      <c r="L18" s="143"/>
      <c r="M18" s="234"/>
      <c r="N18" s="233"/>
      <c r="O18" s="1194"/>
      <c r="P18" s="8"/>
      <c r="Q18" s="229"/>
      <c r="R18" s="230"/>
      <c r="S18" s="8"/>
      <c r="T18" s="347"/>
    </row>
    <row r="19" spans="1:26" s="1" customFormat="1" ht="18.75" customHeight="1" thickBot="1" x14ac:dyDescent="0.25">
      <c r="A19" s="1185"/>
      <c r="B19" s="1189"/>
      <c r="C19" s="1192"/>
      <c r="D19" s="171"/>
      <c r="E19" s="981"/>
      <c r="F19" s="1149"/>
      <c r="G19" s="501"/>
      <c r="H19" s="1121"/>
      <c r="I19" s="92"/>
      <c r="J19" s="18" t="s">
        <v>31</v>
      </c>
      <c r="K19" s="349">
        <f>SUM(K13:K18)</f>
        <v>148.80000000000001</v>
      </c>
      <c r="L19" s="10">
        <f>SUM(L13:L18)</f>
        <v>152</v>
      </c>
      <c r="M19" s="187">
        <f>SUM(M13:M18)</f>
        <v>135</v>
      </c>
      <c r="N19" s="185">
        <f>SUM(N13:N18)</f>
        <v>135</v>
      </c>
      <c r="O19" s="1195"/>
      <c r="P19" s="9"/>
      <c r="Q19" s="231"/>
      <c r="R19" s="232"/>
      <c r="S19" s="9"/>
      <c r="T19" s="347"/>
      <c r="W19" s="6"/>
    </row>
    <row r="20" spans="1:26" s="1" customFormat="1" ht="26.25" customHeight="1" x14ac:dyDescent="0.2">
      <c r="A20" s="125" t="s">
        <v>14</v>
      </c>
      <c r="B20" s="44" t="s">
        <v>14</v>
      </c>
      <c r="C20" s="1141" t="s">
        <v>32</v>
      </c>
      <c r="D20" s="170"/>
      <c r="E20" s="1144" t="s">
        <v>33</v>
      </c>
      <c r="F20" s="1147" t="s">
        <v>28</v>
      </c>
      <c r="G20" s="1168">
        <v>13010102</v>
      </c>
      <c r="H20" s="1120" t="s">
        <v>20</v>
      </c>
      <c r="I20" s="1273" t="s">
        <v>126</v>
      </c>
      <c r="J20" s="54" t="s">
        <v>34</v>
      </c>
      <c r="K20" s="590">
        <v>372.6</v>
      </c>
      <c r="L20" s="181">
        <v>795.4</v>
      </c>
      <c r="M20" s="188">
        <v>795.4</v>
      </c>
      <c r="N20" s="188">
        <v>795.4</v>
      </c>
      <c r="O20" s="1153" t="s">
        <v>35</v>
      </c>
      <c r="P20" s="215">
        <v>102</v>
      </c>
      <c r="Q20" s="233">
        <v>102</v>
      </c>
      <c r="R20" s="234">
        <v>102</v>
      </c>
      <c r="S20" s="215">
        <v>102</v>
      </c>
      <c r="T20" s="424"/>
      <c r="U20" s="6"/>
    </row>
    <row r="21" spans="1:26" s="1" customFormat="1" ht="30" customHeight="1" x14ac:dyDescent="0.2">
      <c r="A21" s="498"/>
      <c r="B21" s="502"/>
      <c r="C21" s="1142"/>
      <c r="D21" s="171"/>
      <c r="E21" s="1145"/>
      <c r="F21" s="1148"/>
      <c r="G21" s="1166"/>
      <c r="H21" s="1095"/>
      <c r="I21" s="1274"/>
      <c r="J21" s="97" t="s">
        <v>21</v>
      </c>
      <c r="K21" s="591">
        <v>348.4</v>
      </c>
      <c r="L21" s="95">
        <f>315.6-0.5</f>
        <v>315.10000000000002</v>
      </c>
      <c r="M21" s="190">
        <f t="shared" ref="M21" si="0">348.4-5</f>
        <v>343.4</v>
      </c>
      <c r="N21" s="57">
        <v>343.4</v>
      </c>
      <c r="O21" s="1162"/>
      <c r="P21" s="215"/>
      <c r="Q21" s="233"/>
      <c r="R21" s="234"/>
      <c r="S21" s="215"/>
      <c r="T21" s="347"/>
    </row>
    <row r="22" spans="1:26" s="1" customFormat="1" ht="14.25" customHeight="1" thickBot="1" x14ac:dyDescent="0.25">
      <c r="A22" s="126"/>
      <c r="B22" s="43"/>
      <c r="C22" s="1143"/>
      <c r="D22" s="172"/>
      <c r="E22" s="1146"/>
      <c r="F22" s="1149"/>
      <c r="G22" s="1169"/>
      <c r="H22" s="1121"/>
      <c r="I22" s="92"/>
      <c r="J22" s="18" t="s">
        <v>31</v>
      </c>
      <c r="K22" s="349">
        <f>SUM(K20:K21)</f>
        <v>721</v>
      </c>
      <c r="L22" s="10">
        <f>SUM(L20:L21)</f>
        <v>1110.5</v>
      </c>
      <c r="M22" s="187">
        <f t="shared" ref="M22" si="1">SUM(M20:M21)</f>
        <v>1138.8</v>
      </c>
      <c r="N22" s="185">
        <f>SUM(N20:N21)</f>
        <v>1138.8</v>
      </c>
      <c r="O22" s="1162"/>
      <c r="P22" s="215"/>
      <c r="Q22" s="233"/>
      <c r="R22" s="234"/>
      <c r="S22" s="215"/>
      <c r="T22" s="347"/>
    </row>
    <row r="23" spans="1:26" s="1" customFormat="1" ht="55.5" customHeight="1" x14ac:dyDescent="0.2">
      <c r="A23" s="125" t="s">
        <v>14</v>
      </c>
      <c r="B23" s="75" t="s">
        <v>14</v>
      </c>
      <c r="C23" s="76" t="s">
        <v>36</v>
      </c>
      <c r="D23" s="170"/>
      <c r="E23" s="783" t="s">
        <v>217</v>
      </c>
      <c r="F23" s="496"/>
      <c r="G23" s="500">
        <v>13010104</v>
      </c>
      <c r="H23" s="489" t="s">
        <v>20</v>
      </c>
      <c r="I23" s="147" t="s">
        <v>126</v>
      </c>
      <c r="J23" s="11" t="s">
        <v>34</v>
      </c>
      <c r="K23" s="590">
        <v>118.2</v>
      </c>
      <c r="L23" s="181">
        <f>270.7-63.3</f>
        <v>207.39999999999998</v>
      </c>
      <c r="M23" s="188">
        <f t="shared" ref="M23:N23" si="2">270.7-63.3</f>
        <v>207.39999999999998</v>
      </c>
      <c r="N23" s="784">
        <f t="shared" si="2"/>
        <v>207.39999999999998</v>
      </c>
      <c r="O23" s="25" t="s">
        <v>107</v>
      </c>
      <c r="P23" s="12">
        <v>4100</v>
      </c>
      <c r="Q23" s="54">
        <v>4100</v>
      </c>
      <c r="R23" s="222">
        <v>4200</v>
      </c>
      <c r="S23" s="12">
        <v>4200</v>
      </c>
      <c r="T23" s="347"/>
    </row>
    <row r="24" spans="1:26" s="1" customFormat="1" ht="54.75" customHeight="1" x14ac:dyDescent="0.2">
      <c r="A24" s="779"/>
      <c r="B24" s="85"/>
      <c r="C24" s="775"/>
      <c r="D24" s="171" t="s">
        <v>14</v>
      </c>
      <c r="E24" s="55" t="s">
        <v>216</v>
      </c>
      <c r="F24" s="776"/>
      <c r="G24" s="778"/>
      <c r="H24" s="774"/>
      <c r="I24" s="148"/>
      <c r="J24" s="780" t="s">
        <v>34</v>
      </c>
      <c r="K24" s="781"/>
      <c r="L24" s="782">
        <v>63.3</v>
      </c>
      <c r="M24" s="192">
        <v>63.3</v>
      </c>
      <c r="N24" s="398">
        <v>63.3</v>
      </c>
      <c r="O24" s="777"/>
      <c r="P24" s="215"/>
      <c r="Q24" s="143"/>
      <c r="R24" s="354"/>
      <c r="S24" s="215"/>
      <c r="T24" s="347"/>
    </row>
    <row r="25" spans="1:26" s="1" customFormat="1" ht="50.25" customHeight="1" x14ac:dyDescent="0.2">
      <c r="A25" s="127"/>
      <c r="B25" s="72"/>
      <c r="C25" s="52"/>
      <c r="D25" s="171"/>
      <c r="E25" s="55"/>
      <c r="F25" s="73"/>
      <c r="G25" s="165"/>
      <c r="H25" s="490"/>
      <c r="I25" s="148"/>
      <c r="J25" s="77" t="s">
        <v>38</v>
      </c>
      <c r="K25" s="592">
        <v>4</v>
      </c>
      <c r="L25" s="95">
        <v>4</v>
      </c>
      <c r="M25" s="190">
        <v>4</v>
      </c>
      <c r="N25" s="190">
        <v>4</v>
      </c>
      <c r="O25" s="986" t="s">
        <v>108</v>
      </c>
      <c r="P25" s="978">
        <v>110425</v>
      </c>
      <c r="Q25" s="1334">
        <v>120000</v>
      </c>
      <c r="R25" s="1156">
        <v>121000</v>
      </c>
      <c r="S25" s="978">
        <v>121001</v>
      </c>
      <c r="T25" s="347"/>
      <c r="Y25" s="6"/>
      <c r="Z25" s="6"/>
    </row>
    <row r="26" spans="1:26" s="1" customFormat="1" ht="17.25" customHeight="1" x14ac:dyDescent="0.2">
      <c r="A26" s="127"/>
      <c r="B26" s="72"/>
      <c r="C26" s="52"/>
      <c r="D26" s="171"/>
      <c r="E26" s="493"/>
      <c r="F26" s="73"/>
      <c r="G26" s="165"/>
      <c r="H26" s="490"/>
      <c r="I26" s="91"/>
      <c r="J26" s="77" t="s">
        <v>76</v>
      </c>
      <c r="K26" s="593">
        <v>0.7</v>
      </c>
      <c r="L26" s="82"/>
      <c r="M26" s="189"/>
      <c r="N26" s="340"/>
      <c r="O26" s="1165"/>
      <c r="P26" s="979"/>
      <c r="Q26" s="1199"/>
      <c r="R26" s="1157"/>
      <c r="S26" s="979"/>
      <c r="T26" s="347"/>
      <c r="U26" s="79"/>
      <c r="Z26" s="6"/>
    </row>
    <row r="27" spans="1:26" s="1" customFormat="1" ht="30" customHeight="1" x14ac:dyDescent="0.2">
      <c r="A27" s="498"/>
      <c r="B27" s="85"/>
      <c r="C27" s="503"/>
      <c r="D27" s="171"/>
      <c r="E27" s="55"/>
      <c r="F27" s="73"/>
      <c r="G27" s="165"/>
      <c r="H27" s="490"/>
      <c r="I27" s="148"/>
      <c r="J27" s="15" t="s">
        <v>21</v>
      </c>
      <c r="K27" s="594">
        <v>68.7</v>
      </c>
      <c r="L27" s="414">
        <f>75.1-0.1</f>
        <v>75</v>
      </c>
      <c r="M27" s="416">
        <f t="shared" ref="M27:N27" si="3">75.1-0.1</f>
        <v>75</v>
      </c>
      <c r="N27" s="680">
        <f t="shared" si="3"/>
        <v>75</v>
      </c>
      <c r="O27" s="299" t="s">
        <v>90</v>
      </c>
      <c r="P27" s="357">
        <v>6</v>
      </c>
      <c r="Q27" s="314">
        <v>6</v>
      </c>
      <c r="R27" s="223">
        <v>6</v>
      </c>
      <c r="S27" s="357">
        <v>6</v>
      </c>
      <c r="T27" s="424"/>
      <c r="U27" s="6"/>
      <c r="V27" s="6"/>
    </row>
    <row r="28" spans="1:26" s="1" customFormat="1" ht="19.5" customHeight="1" x14ac:dyDescent="0.2">
      <c r="A28" s="498"/>
      <c r="B28" s="85"/>
      <c r="C28" s="503"/>
      <c r="D28" s="171"/>
      <c r="E28" s="55"/>
      <c r="F28" s="73"/>
      <c r="G28" s="165"/>
      <c r="H28" s="490"/>
      <c r="I28" s="148"/>
      <c r="J28" s="13"/>
      <c r="K28" s="599"/>
      <c r="L28" s="13"/>
      <c r="M28" s="287"/>
      <c r="N28" s="523"/>
      <c r="O28" s="299" t="s">
        <v>174</v>
      </c>
      <c r="P28" s="357"/>
      <c r="Q28" s="314">
        <v>3</v>
      </c>
      <c r="R28" s="223">
        <v>3</v>
      </c>
      <c r="S28" s="357">
        <v>2</v>
      </c>
      <c r="T28" s="786"/>
      <c r="U28" s="6"/>
      <c r="V28" s="6"/>
    </row>
    <row r="29" spans="1:26" s="1" customFormat="1" ht="43.5" customHeight="1" x14ac:dyDescent="0.2">
      <c r="A29" s="498"/>
      <c r="B29" s="85"/>
      <c r="C29" s="503"/>
      <c r="D29" s="171"/>
      <c r="E29" s="55"/>
      <c r="F29" s="73"/>
      <c r="G29" s="165"/>
      <c r="H29" s="490"/>
      <c r="I29" s="148"/>
      <c r="J29" s="13"/>
      <c r="K29" s="599"/>
      <c r="L29" s="522"/>
      <c r="M29" s="519"/>
      <c r="N29" s="523"/>
      <c r="O29" s="299" t="s">
        <v>175</v>
      </c>
      <c r="P29" s="357"/>
      <c r="Q29" s="314">
        <v>1</v>
      </c>
      <c r="R29" s="223"/>
      <c r="S29" s="357"/>
      <c r="T29" s="424"/>
      <c r="U29" s="6"/>
      <c r="V29" s="6"/>
    </row>
    <row r="30" spans="1:26" s="1" customFormat="1" ht="15" customHeight="1" x14ac:dyDescent="0.2">
      <c r="A30" s="498"/>
      <c r="B30" s="85"/>
      <c r="C30" s="503"/>
      <c r="D30" s="171"/>
      <c r="E30" s="55"/>
      <c r="F30" s="73"/>
      <c r="G30" s="165"/>
      <c r="H30" s="490"/>
      <c r="I30" s="148"/>
      <c r="J30" s="13"/>
      <c r="K30" s="599"/>
      <c r="L30" s="13"/>
      <c r="M30" s="681"/>
      <c r="N30" s="679"/>
      <c r="O30" s="1138" t="s">
        <v>202</v>
      </c>
      <c r="P30" s="58"/>
      <c r="Q30" s="311">
        <v>3</v>
      </c>
      <c r="R30" s="302">
        <v>2</v>
      </c>
      <c r="S30" s="58">
        <v>2</v>
      </c>
      <c r="T30" s="347"/>
      <c r="U30" s="6"/>
      <c r="V30" s="6"/>
      <c r="W30" s="6"/>
      <c r="X30" s="6"/>
    </row>
    <row r="31" spans="1:26" s="1" customFormat="1" ht="15" customHeight="1" thickBot="1" x14ac:dyDescent="0.25">
      <c r="A31" s="128"/>
      <c r="B31" s="45"/>
      <c r="C31" s="46"/>
      <c r="D31" s="172"/>
      <c r="E31" s="56"/>
      <c r="F31" s="74"/>
      <c r="G31" s="166"/>
      <c r="H31" s="491"/>
      <c r="I31" s="93"/>
      <c r="J31" s="18" t="s">
        <v>31</v>
      </c>
      <c r="K31" s="349">
        <f>SUM(K23:K30)</f>
        <v>191.60000000000002</v>
      </c>
      <c r="L31" s="10">
        <f>SUM(L23:L30)</f>
        <v>349.7</v>
      </c>
      <c r="M31" s="187">
        <f t="shared" ref="M31" si="4">SUM(M23:M30)</f>
        <v>349.7</v>
      </c>
      <c r="N31" s="185">
        <f>SUM(N23:N30)</f>
        <v>349.7</v>
      </c>
      <c r="O31" s="1140"/>
      <c r="P31" s="104"/>
      <c r="Q31" s="787"/>
      <c r="R31" s="235"/>
      <c r="S31" s="104"/>
      <c r="T31" s="347"/>
      <c r="W31" s="6"/>
    </row>
    <row r="32" spans="1:26" s="1" customFormat="1" ht="18" customHeight="1" x14ac:dyDescent="0.2">
      <c r="A32" s="125" t="s">
        <v>14</v>
      </c>
      <c r="B32" s="44" t="s">
        <v>14</v>
      </c>
      <c r="C32" s="1141" t="s">
        <v>39</v>
      </c>
      <c r="D32" s="170"/>
      <c r="E32" s="1144" t="s">
        <v>113</v>
      </c>
      <c r="F32" s="1147"/>
      <c r="G32" s="1150">
        <v>13010114</v>
      </c>
      <c r="H32" s="1120" t="s">
        <v>20</v>
      </c>
      <c r="I32" s="1273" t="s">
        <v>126</v>
      </c>
      <c r="J32" s="54" t="s">
        <v>109</v>
      </c>
      <c r="K32" s="590">
        <v>88.3</v>
      </c>
      <c r="L32" s="183">
        <v>265</v>
      </c>
      <c r="M32" s="193"/>
      <c r="N32" s="245"/>
      <c r="O32" s="1153" t="s">
        <v>111</v>
      </c>
      <c r="P32" s="214">
        <v>2244</v>
      </c>
      <c r="Q32" s="213">
        <v>3400</v>
      </c>
      <c r="R32" s="226"/>
      <c r="S32" s="214"/>
      <c r="T32" s="118"/>
      <c r="U32" s="118"/>
      <c r="V32" s="118"/>
      <c r="W32" s="118"/>
      <c r="X32" s="6"/>
    </row>
    <row r="33" spans="1:28" s="1" customFormat="1" ht="18" customHeight="1" x14ac:dyDescent="0.2">
      <c r="A33" s="498"/>
      <c r="B33" s="502"/>
      <c r="C33" s="1142"/>
      <c r="D33" s="171"/>
      <c r="E33" s="1145"/>
      <c r="F33" s="1148"/>
      <c r="G33" s="1151"/>
      <c r="H33" s="1095"/>
      <c r="I33" s="1274"/>
      <c r="J33" s="97" t="s">
        <v>21</v>
      </c>
      <c r="K33" s="596">
        <v>7.8</v>
      </c>
      <c r="L33" s="225">
        <v>23.3</v>
      </c>
      <c r="M33" s="343"/>
      <c r="N33" s="341"/>
      <c r="O33" s="1162"/>
      <c r="P33" s="215"/>
      <c r="Q33" s="233"/>
      <c r="R33" s="234"/>
      <c r="S33" s="215"/>
      <c r="T33" s="118"/>
      <c r="U33" s="118"/>
      <c r="V33" s="118"/>
      <c r="W33" s="118"/>
    </row>
    <row r="34" spans="1:28" s="1" customFormat="1" ht="16.5" customHeight="1" x14ac:dyDescent="0.2">
      <c r="A34" s="498"/>
      <c r="B34" s="502"/>
      <c r="C34" s="1142"/>
      <c r="D34" s="171"/>
      <c r="E34" s="1145"/>
      <c r="F34" s="1148"/>
      <c r="G34" s="1151"/>
      <c r="H34" s="1095"/>
      <c r="I34" s="1274"/>
      <c r="J34" s="97" t="s">
        <v>34</v>
      </c>
      <c r="K34" s="591">
        <v>7.8</v>
      </c>
      <c r="L34" s="82">
        <v>23.3</v>
      </c>
      <c r="M34" s="189"/>
      <c r="N34" s="57"/>
      <c r="O34" s="1162"/>
      <c r="P34" s="215"/>
      <c r="Q34" s="233"/>
      <c r="R34" s="234"/>
      <c r="S34" s="215"/>
      <c r="T34" s="118"/>
      <c r="U34" s="86"/>
      <c r="V34" s="86"/>
      <c r="W34" s="86"/>
    </row>
    <row r="35" spans="1:28" s="1" customFormat="1" ht="18" customHeight="1" thickBot="1" x14ac:dyDescent="0.25">
      <c r="A35" s="126"/>
      <c r="B35" s="43"/>
      <c r="C35" s="1143"/>
      <c r="D35" s="172"/>
      <c r="E35" s="1146"/>
      <c r="F35" s="1149"/>
      <c r="G35" s="1152"/>
      <c r="H35" s="1121"/>
      <c r="I35" s="92"/>
      <c r="J35" s="18" t="s">
        <v>31</v>
      </c>
      <c r="K35" s="349">
        <f>SUM(K32:K34)</f>
        <v>103.89999999999999</v>
      </c>
      <c r="L35" s="10">
        <f>SUM(L32:L34)</f>
        <v>311.60000000000002</v>
      </c>
      <c r="M35" s="187">
        <f t="shared" ref="M35:N35" si="5">SUM(M32:M34)</f>
        <v>0</v>
      </c>
      <c r="N35" s="185">
        <f t="shared" si="5"/>
        <v>0</v>
      </c>
      <c r="O35" s="987"/>
      <c r="P35" s="216"/>
      <c r="Q35" s="240"/>
      <c r="R35" s="241"/>
      <c r="S35" s="216"/>
      <c r="T35" s="347"/>
    </row>
    <row r="36" spans="1:28" s="1" customFormat="1" ht="30.75" customHeight="1" x14ac:dyDescent="0.2">
      <c r="A36" s="125" t="s">
        <v>14</v>
      </c>
      <c r="B36" s="44" t="s">
        <v>14</v>
      </c>
      <c r="C36" s="1141" t="s">
        <v>49</v>
      </c>
      <c r="D36" s="170"/>
      <c r="E36" s="1144" t="s">
        <v>112</v>
      </c>
      <c r="F36" s="1147"/>
      <c r="G36" s="1150">
        <v>13010115</v>
      </c>
      <c r="H36" s="1120" t="s">
        <v>20</v>
      </c>
      <c r="I36" s="1273" t="s">
        <v>126</v>
      </c>
      <c r="J36" s="97" t="s">
        <v>21</v>
      </c>
      <c r="K36" s="597">
        <v>5</v>
      </c>
      <c r="L36" s="621">
        <v>5</v>
      </c>
      <c r="M36" s="478">
        <v>5</v>
      </c>
      <c r="N36" s="479">
        <v>5</v>
      </c>
      <c r="O36" s="1153" t="s">
        <v>114</v>
      </c>
      <c r="P36" s="214">
        <v>1</v>
      </c>
      <c r="Q36" s="238">
        <v>1</v>
      </c>
      <c r="R36" s="239">
        <v>1</v>
      </c>
      <c r="S36" s="214">
        <v>1</v>
      </c>
      <c r="T36" s="424"/>
      <c r="U36" s="6"/>
    </row>
    <row r="37" spans="1:28" s="1" customFormat="1" ht="14.25" customHeight="1" thickBot="1" x14ac:dyDescent="0.25">
      <c r="A37" s="126"/>
      <c r="B37" s="43"/>
      <c r="C37" s="1143"/>
      <c r="D37" s="172"/>
      <c r="E37" s="1146"/>
      <c r="F37" s="1149"/>
      <c r="G37" s="1152"/>
      <c r="H37" s="1121"/>
      <c r="I37" s="1275"/>
      <c r="J37" s="18" t="s">
        <v>31</v>
      </c>
      <c r="K37" s="349">
        <f t="shared" ref="K37:N37" si="6">SUM(K36:K36)</f>
        <v>5</v>
      </c>
      <c r="L37" s="10">
        <f t="shared" si="6"/>
        <v>5</v>
      </c>
      <c r="M37" s="187">
        <f t="shared" si="6"/>
        <v>5</v>
      </c>
      <c r="N37" s="185">
        <f t="shared" si="6"/>
        <v>5</v>
      </c>
      <c r="O37" s="987"/>
      <c r="P37" s="216"/>
      <c r="Q37" s="240"/>
      <c r="R37" s="241"/>
      <c r="S37" s="216"/>
      <c r="T37" s="347"/>
    </row>
    <row r="38" spans="1:28" s="1" customFormat="1" ht="15.75" customHeight="1" x14ac:dyDescent="0.2">
      <c r="A38" s="125" t="s">
        <v>14</v>
      </c>
      <c r="B38" s="44" t="s">
        <v>14</v>
      </c>
      <c r="C38" s="1141" t="s">
        <v>50</v>
      </c>
      <c r="D38" s="170"/>
      <c r="E38" s="1144" t="s">
        <v>143</v>
      </c>
      <c r="F38" s="1147"/>
      <c r="G38" s="1150">
        <v>13010118</v>
      </c>
      <c r="H38" s="1120" t="s">
        <v>20</v>
      </c>
      <c r="I38" s="1273" t="s">
        <v>126</v>
      </c>
      <c r="J38" s="54" t="s">
        <v>21</v>
      </c>
      <c r="K38" s="590"/>
      <c r="L38" s="420">
        <v>5.8</v>
      </c>
      <c r="M38" s="394">
        <v>4.2</v>
      </c>
      <c r="N38" s="14"/>
      <c r="O38" s="399" t="s">
        <v>145</v>
      </c>
      <c r="P38" s="12">
        <v>2</v>
      </c>
      <c r="Q38" s="418"/>
      <c r="R38" s="277"/>
      <c r="S38" s="214"/>
      <c r="T38" s="424"/>
      <c r="U38" s="6"/>
    </row>
    <row r="39" spans="1:28" s="1" customFormat="1" ht="15.75" customHeight="1" x14ac:dyDescent="0.2">
      <c r="A39" s="498"/>
      <c r="B39" s="502"/>
      <c r="C39" s="1142"/>
      <c r="D39" s="171"/>
      <c r="E39" s="1145"/>
      <c r="F39" s="1148"/>
      <c r="G39" s="1151"/>
      <c r="H39" s="1095"/>
      <c r="I39" s="1274"/>
      <c r="J39" s="143" t="s">
        <v>134</v>
      </c>
      <c r="K39" s="596">
        <v>12.6</v>
      </c>
      <c r="L39" s="314">
        <v>32.799999999999997</v>
      </c>
      <c r="M39" s="419">
        <v>24</v>
      </c>
      <c r="N39" s="14"/>
      <c r="O39" s="417" t="s">
        <v>176</v>
      </c>
      <c r="P39" s="39"/>
      <c r="Q39" s="248">
        <v>1</v>
      </c>
      <c r="R39" s="263"/>
      <c r="S39" s="39"/>
      <c r="T39" s="424"/>
      <c r="U39" s="6"/>
    </row>
    <row r="40" spans="1:28" s="1" customFormat="1" ht="14.25" customHeight="1" thickBot="1" x14ac:dyDescent="0.25">
      <c r="A40" s="126"/>
      <c r="B40" s="43"/>
      <c r="C40" s="1143"/>
      <c r="D40" s="172"/>
      <c r="E40" s="1146"/>
      <c r="F40" s="1149"/>
      <c r="G40" s="1152"/>
      <c r="H40" s="1121"/>
      <c r="I40" s="1275"/>
      <c r="J40" s="18" t="s">
        <v>31</v>
      </c>
      <c r="K40" s="349">
        <f>SUM(K38:K39)</f>
        <v>12.6</v>
      </c>
      <c r="L40" s="10">
        <f>SUM(L38:L39)</f>
        <v>38.599999999999994</v>
      </c>
      <c r="M40" s="187">
        <f>SUM(M38:M39)</f>
        <v>28.2</v>
      </c>
      <c r="N40" s="349">
        <f t="shared" ref="N40" si="7">SUM(N38:N39)</f>
        <v>0</v>
      </c>
      <c r="O40" s="334" t="s">
        <v>177</v>
      </c>
      <c r="P40" s="236"/>
      <c r="Q40" s="237"/>
      <c r="R40" s="241">
        <v>2</v>
      </c>
      <c r="S40" s="216"/>
      <c r="T40" s="347"/>
      <c r="V40" s="6"/>
      <c r="W40" s="6"/>
      <c r="AB40" s="6"/>
    </row>
    <row r="41" spans="1:28" s="1" customFormat="1" ht="15.75" customHeight="1" x14ac:dyDescent="0.2">
      <c r="A41" s="125" t="s">
        <v>14</v>
      </c>
      <c r="B41" s="44" t="s">
        <v>14</v>
      </c>
      <c r="C41" s="1141" t="s">
        <v>19</v>
      </c>
      <c r="D41" s="170"/>
      <c r="E41" s="1144" t="s">
        <v>182</v>
      </c>
      <c r="F41" s="1147"/>
      <c r="G41" s="1150">
        <v>13010118</v>
      </c>
      <c r="H41" s="1120" t="s">
        <v>20</v>
      </c>
      <c r="I41" s="1273" t="s">
        <v>126</v>
      </c>
      <c r="J41" s="143" t="s">
        <v>134</v>
      </c>
      <c r="K41" s="598"/>
      <c r="L41" s="213">
        <v>46.5</v>
      </c>
      <c r="M41" s="239">
        <v>55</v>
      </c>
      <c r="N41" s="423">
        <v>21.8</v>
      </c>
      <c r="O41" s="399" t="s">
        <v>178</v>
      </c>
      <c r="P41" s="12"/>
      <c r="Q41" s="400">
        <v>2</v>
      </c>
      <c r="R41" s="273">
        <v>2</v>
      </c>
      <c r="S41" s="12"/>
      <c r="T41" s="424"/>
      <c r="U41" s="6"/>
    </row>
    <row r="42" spans="1:28" s="1" customFormat="1" ht="15.75" customHeight="1" x14ac:dyDescent="0.2">
      <c r="A42" s="498"/>
      <c r="B42" s="502"/>
      <c r="C42" s="1142"/>
      <c r="D42" s="171"/>
      <c r="E42" s="1145"/>
      <c r="F42" s="1148"/>
      <c r="G42" s="1151"/>
      <c r="H42" s="1095"/>
      <c r="I42" s="1274"/>
      <c r="J42" s="143"/>
      <c r="K42" s="599"/>
      <c r="L42" s="311"/>
      <c r="M42" s="276"/>
      <c r="N42" s="215"/>
      <c r="O42" s="142" t="s">
        <v>179</v>
      </c>
      <c r="P42" s="215"/>
      <c r="Q42" s="233"/>
      <c r="R42" s="234">
        <v>1</v>
      </c>
      <c r="S42" s="327"/>
      <c r="T42" s="424"/>
      <c r="U42" s="6"/>
    </row>
    <row r="43" spans="1:28" s="1" customFormat="1" ht="12.75" customHeight="1" x14ac:dyDescent="0.2">
      <c r="A43" s="498"/>
      <c r="B43" s="502"/>
      <c r="C43" s="1142"/>
      <c r="D43" s="171"/>
      <c r="E43" s="1145"/>
      <c r="F43" s="1148"/>
      <c r="G43" s="1151"/>
      <c r="H43" s="1095"/>
      <c r="I43" s="1274"/>
      <c r="J43" s="143"/>
      <c r="K43" s="599"/>
      <c r="L43" s="311"/>
      <c r="M43" s="289"/>
      <c r="N43" s="215"/>
      <c r="O43" s="1138" t="s">
        <v>180</v>
      </c>
      <c r="P43" s="327"/>
      <c r="Q43" s="246"/>
      <c r="R43" s="262"/>
      <c r="S43" s="327">
        <v>1</v>
      </c>
      <c r="T43" s="424"/>
      <c r="U43" s="6"/>
      <c r="Y43" s="6"/>
    </row>
    <row r="44" spans="1:28" s="1" customFormat="1" ht="18.75" customHeight="1" thickBot="1" x14ac:dyDescent="0.25">
      <c r="A44" s="126"/>
      <c r="B44" s="43"/>
      <c r="C44" s="1143"/>
      <c r="D44" s="172"/>
      <c r="E44" s="1146"/>
      <c r="F44" s="1149"/>
      <c r="G44" s="1152"/>
      <c r="H44" s="1121"/>
      <c r="I44" s="1275"/>
      <c r="J44" s="18" t="s">
        <v>31</v>
      </c>
      <c r="K44" s="349">
        <f>SUM(K41:K42)</f>
        <v>0</v>
      </c>
      <c r="L44" s="10">
        <f t="shared" ref="L44" si="8">SUM(L41:L42)</f>
        <v>46.5</v>
      </c>
      <c r="M44" s="187">
        <f>SUM(M41:M42)</f>
        <v>55</v>
      </c>
      <c r="N44" s="349">
        <f t="shared" ref="N44" si="9">SUM(N41:N42)</f>
        <v>21.8</v>
      </c>
      <c r="O44" s="1140"/>
      <c r="P44" s="216"/>
      <c r="Q44" s="240"/>
      <c r="R44" s="241"/>
      <c r="S44" s="216"/>
      <c r="T44" s="347"/>
      <c r="AB44" s="6"/>
    </row>
    <row r="45" spans="1:28" s="1" customFormat="1" ht="16.5" customHeight="1" x14ac:dyDescent="0.2">
      <c r="A45" s="125" t="s">
        <v>14</v>
      </c>
      <c r="B45" s="44" t="s">
        <v>14</v>
      </c>
      <c r="C45" s="1141" t="s">
        <v>51</v>
      </c>
      <c r="D45" s="170"/>
      <c r="E45" s="1144" t="s">
        <v>181</v>
      </c>
      <c r="F45" s="1147"/>
      <c r="G45" s="1150">
        <v>13010118</v>
      </c>
      <c r="H45" s="1120" t="s">
        <v>20</v>
      </c>
      <c r="I45" s="1273" t="s">
        <v>126</v>
      </c>
      <c r="J45" s="143" t="s">
        <v>75</v>
      </c>
      <c r="K45" s="598"/>
      <c r="L45" s="213">
        <v>6.5</v>
      </c>
      <c r="M45" s="239">
        <v>4.9000000000000004</v>
      </c>
      <c r="N45" s="423">
        <v>5.3</v>
      </c>
      <c r="O45" s="399" t="s">
        <v>183</v>
      </c>
      <c r="P45" s="12"/>
      <c r="Q45" s="400">
        <v>50</v>
      </c>
      <c r="R45" s="273">
        <v>70</v>
      </c>
      <c r="S45" s="12">
        <v>100</v>
      </c>
      <c r="T45" s="424"/>
      <c r="U45" s="6"/>
    </row>
    <row r="46" spans="1:28" s="1" customFormat="1" ht="30" customHeight="1" x14ac:dyDescent="0.2">
      <c r="A46" s="498"/>
      <c r="B46" s="502"/>
      <c r="C46" s="1142"/>
      <c r="D46" s="171"/>
      <c r="E46" s="1145"/>
      <c r="F46" s="1148"/>
      <c r="G46" s="1151"/>
      <c r="H46" s="1095"/>
      <c r="I46" s="1274"/>
      <c r="J46" s="143"/>
      <c r="K46" s="599"/>
      <c r="L46" s="311"/>
      <c r="M46" s="276"/>
      <c r="N46" s="215"/>
      <c r="O46" s="142" t="s">
        <v>184</v>
      </c>
      <c r="P46" s="215"/>
      <c r="Q46" s="233"/>
      <c r="R46" s="234">
        <v>1</v>
      </c>
      <c r="S46" s="327"/>
      <c r="T46" s="424"/>
      <c r="U46" s="6"/>
    </row>
    <row r="47" spans="1:28" s="1" customFormat="1" ht="18.75" customHeight="1" thickBot="1" x14ac:dyDescent="0.25">
      <c r="A47" s="126"/>
      <c r="B47" s="43"/>
      <c r="C47" s="1143"/>
      <c r="D47" s="172"/>
      <c r="E47" s="1146"/>
      <c r="F47" s="1149"/>
      <c r="G47" s="1152"/>
      <c r="H47" s="1121"/>
      <c r="I47" s="1275"/>
      <c r="J47" s="18" t="s">
        <v>31</v>
      </c>
      <c r="K47" s="349">
        <f>SUM(K45:K46)</f>
        <v>0</v>
      </c>
      <c r="L47" s="10">
        <f>SUM(L45:L46)</f>
        <v>6.5</v>
      </c>
      <c r="M47" s="187">
        <f>SUM(M45:M46)</f>
        <v>4.9000000000000004</v>
      </c>
      <c r="N47" s="349">
        <f>SUM(N45:N46)</f>
        <v>5.3</v>
      </c>
      <c r="O47" s="417" t="s">
        <v>185</v>
      </c>
      <c r="P47" s="39"/>
      <c r="Q47" s="248">
        <v>3</v>
      </c>
      <c r="R47" s="263">
        <v>2</v>
      </c>
      <c r="S47" s="39">
        <v>1</v>
      </c>
      <c r="T47" s="347"/>
      <c r="AB47" s="6"/>
    </row>
    <row r="48" spans="1:28" s="1" customFormat="1" ht="32.25" customHeight="1" x14ac:dyDescent="0.2">
      <c r="A48" s="125"/>
      <c r="B48" s="44"/>
      <c r="C48" s="1141"/>
      <c r="D48" s="170"/>
      <c r="E48" s="1144" t="s">
        <v>141</v>
      </c>
      <c r="F48" s="1147"/>
      <c r="G48" s="1150">
        <v>13010116</v>
      </c>
      <c r="H48" s="1120" t="s">
        <v>20</v>
      </c>
      <c r="I48" s="1273"/>
      <c r="J48" s="54" t="s">
        <v>134</v>
      </c>
      <c r="K48" s="595">
        <v>4.0999999999999996</v>
      </c>
      <c r="L48" s="54"/>
      <c r="M48" s="261"/>
      <c r="N48" s="421"/>
      <c r="O48" s="1153" t="s">
        <v>115</v>
      </c>
      <c r="P48" s="214">
        <v>1</v>
      </c>
      <c r="Q48" s="238"/>
      <c r="R48" s="239"/>
      <c r="S48" s="214"/>
      <c r="T48" s="424"/>
      <c r="U48" s="6"/>
    </row>
    <row r="49" spans="1:25" s="1" customFormat="1" ht="14.25" customHeight="1" thickBot="1" x14ac:dyDescent="0.25">
      <c r="A49" s="126"/>
      <c r="B49" s="43"/>
      <c r="C49" s="1143"/>
      <c r="D49" s="172"/>
      <c r="E49" s="1146"/>
      <c r="F49" s="1149"/>
      <c r="G49" s="1152"/>
      <c r="H49" s="1121"/>
      <c r="I49" s="1275"/>
      <c r="J49" s="18" t="s">
        <v>31</v>
      </c>
      <c r="K49" s="349">
        <f t="shared" ref="K49" si="10">SUM(K48:K48)</f>
        <v>4.0999999999999996</v>
      </c>
      <c r="L49" s="18"/>
      <c r="M49" s="294"/>
      <c r="N49" s="422"/>
      <c r="O49" s="987"/>
      <c r="P49" s="216"/>
      <c r="Q49" s="240"/>
      <c r="R49" s="241"/>
      <c r="S49" s="216"/>
      <c r="T49" s="347"/>
      <c r="Y49" s="6"/>
    </row>
    <row r="50" spans="1:25" s="1" customFormat="1" ht="14.25" customHeight="1" thickBot="1" x14ac:dyDescent="0.25">
      <c r="A50" s="129" t="s">
        <v>14</v>
      </c>
      <c r="B50" s="47" t="s">
        <v>14</v>
      </c>
      <c r="C50" s="1130" t="s">
        <v>40</v>
      </c>
      <c r="D50" s="1131"/>
      <c r="E50" s="1131"/>
      <c r="F50" s="1131"/>
      <c r="G50" s="1131"/>
      <c r="H50" s="1131"/>
      <c r="I50" s="1131"/>
      <c r="J50" s="1131"/>
      <c r="K50" s="600">
        <f>+K31+K22+K19+K35+K37+K49+K40+K44+K47</f>
        <v>1187</v>
      </c>
      <c r="L50" s="684">
        <f t="shared" ref="L50:N50" si="11">+L31+L22+L19+L35+L37+L49+L40+L44+L47</f>
        <v>2020.4</v>
      </c>
      <c r="M50" s="194">
        <f t="shared" si="11"/>
        <v>1716.6000000000001</v>
      </c>
      <c r="N50" s="676">
        <f t="shared" si="11"/>
        <v>1655.6</v>
      </c>
      <c r="O50" s="1132"/>
      <c r="P50" s="1133"/>
      <c r="Q50" s="1133"/>
      <c r="R50" s="1133"/>
      <c r="S50" s="1134"/>
      <c r="T50" s="426"/>
      <c r="W50" s="6"/>
    </row>
    <row r="51" spans="1:25" s="1" customFormat="1" ht="14.25" customHeight="1" thickBot="1" x14ac:dyDescent="0.25">
      <c r="A51" s="124" t="s">
        <v>14</v>
      </c>
      <c r="B51" s="48" t="s">
        <v>32</v>
      </c>
      <c r="C51" s="1135" t="s">
        <v>41</v>
      </c>
      <c r="D51" s="1136"/>
      <c r="E51" s="1136"/>
      <c r="F51" s="1136"/>
      <c r="G51" s="1136"/>
      <c r="H51" s="1136"/>
      <c r="I51" s="1136"/>
      <c r="J51" s="1136"/>
      <c r="K51" s="1136"/>
      <c r="L51" s="1136"/>
      <c r="M51" s="1136"/>
      <c r="N51" s="1136"/>
      <c r="O51" s="1136"/>
      <c r="P51" s="1136"/>
      <c r="Q51" s="1136"/>
      <c r="R51" s="1136"/>
      <c r="S51" s="1137"/>
      <c r="T51" s="347"/>
      <c r="U51" s="6"/>
      <c r="X51" s="6"/>
    </row>
    <row r="52" spans="1:25" s="1" customFormat="1" ht="16.5" customHeight="1" x14ac:dyDescent="0.2">
      <c r="A52" s="130" t="s">
        <v>14</v>
      </c>
      <c r="B52" s="49" t="s">
        <v>32</v>
      </c>
      <c r="C52" s="50" t="s">
        <v>14</v>
      </c>
      <c r="D52" s="170"/>
      <c r="E52" s="1097" t="s">
        <v>42</v>
      </c>
      <c r="F52" s="62"/>
      <c r="G52" s="1099">
        <v>13020201</v>
      </c>
      <c r="H52" s="1120" t="s">
        <v>20</v>
      </c>
      <c r="I52" s="1273" t="s">
        <v>126</v>
      </c>
      <c r="J52" s="601" t="s">
        <v>76</v>
      </c>
      <c r="K52" s="605">
        <v>3.4</v>
      </c>
      <c r="L52" s="448"/>
      <c r="M52" s="462"/>
      <c r="N52" s="673"/>
      <c r="O52" s="365" t="s">
        <v>70</v>
      </c>
      <c r="P52" s="101" t="s">
        <v>116</v>
      </c>
      <c r="Q52" s="245">
        <v>16</v>
      </c>
      <c r="R52" s="261">
        <v>8</v>
      </c>
      <c r="S52" s="101" t="s">
        <v>172</v>
      </c>
      <c r="T52" s="347"/>
      <c r="V52" s="6"/>
    </row>
    <row r="53" spans="1:25" s="1" customFormat="1" ht="15" customHeight="1" x14ac:dyDescent="0.2">
      <c r="A53" s="127"/>
      <c r="B53" s="51"/>
      <c r="C53" s="52"/>
      <c r="D53" s="171"/>
      <c r="E53" s="1098"/>
      <c r="F53" s="63"/>
      <c r="G53" s="1100"/>
      <c r="H53" s="1095"/>
      <c r="I53" s="1274"/>
      <c r="J53" s="97" t="s">
        <v>21</v>
      </c>
      <c r="K53" s="593">
        <v>962.5</v>
      </c>
      <c r="L53" s="16">
        <f>756.1+1.6-3.2</f>
        <v>754.5</v>
      </c>
      <c r="M53" s="191">
        <v>756.1</v>
      </c>
      <c r="N53" s="196">
        <v>756.1</v>
      </c>
      <c r="O53" s="1138" t="s">
        <v>206</v>
      </c>
      <c r="P53" s="106" t="s">
        <v>85</v>
      </c>
      <c r="Q53" s="246">
        <v>60</v>
      </c>
      <c r="R53" s="262">
        <v>70</v>
      </c>
      <c r="S53" s="106" t="s">
        <v>187</v>
      </c>
      <c r="T53" s="347"/>
      <c r="U53" s="6"/>
    </row>
    <row r="54" spans="1:25" s="1" customFormat="1" ht="39" customHeight="1" x14ac:dyDescent="0.2">
      <c r="A54" s="127"/>
      <c r="B54" s="51"/>
      <c r="C54" s="52"/>
      <c r="D54" s="171"/>
      <c r="E54" s="1098"/>
      <c r="F54" s="63"/>
      <c r="G54" s="1100"/>
      <c r="H54" s="490"/>
      <c r="I54" s="1274"/>
      <c r="J54" s="450" t="s">
        <v>43</v>
      </c>
      <c r="K54" s="606">
        <v>129.9</v>
      </c>
      <c r="L54" s="367">
        <v>129.9</v>
      </c>
      <c r="M54" s="366">
        <v>130</v>
      </c>
      <c r="N54" s="674">
        <v>131</v>
      </c>
      <c r="O54" s="1139"/>
      <c r="P54" s="105"/>
      <c r="Q54" s="247"/>
      <c r="R54" s="244"/>
      <c r="S54" s="105"/>
      <c r="T54" s="347"/>
      <c r="U54" s="6"/>
    </row>
    <row r="55" spans="1:25" s="1" customFormat="1" ht="41.25" customHeight="1" x14ac:dyDescent="0.2">
      <c r="A55" s="127"/>
      <c r="B55" s="51"/>
      <c r="C55" s="52"/>
      <c r="D55" s="171"/>
      <c r="E55" s="511"/>
      <c r="F55" s="63"/>
      <c r="G55" s="167"/>
      <c r="H55" s="490"/>
      <c r="I55" s="91"/>
      <c r="J55" s="449" t="s">
        <v>38</v>
      </c>
      <c r="K55" s="607">
        <v>2.5</v>
      </c>
      <c r="L55" s="371">
        <v>2.5</v>
      </c>
      <c r="M55" s="370">
        <v>2.5</v>
      </c>
      <c r="N55" s="675">
        <v>2.5</v>
      </c>
      <c r="O55" s="373" t="s">
        <v>69</v>
      </c>
      <c r="P55" s="64" t="s">
        <v>117</v>
      </c>
      <c r="Q55" s="248">
        <v>220</v>
      </c>
      <c r="R55" s="263">
        <v>230</v>
      </c>
      <c r="S55" s="64" t="s">
        <v>188</v>
      </c>
      <c r="T55" s="347"/>
      <c r="U55" s="6"/>
    </row>
    <row r="56" spans="1:25" s="1" customFormat="1" ht="28.5" customHeight="1" x14ac:dyDescent="0.2">
      <c r="A56" s="127"/>
      <c r="B56" s="51"/>
      <c r="C56" s="52"/>
      <c r="D56" s="171"/>
      <c r="E56" s="70"/>
      <c r="F56" s="63"/>
      <c r="G56" s="167"/>
      <c r="H56" s="490"/>
      <c r="I56" s="91"/>
      <c r="J56" s="449" t="s">
        <v>43</v>
      </c>
      <c r="K56" s="608">
        <v>7</v>
      </c>
      <c r="L56" s="449"/>
      <c r="M56" s="463"/>
      <c r="N56" s="675"/>
      <c r="O56" s="417" t="s">
        <v>205</v>
      </c>
      <c r="P56" s="64" t="s">
        <v>118</v>
      </c>
      <c r="Q56" s="248">
        <v>2</v>
      </c>
      <c r="R56" s="263">
        <v>3</v>
      </c>
      <c r="S56" s="64" t="s">
        <v>189</v>
      </c>
      <c r="T56" s="347"/>
      <c r="V56" s="6"/>
      <c r="Y56" s="6"/>
    </row>
    <row r="57" spans="1:25" s="1" customFormat="1" ht="16.5" customHeight="1" x14ac:dyDescent="0.2">
      <c r="A57" s="127"/>
      <c r="B57" s="51"/>
      <c r="C57" s="52"/>
      <c r="D57" s="171"/>
      <c r="E57" s="70"/>
      <c r="F57" s="63"/>
      <c r="G57" s="167"/>
      <c r="H57" s="490"/>
      <c r="I57" s="91"/>
      <c r="J57" s="450"/>
      <c r="K57" s="606"/>
      <c r="L57" s="450"/>
      <c r="M57" s="464"/>
      <c r="N57" s="674"/>
      <c r="O57" s="986" t="s">
        <v>186</v>
      </c>
      <c r="P57" s="102"/>
      <c r="Q57" s="233">
        <v>100</v>
      </c>
      <c r="R57" s="234"/>
      <c r="S57" s="102"/>
      <c r="T57" s="347"/>
      <c r="V57" s="6"/>
      <c r="Y57" s="6"/>
    </row>
    <row r="58" spans="1:25" s="1" customFormat="1" ht="16.5" customHeight="1" thickBot="1" x14ac:dyDescent="0.25">
      <c r="A58" s="128"/>
      <c r="B58" s="45"/>
      <c r="C58" s="46"/>
      <c r="D58" s="172"/>
      <c r="E58" s="65"/>
      <c r="F58" s="66"/>
      <c r="G58" s="168"/>
      <c r="H58" s="491"/>
      <c r="I58" s="92"/>
      <c r="J58" s="602" t="s">
        <v>31</v>
      </c>
      <c r="K58" s="349">
        <f>SUM(K52:K56)</f>
        <v>1105.3</v>
      </c>
      <c r="L58" s="10">
        <f>SUM(L52:L57)</f>
        <v>886.9</v>
      </c>
      <c r="M58" s="187">
        <f t="shared" ref="M58" si="12">SUM(M52:M56)</f>
        <v>888.6</v>
      </c>
      <c r="N58" s="197">
        <f>SUM(N52:N56)</f>
        <v>889.6</v>
      </c>
      <c r="O58" s="987"/>
      <c r="P58" s="103"/>
      <c r="Q58" s="240"/>
      <c r="R58" s="241"/>
      <c r="S58" s="103"/>
      <c r="T58" s="347"/>
      <c r="V58" s="6"/>
      <c r="W58" s="6"/>
    </row>
    <row r="59" spans="1:25" s="1" customFormat="1" ht="30" customHeight="1" x14ac:dyDescent="0.2">
      <c r="A59" s="131" t="s">
        <v>14</v>
      </c>
      <c r="B59" s="22" t="s">
        <v>32</v>
      </c>
      <c r="C59" s="40" t="s">
        <v>32</v>
      </c>
      <c r="D59" s="174"/>
      <c r="E59" s="1122" t="s">
        <v>71</v>
      </c>
      <c r="F59" s="1128" t="s">
        <v>79</v>
      </c>
      <c r="G59" s="1099">
        <v>13010111</v>
      </c>
      <c r="H59" s="1120" t="s">
        <v>20</v>
      </c>
      <c r="I59" s="1273" t="s">
        <v>126</v>
      </c>
      <c r="J59" s="448" t="s">
        <v>38</v>
      </c>
      <c r="K59" s="609">
        <v>16</v>
      </c>
      <c r="L59" s="451">
        <v>16</v>
      </c>
      <c r="M59" s="465">
        <v>16</v>
      </c>
      <c r="N59" s="437">
        <v>16</v>
      </c>
      <c r="O59" s="510" t="s">
        <v>72</v>
      </c>
      <c r="P59" s="112" t="s">
        <v>103</v>
      </c>
      <c r="Q59" s="249">
        <v>8</v>
      </c>
      <c r="R59" s="513">
        <v>8</v>
      </c>
      <c r="S59" s="112" t="s">
        <v>172</v>
      </c>
      <c r="T59" s="347"/>
    </row>
    <row r="60" spans="1:25" s="1" customFormat="1" ht="15" customHeight="1" x14ac:dyDescent="0.2">
      <c r="A60" s="132"/>
      <c r="B60" s="23"/>
      <c r="C60" s="94"/>
      <c r="D60" s="173"/>
      <c r="E60" s="1123"/>
      <c r="F60" s="1345"/>
      <c r="G60" s="1100"/>
      <c r="H60" s="1095"/>
      <c r="I60" s="1274"/>
      <c r="J60" s="449" t="s">
        <v>76</v>
      </c>
      <c r="K60" s="593">
        <v>0.8</v>
      </c>
      <c r="L60" s="452"/>
      <c r="M60" s="466"/>
      <c r="N60" s="438"/>
      <c r="O60" s="512" t="s">
        <v>191</v>
      </c>
      <c r="P60" s="106"/>
      <c r="Q60" s="254">
        <v>800</v>
      </c>
      <c r="R60" s="270">
        <v>820</v>
      </c>
      <c r="S60" s="106" t="s">
        <v>190</v>
      </c>
      <c r="T60" s="347"/>
    </row>
    <row r="61" spans="1:25" s="1" customFormat="1" ht="15" customHeight="1" thickBot="1" x14ac:dyDescent="0.25">
      <c r="A61" s="133"/>
      <c r="B61" s="17"/>
      <c r="C61" s="41"/>
      <c r="D61" s="175"/>
      <c r="E61" s="1124"/>
      <c r="F61" s="1129"/>
      <c r="G61" s="1114"/>
      <c r="H61" s="1121"/>
      <c r="I61" s="92"/>
      <c r="J61" s="602" t="s">
        <v>31</v>
      </c>
      <c r="K61" s="349">
        <f>SUM(K59:K60)</f>
        <v>16.8</v>
      </c>
      <c r="L61" s="453">
        <f t="shared" ref="L61:N61" si="13">SUM(L59:L60)</f>
        <v>16</v>
      </c>
      <c r="M61" s="467">
        <f t="shared" si="13"/>
        <v>16</v>
      </c>
      <c r="N61" s="439">
        <f t="shared" si="13"/>
        <v>16</v>
      </c>
      <c r="O61" s="96"/>
      <c r="P61" s="103"/>
      <c r="Q61" s="250"/>
      <c r="R61" s="264"/>
      <c r="S61" s="103"/>
      <c r="T61" s="347"/>
    </row>
    <row r="62" spans="1:25" s="1" customFormat="1" ht="30" customHeight="1" x14ac:dyDescent="0.2">
      <c r="A62" s="131" t="s">
        <v>14</v>
      </c>
      <c r="B62" s="22" t="s">
        <v>32</v>
      </c>
      <c r="C62" s="40" t="s">
        <v>36</v>
      </c>
      <c r="D62" s="174"/>
      <c r="E62" s="1118" t="s">
        <v>82</v>
      </c>
      <c r="F62" s="60"/>
      <c r="G62" s="1099">
        <v>13010110</v>
      </c>
      <c r="H62" s="1120" t="s">
        <v>20</v>
      </c>
      <c r="I62" s="1273" t="s">
        <v>126</v>
      </c>
      <c r="J62" s="461" t="s">
        <v>21</v>
      </c>
      <c r="K62" s="609">
        <v>9.5</v>
      </c>
      <c r="L62" s="454">
        <v>12</v>
      </c>
      <c r="M62" s="468">
        <v>12</v>
      </c>
      <c r="N62" s="440">
        <v>12</v>
      </c>
      <c r="O62" s="71" t="s">
        <v>83</v>
      </c>
      <c r="P62" s="112" t="s">
        <v>119</v>
      </c>
      <c r="Q62" s="577">
        <v>30</v>
      </c>
      <c r="R62" s="265">
        <v>30</v>
      </c>
      <c r="S62" s="578">
        <v>30</v>
      </c>
      <c r="T62" s="426"/>
      <c r="V62" s="6"/>
    </row>
    <row r="63" spans="1:25" s="1" customFormat="1" ht="16.5" customHeight="1" thickBot="1" x14ac:dyDescent="0.25">
      <c r="A63" s="133"/>
      <c r="B63" s="17"/>
      <c r="C63" s="41"/>
      <c r="D63" s="175"/>
      <c r="E63" s="1119"/>
      <c r="F63" s="81"/>
      <c r="G63" s="1114"/>
      <c r="H63" s="1121"/>
      <c r="I63" s="1275"/>
      <c r="J63" s="602" t="s">
        <v>31</v>
      </c>
      <c r="K63" s="610">
        <f>SUM(K62)</f>
        <v>9.5</v>
      </c>
      <c r="L63" s="455">
        <f t="shared" ref="L63:N63" si="14">SUM(L62)</f>
        <v>12</v>
      </c>
      <c r="M63" s="469">
        <f t="shared" si="14"/>
        <v>12</v>
      </c>
      <c r="N63" s="441">
        <f t="shared" si="14"/>
        <v>12</v>
      </c>
      <c r="O63" s="152" t="s">
        <v>91</v>
      </c>
      <c r="P63" s="113" t="s">
        <v>44</v>
      </c>
      <c r="Q63" s="579">
        <v>1</v>
      </c>
      <c r="R63" s="266">
        <v>1</v>
      </c>
      <c r="S63" s="580">
        <v>1</v>
      </c>
      <c r="T63" s="347"/>
    </row>
    <row r="64" spans="1:25" s="1" customFormat="1" ht="13.5" customHeight="1" x14ac:dyDescent="0.2">
      <c r="A64" s="131" t="s">
        <v>14</v>
      </c>
      <c r="B64" s="22" t="s">
        <v>32</v>
      </c>
      <c r="C64" s="40" t="s">
        <v>39</v>
      </c>
      <c r="D64" s="174"/>
      <c r="E64" s="1122" t="s">
        <v>142</v>
      </c>
      <c r="F64" s="60"/>
      <c r="G64" s="1125">
        <v>13010119</v>
      </c>
      <c r="H64" s="1120" t="s">
        <v>20</v>
      </c>
      <c r="I64" s="1273" t="s">
        <v>126</v>
      </c>
      <c r="J64" s="461" t="s">
        <v>110</v>
      </c>
      <c r="K64" s="348">
        <v>2</v>
      </c>
      <c r="L64" s="456">
        <v>0.7</v>
      </c>
      <c r="M64" s="468"/>
      <c r="N64" s="440"/>
      <c r="O64" s="24" t="s">
        <v>144</v>
      </c>
      <c r="P64" s="112" t="s">
        <v>44</v>
      </c>
      <c r="Q64" s="251"/>
      <c r="R64" s="265"/>
      <c r="S64" s="112"/>
      <c r="T64" s="426"/>
      <c r="V64" s="6"/>
    </row>
    <row r="65" spans="1:26" s="1" customFormat="1" ht="13.5" customHeight="1" x14ac:dyDescent="0.2">
      <c r="A65" s="132"/>
      <c r="B65" s="23"/>
      <c r="C65" s="94"/>
      <c r="D65" s="173"/>
      <c r="E65" s="1123"/>
      <c r="F65" s="61"/>
      <c r="G65" s="1126"/>
      <c r="H65" s="1095"/>
      <c r="I65" s="1274"/>
      <c r="J65" s="603" t="s">
        <v>75</v>
      </c>
      <c r="K65" s="374">
        <v>22</v>
      </c>
      <c r="L65" s="457">
        <v>19.2</v>
      </c>
      <c r="M65" s="470">
        <v>10.4</v>
      </c>
      <c r="N65" s="442"/>
      <c r="O65" s="1102" t="s">
        <v>157</v>
      </c>
      <c r="P65" s="106"/>
      <c r="Q65" s="256">
        <v>30</v>
      </c>
      <c r="R65" s="267">
        <v>30</v>
      </c>
      <c r="S65" s="106"/>
      <c r="T65" s="426"/>
      <c r="V65" s="6"/>
    </row>
    <row r="66" spans="1:26" s="1" customFormat="1" ht="13.5" customHeight="1" x14ac:dyDescent="0.2">
      <c r="A66" s="132"/>
      <c r="B66" s="23"/>
      <c r="C66" s="94"/>
      <c r="D66" s="173"/>
      <c r="E66" s="1123"/>
      <c r="F66" s="61"/>
      <c r="G66" s="1126"/>
      <c r="H66" s="1095"/>
      <c r="I66" s="1274"/>
      <c r="J66" s="361" t="s">
        <v>48</v>
      </c>
      <c r="K66" s="375">
        <v>6.9</v>
      </c>
      <c r="L66" s="458">
        <v>7.9</v>
      </c>
      <c r="M66" s="471">
        <v>4</v>
      </c>
      <c r="N66" s="443"/>
      <c r="O66" s="1109"/>
      <c r="P66" s="102"/>
      <c r="Q66" s="252"/>
      <c r="R66" s="268"/>
      <c r="S66" s="102"/>
      <c r="T66" s="426"/>
      <c r="U66" s="6"/>
      <c r="V66" s="6"/>
    </row>
    <row r="67" spans="1:26" s="1" customFormat="1" ht="13.5" customHeight="1" thickBot="1" x14ac:dyDescent="0.25">
      <c r="A67" s="133"/>
      <c r="B67" s="17"/>
      <c r="C67" s="41"/>
      <c r="D67" s="175"/>
      <c r="E67" s="1124"/>
      <c r="F67" s="81"/>
      <c r="G67" s="1127"/>
      <c r="H67" s="1121"/>
      <c r="I67" s="1275"/>
      <c r="J67" s="602" t="s">
        <v>31</v>
      </c>
      <c r="K67" s="611">
        <f>SUM(K64:K66)</f>
        <v>30.9</v>
      </c>
      <c r="L67" s="453">
        <f>SUM(L64:L66)</f>
        <v>27.799999999999997</v>
      </c>
      <c r="M67" s="467">
        <f t="shared" ref="M67:N67" si="15">SUM(M64:M66)</f>
        <v>14.4</v>
      </c>
      <c r="N67" s="439">
        <f t="shared" si="15"/>
        <v>0</v>
      </c>
      <c r="O67" s="1110"/>
      <c r="P67" s="103"/>
      <c r="Q67" s="253"/>
      <c r="R67" s="269"/>
      <c r="S67" s="103"/>
      <c r="T67" s="347"/>
    </row>
    <row r="68" spans="1:26" s="1" customFormat="1" ht="30.75" customHeight="1" x14ac:dyDescent="0.2">
      <c r="A68" s="131" t="s">
        <v>14</v>
      </c>
      <c r="B68" s="22" t="s">
        <v>32</v>
      </c>
      <c r="C68" s="40" t="s">
        <v>49</v>
      </c>
      <c r="D68" s="174"/>
      <c r="E68" s="119" t="s">
        <v>137</v>
      </c>
      <c r="F68" s="60"/>
      <c r="G68" s="169"/>
      <c r="H68" s="489" t="s">
        <v>20</v>
      </c>
      <c r="I68" s="1273" t="s">
        <v>126</v>
      </c>
      <c r="J68" s="461"/>
      <c r="K68" s="589"/>
      <c r="L68" s="461"/>
      <c r="M68" s="475"/>
      <c r="N68" s="447"/>
      <c r="O68" s="153"/>
      <c r="P68" s="115"/>
      <c r="Q68" s="249"/>
      <c r="R68" s="513"/>
      <c r="S68" s="115"/>
      <c r="T68" s="426"/>
      <c r="V68" s="6"/>
      <c r="W68" s="6"/>
    </row>
    <row r="69" spans="1:26" s="1" customFormat="1" ht="69" customHeight="1" x14ac:dyDescent="0.2">
      <c r="A69" s="132"/>
      <c r="B69" s="23"/>
      <c r="C69" s="94"/>
      <c r="D69" s="671" t="s">
        <v>14</v>
      </c>
      <c r="E69" s="120" t="s">
        <v>136</v>
      </c>
      <c r="F69" s="61"/>
      <c r="G69" s="176">
        <v>13010113</v>
      </c>
      <c r="H69" s="116"/>
      <c r="I69" s="1274"/>
      <c r="J69" s="150" t="s">
        <v>21</v>
      </c>
      <c r="K69" s="612">
        <v>8.1999999999999993</v>
      </c>
      <c r="L69" s="459">
        <v>8</v>
      </c>
      <c r="M69" s="473">
        <v>8</v>
      </c>
      <c r="N69" s="445">
        <v>8</v>
      </c>
      <c r="O69" s="154" t="s">
        <v>122</v>
      </c>
      <c r="P69" s="117" t="s">
        <v>123</v>
      </c>
      <c r="Q69" s="254">
        <v>200</v>
      </c>
      <c r="R69" s="270">
        <v>200</v>
      </c>
      <c r="S69" s="117" t="s">
        <v>123</v>
      </c>
      <c r="T69" s="426"/>
      <c r="V69" s="6"/>
      <c r="W69" s="6"/>
    </row>
    <row r="70" spans="1:26" s="1" customFormat="1" ht="17.25" customHeight="1" x14ac:dyDescent="0.2">
      <c r="A70" s="132"/>
      <c r="B70" s="23"/>
      <c r="C70" s="94"/>
      <c r="D70" s="509" t="s">
        <v>32</v>
      </c>
      <c r="E70" s="1111" t="s">
        <v>84</v>
      </c>
      <c r="F70" s="61"/>
      <c r="G70" s="1113">
        <v>13010112</v>
      </c>
      <c r="H70" s="1055"/>
      <c r="I70" s="482"/>
      <c r="J70" s="460" t="s">
        <v>34</v>
      </c>
      <c r="K70" s="593">
        <v>3</v>
      </c>
      <c r="L70" s="460">
        <v>4.5999999999999996</v>
      </c>
      <c r="M70" s="474">
        <v>4.5999999999999996</v>
      </c>
      <c r="N70" s="446">
        <v>4.5999999999999996</v>
      </c>
      <c r="O70" s="1116" t="s">
        <v>120</v>
      </c>
      <c r="P70" s="117" t="s">
        <v>121</v>
      </c>
      <c r="Q70" s="254">
        <v>100</v>
      </c>
      <c r="R70" s="270">
        <v>100</v>
      </c>
      <c r="S70" s="117" t="s">
        <v>192</v>
      </c>
      <c r="T70" s="426"/>
      <c r="V70" s="6"/>
      <c r="W70" s="6"/>
    </row>
    <row r="71" spans="1:26" s="1" customFormat="1" ht="16.5" customHeight="1" thickBot="1" x14ac:dyDescent="0.25">
      <c r="A71" s="133"/>
      <c r="B71" s="17"/>
      <c r="C71" s="41"/>
      <c r="D71" s="175"/>
      <c r="E71" s="1112"/>
      <c r="F71" s="81"/>
      <c r="G71" s="1114"/>
      <c r="H71" s="1115"/>
      <c r="I71" s="92"/>
      <c r="J71" s="602" t="s">
        <v>31</v>
      </c>
      <c r="K71" s="349">
        <f>SUM(K69:K70)</f>
        <v>11.2</v>
      </c>
      <c r="L71" s="10">
        <f t="shared" ref="L71:M71" si="16">SUM(L69:L70)</f>
        <v>12.6</v>
      </c>
      <c r="M71" s="187">
        <f t="shared" si="16"/>
        <v>12.6</v>
      </c>
      <c r="N71" s="185">
        <f>SUM(N69:N70)</f>
        <v>12.6</v>
      </c>
      <c r="O71" s="1117"/>
      <c r="P71" s="103"/>
      <c r="Q71" s="255"/>
      <c r="R71" s="271"/>
      <c r="S71" s="103"/>
      <c r="T71" s="347"/>
      <c r="W71" s="6"/>
    </row>
    <row r="72" spans="1:26" s="1" customFormat="1" ht="30.75" customHeight="1" x14ac:dyDescent="0.2">
      <c r="A72" s="131" t="s">
        <v>14</v>
      </c>
      <c r="B72" s="22" t="s">
        <v>32</v>
      </c>
      <c r="C72" s="40" t="s">
        <v>50</v>
      </c>
      <c r="D72" s="174"/>
      <c r="E72" s="1097" t="s">
        <v>86</v>
      </c>
      <c r="F72" s="60"/>
      <c r="G72" s="1099">
        <v>13020101</v>
      </c>
      <c r="H72" s="109" t="s">
        <v>20</v>
      </c>
      <c r="I72" s="1273" t="s">
        <v>128</v>
      </c>
      <c r="J72" s="461" t="s">
        <v>21</v>
      </c>
      <c r="K72" s="609">
        <v>55.1</v>
      </c>
      <c r="L72" s="461">
        <v>10.199999999999999</v>
      </c>
      <c r="M72" s="475">
        <v>60.2</v>
      </c>
      <c r="N72" s="447">
        <v>60.2</v>
      </c>
      <c r="O72" s="789" t="s">
        <v>193</v>
      </c>
      <c r="P72" s="376" t="s">
        <v>44</v>
      </c>
      <c r="Q72" s="791">
        <v>1</v>
      </c>
      <c r="R72" s="788">
        <v>1</v>
      </c>
      <c r="S72" s="112" t="s">
        <v>44</v>
      </c>
      <c r="T72" s="426"/>
      <c r="V72" s="6"/>
    </row>
    <row r="73" spans="1:26" s="1" customFormat="1" ht="30.75" customHeight="1" x14ac:dyDescent="0.2">
      <c r="A73" s="132"/>
      <c r="B73" s="23"/>
      <c r="C73" s="94"/>
      <c r="D73" s="173"/>
      <c r="E73" s="1098"/>
      <c r="F73" s="61"/>
      <c r="G73" s="1100"/>
      <c r="H73" s="773"/>
      <c r="I73" s="1274"/>
      <c r="J73" s="150" t="s">
        <v>101</v>
      </c>
      <c r="K73" s="612"/>
      <c r="L73" s="459">
        <v>50</v>
      </c>
      <c r="M73" s="796"/>
      <c r="N73" s="797"/>
      <c r="O73" s="1102" t="s">
        <v>96</v>
      </c>
      <c r="P73" s="256">
        <v>125</v>
      </c>
      <c r="Q73" s="795">
        <v>125</v>
      </c>
      <c r="R73" s="369"/>
      <c r="S73" s="798"/>
      <c r="T73" s="426"/>
      <c r="V73" s="6"/>
    </row>
    <row r="74" spans="1:26" s="1" customFormat="1" ht="17.25" customHeight="1" x14ac:dyDescent="0.2">
      <c r="A74" s="132"/>
      <c r="B74" s="23"/>
      <c r="C74" s="69"/>
      <c r="D74" s="173"/>
      <c r="E74" s="1098"/>
      <c r="F74" s="61"/>
      <c r="G74" s="1101"/>
      <c r="H74" s="480"/>
      <c r="I74" s="1352"/>
      <c r="J74" s="604" t="s">
        <v>31</v>
      </c>
      <c r="K74" s="383">
        <f>K72</f>
        <v>55.1</v>
      </c>
      <c r="L74" s="381">
        <f>SUM(L72:L73)</f>
        <v>60.2</v>
      </c>
      <c r="M74" s="382">
        <f>M72</f>
        <v>60.2</v>
      </c>
      <c r="N74" s="384">
        <f>N72</f>
        <v>60.2</v>
      </c>
      <c r="O74" s="1103"/>
      <c r="P74" s="790"/>
      <c r="Q74" s="792"/>
      <c r="R74" s="793"/>
      <c r="S74" s="794"/>
      <c r="T74" s="347"/>
    </row>
    <row r="75" spans="1:26" s="1" customFormat="1" ht="15.75" customHeight="1" thickBot="1" x14ac:dyDescent="0.25">
      <c r="A75" s="134" t="s">
        <v>14</v>
      </c>
      <c r="B75" s="84" t="s">
        <v>32</v>
      </c>
      <c r="C75" s="1104" t="s">
        <v>40</v>
      </c>
      <c r="D75" s="1105"/>
      <c r="E75" s="1105"/>
      <c r="F75" s="1105"/>
      <c r="G75" s="1105"/>
      <c r="H75" s="1105"/>
      <c r="I75" s="1106"/>
      <c r="J75" s="1106"/>
      <c r="K75" s="387">
        <f>+K74+K63+K61+K58+K71+K67</f>
        <v>1228.8000000000002</v>
      </c>
      <c r="L75" s="385">
        <f>+L74+L63+L61+L58+L71+L67</f>
        <v>1015.5</v>
      </c>
      <c r="M75" s="386">
        <f>+M74+M63+M61+M58+M71+M67</f>
        <v>1003.8000000000001</v>
      </c>
      <c r="N75" s="388">
        <f>+N74+N63+N61+N58+N71+N67</f>
        <v>990.40000000000009</v>
      </c>
      <c r="O75" s="1107"/>
      <c r="P75" s="1107"/>
      <c r="Q75" s="1327"/>
      <c r="R75" s="1327"/>
      <c r="S75" s="1328"/>
      <c r="T75" s="426"/>
      <c r="U75" s="79"/>
      <c r="V75" s="79"/>
    </row>
    <row r="76" spans="1:26" s="1" customFormat="1" ht="13.5" thickBot="1" x14ac:dyDescent="0.25">
      <c r="A76" s="135" t="s">
        <v>14</v>
      </c>
      <c r="B76" s="21" t="s">
        <v>36</v>
      </c>
      <c r="C76" s="1088" t="s">
        <v>46</v>
      </c>
      <c r="D76" s="1089"/>
      <c r="E76" s="1089"/>
      <c r="F76" s="1089"/>
      <c r="G76" s="1089"/>
      <c r="H76" s="1089"/>
      <c r="I76" s="1089"/>
      <c r="J76" s="1089"/>
      <c r="K76" s="1089"/>
      <c r="L76" s="1089"/>
      <c r="M76" s="1089"/>
      <c r="N76" s="1089"/>
      <c r="O76" s="1089"/>
      <c r="P76" s="1089"/>
      <c r="Q76" s="1089"/>
      <c r="R76" s="1089"/>
      <c r="S76" s="1090"/>
      <c r="T76" s="426"/>
      <c r="U76" s="79"/>
    </row>
    <row r="77" spans="1:26" s="1" customFormat="1" ht="30" customHeight="1" x14ac:dyDescent="0.2">
      <c r="A77" s="1045" t="s">
        <v>14</v>
      </c>
      <c r="B77" s="1011" t="s">
        <v>36</v>
      </c>
      <c r="C77" s="1048" t="s">
        <v>14</v>
      </c>
      <c r="D77" s="1017"/>
      <c r="E77" s="1020" t="s">
        <v>199</v>
      </c>
      <c r="F77" s="1080" t="s">
        <v>78</v>
      </c>
      <c r="G77" s="1091">
        <v>13020421</v>
      </c>
      <c r="H77" s="1094" t="s">
        <v>45</v>
      </c>
      <c r="I77" s="1273" t="s">
        <v>104</v>
      </c>
      <c r="J77" s="218" t="s">
        <v>101</v>
      </c>
      <c r="K77" s="605">
        <v>4.8</v>
      </c>
      <c r="L77" s="356">
        <v>50</v>
      </c>
      <c r="M77" s="276"/>
      <c r="N77" s="257"/>
      <c r="O77" s="155" t="s">
        <v>106</v>
      </c>
      <c r="P77" s="301">
        <v>50</v>
      </c>
      <c r="Q77" s="310">
        <v>100</v>
      </c>
      <c r="R77" s="273"/>
      <c r="S77" s="321"/>
      <c r="T77" s="1248"/>
      <c r="U77" s="6"/>
    </row>
    <row r="78" spans="1:26" s="1" customFormat="1" ht="16.5" customHeight="1" x14ac:dyDescent="0.2">
      <c r="A78" s="1046"/>
      <c r="B78" s="1012"/>
      <c r="C78" s="1049"/>
      <c r="D78" s="1018"/>
      <c r="E78" s="1021"/>
      <c r="F78" s="1081"/>
      <c r="G78" s="1092"/>
      <c r="H78" s="1095"/>
      <c r="I78" s="1274"/>
      <c r="J78" s="219" t="s">
        <v>21</v>
      </c>
      <c r="K78" s="593">
        <v>50</v>
      </c>
      <c r="L78" s="198">
        <v>166.9</v>
      </c>
      <c r="M78" s="288">
        <v>566.9</v>
      </c>
      <c r="N78" s="280"/>
      <c r="O78" s="157" t="s">
        <v>87</v>
      </c>
      <c r="P78" s="302"/>
      <c r="Q78" s="311">
        <v>50</v>
      </c>
      <c r="R78" s="243">
        <v>100</v>
      </c>
      <c r="S78" s="322"/>
      <c r="T78" s="1248"/>
      <c r="U78" s="6"/>
    </row>
    <row r="79" spans="1:26" s="1" customFormat="1" ht="14.25" customHeight="1" thickBot="1" x14ac:dyDescent="0.25">
      <c r="A79" s="1046"/>
      <c r="B79" s="1012"/>
      <c r="C79" s="1049"/>
      <c r="D79" s="1018"/>
      <c r="E79" s="1021"/>
      <c r="F79" s="1081"/>
      <c r="G79" s="1092"/>
      <c r="H79" s="1095"/>
      <c r="I79" s="1274"/>
      <c r="J79" s="518" t="s">
        <v>75</v>
      </c>
      <c r="K79" s="592">
        <v>1000</v>
      </c>
      <c r="L79" s="198"/>
      <c r="M79" s="289"/>
      <c r="N79" s="281"/>
      <c r="O79" s="156"/>
      <c r="P79" s="303"/>
      <c r="Q79" s="312"/>
      <c r="R79" s="274"/>
      <c r="S79" s="323"/>
      <c r="T79" s="1248"/>
      <c r="U79" s="6"/>
    </row>
    <row r="80" spans="1:26" s="1" customFormat="1" ht="15.75" customHeight="1" thickBot="1" x14ac:dyDescent="0.25">
      <c r="A80" s="1047"/>
      <c r="B80" s="1013"/>
      <c r="C80" s="1050"/>
      <c r="D80" s="1019"/>
      <c r="E80" s="1022"/>
      <c r="F80" s="159" t="s">
        <v>47</v>
      </c>
      <c r="G80" s="1093"/>
      <c r="H80" s="1096"/>
      <c r="I80" s="1275"/>
      <c r="J80" s="615" t="s">
        <v>31</v>
      </c>
      <c r="K80" s="349">
        <f>SUM(K77:K79)</f>
        <v>1054.8</v>
      </c>
      <c r="L80" s="197">
        <f t="shared" ref="L80:N80" si="17">SUM(L77:L79)</f>
        <v>216.9</v>
      </c>
      <c r="M80" s="187">
        <f t="shared" si="17"/>
        <v>566.9</v>
      </c>
      <c r="N80" s="197">
        <f t="shared" si="17"/>
        <v>0</v>
      </c>
      <c r="O80" s="515"/>
      <c r="P80" s="304"/>
      <c r="Q80" s="313"/>
      <c r="R80" s="275"/>
      <c r="S80" s="324"/>
      <c r="T80" s="347"/>
      <c r="Z80" s="1289"/>
    </row>
    <row r="81" spans="1:26" s="1" customFormat="1" ht="28.5" customHeight="1" x14ac:dyDescent="0.2">
      <c r="A81" s="1045" t="s">
        <v>14</v>
      </c>
      <c r="B81" s="1011" t="s">
        <v>36</v>
      </c>
      <c r="C81" s="1048" t="s">
        <v>32</v>
      </c>
      <c r="D81" s="1017"/>
      <c r="E81" s="1068" t="s">
        <v>200</v>
      </c>
      <c r="F81" s="1080" t="s">
        <v>78</v>
      </c>
      <c r="G81" s="1082" t="s">
        <v>147</v>
      </c>
      <c r="H81" s="1054" t="s">
        <v>45</v>
      </c>
      <c r="I81" s="1299" t="s">
        <v>208</v>
      </c>
      <c r="J81" s="616" t="s">
        <v>101</v>
      </c>
      <c r="K81" s="593">
        <v>41</v>
      </c>
      <c r="L81" s="738">
        <v>26.9</v>
      </c>
      <c r="M81" s="290"/>
      <c r="N81" s="477"/>
      <c r="O81" s="531" t="s">
        <v>88</v>
      </c>
      <c r="P81" s="532">
        <v>0.5</v>
      </c>
      <c r="Q81" s="672">
        <v>1</v>
      </c>
      <c r="R81" s="533"/>
      <c r="S81" s="504"/>
      <c r="T81" s="1249"/>
      <c r="Z81" s="1287"/>
    </row>
    <row r="82" spans="1:26" s="1" customFormat="1" ht="24.75" customHeight="1" thickBot="1" x14ac:dyDescent="0.25">
      <c r="A82" s="1046"/>
      <c r="B82" s="1012"/>
      <c r="C82" s="1049"/>
      <c r="D82" s="1018"/>
      <c r="E82" s="1069"/>
      <c r="F82" s="1081"/>
      <c r="G82" s="1083"/>
      <c r="H82" s="1055"/>
      <c r="I82" s="1300"/>
      <c r="J82" s="616" t="s">
        <v>48</v>
      </c>
      <c r="K82" s="593">
        <v>250</v>
      </c>
      <c r="L82" s="477">
        <v>250</v>
      </c>
      <c r="M82" s="290"/>
      <c r="N82" s="477"/>
      <c r="O82" s="1323" t="s">
        <v>215</v>
      </c>
      <c r="P82" s="534"/>
      <c r="Q82" s="535">
        <v>65</v>
      </c>
      <c r="R82" s="536">
        <v>100</v>
      </c>
      <c r="S82" s="537"/>
      <c r="T82" s="1249"/>
      <c r="Z82" s="1344"/>
    </row>
    <row r="83" spans="1:26" s="1" customFormat="1" ht="16.5" customHeight="1" x14ac:dyDescent="0.2">
      <c r="A83" s="1046"/>
      <c r="B83" s="1012"/>
      <c r="C83" s="1049"/>
      <c r="D83" s="1018"/>
      <c r="E83" s="1069"/>
      <c r="F83" s="497"/>
      <c r="G83" s="1083"/>
      <c r="H83" s="1055"/>
      <c r="I83" s="1300"/>
      <c r="J83" s="614" t="s">
        <v>21</v>
      </c>
      <c r="K83" s="619"/>
      <c r="L83" s="114">
        <v>400</v>
      </c>
      <c r="M83" s="200">
        <v>409</v>
      </c>
      <c r="N83" s="415"/>
      <c r="O83" s="1324"/>
      <c r="P83" s="538"/>
      <c r="Q83" s="539"/>
      <c r="R83" s="540"/>
      <c r="S83" s="505"/>
      <c r="T83" s="430"/>
      <c r="Z83" s="278"/>
    </row>
    <row r="84" spans="1:26" s="1" customFormat="1" ht="15.75" customHeight="1" thickBot="1" x14ac:dyDescent="0.25">
      <c r="A84" s="1047"/>
      <c r="B84" s="1013"/>
      <c r="C84" s="1050"/>
      <c r="D84" s="1019"/>
      <c r="E84" s="1070"/>
      <c r="F84" s="160"/>
      <c r="G84" s="1084"/>
      <c r="H84" s="1056"/>
      <c r="I84" s="1294"/>
      <c r="J84" s="586" t="s">
        <v>31</v>
      </c>
      <c r="K84" s="413">
        <f>SUM(K81:K82)</f>
        <v>291</v>
      </c>
      <c r="L84" s="67">
        <f>SUM(L81:L83)</f>
        <v>676.9</v>
      </c>
      <c r="M84" s="199">
        <f>SUM(M81:M83)</f>
        <v>409</v>
      </c>
      <c r="N84" s="391"/>
      <c r="O84" s="1325"/>
      <c r="P84" s="541"/>
      <c r="Q84" s="542"/>
      <c r="R84" s="543"/>
      <c r="S84" s="429"/>
      <c r="T84" s="431"/>
    </row>
    <row r="85" spans="1:26" s="1" customFormat="1" ht="32.25" customHeight="1" x14ac:dyDescent="0.2">
      <c r="A85" s="139" t="s">
        <v>14</v>
      </c>
      <c r="B85" s="98" t="s">
        <v>36</v>
      </c>
      <c r="C85" s="121" t="s">
        <v>36</v>
      </c>
      <c r="D85" s="174"/>
      <c r="E85" s="627" t="s">
        <v>94</v>
      </c>
      <c r="F85" s="1080" t="s">
        <v>77</v>
      </c>
      <c r="G85" s="495"/>
      <c r="H85" s="490" t="s">
        <v>81</v>
      </c>
      <c r="I85" s="1273" t="s">
        <v>127</v>
      </c>
      <c r="J85" s="220"/>
      <c r="K85" s="609"/>
      <c r="L85" s="284"/>
      <c r="M85" s="293"/>
      <c r="N85" s="284"/>
      <c r="O85" s="110"/>
      <c r="P85" s="222"/>
      <c r="Q85" s="54"/>
      <c r="R85" s="261"/>
      <c r="S85" s="12"/>
      <c r="T85" s="347"/>
      <c r="W85" s="6"/>
    </row>
    <row r="86" spans="1:26" s="1" customFormat="1" ht="16.5" customHeight="1" x14ac:dyDescent="0.2">
      <c r="A86" s="484"/>
      <c r="B86" s="485"/>
      <c r="C86" s="486"/>
      <c r="D86" s="1369" t="s">
        <v>14</v>
      </c>
      <c r="E86" s="1368" t="s">
        <v>98</v>
      </c>
      <c r="F86" s="1081"/>
      <c r="G86" s="1366">
        <v>13020427</v>
      </c>
      <c r="H86" s="480"/>
      <c r="I86" s="1274"/>
      <c r="J86" s="219" t="s">
        <v>101</v>
      </c>
      <c r="K86" s="593">
        <v>20.2</v>
      </c>
      <c r="L86" s="280"/>
      <c r="M86" s="288"/>
      <c r="N86" s="330"/>
      <c r="O86" s="111" t="s">
        <v>88</v>
      </c>
      <c r="P86" s="307">
        <v>1</v>
      </c>
      <c r="Q86" s="318"/>
      <c r="R86" s="263"/>
      <c r="S86" s="39"/>
      <c r="T86" s="434"/>
      <c r="V86" s="6"/>
      <c r="W86" s="6"/>
      <c r="X86" s="6"/>
    </row>
    <row r="87" spans="1:26" s="1" customFormat="1" ht="30" customHeight="1" x14ac:dyDescent="0.2">
      <c r="A87" s="484"/>
      <c r="B87" s="485"/>
      <c r="C87" s="486"/>
      <c r="D87" s="1018"/>
      <c r="E87" s="1002"/>
      <c r="F87" s="497"/>
      <c r="G87" s="1367"/>
      <c r="H87" s="480"/>
      <c r="I87" s="1274"/>
      <c r="J87" s="315" t="s">
        <v>21</v>
      </c>
      <c r="K87" s="591"/>
      <c r="L87" s="257">
        <v>160</v>
      </c>
      <c r="M87" s="295"/>
      <c r="N87" s="329"/>
      <c r="O87" s="300" t="s">
        <v>160</v>
      </c>
      <c r="P87" s="223"/>
      <c r="Q87" s="319">
        <v>1</v>
      </c>
      <c r="R87" s="234"/>
      <c r="S87" s="215"/>
      <c r="T87" s="426"/>
      <c r="V87" s="6"/>
      <c r="W87" s="6"/>
    </row>
    <row r="88" spans="1:26" s="1" customFormat="1" ht="28.5" customHeight="1" x14ac:dyDescent="0.2">
      <c r="A88" s="484"/>
      <c r="B88" s="485"/>
      <c r="C88" s="486"/>
      <c r="D88" s="173" t="s">
        <v>32</v>
      </c>
      <c r="E88" s="508" t="s">
        <v>95</v>
      </c>
      <c r="F88" s="163"/>
      <c r="G88" s="1006">
        <v>13020422</v>
      </c>
      <c r="H88" s="480"/>
      <c r="I88" s="1293" t="s">
        <v>92</v>
      </c>
      <c r="J88" s="331" t="s">
        <v>101</v>
      </c>
      <c r="K88" s="612">
        <v>24</v>
      </c>
      <c r="L88" s="285"/>
      <c r="M88" s="296"/>
      <c r="N88" s="285"/>
      <c r="O88" s="488" t="s">
        <v>93</v>
      </c>
      <c r="P88" s="328">
        <v>100</v>
      </c>
      <c r="Q88" s="317"/>
      <c r="R88" s="262"/>
      <c r="S88" s="327"/>
      <c r="T88" s="347"/>
    </row>
    <row r="89" spans="1:26" s="1" customFormat="1" ht="17.25" customHeight="1" thickBot="1" x14ac:dyDescent="0.25">
      <c r="A89" s="140"/>
      <c r="B89" s="99"/>
      <c r="C89" s="100"/>
      <c r="D89" s="175"/>
      <c r="E89" s="122"/>
      <c r="F89" s="507"/>
      <c r="G89" s="1007"/>
      <c r="H89" s="481"/>
      <c r="I89" s="1294"/>
      <c r="J89" s="221" t="s">
        <v>31</v>
      </c>
      <c r="K89" s="349">
        <f>SUM(K85:K88)</f>
        <v>44.2</v>
      </c>
      <c r="L89" s="197">
        <f>SUM(L85:L88)</f>
        <v>160</v>
      </c>
      <c r="M89" s="187"/>
      <c r="N89" s="185"/>
      <c r="O89" s="492"/>
      <c r="P89" s="304"/>
      <c r="Q89" s="320"/>
      <c r="R89" s="241"/>
      <c r="S89" s="216"/>
      <c r="T89" s="311"/>
    </row>
    <row r="90" spans="1:26" s="1" customFormat="1" ht="12.75" customHeight="1" x14ac:dyDescent="0.2">
      <c r="A90" s="1045" t="s">
        <v>14</v>
      </c>
      <c r="B90" s="1011" t="s">
        <v>36</v>
      </c>
      <c r="C90" s="1014" t="s">
        <v>39</v>
      </c>
      <c r="D90" s="1017"/>
      <c r="E90" s="1020" t="s">
        <v>209</v>
      </c>
      <c r="F90" s="161" t="s">
        <v>47</v>
      </c>
      <c r="G90" s="1023">
        <v>13020418</v>
      </c>
      <c r="H90" s="995" t="s">
        <v>44</v>
      </c>
      <c r="I90" s="1262" t="s">
        <v>129</v>
      </c>
      <c r="J90" s="614" t="s">
        <v>21</v>
      </c>
      <c r="K90" s="605"/>
      <c r="L90" s="517">
        <v>150</v>
      </c>
      <c r="M90" s="520"/>
      <c r="N90" s="521"/>
      <c r="O90" s="1264" t="s">
        <v>204</v>
      </c>
      <c r="P90" s="389"/>
      <c r="Q90" s="631">
        <v>100</v>
      </c>
      <c r="R90" s="661"/>
      <c r="S90" s="573"/>
      <c r="T90" s="658"/>
    </row>
    <row r="91" spans="1:26" s="1" customFormat="1" ht="27" customHeight="1" x14ac:dyDescent="0.2">
      <c r="A91" s="1046"/>
      <c r="B91" s="1012"/>
      <c r="C91" s="1015"/>
      <c r="D91" s="1018"/>
      <c r="E91" s="1021"/>
      <c r="F91" s="1000" t="s">
        <v>77</v>
      </c>
      <c r="G91" s="1024"/>
      <c r="H91" s="996"/>
      <c r="I91" s="1370"/>
      <c r="J91" s="217"/>
      <c r="K91" s="591"/>
      <c r="L91" s="522"/>
      <c r="M91" s="519"/>
      <c r="N91" s="523"/>
      <c r="O91" s="1265"/>
      <c r="P91" s="390"/>
      <c r="Q91" s="309"/>
      <c r="R91" s="663"/>
      <c r="S91" s="664"/>
      <c r="T91" s="6"/>
      <c r="V91" s="6"/>
    </row>
    <row r="92" spans="1:26" s="1" customFormat="1" ht="18" customHeight="1" thickBot="1" x14ac:dyDescent="0.25">
      <c r="A92" s="1047"/>
      <c r="B92" s="1013"/>
      <c r="C92" s="1016"/>
      <c r="D92" s="1019"/>
      <c r="E92" s="1022"/>
      <c r="F92" s="1001"/>
      <c r="G92" s="1025"/>
      <c r="H92" s="997"/>
      <c r="I92" s="494"/>
      <c r="J92" s="586" t="s">
        <v>31</v>
      </c>
      <c r="K92" s="413"/>
      <c r="L92" s="524">
        <f>L90</f>
        <v>150</v>
      </c>
      <c r="M92" s="525"/>
      <c r="N92" s="526"/>
      <c r="O92" s="660"/>
      <c r="P92" s="392"/>
      <c r="Q92" s="574"/>
      <c r="R92" s="575"/>
      <c r="S92" s="576"/>
      <c r="V92" s="6"/>
    </row>
    <row r="93" spans="1:26" s="1" customFormat="1" ht="17.25" customHeight="1" x14ac:dyDescent="0.2">
      <c r="A93" s="1045" t="s">
        <v>14</v>
      </c>
      <c r="B93" s="1011" t="s">
        <v>36</v>
      </c>
      <c r="C93" s="1048" t="s">
        <v>49</v>
      </c>
      <c r="D93" s="1017"/>
      <c r="E93" s="1068" t="s">
        <v>195</v>
      </c>
      <c r="F93" s="1004"/>
      <c r="G93" s="992">
        <v>13020433</v>
      </c>
      <c r="H93" s="995" t="s">
        <v>81</v>
      </c>
      <c r="I93" s="1262" t="s">
        <v>127</v>
      </c>
      <c r="J93" s="613" t="s">
        <v>21</v>
      </c>
      <c r="K93" s="605"/>
      <c r="L93" s="19">
        <v>19.399999999999999</v>
      </c>
      <c r="M93" s="195"/>
      <c r="N93" s="279"/>
      <c r="O93" s="558" t="s">
        <v>194</v>
      </c>
      <c r="P93" s="559"/>
      <c r="Q93" s="560">
        <v>100</v>
      </c>
      <c r="R93" s="561"/>
      <c r="S93" s="562"/>
      <c r="T93" s="1247"/>
      <c r="W93" s="6"/>
      <c r="X93" s="6"/>
    </row>
    <row r="94" spans="1:26" s="1" customFormat="1" ht="23.25" customHeight="1" x14ac:dyDescent="0.2">
      <c r="A94" s="1046"/>
      <c r="B94" s="1012"/>
      <c r="C94" s="1049"/>
      <c r="D94" s="1018"/>
      <c r="E94" s="1069"/>
      <c r="F94" s="1005"/>
      <c r="G94" s="993"/>
      <c r="H94" s="996"/>
      <c r="I94" s="1263"/>
      <c r="J94" s="13"/>
      <c r="K94" s="591"/>
      <c r="L94" s="82"/>
      <c r="M94" s="189"/>
      <c r="N94" s="217"/>
      <c r="O94" s="563"/>
      <c r="P94" s="564"/>
      <c r="Q94" s="565"/>
      <c r="R94" s="566"/>
      <c r="S94" s="567"/>
      <c r="T94" s="1247"/>
      <c r="U94" s="6"/>
      <c r="W94" s="6"/>
      <c r="X94" s="6"/>
    </row>
    <row r="95" spans="1:26" s="1" customFormat="1" ht="15.75" customHeight="1" thickBot="1" x14ac:dyDescent="0.25">
      <c r="A95" s="1047"/>
      <c r="B95" s="1013"/>
      <c r="C95" s="1050"/>
      <c r="D95" s="1019"/>
      <c r="E95" s="1070"/>
      <c r="F95" s="1071"/>
      <c r="G95" s="994"/>
      <c r="H95" s="997"/>
      <c r="I95" s="1326"/>
      <c r="J95" s="18" t="s">
        <v>31</v>
      </c>
      <c r="K95" s="349"/>
      <c r="L95" s="10">
        <f t="shared" ref="L95" si="18">SUM(L93:L93)</f>
        <v>19.399999999999999</v>
      </c>
      <c r="M95" s="187"/>
      <c r="N95" s="197"/>
      <c r="O95" s="568"/>
      <c r="P95" s="569"/>
      <c r="Q95" s="570"/>
      <c r="R95" s="571"/>
      <c r="S95" s="572"/>
      <c r="T95" s="1247"/>
      <c r="V95" s="6"/>
    </row>
    <row r="96" spans="1:26" s="1" customFormat="1" ht="30" customHeight="1" x14ac:dyDescent="0.2">
      <c r="A96" s="139" t="s">
        <v>14</v>
      </c>
      <c r="B96" s="98" t="s">
        <v>36</v>
      </c>
      <c r="C96" s="121" t="s">
        <v>50</v>
      </c>
      <c r="D96" s="483"/>
      <c r="E96" s="1074" t="s">
        <v>201</v>
      </c>
      <c r="F96" s="1076" t="s">
        <v>47</v>
      </c>
      <c r="G96" s="495"/>
      <c r="H96" s="670" t="s">
        <v>81</v>
      </c>
      <c r="I96" s="1262" t="s">
        <v>127</v>
      </c>
      <c r="J96" s="614" t="s">
        <v>21</v>
      </c>
      <c r="K96" s="609"/>
      <c r="L96" s="284">
        <v>4.5</v>
      </c>
      <c r="M96" s="293">
        <v>37.9</v>
      </c>
      <c r="N96" s="284"/>
      <c r="O96" s="110" t="s">
        <v>197</v>
      </c>
      <c r="P96" s="12"/>
      <c r="Q96" s="54">
        <v>1</v>
      </c>
      <c r="R96" s="261"/>
      <c r="S96" s="12"/>
      <c r="W96" s="6"/>
    </row>
    <row r="97" spans="1:25" s="1" customFormat="1" ht="22.5" customHeight="1" thickBot="1" x14ac:dyDescent="0.25">
      <c r="A97" s="140"/>
      <c r="B97" s="99"/>
      <c r="C97" s="100"/>
      <c r="D97" s="175"/>
      <c r="E97" s="1075"/>
      <c r="F97" s="1077"/>
      <c r="G97" s="495"/>
      <c r="H97" s="670"/>
      <c r="I97" s="1326"/>
      <c r="J97" s="615" t="s">
        <v>31</v>
      </c>
      <c r="K97" s="349"/>
      <c r="L97" s="197">
        <f>L96</f>
        <v>4.5</v>
      </c>
      <c r="M97" s="187">
        <f t="shared" ref="M97" si="19">M96</f>
        <v>37.9</v>
      </c>
      <c r="N97" s="185"/>
      <c r="O97" s="530" t="s">
        <v>196</v>
      </c>
      <c r="P97" s="216"/>
      <c r="Q97" s="313"/>
      <c r="R97" s="275">
        <v>100</v>
      </c>
      <c r="S97" s="324"/>
    </row>
    <row r="98" spans="1:25" s="1" customFormat="1" ht="27" customHeight="1" x14ac:dyDescent="0.2">
      <c r="A98" s="1045" t="s">
        <v>14</v>
      </c>
      <c r="B98" s="1011" t="s">
        <v>36</v>
      </c>
      <c r="C98" s="1048" t="s">
        <v>19</v>
      </c>
      <c r="D98" s="1017"/>
      <c r="E98" s="1068" t="s">
        <v>133</v>
      </c>
      <c r="F98" s="1004" t="s">
        <v>47</v>
      </c>
      <c r="G98" s="992">
        <v>13020433</v>
      </c>
      <c r="H98" s="995" t="s">
        <v>45</v>
      </c>
      <c r="I98" s="1262" t="s">
        <v>131</v>
      </c>
      <c r="J98" s="613" t="s">
        <v>21</v>
      </c>
      <c r="K98" s="605">
        <v>33</v>
      </c>
      <c r="L98" s="654">
        <v>47</v>
      </c>
      <c r="M98" s="652">
        <v>81.08</v>
      </c>
      <c r="N98" s="653"/>
      <c r="O98" s="657" t="s">
        <v>138</v>
      </c>
      <c r="P98" s="544">
        <v>1</v>
      </c>
      <c r="Q98" s="545">
        <v>1</v>
      </c>
      <c r="R98" s="546"/>
      <c r="S98" s="547"/>
      <c r="T98" s="1247"/>
      <c r="W98" s="6"/>
      <c r="X98" s="6"/>
    </row>
    <row r="99" spans="1:25" s="1" customFormat="1" ht="28.5" customHeight="1" x14ac:dyDescent="0.2">
      <c r="A99" s="1046"/>
      <c r="B99" s="1012"/>
      <c r="C99" s="1049"/>
      <c r="D99" s="1018"/>
      <c r="E99" s="1069"/>
      <c r="F99" s="1005"/>
      <c r="G99" s="993"/>
      <c r="H99" s="996"/>
      <c r="I99" s="1263"/>
      <c r="J99" s="616" t="s">
        <v>101</v>
      </c>
      <c r="K99" s="593"/>
      <c r="L99" s="654">
        <v>26</v>
      </c>
      <c r="M99" s="655"/>
      <c r="N99" s="656"/>
      <c r="O99" s="548" t="s">
        <v>88</v>
      </c>
      <c r="P99" s="549"/>
      <c r="Q99" s="550"/>
      <c r="R99" s="551">
        <v>1</v>
      </c>
      <c r="S99" s="552"/>
      <c r="T99" s="1247"/>
      <c r="W99" s="6"/>
      <c r="X99" s="6"/>
    </row>
    <row r="100" spans="1:25" s="1" customFormat="1" ht="18" customHeight="1" thickBot="1" x14ac:dyDescent="0.25">
      <c r="A100" s="1047"/>
      <c r="B100" s="1013"/>
      <c r="C100" s="1050"/>
      <c r="D100" s="1019"/>
      <c r="E100" s="1070"/>
      <c r="F100" s="1071"/>
      <c r="G100" s="994"/>
      <c r="H100" s="997"/>
      <c r="I100" s="1326"/>
      <c r="J100" s="18" t="s">
        <v>31</v>
      </c>
      <c r="K100" s="349">
        <f>SUM(K98:K98)</f>
        <v>33</v>
      </c>
      <c r="L100" s="10">
        <f>SUM(L98:L99)</f>
        <v>73</v>
      </c>
      <c r="M100" s="187">
        <f t="shared" ref="M100" si="20">SUM(M98:M98)</f>
        <v>81.08</v>
      </c>
      <c r="N100" s="197"/>
      <c r="O100" s="553" t="s">
        <v>159</v>
      </c>
      <c r="P100" s="554"/>
      <c r="Q100" s="555"/>
      <c r="R100" s="556"/>
      <c r="S100" s="557">
        <v>40</v>
      </c>
      <c r="T100" s="1247"/>
      <c r="V100" s="6"/>
    </row>
    <row r="101" spans="1:25" s="1" customFormat="1" ht="15.75" customHeight="1" x14ac:dyDescent="0.2">
      <c r="A101" s="1045" t="s">
        <v>14</v>
      </c>
      <c r="B101" s="1011" t="s">
        <v>36</v>
      </c>
      <c r="C101" s="1014" t="s">
        <v>51</v>
      </c>
      <c r="D101" s="1017"/>
      <c r="E101" s="1074" t="s">
        <v>233</v>
      </c>
      <c r="F101" s="161" t="s">
        <v>47</v>
      </c>
      <c r="G101" s="1268">
        <v>13020418</v>
      </c>
      <c r="H101" s="1271" t="s">
        <v>44</v>
      </c>
      <c r="I101" s="1262" t="s">
        <v>129</v>
      </c>
      <c r="J101" s="614" t="s">
        <v>101</v>
      </c>
      <c r="K101" s="605"/>
      <c r="L101" s="517">
        <v>130</v>
      </c>
      <c r="M101" s="520"/>
      <c r="N101" s="521"/>
      <c r="O101" s="1264" t="s">
        <v>204</v>
      </c>
      <c r="P101" s="389"/>
      <c r="Q101" s="308">
        <v>100</v>
      </c>
      <c r="R101" s="840">
        <v>100</v>
      </c>
      <c r="S101" s="389">
        <v>100</v>
      </c>
      <c r="T101" s="658"/>
    </row>
    <row r="102" spans="1:25" s="1" customFormat="1" ht="15.75" customHeight="1" x14ac:dyDescent="0.2">
      <c r="A102" s="1046"/>
      <c r="B102" s="1012"/>
      <c r="C102" s="1015"/>
      <c r="D102" s="1018"/>
      <c r="E102" s="1266"/>
      <c r="F102" s="1072" t="s">
        <v>77</v>
      </c>
      <c r="G102" s="1269"/>
      <c r="H102" s="996"/>
      <c r="I102" s="1263"/>
      <c r="J102" s="616" t="s">
        <v>21</v>
      </c>
      <c r="K102" s="593"/>
      <c r="L102" s="745">
        <v>70</v>
      </c>
      <c r="M102" s="878">
        <v>130</v>
      </c>
      <c r="N102" s="744">
        <v>130</v>
      </c>
      <c r="O102" s="1265"/>
      <c r="P102" s="390"/>
      <c r="Q102" s="309"/>
      <c r="R102" s="663"/>
      <c r="S102" s="664"/>
      <c r="T102" s="6"/>
      <c r="V102" s="6"/>
    </row>
    <row r="103" spans="1:25" s="1" customFormat="1" ht="15.75" customHeight="1" thickBot="1" x14ac:dyDescent="0.25">
      <c r="A103" s="1047"/>
      <c r="B103" s="1013"/>
      <c r="C103" s="1016"/>
      <c r="D103" s="1019"/>
      <c r="E103" s="1267"/>
      <c r="F103" s="1073"/>
      <c r="G103" s="1270"/>
      <c r="H103" s="1272"/>
      <c r="I103" s="836"/>
      <c r="J103" s="803" t="s">
        <v>31</v>
      </c>
      <c r="K103" s="413"/>
      <c r="L103" s="875">
        <f>SUM(L101:L102)</f>
        <v>200</v>
      </c>
      <c r="M103" s="525">
        <f>SUM(M102)</f>
        <v>130</v>
      </c>
      <c r="N103" s="858">
        <f>SUM(N102)</f>
        <v>130</v>
      </c>
      <c r="O103" s="837"/>
      <c r="P103" s="392"/>
      <c r="Q103" s="574"/>
      <c r="R103" s="575"/>
      <c r="S103" s="576"/>
      <c r="V103" s="6"/>
    </row>
    <row r="104" spans="1:25" s="1" customFormat="1" ht="12.75" customHeight="1" x14ac:dyDescent="0.2">
      <c r="A104" s="1045" t="s">
        <v>14</v>
      </c>
      <c r="B104" s="1011" t="s">
        <v>36</v>
      </c>
      <c r="C104" s="1014" t="s">
        <v>52</v>
      </c>
      <c r="D104" s="1017"/>
      <c r="E104" s="1074" t="s">
        <v>231</v>
      </c>
      <c r="F104" s="161" t="s">
        <v>47</v>
      </c>
      <c r="G104" s="1268">
        <v>13020418</v>
      </c>
      <c r="H104" s="1271" t="s">
        <v>44</v>
      </c>
      <c r="I104" s="1262" t="s">
        <v>129</v>
      </c>
      <c r="J104" s="614" t="s">
        <v>101</v>
      </c>
      <c r="K104" s="605"/>
      <c r="L104" s="517">
        <v>50</v>
      </c>
      <c r="M104" s="520"/>
      <c r="N104" s="521"/>
      <c r="O104" s="1264" t="s">
        <v>204</v>
      </c>
      <c r="P104" s="389"/>
      <c r="Q104" s="308">
        <v>100</v>
      </c>
      <c r="R104" s="840"/>
      <c r="S104" s="389"/>
      <c r="T104" s="658"/>
    </row>
    <row r="105" spans="1:25" s="1" customFormat="1" ht="24.75" customHeight="1" x14ac:dyDescent="0.2">
      <c r="A105" s="1046"/>
      <c r="B105" s="1012"/>
      <c r="C105" s="1015"/>
      <c r="D105" s="1018"/>
      <c r="E105" s="1266"/>
      <c r="F105" s="1072" t="s">
        <v>77</v>
      </c>
      <c r="G105" s="1269"/>
      <c r="H105" s="996"/>
      <c r="I105" s="1263"/>
      <c r="J105" s="217"/>
      <c r="K105" s="591"/>
      <c r="L105" s="522"/>
      <c r="M105" s="519"/>
      <c r="N105" s="523"/>
      <c r="O105" s="1265"/>
      <c r="P105" s="390"/>
      <c r="Q105" s="309"/>
      <c r="R105" s="663"/>
      <c r="S105" s="664"/>
      <c r="T105" s="6"/>
      <c r="V105" s="6"/>
    </row>
    <row r="106" spans="1:25" s="1" customFormat="1" ht="18" customHeight="1" thickBot="1" x14ac:dyDescent="0.25">
      <c r="A106" s="1047"/>
      <c r="B106" s="1013"/>
      <c r="C106" s="1016"/>
      <c r="D106" s="1019"/>
      <c r="E106" s="1267"/>
      <c r="F106" s="1073"/>
      <c r="G106" s="1270"/>
      <c r="H106" s="1272"/>
      <c r="I106" s="836"/>
      <c r="J106" s="803" t="s">
        <v>31</v>
      </c>
      <c r="K106" s="413"/>
      <c r="L106" s="875">
        <f>L104</f>
        <v>50</v>
      </c>
      <c r="M106" s="525">
        <f t="shared" ref="M106:N106" si="21">M104</f>
        <v>0</v>
      </c>
      <c r="N106" s="862">
        <f t="shared" si="21"/>
        <v>0</v>
      </c>
      <c r="O106" s="837"/>
      <c r="P106" s="392"/>
      <c r="Q106" s="574"/>
      <c r="R106" s="575"/>
      <c r="S106" s="576"/>
      <c r="V106" s="6"/>
    </row>
    <row r="107" spans="1:25" s="1" customFormat="1" ht="27" customHeight="1" x14ac:dyDescent="0.2">
      <c r="A107" s="1045" t="s">
        <v>14</v>
      </c>
      <c r="B107" s="1011" t="s">
        <v>36</v>
      </c>
      <c r="C107" s="1048" t="s">
        <v>103</v>
      </c>
      <c r="D107" s="1017"/>
      <c r="E107" s="1020" t="s">
        <v>130</v>
      </c>
      <c r="F107" s="162" t="s">
        <v>47</v>
      </c>
      <c r="G107" s="1051">
        <v>13020413</v>
      </c>
      <c r="H107" s="1054" t="s">
        <v>45</v>
      </c>
      <c r="I107" s="1299" t="s">
        <v>104</v>
      </c>
      <c r="J107" s="220" t="s">
        <v>21</v>
      </c>
      <c r="K107" s="605">
        <v>40</v>
      </c>
      <c r="L107" s="284"/>
      <c r="M107" s="293"/>
      <c r="N107" s="283"/>
      <c r="O107" s="632" t="s">
        <v>88</v>
      </c>
      <c r="P107" s="633">
        <v>1</v>
      </c>
      <c r="Q107" s="316">
        <v>1</v>
      </c>
      <c r="R107" s="277"/>
      <c r="S107" s="432"/>
      <c r="T107" s="426"/>
      <c r="W107" s="6"/>
      <c r="Y107" s="6"/>
    </row>
    <row r="108" spans="1:25" s="1" customFormat="1" ht="15" customHeight="1" x14ac:dyDescent="0.2">
      <c r="A108" s="1046"/>
      <c r="B108" s="1012"/>
      <c r="C108" s="1049"/>
      <c r="D108" s="1018"/>
      <c r="E108" s="1021"/>
      <c r="F108" s="1072" t="s">
        <v>77</v>
      </c>
      <c r="G108" s="1052"/>
      <c r="H108" s="1055"/>
      <c r="I108" s="1300"/>
      <c r="J108" s="331" t="s">
        <v>48</v>
      </c>
      <c r="K108" s="593"/>
      <c r="L108" s="16"/>
      <c r="M108" s="191">
        <v>118.9</v>
      </c>
      <c r="N108" s="191">
        <v>476.1</v>
      </c>
      <c r="O108" s="1008" t="s">
        <v>158</v>
      </c>
      <c r="P108" s="634"/>
      <c r="Q108" s="335"/>
      <c r="R108" s="298">
        <v>20</v>
      </c>
      <c r="S108" s="433">
        <v>100</v>
      </c>
      <c r="T108" s="659"/>
      <c r="W108" s="6"/>
      <c r="Y108" s="6"/>
    </row>
    <row r="109" spans="1:25" s="1" customFormat="1" ht="15" customHeight="1" thickBot="1" x14ac:dyDescent="0.25">
      <c r="A109" s="1047"/>
      <c r="B109" s="1013"/>
      <c r="C109" s="1050"/>
      <c r="D109" s="1019"/>
      <c r="E109" s="1022"/>
      <c r="F109" s="1073"/>
      <c r="G109" s="1053"/>
      <c r="H109" s="1056"/>
      <c r="I109" s="1294"/>
      <c r="J109" s="615" t="s">
        <v>31</v>
      </c>
      <c r="K109" s="349">
        <f>SUM(K107:K108)</f>
        <v>40</v>
      </c>
      <c r="L109" s="10"/>
      <c r="M109" s="187">
        <f>SUM(M107:M108)</f>
        <v>118.9</v>
      </c>
      <c r="N109" s="185">
        <f>SUM(N107:N108)</f>
        <v>476.1</v>
      </c>
      <c r="O109" s="1009"/>
      <c r="P109" s="235"/>
      <c r="Q109" s="435"/>
      <c r="R109" s="326"/>
      <c r="S109" s="436"/>
      <c r="T109" s="347"/>
      <c r="U109" s="6"/>
    </row>
    <row r="110" spans="1:25" s="1" customFormat="1" ht="27" customHeight="1" x14ac:dyDescent="0.2">
      <c r="A110" s="484" t="s">
        <v>14</v>
      </c>
      <c r="B110" s="485" t="s">
        <v>36</v>
      </c>
      <c r="C110" s="486" t="s">
        <v>161</v>
      </c>
      <c r="D110" s="173"/>
      <c r="E110" s="1002" t="s">
        <v>198</v>
      </c>
      <c r="F110" s="1004" t="s">
        <v>47</v>
      </c>
      <c r="G110" s="1006">
        <v>13020422</v>
      </c>
      <c r="H110" s="480" t="s">
        <v>44</v>
      </c>
      <c r="I110" s="1293" t="s">
        <v>129</v>
      </c>
      <c r="J110" s="331" t="s">
        <v>21</v>
      </c>
      <c r="K110" s="612"/>
      <c r="L110" s="685"/>
      <c r="M110" s="770"/>
      <c r="N110" s="771">
        <v>45</v>
      </c>
      <c r="O110" s="668" t="s">
        <v>194</v>
      </c>
      <c r="P110" s="669"/>
      <c r="Q110" s="683"/>
      <c r="R110" s="682"/>
      <c r="S110" s="389">
        <v>20</v>
      </c>
      <c r="T110" s="347"/>
    </row>
    <row r="111" spans="1:25" s="1" customFormat="1" ht="17.25" customHeight="1" thickBot="1" x14ac:dyDescent="0.25">
      <c r="A111" s="140"/>
      <c r="B111" s="99"/>
      <c r="C111" s="100"/>
      <c r="D111" s="175"/>
      <c r="E111" s="1003"/>
      <c r="F111" s="1005"/>
      <c r="G111" s="1007"/>
      <c r="H111" s="481"/>
      <c r="I111" s="1294"/>
      <c r="J111" s="221" t="s">
        <v>31</v>
      </c>
      <c r="K111" s="349"/>
      <c r="L111" s="10"/>
      <c r="M111" s="187"/>
      <c r="N111" s="185">
        <f>SUM(N110:N110)</f>
        <v>45</v>
      </c>
      <c r="O111" s="665"/>
      <c r="P111" s="141"/>
      <c r="Q111" s="666"/>
      <c r="R111" s="667"/>
      <c r="S111" s="216"/>
      <c r="T111" s="242"/>
    </row>
    <row r="112" spans="1:25" s="1" customFormat="1" ht="18.75" customHeight="1" x14ac:dyDescent="0.2">
      <c r="A112" s="1045"/>
      <c r="B112" s="1011"/>
      <c r="C112" s="1048"/>
      <c r="D112" s="1017"/>
      <c r="E112" s="1020" t="s">
        <v>132</v>
      </c>
      <c r="F112" s="1346" t="s">
        <v>47</v>
      </c>
      <c r="G112" s="1023">
        <v>13020431</v>
      </c>
      <c r="H112" s="995" t="s">
        <v>44</v>
      </c>
      <c r="I112" s="1262" t="s">
        <v>129</v>
      </c>
      <c r="J112" s="613" t="s">
        <v>21</v>
      </c>
      <c r="K112" s="605">
        <v>50</v>
      </c>
      <c r="L112" s="279"/>
      <c r="M112" s="286"/>
      <c r="N112" s="279"/>
      <c r="O112" s="1289" t="s">
        <v>80</v>
      </c>
      <c r="P112" s="1282">
        <v>100</v>
      </c>
      <c r="Q112" s="308"/>
      <c r="R112" s="513"/>
      <c r="S112" s="1276"/>
      <c r="T112" s="347"/>
    </row>
    <row r="113" spans="1:28" s="1" customFormat="1" ht="18.75" customHeight="1" x14ac:dyDescent="0.2">
      <c r="A113" s="1046"/>
      <c r="B113" s="1012"/>
      <c r="C113" s="1049"/>
      <c r="D113" s="1018"/>
      <c r="E113" s="1021"/>
      <c r="F113" s="1347"/>
      <c r="G113" s="1024"/>
      <c r="H113" s="996"/>
      <c r="I113" s="1263"/>
      <c r="J113" s="217"/>
      <c r="K113" s="591"/>
      <c r="L113" s="217"/>
      <c r="M113" s="287"/>
      <c r="N113" s="217"/>
      <c r="O113" s="1287"/>
      <c r="P113" s="1283"/>
      <c r="Q113" s="309"/>
      <c r="R113" s="514"/>
      <c r="S113" s="1277"/>
      <c r="T113" s="426"/>
      <c r="V113" s="6"/>
    </row>
    <row r="114" spans="1:28" s="1" customFormat="1" ht="16.5" customHeight="1" x14ac:dyDescent="0.2">
      <c r="A114" s="1314"/>
      <c r="B114" s="1320"/>
      <c r="C114" s="1303"/>
      <c r="D114" s="1018"/>
      <c r="E114" s="1348"/>
      <c r="F114" s="1347"/>
      <c r="G114" s="1024"/>
      <c r="H114" s="1285"/>
      <c r="I114" s="1263"/>
      <c r="J114" s="643" t="s">
        <v>31</v>
      </c>
      <c r="K114" s="644">
        <f t="shared" ref="K114" si="22">SUM(K112:K112)</f>
        <v>50</v>
      </c>
      <c r="L114" s="585"/>
      <c r="M114" s="645"/>
      <c r="N114" s="585"/>
      <c r="O114" s="1290"/>
      <c r="P114" s="1284"/>
      <c r="Q114" s="646"/>
      <c r="R114" s="647"/>
      <c r="S114" s="1278"/>
      <c r="T114" s="347"/>
      <c r="V114" s="6"/>
    </row>
    <row r="115" spans="1:28" s="1" customFormat="1" ht="34.5" customHeight="1" x14ac:dyDescent="0.2">
      <c r="A115" s="1301"/>
      <c r="B115" s="1319"/>
      <c r="C115" s="1302"/>
      <c r="D115" s="1018"/>
      <c r="E115" s="1304" t="s">
        <v>139</v>
      </c>
      <c r="F115" s="1305" t="s">
        <v>47</v>
      </c>
      <c r="G115" s="1297">
        <v>13020430</v>
      </c>
      <c r="H115" s="1315" t="s">
        <v>20</v>
      </c>
      <c r="I115" s="1295" t="s">
        <v>126</v>
      </c>
      <c r="J115" s="15" t="s">
        <v>21</v>
      </c>
      <c r="K115" s="619">
        <v>110</v>
      </c>
      <c r="L115" s="614"/>
      <c r="M115" s="291"/>
      <c r="N115" s="614"/>
      <c r="O115" s="1329" t="s">
        <v>105</v>
      </c>
      <c r="P115" s="1311">
        <v>1</v>
      </c>
      <c r="Q115" s="631"/>
      <c r="R115" s="270"/>
      <c r="S115" s="1306"/>
      <c r="T115" s="434"/>
      <c r="X115" s="6"/>
    </row>
    <row r="116" spans="1:28" s="1" customFormat="1" ht="15.75" customHeight="1" x14ac:dyDescent="0.2">
      <c r="A116" s="1314"/>
      <c r="B116" s="1320"/>
      <c r="C116" s="1303"/>
      <c r="D116" s="1018"/>
      <c r="E116" s="1304"/>
      <c r="F116" s="1305"/>
      <c r="G116" s="1298"/>
      <c r="H116" s="1315"/>
      <c r="I116" s="1296"/>
      <c r="J116" s="637" t="s">
        <v>31</v>
      </c>
      <c r="K116" s="638">
        <f>SUM(K115:K115)</f>
        <v>110</v>
      </c>
      <c r="L116" s="639"/>
      <c r="M116" s="640"/>
      <c r="N116" s="639"/>
      <c r="O116" s="1330"/>
      <c r="P116" s="1312"/>
      <c r="Q116" s="641"/>
      <c r="R116" s="642"/>
      <c r="S116" s="1307"/>
      <c r="T116" s="347"/>
    </row>
    <row r="117" spans="1:28" s="1" customFormat="1" ht="14.25" customHeight="1" x14ac:dyDescent="0.2">
      <c r="A117" s="1301"/>
      <c r="B117" s="1319"/>
      <c r="C117" s="1318"/>
      <c r="D117" s="1018"/>
      <c r="E117" s="1322" t="s">
        <v>140</v>
      </c>
      <c r="F117" s="649" t="s">
        <v>47</v>
      </c>
      <c r="G117" s="1316">
        <v>13020418</v>
      </c>
      <c r="H117" s="1315" t="s">
        <v>45</v>
      </c>
      <c r="I117" s="1295" t="s">
        <v>148</v>
      </c>
      <c r="J117" s="15" t="s">
        <v>101</v>
      </c>
      <c r="K117" s="619">
        <v>6</v>
      </c>
      <c r="L117" s="614"/>
      <c r="M117" s="291"/>
      <c r="N117" s="614"/>
      <c r="O117" s="1286" t="s">
        <v>53</v>
      </c>
      <c r="P117" s="1311">
        <v>100</v>
      </c>
      <c r="Q117" s="631"/>
      <c r="R117" s="270"/>
      <c r="S117" s="1306"/>
      <c r="T117" s="347"/>
    </row>
    <row r="118" spans="1:28" s="1" customFormat="1" ht="22.5" customHeight="1" x14ac:dyDescent="0.2">
      <c r="A118" s="1046"/>
      <c r="B118" s="1012"/>
      <c r="C118" s="1015"/>
      <c r="D118" s="1018"/>
      <c r="E118" s="1021"/>
      <c r="F118" s="1000" t="s">
        <v>77</v>
      </c>
      <c r="G118" s="1024"/>
      <c r="H118" s="996"/>
      <c r="I118" s="1263"/>
      <c r="J118" s="217"/>
      <c r="K118" s="591"/>
      <c r="L118" s="217"/>
      <c r="M118" s="287"/>
      <c r="N118" s="217"/>
      <c r="O118" s="1287"/>
      <c r="P118" s="1283"/>
      <c r="Q118" s="309"/>
      <c r="R118" s="636"/>
      <c r="S118" s="1277"/>
      <c r="T118" s="426"/>
      <c r="V118" s="6"/>
    </row>
    <row r="119" spans="1:28" s="1" customFormat="1" ht="18" customHeight="1" x14ac:dyDescent="0.2">
      <c r="A119" s="1314"/>
      <c r="B119" s="1320"/>
      <c r="C119" s="1321"/>
      <c r="D119" s="1018"/>
      <c r="E119" s="1322"/>
      <c r="F119" s="1313"/>
      <c r="G119" s="1317"/>
      <c r="H119" s="1315"/>
      <c r="I119" s="1296"/>
      <c r="J119" s="637" t="s">
        <v>31</v>
      </c>
      <c r="K119" s="638">
        <f>SUM(K117:K118)</f>
        <v>6</v>
      </c>
      <c r="L119" s="639"/>
      <c r="M119" s="640"/>
      <c r="N119" s="639"/>
      <c r="O119" s="1288"/>
      <c r="P119" s="1312"/>
      <c r="Q119" s="650"/>
      <c r="R119" s="651"/>
      <c r="S119" s="1307"/>
      <c r="T119" s="347"/>
      <c r="V119" s="6"/>
    </row>
    <row r="120" spans="1:28" s="1" customFormat="1" ht="14.25" customHeight="1" x14ac:dyDescent="0.2">
      <c r="A120" s="1301"/>
      <c r="B120" s="1319"/>
      <c r="C120" s="1318"/>
      <c r="D120" s="1018"/>
      <c r="E120" s="1279" t="s">
        <v>97</v>
      </c>
      <c r="F120" s="648" t="s">
        <v>47</v>
      </c>
      <c r="G120" s="1309">
        <v>13020403</v>
      </c>
      <c r="H120" s="1291" t="s">
        <v>45</v>
      </c>
      <c r="I120" s="1274" t="s">
        <v>148</v>
      </c>
      <c r="J120" s="617" t="s">
        <v>48</v>
      </c>
      <c r="K120" s="599">
        <v>11.8</v>
      </c>
      <c r="L120" s="145"/>
      <c r="M120" s="292"/>
      <c r="N120" s="282"/>
      <c r="O120" s="635" t="s">
        <v>89</v>
      </c>
      <c r="P120" s="305">
        <v>1</v>
      </c>
      <c r="Q120" s="315"/>
      <c r="R120" s="276"/>
      <c r="S120" s="325"/>
      <c r="T120" s="424"/>
      <c r="U120" s="6"/>
      <c r="W120" s="6"/>
      <c r="X120" s="6"/>
    </row>
    <row r="121" spans="1:28" s="1" customFormat="1" ht="14.25" customHeight="1" x14ac:dyDescent="0.2">
      <c r="A121" s="1046"/>
      <c r="B121" s="1012"/>
      <c r="C121" s="1015"/>
      <c r="D121" s="1018"/>
      <c r="E121" s="1279"/>
      <c r="F121" s="1349" t="s">
        <v>77</v>
      </c>
      <c r="G121" s="1309"/>
      <c r="H121" s="1291"/>
      <c r="I121" s="1274"/>
      <c r="J121" s="617"/>
      <c r="K121" s="599"/>
      <c r="L121" s="145"/>
      <c r="M121" s="292"/>
      <c r="N121" s="282"/>
      <c r="O121" s="1308"/>
      <c r="P121" s="305"/>
      <c r="Q121" s="315"/>
      <c r="R121" s="276"/>
      <c r="S121" s="325"/>
      <c r="T121" s="347"/>
      <c r="U121" s="6"/>
      <c r="W121" s="6"/>
      <c r="AB121" s="6"/>
    </row>
    <row r="122" spans="1:28" s="1" customFormat="1" ht="14.25" customHeight="1" x14ac:dyDescent="0.2">
      <c r="A122" s="1046"/>
      <c r="B122" s="1012"/>
      <c r="C122" s="1015"/>
      <c r="D122" s="1018"/>
      <c r="E122" s="1280"/>
      <c r="F122" s="1350"/>
      <c r="G122" s="1309"/>
      <c r="H122" s="1292"/>
      <c r="I122" s="1274"/>
      <c r="J122" s="618"/>
      <c r="K122" s="599"/>
      <c r="L122" s="145"/>
      <c r="M122" s="292"/>
      <c r="N122" s="145"/>
      <c r="O122" s="1308"/>
      <c r="P122" s="305"/>
      <c r="Q122" s="315"/>
      <c r="R122" s="276"/>
      <c r="S122" s="325"/>
      <c r="T122" s="434"/>
      <c r="U122" s="79"/>
      <c r="W122" s="6"/>
    </row>
    <row r="123" spans="1:28" s="1" customFormat="1" ht="14.25" customHeight="1" thickBot="1" x14ac:dyDescent="0.25">
      <c r="A123" s="1047"/>
      <c r="B123" s="1013"/>
      <c r="C123" s="1016"/>
      <c r="D123" s="1019"/>
      <c r="E123" s="1281"/>
      <c r="F123" s="1351"/>
      <c r="G123" s="1310"/>
      <c r="H123" s="1096"/>
      <c r="I123" s="1275"/>
      <c r="J123" s="602" t="s">
        <v>31</v>
      </c>
      <c r="K123" s="413">
        <f>SUM(K120:K122)</f>
        <v>11.8</v>
      </c>
      <c r="L123" s="527"/>
      <c r="M123" s="528"/>
      <c r="N123" s="527"/>
      <c r="O123" s="506"/>
      <c r="P123" s="305"/>
      <c r="Q123" s="315"/>
      <c r="R123" s="276"/>
      <c r="S123" s="325"/>
      <c r="T123" s="347"/>
      <c r="U123" s="6"/>
    </row>
    <row r="124" spans="1:28" s="1" customFormat="1" ht="16.5" customHeight="1" thickBot="1" x14ac:dyDescent="0.25">
      <c r="A124" s="136" t="s">
        <v>14</v>
      </c>
      <c r="B124" s="20" t="s">
        <v>36</v>
      </c>
      <c r="C124" s="1038" t="s">
        <v>40</v>
      </c>
      <c r="D124" s="1039"/>
      <c r="E124" s="1039"/>
      <c r="F124" s="1039"/>
      <c r="G124" s="1039"/>
      <c r="H124" s="1039"/>
      <c r="I124" s="1039"/>
      <c r="J124" s="1039"/>
      <c r="K124" s="620">
        <f>K89+K109+K84+K80+K123+K100+K116+K119+K114+K111+K95+K97+K92</f>
        <v>1640.8</v>
      </c>
      <c r="L124" s="629">
        <f>L89+L109+L84+L80+L123+L100+L116+L119+L114+L111+L95+L97+L92+L103+L106</f>
        <v>1550.7</v>
      </c>
      <c r="M124" s="629">
        <f>M89+M109+M84+M80+M123+M100+M116+M119+M114+M111+M95+M97+M92+M103</f>
        <v>1343.78</v>
      </c>
      <c r="N124" s="629">
        <f>N89+N109+N84+N80+N123+N100+N116+N119+N114+N111+N95+N97+N92+N103</f>
        <v>651.1</v>
      </c>
      <c r="O124" s="1040"/>
      <c r="P124" s="1041"/>
      <c r="Q124" s="1041"/>
      <c r="R124" s="1041"/>
      <c r="S124" s="1042"/>
      <c r="T124" s="424"/>
    </row>
    <row r="125" spans="1:28" s="1" customFormat="1" ht="16.5" customHeight="1" thickBot="1" x14ac:dyDescent="0.25">
      <c r="A125" s="137" t="s">
        <v>14</v>
      </c>
      <c r="B125" s="1026" t="s">
        <v>54</v>
      </c>
      <c r="C125" s="1027"/>
      <c r="D125" s="1027"/>
      <c r="E125" s="1027"/>
      <c r="F125" s="1027"/>
      <c r="G125" s="1027"/>
      <c r="H125" s="1027"/>
      <c r="I125" s="1027"/>
      <c r="J125" s="1027"/>
      <c r="K125" s="405">
        <f>K124+K75+K50</f>
        <v>4056.6000000000004</v>
      </c>
      <c r="L125" s="336">
        <f>L124+L75+L50</f>
        <v>4586.6000000000004</v>
      </c>
      <c r="M125" s="201">
        <f>M124+M75+M50</f>
        <v>4064.1800000000003</v>
      </c>
      <c r="N125" s="332">
        <f>N124+N75+N50</f>
        <v>3297.1</v>
      </c>
      <c r="O125" s="1028"/>
      <c r="P125" s="1029"/>
      <c r="Q125" s="1029"/>
      <c r="R125" s="1029"/>
      <c r="S125" s="1030"/>
      <c r="T125" s="347"/>
    </row>
    <row r="126" spans="1:28" s="1" customFormat="1" ht="16.5" customHeight="1" thickBot="1" x14ac:dyDescent="0.25">
      <c r="A126" s="138" t="s">
        <v>55</v>
      </c>
      <c r="B126" s="1031" t="s">
        <v>56</v>
      </c>
      <c r="C126" s="1032"/>
      <c r="D126" s="1032"/>
      <c r="E126" s="1032"/>
      <c r="F126" s="1032"/>
      <c r="G126" s="1032"/>
      <c r="H126" s="1032"/>
      <c r="I126" s="1032"/>
      <c r="J126" s="1032"/>
      <c r="K126" s="407">
        <f t="shared" ref="K126:N126" si="23">K125</f>
        <v>4056.6000000000004</v>
      </c>
      <c r="L126" s="337">
        <f t="shared" si="23"/>
        <v>4586.6000000000004</v>
      </c>
      <c r="M126" s="202">
        <f t="shared" si="23"/>
        <v>4064.1800000000003</v>
      </c>
      <c r="N126" s="333">
        <f t="shared" si="23"/>
        <v>3297.1</v>
      </c>
      <c r="O126" s="1033"/>
      <c r="P126" s="1034"/>
      <c r="Q126" s="1034"/>
      <c r="R126" s="1034"/>
      <c r="S126" s="1035"/>
      <c r="T126" s="347"/>
    </row>
    <row r="127" spans="1:28" s="32" customFormat="1" ht="16.5" customHeight="1" x14ac:dyDescent="0.2">
      <c r="A127" s="1036"/>
      <c r="B127" s="1036"/>
      <c r="C127" s="1036"/>
      <c r="D127" s="1036"/>
      <c r="E127" s="1036"/>
      <c r="F127" s="1036"/>
      <c r="G127" s="1036"/>
      <c r="H127" s="1036"/>
      <c r="I127" s="1036"/>
      <c r="J127" s="1036"/>
      <c r="K127" s="1036"/>
      <c r="L127" s="1036"/>
      <c r="M127" s="1036"/>
      <c r="N127" s="1036"/>
      <c r="O127" s="1036"/>
      <c r="P127" s="1036"/>
      <c r="Q127" s="1036"/>
      <c r="R127" s="1036"/>
      <c r="S127" s="1036"/>
      <c r="T127" s="427"/>
    </row>
    <row r="128" spans="1:28" s="1" customFormat="1" ht="15" customHeight="1" thickBot="1" x14ac:dyDescent="0.25">
      <c r="A128" s="26"/>
      <c r="B128" s="1037" t="s">
        <v>57</v>
      </c>
      <c r="C128" s="1037"/>
      <c r="D128" s="1037"/>
      <c r="E128" s="1037"/>
      <c r="F128" s="1037"/>
      <c r="G128" s="1037"/>
      <c r="H128" s="1037"/>
      <c r="I128" s="1037"/>
      <c r="J128" s="1037"/>
      <c r="K128" s="1037"/>
      <c r="L128" s="1037"/>
      <c r="M128" s="1037"/>
      <c r="N128" s="1037"/>
      <c r="O128" s="27"/>
      <c r="P128" s="80"/>
      <c r="Q128" s="80"/>
      <c r="R128" s="80"/>
      <c r="S128" s="80"/>
      <c r="T128" s="347"/>
    </row>
    <row r="129" spans="1:22" s="1" customFormat="1" ht="39.75" customHeight="1" x14ac:dyDescent="0.2">
      <c r="A129" s="28"/>
      <c r="B129" s="1064" t="s">
        <v>58</v>
      </c>
      <c r="C129" s="1065"/>
      <c r="D129" s="1065"/>
      <c r="E129" s="1065"/>
      <c r="F129" s="1065"/>
      <c r="G129" s="1065"/>
      <c r="H129" s="1065"/>
      <c r="I129" s="1066"/>
      <c r="J129" s="1066"/>
      <c r="K129" s="624" t="s">
        <v>59</v>
      </c>
      <c r="L129" s="344" t="s">
        <v>162</v>
      </c>
      <c r="M129" s="346" t="s">
        <v>163</v>
      </c>
      <c r="N129" s="345" t="s">
        <v>164</v>
      </c>
      <c r="O129" s="146"/>
      <c r="P129" s="146"/>
      <c r="Q129" s="146"/>
      <c r="R129" s="146"/>
      <c r="S129" s="146"/>
      <c r="T129" s="347"/>
    </row>
    <row r="130" spans="1:22" s="1" customFormat="1" ht="17.25" customHeight="1" x14ac:dyDescent="0.2">
      <c r="A130" s="28"/>
      <c r="B130" s="1061" t="s">
        <v>60</v>
      </c>
      <c r="C130" s="1062"/>
      <c r="D130" s="1062"/>
      <c r="E130" s="1062"/>
      <c r="F130" s="1062"/>
      <c r="G130" s="1062"/>
      <c r="H130" s="1062"/>
      <c r="I130" s="1063"/>
      <c r="J130" s="1063"/>
      <c r="K130" s="408">
        <f>SUM(K131:K139)</f>
        <v>2627</v>
      </c>
      <c r="L130" s="205">
        <f t="shared" ref="L130:M130" si="24">SUM(L131:L139)</f>
        <v>4172.4000000000005</v>
      </c>
      <c r="M130" s="209">
        <f t="shared" si="24"/>
        <v>3795.98</v>
      </c>
      <c r="N130" s="622">
        <f>SUM(N131:N139)</f>
        <v>2684.7</v>
      </c>
      <c r="O130" s="144"/>
      <c r="P130" s="144"/>
      <c r="Q130" s="144"/>
      <c r="R130" s="144"/>
      <c r="S130" s="144"/>
      <c r="T130" s="347"/>
    </row>
    <row r="131" spans="1:22" s="1" customFormat="1" ht="15.75" customHeight="1" x14ac:dyDescent="0.2">
      <c r="A131" s="28"/>
      <c r="B131" s="1058" t="s">
        <v>61</v>
      </c>
      <c r="C131" s="1059"/>
      <c r="D131" s="1059"/>
      <c r="E131" s="1059"/>
      <c r="F131" s="1059"/>
      <c r="G131" s="1059"/>
      <c r="H131" s="1059"/>
      <c r="I131" s="1060"/>
      <c r="J131" s="1060"/>
      <c r="K131" s="625">
        <f>SUMIF(J13:J122,"sb",K13:K122)</f>
        <v>1775.2</v>
      </c>
      <c r="L131" s="206">
        <f>SUMIF(J13:J122,"sb",L13:L122)</f>
        <v>2256.7000000000003</v>
      </c>
      <c r="M131" s="210">
        <f>SUMIF(J13:J122,"sb",M13:M122)</f>
        <v>2518.7800000000002</v>
      </c>
      <c r="N131" s="203">
        <f>SUMIF(J13:J122,"sb",N13:N122)</f>
        <v>1464.7</v>
      </c>
      <c r="O131" s="145"/>
      <c r="P131" s="145"/>
      <c r="Q131" s="145"/>
      <c r="R131" s="145"/>
      <c r="S131" s="145"/>
      <c r="T131" s="347"/>
    </row>
    <row r="132" spans="1:22" s="1" customFormat="1" ht="15" customHeight="1" x14ac:dyDescent="0.2">
      <c r="A132" s="28"/>
      <c r="B132" s="988" t="s">
        <v>102</v>
      </c>
      <c r="C132" s="989"/>
      <c r="D132" s="989"/>
      <c r="E132" s="989"/>
      <c r="F132" s="989"/>
      <c r="G132" s="989"/>
      <c r="H132" s="989"/>
      <c r="I132" s="989"/>
      <c r="J132" s="989"/>
      <c r="K132" s="596">
        <f>SUMIF(J14:J122,"sb(L)",K14:K122)</f>
        <v>96</v>
      </c>
      <c r="L132" s="182">
        <f>SUMIF(J14:J122,"sb(L)",L14:L122)</f>
        <v>332.9</v>
      </c>
      <c r="M132" s="192">
        <f>SUMIF(J14:J122,"sb(L)",M14:M122)</f>
        <v>0</v>
      </c>
      <c r="N132" s="186">
        <f>SUMIF(J13:J122,"sb(L)",N13:N122)</f>
        <v>0</v>
      </c>
      <c r="O132" s="145"/>
      <c r="P132" s="145"/>
      <c r="Q132" s="145"/>
      <c r="R132" s="145"/>
      <c r="S132" s="145"/>
      <c r="T132" s="347"/>
    </row>
    <row r="133" spans="1:22" s="1" customFormat="1" ht="17.25" customHeight="1" x14ac:dyDescent="0.2">
      <c r="A133" s="28"/>
      <c r="B133" s="988" t="s">
        <v>211</v>
      </c>
      <c r="C133" s="989"/>
      <c r="D133" s="989"/>
      <c r="E133" s="989"/>
      <c r="F133" s="989"/>
      <c r="G133" s="989"/>
      <c r="H133" s="989"/>
      <c r="I133" s="989"/>
      <c r="J133" s="989"/>
      <c r="K133" s="625">
        <f>SUMIF(J13:J122,"sb(aa)",K13:K122)</f>
        <v>105</v>
      </c>
      <c r="L133" s="206">
        <f>SUMIF(J13:J122,"sb(aa)",L13:L122)</f>
        <v>105</v>
      </c>
      <c r="M133" s="210">
        <f>SUMIF(J13:J122,"sb(aa)",M13:M122)</f>
        <v>105</v>
      </c>
      <c r="N133" s="203">
        <f>SUMIF(J13:J122,"sb(aa)",N13:N122)</f>
        <v>105</v>
      </c>
      <c r="O133" s="145"/>
      <c r="P133" s="145"/>
      <c r="Q133" s="145"/>
      <c r="R133" s="145"/>
      <c r="S133" s="145"/>
      <c r="T133" s="347"/>
    </row>
    <row r="134" spans="1:22" s="1" customFormat="1" ht="15.75" customHeight="1" x14ac:dyDescent="0.2">
      <c r="A134" s="28"/>
      <c r="B134" s="988" t="s">
        <v>100</v>
      </c>
      <c r="C134" s="989"/>
      <c r="D134" s="989"/>
      <c r="E134" s="989"/>
      <c r="F134" s="989"/>
      <c r="G134" s="989"/>
      <c r="H134" s="989"/>
      <c r="I134" s="989"/>
      <c r="J134" s="989"/>
      <c r="K134" s="625">
        <f>SUMIF(J14:J124,"sb(aal)",K14:K124)</f>
        <v>16.8</v>
      </c>
      <c r="L134" s="206">
        <f>SUMIF(J14:J124,"sb(aal)",L14:L124)</f>
        <v>17</v>
      </c>
      <c r="M134" s="210">
        <f>SUMIF(J14:J124,"sb(aal)",M14:M124)</f>
        <v>0</v>
      </c>
      <c r="N134" s="203">
        <f>SUMIF(J13:J124,"sb(aal)",N13:N124)</f>
        <v>0</v>
      </c>
      <c r="O134" s="145"/>
      <c r="P134" s="145"/>
      <c r="Q134" s="145"/>
      <c r="R134" s="145"/>
      <c r="S134" s="145"/>
      <c r="T134" s="347"/>
    </row>
    <row r="135" spans="1:22" s="1" customFormat="1" ht="15" customHeight="1" x14ac:dyDescent="0.2">
      <c r="A135" s="28"/>
      <c r="B135" s="1058" t="s">
        <v>62</v>
      </c>
      <c r="C135" s="1059"/>
      <c r="D135" s="1059"/>
      <c r="E135" s="1059"/>
      <c r="F135" s="1059"/>
      <c r="G135" s="1059"/>
      <c r="H135" s="1059"/>
      <c r="I135" s="1060"/>
      <c r="J135" s="1060"/>
      <c r="K135" s="625">
        <f>SUMIF(J13:J122,"sb(sp)",K13:K122)</f>
        <v>22.5</v>
      </c>
      <c r="L135" s="206">
        <f>SUMIF(J13:J122,"sb(sp)",L13:L122)</f>
        <v>22.5</v>
      </c>
      <c r="M135" s="210">
        <f>SUMIF(J13:J122,"sb(sp)",M13:M122)</f>
        <v>22.5</v>
      </c>
      <c r="N135" s="203">
        <f>SUMIF(J13:J122,"sb(sp)",N13:N122)</f>
        <v>22.5</v>
      </c>
      <c r="O135" s="145"/>
      <c r="P135" s="145"/>
      <c r="Q135" s="145"/>
      <c r="R135" s="145"/>
      <c r="S135" s="145"/>
      <c r="T135" s="347"/>
    </row>
    <row r="136" spans="1:22" s="1" customFormat="1" ht="16.5" customHeight="1" x14ac:dyDescent="0.2">
      <c r="A136" s="28"/>
      <c r="B136" s="988" t="s">
        <v>99</v>
      </c>
      <c r="C136" s="989"/>
      <c r="D136" s="989"/>
      <c r="E136" s="989"/>
      <c r="F136" s="989"/>
      <c r="G136" s="989"/>
      <c r="H136" s="989"/>
      <c r="I136" s="989"/>
      <c r="J136" s="989"/>
      <c r="K136" s="625">
        <f>SUMIF(J14:J124,"sb(spL)",K14:K124)</f>
        <v>4.8999999999999995</v>
      </c>
      <c r="L136" s="206"/>
      <c r="M136" s="210"/>
      <c r="N136" s="203"/>
      <c r="O136" s="145"/>
      <c r="P136" s="145"/>
      <c r="Q136" s="145"/>
      <c r="R136" s="145"/>
      <c r="S136" s="145"/>
      <c r="T136" s="347"/>
      <c r="V136" s="6"/>
    </row>
    <row r="137" spans="1:22" s="32" customFormat="1" ht="15" customHeight="1" x14ac:dyDescent="0.2">
      <c r="A137" s="28"/>
      <c r="B137" s="1058" t="s">
        <v>63</v>
      </c>
      <c r="C137" s="1059"/>
      <c r="D137" s="1059"/>
      <c r="E137" s="1059"/>
      <c r="F137" s="1059"/>
      <c r="G137" s="1059"/>
      <c r="H137" s="1059"/>
      <c r="I137" s="1060"/>
      <c r="J137" s="1060"/>
      <c r="K137" s="625">
        <f>SUMIF(J13:J122,"sb(vb)",K13:K122)</f>
        <v>501.6</v>
      </c>
      <c r="L137" s="206">
        <f>SUMIF(J13:J122,"sb(vb)",L13:L122)</f>
        <v>1093.9999999999998</v>
      </c>
      <c r="M137" s="210">
        <f>SUMIF(J13:J122,"sb(vb)",M13:M122)</f>
        <v>1070.6999999999998</v>
      </c>
      <c r="N137" s="203">
        <f>SUMIF(J13:J122,"sb(vb)",N13:N122)</f>
        <v>1070.6999999999998</v>
      </c>
      <c r="O137" s="145"/>
      <c r="P137" s="145"/>
      <c r="Q137" s="145"/>
      <c r="R137" s="145"/>
      <c r="S137" s="145"/>
      <c r="T137" s="427"/>
    </row>
    <row r="138" spans="1:22" s="32" customFormat="1" ht="15" customHeight="1" x14ac:dyDescent="0.2">
      <c r="A138" s="28"/>
      <c r="B138" s="988" t="s">
        <v>124</v>
      </c>
      <c r="C138" s="989"/>
      <c r="D138" s="989"/>
      <c r="E138" s="989"/>
      <c r="F138" s="989"/>
      <c r="G138" s="989"/>
      <c r="H138" s="989"/>
      <c r="I138" s="989"/>
      <c r="J138" s="989"/>
      <c r="K138" s="625">
        <f>SUMIF(J13:J122,"sb(es)",K13:K122)</f>
        <v>88.3</v>
      </c>
      <c r="L138" s="206">
        <f>SUMIF(J13:J122,"sb(es)",L13:L122)</f>
        <v>265</v>
      </c>
      <c r="M138" s="210">
        <f>SUMIF(J13:J122,"sb(es)",M13:M122)</f>
        <v>0</v>
      </c>
      <c r="N138" s="203">
        <f>SUMIF(J13:J122,"sb(es)",N13:N122)</f>
        <v>0</v>
      </c>
      <c r="O138" s="145"/>
      <c r="P138" s="145"/>
      <c r="Q138" s="145"/>
      <c r="R138" s="145"/>
      <c r="S138" s="145"/>
      <c r="T138" s="427"/>
    </row>
    <row r="139" spans="1:22" s="32" customFormat="1" ht="28.5" customHeight="1" x14ac:dyDescent="0.2">
      <c r="A139" s="28"/>
      <c r="B139" s="988" t="s">
        <v>135</v>
      </c>
      <c r="C139" s="989"/>
      <c r="D139" s="989"/>
      <c r="E139" s="989"/>
      <c r="F139" s="989"/>
      <c r="G139" s="989"/>
      <c r="H139" s="989"/>
      <c r="I139" s="989"/>
      <c r="J139" s="989"/>
      <c r="K139" s="625">
        <f>SUMIF(J15:J122,"sb(esa)",K15:K122)</f>
        <v>16.7</v>
      </c>
      <c r="L139" s="206">
        <f>SUMIF(J15:J122,"sb(esa)",L15:L122)</f>
        <v>79.3</v>
      </c>
      <c r="M139" s="210">
        <f>SUMIF(J15:J122,"sb(esa)",M15:M122)</f>
        <v>79</v>
      </c>
      <c r="N139" s="203">
        <f>SUMIF(J13:J122,"sb(esa)",N13:N122)</f>
        <v>21.8</v>
      </c>
      <c r="O139" s="145"/>
      <c r="P139" s="145"/>
      <c r="Q139" s="145"/>
      <c r="R139" s="145"/>
      <c r="S139" s="145"/>
      <c r="T139" s="427"/>
    </row>
    <row r="140" spans="1:22" s="1" customFormat="1" ht="15" customHeight="1" x14ac:dyDescent="0.2">
      <c r="A140" s="28"/>
      <c r="B140" s="1061" t="s">
        <v>64</v>
      </c>
      <c r="C140" s="1062"/>
      <c r="D140" s="1062"/>
      <c r="E140" s="1062"/>
      <c r="F140" s="1062"/>
      <c r="G140" s="1062"/>
      <c r="H140" s="1062"/>
      <c r="I140" s="1063"/>
      <c r="J140" s="1063"/>
      <c r="K140" s="410">
        <f>SUM(K141:K144)</f>
        <v>1429.6000000000001</v>
      </c>
      <c r="L140" s="207">
        <f t="shared" ref="L140:N140" si="25">SUM(L141:L144)</f>
        <v>414.19999999999993</v>
      </c>
      <c r="M140" s="211">
        <f t="shared" si="25"/>
        <v>268.20000000000005</v>
      </c>
      <c r="N140" s="623">
        <f t="shared" si="25"/>
        <v>612.40000000000009</v>
      </c>
      <c r="O140" s="144"/>
      <c r="P140" s="144"/>
      <c r="Q140" s="144"/>
      <c r="R140" s="144"/>
      <c r="S140" s="144"/>
      <c r="T140" s="347"/>
    </row>
    <row r="141" spans="1:22" s="1" customFormat="1" ht="15" customHeight="1" x14ac:dyDescent="0.2">
      <c r="A141" s="28"/>
      <c r="B141" s="988" t="s">
        <v>66</v>
      </c>
      <c r="C141" s="989"/>
      <c r="D141" s="989"/>
      <c r="E141" s="989"/>
      <c r="F141" s="989"/>
      <c r="G141" s="989"/>
      <c r="H141" s="989"/>
      <c r="I141" s="989"/>
      <c r="J141" s="989"/>
      <c r="K141" s="626">
        <f>SUMIF(J13:J122,"es",K13:K122)</f>
        <v>1022</v>
      </c>
      <c r="L141" s="208">
        <f>SUMIF(J13:J122,"es",L13:L122)</f>
        <v>25.7</v>
      </c>
      <c r="M141" s="212">
        <f>SUMIF(J13:J122,"es",M13:M122)</f>
        <v>15.3</v>
      </c>
      <c r="N141" s="204">
        <f>SUMIF(J13:J122,"es",N13:N122)</f>
        <v>5.3</v>
      </c>
      <c r="O141" s="145"/>
      <c r="P141" s="145"/>
      <c r="Q141" s="145"/>
      <c r="R141" s="145"/>
      <c r="S141" s="145"/>
      <c r="T141" s="347"/>
    </row>
    <row r="142" spans="1:22" s="1" customFormat="1" ht="12.75" x14ac:dyDescent="0.2">
      <c r="A142" s="29"/>
      <c r="B142" s="990" t="s">
        <v>65</v>
      </c>
      <c r="C142" s="991"/>
      <c r="D142" s="991"/>
      <c r="E142" s="991"/>
      <c r="F142" s="991"/>
      <c r="G142" s="991"/>
      <c r="H142" s="991"/>
      <c r="I142" s="991"/>
      <c r="J142" s="991"/>
      <c r="K142" s="596">
        <f>SUMIF(J13:J122,"PSDF",K13:K122)</f>
        <v>136.9</v>
      </c>
      <c r="L142" s="182">
        <f>SUMIF(J13:J122,"PSDF",L13:L122)</f>
        <v>129.9</v>
      </c>
      <c r="M142" s="192">
        <f>SUMIF(J13:J122,"PSDF",M13:M122)</f>
        <v>130</v>
      </c>
      <c r="N142" s="186">
        <f>SUMIF(J13:J122,"PSDF",N13:N122)</f>
        <v>131</v>
      </c>
      <c r="O142" s="30"/>
      <c r="P142" s="31"/>
      <c r="Q142" s="257"/>
      <c r="R142" s="257"/>
      <c r="S142" s="31"/>
      <c r="T142" s="347"/>
    </row>
    <row r="143" spans="1:22" s="1" customFormat="1" ht="12.75" x14ac:dyDescent="0.2">
      <c r="A143" s="29"/>
      <c r="B143" s="990" t="s">
        <v>125</v>
      </c>
      <c r="C143" s="1067"/>
      <c r="D143" s="1067"/>
      <c r="E143" s="1067"/>
      <c r="F143" s="1067"/>
      <c r="G143" s="1067"/>
      <c r="H143" s="1067"/>
      <c r="I143" s="1067"/>
      <c r="J143" s="1067"/>
      <c r="K143" s="596">
        <f>SUMIF(J13:J122,"lrvb",K13:K122)</f>
        <v>2</v>
      </c>
      <c r="L143" s="182">
        <f>SUMIF(J13:J122,"lrvb",L13:L122)</f>
        <v>0.7</v>
      </c>
      <c r="M143" s="192">
        <f>SUMIF(J13:J122,"lrvb",M13:M122)</f>
        <v>0</v>
      </c>
      <c r="N143" s="186">
        <f>SUMIF(J13:J122,"lrvb",N13:N122)</f>
        <v>0</v>
      </c>
      <c r="O143" s="30"/>
      <c r="P143" s="31"/>
      <c r="Q143" s="257"/>
      <c r="R143" s="257"/>
      <c r="S143" s="31"/>
      <c r="T143" s="347"/>
    </row>
    <row r="144" spans="1:22" s="1" customFormat="1" ht="12.75" x14ac:dyDescent="0.2">
      <c r="A144" s="28"/>
      <c r="B144" s="1058" t="s">
        <v>67</v>
      </c>
      <c r="C144" s="1059"/>
      <c r="D144" s="1059"/>
      <c r="E144" s="1059"/>
      <c r="F144" s="1059"/>
      <c r="G144" s="1059"/>
      <c r="H144" s="1059"/>
      <c r="I144" s="1060"/>
      <c r="J144" s="1060"/>
      <c r="K144" s="625">
        <f>SUMIF(J13:J122,"kt",K13:K122)</f>
        <v>268.7</v>
      </c>
      <c r="L144" s="206">
        <f>SUMIF(J13:J122,"kt",L13:L122)</f>
        <v>257.89999999999998</v>
      </c>
      <c r="M144" s="210">
        <f>SUMIF(J13:J122,"kt",M13:M122)</f>
        <v>122.9</v>
      </c>
      <c r="N144" s="203">
        <f>SUMIF(J13:J122,"kt",N13:N122)</f>
        <v>476.1</v>
      </c>
      <c r="O144" s="145"/>
      <c r="P144" s="145"/>
      <c r="Q144" s="145"/>
      <c r="R144" s="145"/>
      <c r="S144" s="145"/>
      <c r="T144" s="347"/>
    </row>
    <row r="145" spans="1:20" s="1" customFormat="1" ht="13.5" thickBot="1" x14ac:dyDescent="0.25">
      <c r="A145" s="33"/>
      <c r="B145" s="1043" t="s">
        <v>68</v>
      </c>
      <c r="C145" s="1044"/>
      <c r="D145" s="1044"/>
      <c r="E145" s="1044"/>
      <c r="F145" s="1044"/>
      <c r="G145" s="1044"/>
      <c r="H145" s="1044"/>
      <c r="I145" s="1044"/>
      <c r="J145" s="1044"/>
      <c r="K145" s="413">
        <f t="shared" ref="K145" si="26">K140+K130</f>
        <v>4056.6000000000004</v>
      </c>
      <c r="L145" s="67">
        <f t="shared" ref="L145:N145" si="27">L140+L130</f>
        <v>4586.6000000000004</v>
      </c>
      <c r="M145" s="199">
        <f t="shared" si="27"/>
        <v>4064.1800000000003</v>
      </c>
      <c r="N145" s="338">
        <f t="shared" si="27"/>
        <v>3297.1</v>
      </c>
      <c r="O145" s="144"/>
      <c r="P145" s="144"/>
      <c r="Q145" s="144"/>
      <c r="R145" s="144"/>
      <c r="S145" s="144"/>
      <c r="T145" s="347"/>
    </row>
    <row r="146" spans="1:20" x14ac:dyDescent="0.25">
      <c r="A146" s="34"/>
      <c r="B146" s="35"/>
      <c r="C146" s="35"/>
      <c r="D146" s="57"/>
      <c r="E146" s="35"/>
      <c r="F146" s="57"/>
      <c r="G146" s="178"/>
      <c r="H146" s="516"/>
      <c r="I146" s="107"/>
      <c r="J146" s="36"/>
      <c r="K146" s="37"/>
      <c r="L146" s="476"/>
      <c r="M146" s="476"/>
      <c r="N146" s="476"/>
      <c r="O146" s="28"/>
      <c r="P146" s="487"/>
      <c r="Q146" s="487"/>
      <c r="R146" s="487"/>
      <c r="S146" s="487"/>
    </row>
    <row r="147" spans="1:20" x14ac:dyDescent="0.25">
      <c r="A147" s="28"/>
      <c r="B147" s="28"/>
      <c r="C147" s="28"/>
      <c r="D147" s="487"/>
      <c r="E147" s="38"/>
      <c r="F147" s="1057" t="s">
        <v>149</v>
      </c>
      <c r="G147" s="1057"/>
      <c r="H147" s="1057"/>
      <c r="I147" s="1057"/>
      <c r="J147" s="1057"/>
      <c r="K147" s="1057"/>
      <c r="L147" s="1057"/>
      <c r="M147" s="1057"/>
      <c r="N147" s="1057"/>
      <c r="O147" s="38"/>
      <c r="P147" s="487"/>
      <c r="Q147" s="36"/>
      <c r="R147" s="36"/>
      <c r="S147" s="487"/>
    </row>
    <row r="148" spans="1:20" x14ac:dyDescent="0.25">
      <c r="A148" s="28"/>
      <c r="B148" s="28"/>
      <c r="C148" s="28"/>
      <c r="D148" s="487"/>
      <c r="E148" s="38"/>
      <c r="F148" s="487"/>
      <c r="G148" s="179"/>
      <c r="H148" s="516"/>
      <c r="I148" s="107"/>
      <c r="J148" s="36"/>
      <c r="K148" s="37"/>
      <c r="L148" s="36"/>
      <c r="M148" s="36"/>
      <c r="N148" s="36"/>
      <c r="O148" s="158"/>
      <c r="P148" s="487"/>
      <c r="Q148" s="258"/>
      <c r="R148" s="258"/>
      <c r="S148" s="487"/>
    </row>
    <row r="149" spans="1:20" x14ac:dyDescent="0.25">
      <c r="K149" s="78"/>
    </row>
    <row r="150" spans="1:20" x14ac:dyDescent="0.25">
      <c r="J150" s="78"/>
      <c r="L150" s="529"/>
      <c r="M150" s="529"/>
      <c r="N150" s="529"/>
    </row>
  </sheetData>
  <mergeCells count="292">
    <mergeCell ref="T77:T79"/>
    <mergeCell ref="A98:A100"/>
    <mergeCell ref="T98:T100"/>
    <mergeCell ref="A90:A92"/>
    <mergeCell ref="B90:B92"/>
    <mergeCell ref="C90:C92"/>
    <mergeCell ref="D90:D92"/>
    <mergeCell ref="E90:E92"/>
    <mergeCell ref="G90:G92"/>
    <mergeCell ref="H90:H92"/>
    <mergeCell ref="I90:I91"/>
    <mergeCell ref="F91:F92"/>
    <mergeCell ref="A77:A80"/>
    <mergeCell ref="T93:T95"/>
    <mergeCell ref="A81:A84"/>
    <mergeCell ref="F77:F79"/>
    <mergeCell ref="H77:H80"/>
    <mergeCell ref="I85:I87"/>
    <mergeCell ref="I88:I89"/>
    <mergeCell ref="I93:I95"/>
    <mergeCell ref="A107:A109"/>
    <mergeCell ref="G107:G109"/>
    <mergeCell ref="D107:D109"/>
    <mergeCell ref="G86:G87"/>
    <mergeCell ref="E86:E87"/>
    <mergeCell ref="D86:D87"/>
    <mergeCell ref="G88:G89"/>
    <mergeCell ref="A93:A95"/>
    <mergeCell ref="H107:H109"/>
    <mergeCell ref="B107:B109"/>
    <mergeCell ref="C98:C100"/>
    <mergeCell ref="C107:C109"/>
    <mergeCell ref="C93:C95"/>
    <mergeCell ref="D93:D95"/>
    <mergeCell ref="E93:E95"/>
    <mergeCell ref="F93:F95"/>
    <mergeCell ref="G93:G95"/>
    <mergeCell ref="H93:H95"/>
    <mergeCell ref="E98:E100"/>
    <mergeCell ref="F98:F100"/>
    <mergeCell ref="F105:F106"/>
    <mergeCell ref="F102:F103"/>
    <mergeCell ref="A104:A106"/>
    <mergeCell ref="B104:B106"/>
    <mergeCell ref="F48:F49"/>
    <mergeCell ref="H48:H49"/>
    <mergeCell ref="G41:G44"/>
    <mergeCell ref="H41:H44"/>
    <mergeCell ref="I41:I44"/>
    <mergeCell ref="G59:G61"/>
    <mergeCell ref="G62:G63"/>
    <mergeCell ref="E48:E49"/>
    <mergeCell ref="I64:I67"/>
    <mergeCell ref="E41:E44"/>
    <mergeCell ref="F41:F44"/>
    <mergeCell ref="G48:G49"/>
    <mergeCell ref="F45:F47"/>
    <mergeCell ref="G45:G47"/>
    <mergeCell ref="I1:S1"/>
    <mergeCell ref="A5:S5"/>
    <mergeCell ref="A2:S2"/>
    <mergeCell ref="A3:S3"/>
    <mergeCell ref="A4:S4"/>
    <mergeCell ref="E6:E8"/>
    <mergeCell ref="F6:F8"/>
    <mergeCell ref="H6:H8"/>
    <mergeCell ref="O6:S6"/>
    <mergeCell ref="O7:O8"/>
    <mergeCell ref="J6:J8"/>
    <mergeCell ref="I6:I8"/>
    <mergeCell ref="B6:B8"/>
    <mergeCell ref="A6:A8"/>
    <mergeCell ref="C6:C8"/>
    <mergeCell ref="L6:L8"/>
    <mergeCell ref="M6:M8"/>
    <mergeCell ref="N6:N8"/>
    <mergeCell ref="K6:K8"/>
    <mergeCell ref="D6:D8"/>
    <mergeCell ref="G6:G8"/>
    <mergeCell ref="P7:S7"/>
    <mergeCell ref="F147:N147"/>
    <mergeCell ref="O20:O22"/>
    <mergeCell ref="O25:O26"/>
    <mergeCell ref="O13:O19"/>
    <mergeCell ref="H32:H35"/>
    <mergeCell ref="O48:O49"/>
    <mergeCell ref="I32:I34"/>
    <mergeCell ref="B145:J145"/>
    <mergeCell ref="B138:J138"/>
    <mergeCell ref="B139:J139"/>
    <mergeCell ref="I48:I49"/>
    <mergeCell ref="I36:I37"/>
    <mergeCell ref="B144:J144"/>
    <mergeCell ref="B143:J143"/>
    <mergeCell ref="B98:B100"/>
    <mergeCell ref="H98:H100"/>
    <mergeCell ref="I98:I100"/>
    <mergeCell ref="I81:I84"/>
    <mergeCell ref="G77:G80"/>
    <mergeCell ref="E64:E67"/>
    <mergeCell ref="F81:F82"/>
    <mergeCell ref="B142:J142"/>
    <mergeCell ref="E70:E71"/>
    <mergeCell ref="I72:I74"/>
    <mergeCell ref="Z80:Z82"/>
    <mergeCell ref="F38:F40"/>
    <mergeCell ref="H38:H40"/>
    <mergeCell ref="I38:I40"/>
    <mergeCell ref="I112:I114"/>
    <mergeCell ref="I120:I123"/>
    <mergeCell ref="F59:F61"/>
    <mergeCell ref="H59:H61"/>
    <mergeCell ref="C51:S51"/>
    <mergeCell ref="H52:H53"/>
    <mergeCell ref="F112:F114"/>
    <mergeCell ref="I59:I60"/>
    <mergeCell ref="C112:C114"/>
    <mergeCell ref="E112:E114"/>
    <mergeCell ref="H64:H67"/>
    <mergeCell ref="O70:O71"/>
    <mergeCell ref="C50:J50"/>
    <mergeCell ref="O65:O67"/>
    <mergeCell ref="O50:S50"/>
    <mergeCell ref="G52:G54"/>
    <mergeCell ref="F121:F123"/>
    <mergeCell ref="P117:P119"/>
    <mergeCell ref="G64:G67"/>
    <mergeCell ref="T81:T82"/>
    <mergeCell ref="A9:S9"/>
    <mergeCell ref="Q25:Q26"/>
    <mergeCell ref="R25:R26"/>
    <mergeCell ref="B11:S11"/>
    <mergeCell ref="C12:S12"/>
    <mergeCell ref="P25:P26"/>
    <mergeCell ref="C20:C22"/>
    <mergeCell ref="O30:O31"/>
    <mergeCell ref="G14:G15"/>
    <mergeCell ref="G20:G22"/>
    <mergeCell ref="B13:B19"/>
    <mergeCell ref="C13:C19"/>
    <mergeCell ref="H13:H19"/>
    <mergeCell ref="F14:F15"/>
    <mergeCell ref="F16:F17"/>
    <mergeCell ref="F18:F19"/>
    <mergeCell ref="A10:S10"/>
    <mergeCell ref="A13:A19"/>
    <mergeCell ref="H20:H22"/>
    <mergeCell ref="S25:S26"/>
    <mergeCell ref="E18:E19"/>
    <mergeCell ref="H36:H37"/>
    <mergeCell ref="I20:I21"/>
    <mergeCell ref="E20:E22"/>
    <mergeCell ref="C38:C40"/>
    <mergeCell ref="H45:H47"/>
    <mergeCell ref="I45:I47"/>
    <mergeCell ref="B141:J141"/>
    <mergeCell ref="B140:J140"/>
    <mergeCell ref="O36:O37"/>
    <mergeCell ref="C36:C37"/>
    <mergeCell ref="B81:B84"/>
    <mergeCell ref="C81:C84"/>
    <mergeCell ref="H81:H84"/>
    <mergeCell ref="H115:H116"/>
    <mergeCell ref="O115:O116"/>
    <mergeCell ref="O43:O44"/>
    <mergeCell ref="E45:E47"/>
    <mergeCell ref="B135:J135"/>
    <mergeCell ref="B137:J137"/>
    <mergeCell ref="B136:J136"/>
    <mergeCell ref="B112:B114"/>
    <mergeCell ref="B115:B116"/>
    <mergeCell ref="B77:B80"/>
    <mergeCell ref="G38:G40"/>
    <mergeCell ref="C48:C49"/>
    <mergeCell ref="A112:A114"/>
    <mergeCell ref="E36:E37"/>
    <mergeCell ref="F36:F37"/>
    <mergeCell ref="E38:E40"/>
    <mergeCell ref="E32:E35"/>
    <mergeCell ref="F32:F35"/>
    <mergeCell ref="G36:G37"/>
    <mergeCell ref="F20:F22"/>
    <mergeCell ref="C32:C35"/>
    <mergeCell ref="G32:G35"/>
    <mergeCell ref="C41:C44"/>
    <mergeCell ref="C45:C47"/>
    <mergeCell ref="E72:E74"/>
    <mergeCell ref="C76:S76"/>
    <mergeCell ref="O82:O84"/>
    <mergeCell ref="E77:E80"/>
    <mergeCell ref="O32:O35"/>
    <mergeCell ref="B93:B95"/>
    <mergeCell ref="I96:I97"/>
    <mergeCell ref="E96:E97"/>
    <mergeCell ref="F96:F97"/>
    <mergeCell ref="O75:S75"/>
    <mergeCell ref="G72:G74"/>
    <mergeCell ref="A120:A123"/>
    <mergeCell ref="C115:C116"/>
    <mergeCell ref="E115:E116"/>
    <mergeCell ref="F115:F116"/>
    <mergeCell ref="S117:S119"/>
    <mergeCell ref="O121:O122"/>
    <mergeCell ref="D120:D123"/>
    <mergeCell ref="G120:G123"/>
    <mergeCell ref="S115:S116"/>
    <mergeCell ref="P115:P116"/>
    <mergeCell ref="F118:F119"/>
    <mergeCell ref="I117:I119"/>
    <mergeCell ref="A117:A119"/>
    <mergeCell ref="H117:H119"/>
    <mergeCell ref="G117:G119"/>
    <mergeCell ref="C120:C123"/>
    <mergeCell ref="A115:A116"/>
    <mergeCell ref="B120:B123"/>
    <mergeCell ref="B117:B119"/>
    <mergeCell ref="C117:C119"/>
    <mergeCell ref="E117:E119"/>
    <mergeCell ref="B134:J134"/>
    <mergeCell ref="B132:J132"/>
    <mergeCell ref="B131:J131"/>
    <mergeCell ref="B133:J133"/>
    <mergeCell ref="B128:N128"/>
    <mergeCell ref="B129:J129"/>
    <mergeCell ref="B130:J130"/>
    <mergeCell ref="A127:S127"/>
    <mergeCell ref="B125:J125"/>
    <mergeCell ref="O125:S125"/>
    <mergeCell ref="B126:J126"/>
    <mergeCell ref="O126:S126"/>
    <mergeCell ref="C124:J124"/>
    <mergeCell ref="O124:S124"/>
    <mergeCell ref="S112:S114"/>
    <mergeCell ref="E120:E123"/>
    <mergeCell ref="D112:D114"/>
    <mergeCell ref="D115:D116"/>
    <mergeCell ref="P112:P114"/>
    <mergeCell ref="G98:G100"/>
    <mergeCell ref="D98:D100"/>
    <mergeCell ref="H112:H114"/>
    <mergeCell ref="O117:O119"/>
    <mergeCell ref="G112:G114"/>
    <mergeCell ref="O112:O114"/>
    <mergeCell ref="H120:H123"/>
    <mergeCell ref="G110:G111"/>
    <mergeCell ref="I110:I111"/>
    <mergeCell ref="E110:E111"/>
    <mergeCell ref="F110:F111"/>
    <mergeCell ref="I115:I116"/>
    <mergeCell ref="D117:D119"/>
    <mergeCell ref="G115:G116"/>
    <mergeCell ref="I107:I109"/>
    <mergeCell ref="F108:F109"/>
    <mergeCell ref="I104:I105"/>
    <mergeCell ref="O57:O58"/>
    <mergeCell ref="O53:O54"/>
    <mergeCell ref="E52:E54"/>
    <mergeCell ref="E62:E63"/>
    <mergeCell ref="H62:H63"/>
    <mergeCell ref="E107:E109"/>
    <mergeCell ref="C75:J75"/>
    <mergeCell ref="G70:G71"/>
    <mergeCell ref="I68:I69"/>
    <mergeCell ref="F85:F86"/>
    <mergeCell ref="O108:O109"/>
    <mergeCell ref="I62:I63"/>
    <mergeCell ref="E59:E61"/>
    <mergeCell ref="I52:I54"/>
    <mergeCell ref="H70:H71"/>
    <mergeCell ref="C77:C80"/>
    <mergeCell ref="O90:O91"/>
    <mergeCell ref="I77:I80"/>
    <mergeCell ref="G81:G84"/>
    <mergeCell ref="D81:D84"/>
    <mergeCell ref="D77:D80"/>
    <mergeCell ref="E81:E84"/>
    <mergeCell ref="O73:O74"/>
    <mergeCell ref="O104:O105"/>
    <mergeCell ref="I101:I102"/>
    <mergeCell ref="O101:O102"/>
    <mergeCell ref="C104:C106"/>
    <mergeCell ref="D104:D106"/>
    <mergeCell ref="E104:E106"/>
    <mergeCell ref="G104:G106"/>
    <mergeCell ref="H104:H106"/>
    <mergeCell ref="C101:C103"/>
    <mergeCell ref="A101:A103"/>
    <mergeCell ref="B101:B103"/>
    <mergeCell ref="D101:D103"/>
    <mergeCell ref="E101:E103"/>
    <mergeCell ref="G101:G103"/>
    <mergeCell ref="H101:H103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60" orientation="portrait" r:id="rId1"/>
  <rowBreaks count="2" manualBreakCount="2">
    <brk id="56" max="18" man="1"/>
    <brk id="116" max="18" man="1"/>
  </rowBreaks>
  <colBreaks count="1" manualBreakCount="1">
    <brk id="1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5</vt:i4>
      </vt:variant>
    </vt:vector>
  </HeadingPairs>
  <TitlesOfParts>
    <vt:vector size="8" baseType="lpstr">
      <vt:lpstr>13 programa</vt:lpstr>
      <vt:lpstr>Lyginamasis</vt:lpstr>
      <vt:lpstr>Aiškinamoji lentelė</vt:lpstr>
      <vt:lpstr>'13 programa'!Print_Area</vt:lpstr>
      <vt:lpstr>'Aiškinamoji lentelė'!Print_Area</vt:lpstr>
      <vt:lpstr>Lyginamasis!Print_Area</vt:lpstr>
      <vt:lpstr>'13 programa'!Print_Titles</vt:lpstr>
      <vt:lpstr>'Aiškinamoji lentelė'!Print_Titles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Lietute Demidova</cp:lastModifiedBy>
  <cp:lastPrinted>2019-01-31T15:03:12Z</cp:lastPrinted>
  <dcterms:created xsi:type="dcterms:W3CDTF">2015-11-25T11:03:52Z</dcterms:created>
  <dcterms:modified xsi:type="dcterms:W3CDTF">2019-02-05T07:20:06Z</dcterms:modified>
</cp:coreProperties>
</file>