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Demidova\Desktop\sprendimai\"/>
    </mc:Choice>
  </mc:AlternateContent>
  <bookViews>
    <workbookView xWindow="0" yWindow="0" windowWidth="28800" windowHeight="12300"/>
  </bookViews>
  <sheets>
    <sheet name="3 programa" sheetId="18" r:id="rId1"/>
    <sheet name="aiškinamoji lentelė" sheetId="17" state="hidden" r:id="rId2"/>
    <sheet name="Lyginamasis variantas" sheetId="16" state="hidden" r:id="rId3"/>
  </sheets>
  <definedNames>
    <definedName name="_xlnm.Print_Area" localSheetId="0">'3 programa'!$A$1:$N$175</definedName>
    <definedName name="_xlnm.Print_Area" localSheetId="1">'aiškinamoji lentelė'!$A$1:$R$197</definedName>
    <definedName name="_xlnm.Print_Area" localSheetId="2">'Lyginamasis variantas'!$A$1:$S$154</definedName>
    <definedName name="_xlnm.Print_Titles" localSheetId="0">'3 programa'!$10:$12</definedName>
    <definedName name="_xlnm.Print_Titles" localSheetId="1">'aiškinamoji lentelė'!$6:$8</definedName>
    <definedName name="_xlnm.Print_Titles" localSheetId="2">'Lyginamasis variantas'!$7:$9</definedName>
  </definedNames>
  <calcPr calcId="162913"/>
</workbook>
</file>

<file path=xl/calcChain.xml><?xml version="1.0" encoding="utf-8"?>
<calcChain xmlns="http://schemas.openxmlformats.org/spreadsheetml/2006/main">
  <c r="H20" i="18" l="1"/>
  <c r="K19" i="17" l="1"/>
  <c r="K121" i="17" l="1"/>
  <c r="H132" i="18" l="1"/>
  <c r="H23" i="18"/>
  <c r="K75" i="17" l="1"/>
  <c r="K73" i="17"/>
  <c r="K70" i="17"/>
  <c r="J81" i="17" l="1"/>
  <c r="K81" i="17"/>
  <c r="H168" i="18" l="1"/>
  <c r="J166" i="18"/>
  <c r="I166" i="18"/>
  <c r="H166" i="18"/>
  <c r="J167" i="18"/>
  <c r="I167" i="18"/>
  <c r="H167" i="18"/>
  <c r="H165" i="18"/>
  <c r="H159" i="18"/>
  <c r="I145" i="18"/>
  <c r="J145" i="18"/>
  <c r="H145" i="18"/>
  <c r="I128" i="18"/>
  <c r="I129" i="18" s="1"/>
  <c r="J128" i="18"/>
  <c r="J129" i="18" s="1"/>
  <c r="H128" i="18"/>
  <c r="H129" i="18" s="1"/>
  <c r="J108" i="18"/>
  <c r="L138" i="17"/>
  <c r="I108" i="18"/>
  <c r="H108" i="18"/>
  <c r="H100" i="18"/>
  <c r="I99" i="18"/>
  <c r="J99" i="18"/>
  <c r="H99" i="18"/>
  <c r="H63" i="18"/>
  <c r="I63" i="18"/>
  <c r="J63" i="18"/>
  <c r="J42" i="18"/>
  <c r="I42" i="18"/>
  <c r="H42" i="18"/>
  <c r="J39" i="18"/>
  <c r="I39" i="18"/>
  <c r="H39" i="18"/>
  <c r="I35" i="18"/>
  <c r="J35" i="18"/>
  <c r="H35" i="18"/>
  <c r="J171" i="18" l="1"/>
  <c r="I171" i="18"/>
  <c r="H171" i="18"/>
  <c r="J170" i="18"/>
  <c r="I170" i="18"/>
  <c r="H170" i="18"/>
  <c r="J168" i="18"/>
  <c r="I168" i="18"/>
  <c r="J165" i="18"/>
  <c r="I165" i="18"/>
  <c r="J164" i="18"/>
  <c r="I164" i="18"/>
  <c r="H164" i="18"/>
  <c r="J163" i="18"/>
  <c r="I163" i="18"/>
  <c r="H163" i="18"/>
  <c r="J162" i="18"/>
  <c r="I162" i="18"/>
  <c r="H162" i="18"/>
  <c r="J161" i="18"/>
  <c r="I161" i="18"/>
  <c r="H161" i="18"/>
  <c r="J160" i="18"/>
  <c r="I160" i="18"/>
  <c r="H160" i="18"/>
  <c r="J159" i="18"/>
  <c r="I159" i="18"/>
  <c r="J148" i="18"/>
  <c r="J149" i="18" s="1"/>
  <c r="I148" i="18"/>
  <c r="I149" i="18" s="1"/>
  <c r="H148" i="18"/>
  <c r="H149" i="18" s="1"/>
  <c r="J115" i="18"/>
  <c r="J116" i="18" s="1"/>
  <c r="I115" i="18"/>
  <c r="I116" i="18" s="1"/>
  <c r="J105" i="18"/>
  <c r="I105" i="18"/>
  <c r="H105" i="18"/>
  <c r="J102" i="18"/>
  <c r="I102" i="18"/>
  <c r="H102" i="18"/>
  <c r="J68" i="18"/>
  <c r="I68" i="18"/>
  <c r="H68" i="18"/>
  <c r="J66" i="18"/>
  <c r="I66" i="18"/>
  <c r="H66" i="18"/>
  <c r="J46" i="18"/>
  <c r="I46" i="18"/>
  <c r="H46" i="18"/>
  <c r="J44" i="18"/>
  <c r="I44" i="18"/>
  <c r="H44" i="18"/>
  <c r="J41" i="18"/>
  <c r="I41" i="18"/>
  <c r="H41" i="18"/>
  <c r="J38" i="18"/>
  <c r="I38" i="18"/>
  <c r="H36" i="18"/>
  <c r="L30" i="18"/>
  <c r="H38" i="18" l="1"/>
  <c r="H106" i="18" s="1"/>
  <c r="H158" i="18"/>
  <c r="H157" i="18" s="1"/>
  <c r="H156" i="18" s="1"/>
  <c r="I106" i="18"/>
  <c r="J106" i="18"/>
  <c r="J150" i="18" s="1"/>
  <c r="J151" i="18" s="1"/>
  <c r="J169" i="18"/>
  <c r="H169" i="18"/>
  <c r="I169" i="18"/>
  <c r="I158" i="18"/>
  <c r="I157" i="18" s="1"/>
  <c r="I156" i="18" s="1"/>
  <c r="H115" i="18"/>
  <c r="H116" i="18" s="1"/>
  <c r="J158" i="18"/>
  <c r="J157" i="18" s="1"/>
  <c r="J156" i="18" s="1"/>
  <c r="L81" i="17"/>
  <c r="H172" i="18" l="1"/>
  <c r="I172" i="18"/>
  <c r="J172" i="18"/>
  <c r="H150" i="18"/>
  <c r="H151" i="18" s="1"/>
  <c r="I150" i="18"/>
  <c r="I151" i="18" s="1"/>
  <c r="J84" i="17"/>
  <c r="K14" i="17"/>
  <c r="K59" i="17"/>
  <c r="K55" i="17"/>
  <c r="K52" i="17"/>
  <c r="M189" i="17" l="1"/>
  <c r="L189" i="17"/>
  <c r="K189" i="17"/>
  <c r="J189" i="17"/>
  <c r="K124" i="17"/>
  <c r="K150" i="17"/>
  <c r="K195" i="17"/>
  <c r="K193" i="17"/>
  <c r="K184" i="17"/>
  <c r="K185" i="17"/>
  <c r="K187" i="17"/>
  <c r="K192" i="17"/>
  <c r="K188" i="17"/>
  <c r="K40" i="17" l="1"/>
  <c r="J191" i="17" l="1"/>
  <c r="K20" i="17" l="1"/>
  <c r="K130" i="17" l="1"/>
  <c r="K137" i="17"/>
  <c r="K138" i="17" l="1"/>
  <c r="M138" i="17"/>
  <c r="J138" i="17"/>
  <c r="K27" i="17" l="1"/>
  <c r="P33" i="17" l="1"/>
  <c r="K160" i="17" l="1"/>
  <c r="M31" i="17" l="1"/>
  <c r="L31" i="17"/>
  <c r="M29" i="17"/>
  <c r="L29" i="17"/>
  <c r="K190" i="17"/>
  <c r="K31" i="17"/>
  <c r="K29" i="17"/>
  <c r="M20" i="17"/>
  <c r="L20" i="17"/>
  <c r="K51" i="17" l="1"/>
  <c r="M196" i="17"/>
  <c r="L196" i="17"/>
  <c r="K196" i="17"/>
  <c r="J196" i="17"/>
  <c r="M195" i="17"/>
  <c r="L195" i="17"/>
  <c r="J195" i="17"/>
  <c r="M193" i="17"/>
  <c r="L193" i="17"/>
  <c r="J193" i="17"/>
  <c r="M192" i="17"/>
  <c r="L192" i="17"/>
  <c r="J192" i="17"/>
  <c r="M191" i="17"/>
  <c r="L191" i="17"/>
  <c r="K191" i="17"/>
  <c r="M190" i="17"/>
  <c r="L190" i="17"/>
  <c r="J190" i="17"/>
  <c r="M188" i="17"/>
  <c r="L188" i="17"/>
  <c r="J188" i="17"/>
  <c r="M187" i="17"/>
  <c r="L187" i="17"/>
  <c r="J187" i="17"/>
  <c r="M186" i="17"/>
  <c r="L186" i="17"/>
  <c r="K186" i="17"/>
  <c r="J186" i="17"/>
  <c r="M185" i="17"/>
  <c r="L185" i="17"/>
  <c r="J185" i="17"/>
  <c r="M184" i="17"/>
  <c r="L184" i="17"/>
  <c r="J184" i="17"/>
  <c r="M183" i="17"/>
  <c r="M172" i="17"/>
  <c r="L172" i="17"/>
  <c r="K172" i="17"/>
  <c r="J172" i="17"/>
  <c r="M169" i="17"/>
  <c r="M173" i="17" s="1"/>
  <c r="K169" i="17"/>
  <c r="J169" i="17"/>
  <c r="L169" i="17"/>
  <c r="M150" i="17"/>
  <c r="M151" i="17" s="1"/>
  <c r="L150" i="17"/>
  <c r="L151" i="17" s="1"/>
  <c r="K151" i="17"/>
  <c r="J150" i="17"/>
  <c r="J151" i="17" s="1"/>
  <c r="M139" i="17"/>
  <c r="L139" i="17"/>
  <c r="K139" i="17"/>
  <c r="J139" i="17"/>
  <c r="M127" i="17"/>
  <c r="L127" i="17"/>
  <c r="K127" i="17"/>
  <c r="J127" i="17"/>
  <c r="M124" i="17"/>
  <c r="L124" i="17"/>
  <c r="J124" i="17"/>
  <c r="M121" i="17"/>
  <c r="L121" i="17"/>
  <c r="J121" i="17"/>
  <c r="M86" i="17"/>
  <c r="L86" i="17"/>
  <c r="K86" i="17"/>
  <c r="J86" i="17"/>
  <c r="M84" i="17"/>
  <c r="L84" i="17"/>
  <c r="K84" i="17"/>
  <c r="M81" i="17"/>
  <c r="M64" i="17"/>
  <c r="L64" i="17"/>
  <c r="K64" i="17"/>
  <c r="J64" i="17"/>
  <c r="M62" i="17"/>
  <c r="L62" i="17"/>
  <c r="K62" i="17"/>
  <c r="J62" i="17"/>
  <c r="M58" i="17"/>
  <c r="L58" i="17"/>
  <c r="K58" i="17"/>
  <c r="J58" i="17"/>
  <c r="M54" i="17"/>
  <c r="L54" i="17"/>
  <c r="K54" i="17"/>
  <c r="J54" i="17"/>
  <c r="M51" i="17"/>
  <c r="L51" i="17"/>
  <c r="L183" i="17"/>
  <c r="J14" i="17"/>
  <c r="J51" i="17" s="1"/>
  <c r="L182" i="17" l="1"/>
  <c r="L181" i="17" s="1"/>
  <c r="M182" i="17"/>
  <c r="M181" i="17" s="1"/>
  <c r="K183" i="17"/>
  <c r="K182" i="17" s="1"/>
  <c r="K181" i="17" s="1"/>
  <c r="J173" i="17"/>
  <c r="K173" i="17"/>
  <c r="L194" i="17"/>
  <c r="K194" i="17"/>
  <c r="L173" i="17"/>
  <c r="J183" i="17"/>
  <c r="J182" i="17" s="1"/>
  <c r="J181" i="17" s="1"/>
  <c r="M194" i="17"/>
  <c r="M128" i="17"/>
  <c r="M174" i="17" s="1"/>
  <c r="M175" i="17" s="1"/>
  <c r="K128" i="17"/>
  <c r="L128" i="17"/>
  <c r="J194" i="17"/>
  <c r="J128" i="17"/>
  <c r="K174" i="17" l="1"/>
  <c r="K175" i="17" s="1"/>
  <c r="J174" i="17"/>
  <c r="J175" i="17" s="1"/>
  <c r="K197" i="17"/>
  <c r="M197" i="17"/>
  <c r="L174" i="17"/>
  <c r="L175" i="17" s="1"/>
  <c r="L197" i="17"/>
  <c r="J197" i="17"/>
  <c r="H15" i="16" l="1"/>
  <c r="I15" i="16"/>
  <c r="J15" i="16" l="1"/>
  <c r="I94" i="16" l="1"/>
  <c r="H63" i="16" l="1"/>
  <c r="H62" i="16"/>
  <c r="H61" i="16"/>
  <c r="H60" i="16"/>
  <c r="H55" i="16"/>
  <c r="H116" i="16"/>
  <c r="H115" i="16"/>
  <c r="N105" i="16" l="1"/>
  <c r="L112" i="16" l="1"/>
  <c r="I112" i="16"/>
  <c r="H94" i="16"/>
  <c r="J94" i="16" s="1"/>
  <c r="J101" i="16" s="1"/>
  <c r="J102" i="16" s="1"/>
  <c r="I55" i="16" l="1"/>
  <c r="I57" i="16" s="1"/>
  <c r="M112" i="16" l="1"/>
  <c r="M113" i="16" s="1"/>
  <c r="J112" i="16"/>
  <c r="J113" i="16" s="1"/>
  <c r="I14" i="16" l="1"/>
  <c r="I115" i="16" l="1"/>
  <c r="J31" i="16" l="1"/>
  <c r="I60" i="16"/>
  <c r="J150" i="16"/>
  <c r="I116" i="16" l="1"/>
  <c r="I62" i="16"/>
  <c r="I63" i="16"/>
  <c r="J57" i="16"/>
  <c r="J148" i="16" l="1"/>
  <c r="I148" i="16"/>
  <c r="I127" i="16"/>
  <c r="J127" i="16"/>
  <c r="J131" i="16" s="1"/>
  <c r="H18" i="16"/>
  <c r="H14" i="16"/>
  <c r="K14" i="16"/>
  <c r="J90" i="16" l="1"/>
  <c r="J91" i="16" s="1"/>
  <c r="M91" i="16" l="1"/>
  <c r="M15" i="16" l="1"/>
  <c r="N14" i="16"/>
  <c r="L14" i="16"/>
  <c r="L31" i="16" s="1"/>
  <c r="J149" i="16"/>
  <c r="M38" i="16"/>
  <c r="M40" i="16" s="1"/>
  <c r="M14" i="16" l="1"/>
  <c r="M31" i="16" s="1"/>
  <c r="M92" i="16" s="1"/>
  <c r="M132" i="16" s="1"/>
  <c r="M133" i="16" s="1"/>
  <c r="L153" i="16" l="1"/>
  <c r="L152" i="16"/>
  <c r="L150" i="16"/>
  <c r="L149" i="16"/>
  <c r="L148" i="16"/>
  <c r="L147" i="16"/>
  <c r="L146" i="16"/>
  <c r="L144" i="16"/>
  <c r="L143" i="16"/>
  <c r="L142" i="16"/>
  <c r="L141" i="16"/>
  <c r="I153" i="16"/>
  <c r="I152" i="16"/>
  <c r="I150" i="16"/>
  <c r="I149" i="16"/>
  <c r="I146" i="16"/>
  <c r="I144" i="16"/>
  <c r="I143" i="16"/>
  <c r="I142" i="16"/>
  <c r="L130" i="16" l="1"/>
  <c r="L127" i="16"/>
  <c r="L113" i="16"/>
  <c r="L101" i="16"/>
  <c r="L102" i="16" s="1"/>
  <c r="L91" i="16"/>
  <c r="L89" i="16"/>
  <c r="L61" i="16"/>
  <c r="L59" i="16"/>
  <c r="L57" i="16"/>
  <c r="L54" i="16"/>
  <c r="L42" i="16"/>
  <c r="L40" i="16"/>
  <c r="L37" i="16"/>
  <c r="L34" i="16"/>
  <c r="I130" i="16"/>
  <c r="I113" i="16"/>
  <c r="I101" i="16"/>
  <c r="I102" i="16" s="1"/>
  <c r="I91" i="16"/>
  <c r="I89" i="16"/>
  <c r="I61" i="16"/>
  <c r="I59" i="16"/>
  <c r="I44" i="16"/>
  <c r="I141" i="16" s="1"/>
  <c r="I42" i="16"/>
  <c r="I40" i="16"/>
  <c r="I37" i="16"/>
  <c r="I34" i="16"/>
  <c r="I18" i="16"/>
  <c r="N153" i="16"/>
  <c r="K153" i="16"/>
  <c r="M153" i="16" s="1"/>
  <c r="H153" i="16"/>
  <c r="J153" i="16" s="1"/>
  <c r="N152" i="16"/>
  <c r="K152" i="16"/>
  <c r="M152" i="16" s="1"/>
  <c r="H152" i="16"/>
  <c r="J152" i="16" s="1"/>
  <c r="N150" i="16"/>
  <c r="K150" i="16"/>
  <c r="M150" i="16" s="1"/>
  <c r="H150" i="16"/>
  <c r="N149" i="16"/>
  <c r="K149" i="16"/>
  <c r="M149" i="16" s="1"/>
  <c r="H149" i="16"/>
  <c r="N148" i="16"/>
  <c r="K148" i="16"/>
  <c r="M148" i="16" s="1"/>
  <c r="H148" i="16"/>
  <c r="N147" i="16"/>
  <c r="K147" i="16"/>
  <c r="M147" i="16" s="1"/>
  <c r="N146" i="16"/>
  <c r="K146" i="16"/>
  <c r="M146" i="16" s="1"/>
  <c r="H146" i="16"/>
  <c r="J146" i="16" s="1"/>
  <c r="N144" i="16"/>
  <c r="K144" i="16"/>
  <c r="M144" i="16" s="1"/>
  <c r="H144" i="16"/>
  <c r="J144" i="16" s="1"/>
  <c r="N143" i="16"/>
  <c r="K143" i="16"/>
  <c r="M143" i="16" s="1"/>
  <c r="H143" i="16"/>
  <c r="J143" i="16" s="1"/>
  <c r="N142" i="16"/>
  <c r="K142" i="16"/>
  <c r="M142" i="16" s="1"/>
  <c r="H142" i="16"/>
  <c r="J142" i="16" s="1"/>
  <c r="N141" i="16"/>
  <c r="K141" i="16"/>
  <c r="M141" i="16" s="1"/>
  <c r="N130" i="16"/>
  <c r="K130" i="16"/>
  <c r="H130" i="16"/>
  <c r="N127" i="16"/>
  <c r="K127" i="16"/>
  <c r="H127" i="16"/>
  <c r="N112" i="16"/>
  <c r="N113" i="16" s="1"/>
  <c r="K112" i="16"/>
  <c r="K113" i="16" s="1"/>
  <c r="H112" i="16"/>
  <c r="H113" i="16" s="1"/>
  <c r="N101" i="16"/>
  <c r="N102" i="16" s="1"/>
  <c r="K101" i="16"/>
  <c r="K102" i="16" s="1"/>
  <c r="H101" i="16"/>
  <c r="H102" i="16" s="1"/>
  <c r="N91" i="16"/>
  <c r="K91" i="16"/>
  <c r="H91" i="16"/>
  <c r="N89" i="16"/>
  <c r="K89" i="16"/>
  <c r="H89" i="16"/>
  <c r="J147" i="16"/>
  <c r="N61" i="16"/>
  <c r="N87" i="16" s="1"/>
  <c r="K61" i="16"/>
  <c r="K145" i="16" s="1"/>
  <c r="H145" i="16"/>
  <c r="N59" i="16"/>
  <c r="K59" i="16"/>
  <c r="H59" i="16"/>
  <c r="N57" i="16"/>
  <c r="K57" i="16"/>
  <c r="H57" i="16"/>
  <c r="N54" i="16"/>
  <c r="K54" i="16"/>
  <c r="H44" i="16"/>
  <c r="H54" i="16" s="1"/>
  <c r="N42" i="16"/>
  <c r="K42" i="16"/>
  <c r="H42" i="16"/>
  <c r="N40" i="16"/>
  <c r="K40" i="16"/>
  <c r="H40" i="16"/>
  <c r="N37" i="16"/>
  <c r="K37" i="16"/>
  <c r="H37" i="16"/>
  <c r="N34" i="16"/>
  <c r="K34" i="16"/>
  <c r="H34" i="16"/>
  <c r="N31" i="16"/>
  <c r="K31" i="16"/>
  <c r="H131" i="16" l="1"/>
  <c r="H87" i="16"/>
  <c r="N131" i="16"/>
  <c r="I145" i="16"/>
  <c r="I140" i="16" s="1"/>
  <c r="I87" i="16"/>
  <c r="L131" i="16"/>
  <c r="I54" i="16"/>
  <c r="I131" i="16"/>
  <c r="L87" i="16"/>
  <c r="L145" i="16"/>
  <c r="M145" i="16" s="1"/>
  <c r="I31" i="16"/>
  <c r="I147" i="16"/>
  <c r="K151" i="16"/>
  <c r="K131" i="16"/>
  <c r="L92" i="16"/>
  <c r="L132" i="16" s="1"/>
  <c r="L133" i="16" s="1"/>
  <c r="H151" i="16"/>
  <c r="H147" i="16"/>
  <c r="K140" i="16"/>
  <c r="K139" i="16" s="1"/>
  <c r="H31" i="16"/>
  <c r="N92" i="16"/>
  <c r="N132" i="16" s="1"/>
  <c r="N133" i="16" s="1"/>
  <c r="N145" i="16"/>
  <c r="N140" i="16" s="1"/>
  <c r="N139" i="16" s="1"/>
  <c r="N151" i="16"/>
  <c r="H92" i="16"/>
  <c r="H132" i="16" s="1"/>
  <c r="H133" i="16" s="1"/>
  <c r="K87" i="16"/>
  <c r="K92" i="16" s="1"/>
  <c r="H141" i="16"/>
  <c r="I92" i="16" l="1"/>
  <c r="I132" i="16" s="1"/>
  <c r="I133" i="16" s="1"/>
  <c r="J145" i="16"/>
  <c r="K132" i="16"/>
  <c r="K133" i="16" s="1"/>
  <c r="J87" i="16"/>
  <c r="J92" i="16" s="1"/>
  <c r="J141" i="16"/>
  <c r="K154" i="16"/>
  <c r="H140" i="16"/>
  <c r="H139" i="16" s="1"/>
  <c r="H154" i="16" s="1"/>
  <c r="L140" i="16"/>
  <c r="N154" i="16"/>
  <c r="J132" i="16" l="1"/>
  <c r="J133" i="16" s="1"/>
  <c r="J140" i="16"/>
  <c r="J139" i="16" s="1"/>
  <c r="L139" i="16"/>
  <c r="M140" i="16"/>
  <c r="M139" i="16" s="1"/>
  <c r="L151" i="16"/>
  <c r="M151" i="16" s="1"/>
  <c r="I151" i="16"/>
  <c r="J151" i="16" s="1"/>
  <c r="J154" i="16" l="1"/>
  <c r="M154" i="16"/>
  <c r="L154" i="16"/>
  <c r="I139" i="16"/>
  <c r="I154" i="16" l="1"/>
</calcChain>
</file>

<file path=xl/comments1.xml><?xml version="1.0" encoding="utf-8"?>
<comments xmlns="http://schemas.openxmlformats.org/spreadsheetml/2006/main">
  <authors>
    <author>Audra Cepiene</author>
    <author>Indre Buteniene</author>
  </authors>
  <commentList>
    <comment ref="K50" authorId="0" shapeId="0">
      <text>
        <r>
          <rPr>
            <sz val="9"/>
            <color indexed="81"/>
            <rFont val="Tahoma"/>
            <family val="2"/>
            <charset val="186"/>
          </rPr>
          <t>Savivaldybių asociacija (0,03 proc. nuo biudžeto apimties), VVG, ŽVVG po 50 eur per metus</t>
        </r>
      </text>
    </comment>
    <comment ref="E121" authorId="0" shapeId="0">
      <text>
        <r>
          <rPr>
            <b/>
            <sz val="9"/>
            <color indexed="81"/>
            <rFont val="Tahoma"/>
            <family val="2"/>
            <charset val="186"/>
          </rPr>
          <t>P6.</t>
        </r>
        <r>
          <rPr>
            <sz val="9"/>
            <color indexed="81"/>
            <rFont val="Tahoma"/>
            <family val="2"/>
            <charset val="186"/>
          </rPr>
          <t xml:space="preserve"> Klaipėdos miesto ekonominės plėtros strategija ir įgyvendinimo veiksmų planas iki 2030 metų, </t>
        </r>
        <r>
          <rPr>
            <b/>
            <sz val="9"/>
            <color indexed="81"/>
            <rFont val="Tahoma"/>
            <family val="2"/>
            <charset val="186"/>
          </rPr>
          <t xml:space="preserve">1.1.1. priemonė
</t>
        </r>
      </text>
    </comment>
    <comment ref="E123" authorId="0" shapeId="0">
      <text>
        <r>
          <rPr>
            <b/>
            <sz val="9"/>
            <color indexed="81"/>
            <rFont val="Tahoma"/>
            <family val="2"/>
            <charset val="186"/>
          </rPr>
          <t>P3.4.3.5</t>
        </r>
        <r>
          <rPr>
            <sz val="9"/>
            <color indexed="81"/>
            <rFont val="Tahoma"/>
            <family val="2"/>
            <charset val="186"/>
          </rPr>
          <t xml:space="preserve"> Diegti visuotinės kokybės vadybos principus Savivaldybės administracijoje,
</t>
        </r>
        <r>
          <rPr>
            <b/>
            <sz val="9"/>
            <color indexed="81"/>
            <rFont val="Tahoma"/>
            <family val="2"/>
            <charset val="186"/>
          </rPr>
          <t>P6.</t>
        </r>
        <r>
          <rPr>
            <sz val="9"/>
            <color indexed="81"/>
            <rFont val="Tahoma"/>
            <family val="2"/>
            <charset val="186"/>
          </rPr>
          <t xml:space="preserve"> Klaipėdos miesto ekonominės plėtros strategija ir įgyvendinimo veiksmų planas iki 2030 metų, </t>
        </r>
        <r>
          <rPr>
            <b/>
            <sz val="9"/>
            <color indexed="81"/>
            <rFont val="Tahoma"/>
            <family val="2"/>
            <charset val="186"/>
          </rPr>
          <t xml:space="preserve">1.1.1. priemonė
</t>
        </r>
        <r>
          <rPr>
            <sz val="9"/>
            <color indexed="81"/>
            <rFont val="Tahoma"/>
            <family val="2"/>
            <charset val="186"/>
          </rPr>
          <t xml:space="preserve">
</t>
        </r>
      </text>
    </comment>
    <comment ref="D146" authorId="1" shapeId="0">
      <text>
        <r>
          <rPr>
            <b/>
            <sz val="9"/>
            <color indexed="81"/>
            <rFont val="Tahoma"/>
            <family val="2"/>
            <charset val="186"/>
          </rPr>
          <t>Indre Buteniene:</t>
        </r>
        <r>
          <rPr>
            <sz val="9"/>
            <color indexed="81"/>
            <rFont val="Tahoma"/>
            <family val="2"/>
            <charset val="186"/>
          </rPr>
          <t xml:space="preserve">
Bus planuojama, jei bus apsipręsta kraustytis </t>
        </r>
      </text>
    </comment>
  </commentList>
</comments>
</file>

<file path=xl/comments2.xml><?xml version="1.0" encoding="utf-8"?>
<comments xmlns="http://schemas.openxmlformats.org/spreadsheetml/2006/main">
  <authors>
    <author>Audra Cepiene</author>
    <author>Indre Buteniene</author>
  </authors>
  <commentList>
    <comment ref="P14" authorId="0" shapeId="0">
      <text>
        <r>
          <rPr>
            <sz val="9"/>
            <color indexed="81"/>
            <rFont val="Tahoma"/>
            <family val="2"/>
            <charset val="186"/>
          </rPr>
          <t xml:space="preserve">2018-06-28 T2-125 nustatytas didžiausias leistinas valstybės tarnautojų ir darbuotojų skaičius – 438,5   </t>
        </r>
      </text>
    </comment>
    <comment ref="K18" authorId="0" shapeId="0">
      <text>
        <r>
          <rPr>
            <sz val="9"/>
            <color indexed="81"/>
            <rFont val="Tahoma"/>
            <family val="2"/>
            <charset val="186"/>
          </rPr>
          <t xml:space="preserve">VšĮ „Klaipėdos šventės“ vietinės rinkliavos administravimo apmokėjimas </t>
        </r>
      </text>
    </comment>
    <comment ref="N32" authorId="0" shapeId="0">
      <text>
        <r>
          <rPr>
            <sz val="9"/>
            <color indexed="81"/>
            <rFont val="Tahoma"/>
            <family val="2"/>
            <charset val="186"/>
          </rPr>
          <t>Administracinės teisės pažeidimų ir leidimų išdavimo informacijos sistemos pranešimų registravimo dėl informacijos apie triukšmo šaltinių valdytojų planuojamus statybos darbus gyvenamosiose patalpose ir gyvenamosiose teritorijose modulio sukūrimas   sukurtas informacinės sistemos</t>
        </r>
      </text>
    </comment>
    <comment ref="K33" authorId="0" shapeId="0">
      <text>
        <r>
          <rPr>
            <sz val="9"/>
            <color indexed="81"/>
            <rFont val="Tahoma"/>
            <family val="2"/>
            <charset val="186"/>
          </rPr>
          <t xml:space="preserve">2019 m. rinkimai - Savivaldybių tarybų, LR prezidento,  Europos parlamento. Lėšos didėja dėl privalomos politinės reklamos, darbo užmokesčio
</t>
        </r>
      </text>
    </comment>
    <comment ref="P35" authorId="0" shapeId="0">
      <text>
        <r>
          <rPr>
            <sz val="9"/>
            <color indexed="81"/>
            <rFont val="Tahoma"/>
            <family val="2"/>
            <charset val="186"/>
          </rPr>
          <t xml:space="preserve"> 2019-2021 m. planuojama tęsti valstybės tarnautojų ir darbuotojų, dirbančių pagal darbo sutartis, kvalifikacijos kėlimo programą. Atsižvelgiant į naujai priimamus teisės aktus, kurie įsigalios nuo 2019-01-01 bei į tai, kad vykdant kokybės vadybos metodų diegimą bus apmokyti 266 darbuotojai, nuo 2019 m. sumažinama 25 proc. apmokytų asmenų ir programų skaičių bei 20 proc. mokymams išlaidų skaičius  t. y. kasmet bus apmokyti 180 asmenų pagal 30 programų. </t>
        </r>
      </text>
    </comment>
    <comment ref="N40" authorId="0" shapeId="0">
      <text>
        <r>
          <rPr>
            <sz val="9"/>
            <color indexed="81"/>
            <rFont val="Tahoma"/>
            <family val="2"/>
            <charset val="186"/>
          </rPr>
          <t>Neteisminiam ir teisminiam žalos atlyginimui (pvz. dėl duobių). Konkrečių bylų išskirti šiuo metu nepavyktų, tačiau tokia suma tikėtina</t>
        </r>
      </text>
    </comment>
    <comment ref="N46" authorId="0" shapeId="0">
      <text>
        <r>
          <rPr>
            <sz val="9"/>
            <color indexed="81"/>
            <rFont val="Tahoma"/>
            <family val="2"/>
            <charset val="186"/>
          </rPr>
          <t>Atsižvelgdami į vis didėjančią didelę riziką dėl Savivaldybės administracijos civilinės atsakomybės kylimo, ANK nuostatų pokyčius bei ilgus ir sudėtingus ginčus sprendžiant administracinės ir civilinės atsakomybės klausimus, siūlome kasmet planuoti lėšas Savivaldybės administracijos civilinės atsakomybės draudimui. Preliminari draudimo įmoka metams yra apie 12 tūkst. eurų</t>
        </r>
      </text>
    </comment>
    <comment ref="N66" authorId="0" shapeId="0">
      <text>
        <r>
          <rPr>
            <sz val="9"/>
            <color indexed="81"/>
            <rFont val="Tahoma"/>
            <family val="2"/>
            <charset val="186"/>
          </rPr>
          <t>Savivaldybių asociacija (0,03 proc. nuo biudžeto apimties), VVG, ŽVVG po 50 eur per metus</t>
        </r>
      </text>
    </comment>
    <comment ref="J68" authorId="0" shapeId="0">
      <text>
        <r>
          <rPr>
            <sz val="9"/>
            <color indexed="81"/>
            <rFont val="Tahoma"/>
            <family val="2"/>
            <charset val="186"/>
          </rPr>
          <t>Buvo mokėtas mokestis narystės asociacijoje „Klaipėdos regionas“ mokestis, susijęs su regoninės specializacijos parengimu</t>
        </r>
      </text>
    </comment>
    <comment ref="E73" authorId="0" shapeId="0">
      <text>
        <r>
          <rPr>
            <sz val="9"/>
            <color indexed="81"/>
            <rFont val="Tahoma"/>
            <family val="2"/>
            <charset val="186"/>
          </rPr>
          <t>Klaipėdos miesto pristatymų užsienio žurnalistams ir investuotojų delegacijoms</t>
        </r>
      </text>
    </comment>
    <comment ref="N73" authorId="0" shapeId="0">
      <text>
        <r>
          <rPr>
            <sz val="9"/>
            <color indexed="81"/>
            <rFont val="Tahoma"/>
            <family val="2"/>
            <charset val="186"/>
          </rPr>
          <t>(apgyvendinimo, maitinimo paslaugos, kultūrinė programa)</t>
        </r>
      </text>
    </comment>
    <comment ref="N75" authorId="0" shapeId="0">
      <text>
        <r>
          <rPr>
            <sz val="9"/>
            <color indexed="81"/>
            <rFont val="Tahoma"/>
            <family val="2"/>
            <charset val="186"/>
          </rPr>
          <t xml:space="preserve">Priemonė skirta 2019 m. organizuoti renginį ar renginių ciklą, skirtą diskutuoti su vietos bendruomenėmis, klaipėdiečių diasporos atstovais, užsieniečiais gyvenančiais Klaipėdoje ir išgirsti jų nuomonę apie Klaipėdos miesto ateitį, aptarti būdus, kaip atskiri piliečiai arba bendruomenės gali įsitraukti į sprendimų priėmimą dėl miesto ateities. Diskusijos gali būti įvairiomis temomis, svarbiausia, kad būtų susiję su "Globali Klaipėda".                              </t>
        </r>
        <r>
          <rPr>
            <b/>
            <i/>
            <u/>
            <sz val="9"/>
            <color indexed="81"/>
            <rFont val="Tahoma"/>
            <family val="2"/>
            <charset val="186"/>
          </rPr>
          <t xml:space="preserve">perkeltas rodiklis </t>
        </r>
        <r>
          <rPr>
            <b/>
            <sz val="9"/>
            <color indexed="81"/>
            <rFont val="Tahoma"/>
            <family val="2"/>
            <charset val="186"/>
          </rPr>
          <t>Parengta ir įgyvendinta rinkodaros kampanija „Globali Klaipėda" - Priemonė skirta pristatyti Klaipėdos miesto savivaldybės įgyvendinamas ar planuojamas įgyvendinti priemones</t>
        </r>
      </text>
    </comment>
    <comment ref="N76" authorId="0" shapeId="0">
      <text>
        <r>
          <rPr>
            <sz val="9"/>
            <color indexed="81"/>
            <rFont val="Tahoma"/>
            <family val="2"/>
            <charset val="186"/>
          </rPr>
          <t xml:space="preserve">Priemonė- 2015-2018 m. vykdyto URBACT programos projekto „Gen_Y City“ integruoto veiksmų plano (IAP) dalis. Projekto vykdymo metu specialistai iš viešojo ir privataus sektorių parengė integruotą veiksmų planą, kurio tikslas – sukurti tinkamas sąlygas jauniems laisvai samdomiems darbuotojams (freelancer‘iams) kurti, gyventi ir tobulėti Klaipėdoje. Šio tikslo siekiama kuriant „freelancerių platformą“ (virtualią bei fizinę), kurioje turėtų būti sutelkta visa laisvai samdomiems darbuotojams aktuali informacija: informacija apie darbo vietas ir galimybes, veiklas, paslaugų teikimą, apgyvendinimą, projektus, poilsį ir pan. </t>
        </r>
      </text>
    </comment>
    <comment ref="J93" authorId="0" shapeId="0">
      <text>
        <r>
          <rPr>
            <b/>
            <sz val="9"/>
            <color indexed="81"/>
            <rFont val="Tahoma"/>
            <family val="2"/>
            <charset val="186"/>
          </rPr>
          <t>STR3-13</t>
        </r>
        <r>
          <rPr>
            <sz val="9"/>
            <color indexed="81"/>
            <rFont val="Tahoma"/>
            <family val="2"/>
            <charset val="186"/>
          </rPr>
          <t xml:space="preserve">
savivaldybės patalpoms tenkančioms pastato Taikos pr. 107 modernizacijos darbams apmokėti</t>
        </r>
      </text>
    </comment>
    <comment ref="N104" authorId="0" shapeId="0">
      <text>
        <r>
          <rPr>
            <b/>
            <sz val="9"/>
            <color indexed="81"/>
            <rFont val="Tahoma"/>
            <family val="2"/>
            <charset val="186"/>
          </rPr>
          <t>techninis parengtas</t>
        </r>
        <r>
          <rPr>
            <sz val="9"/>
            <color indexed="81"/>
            <rFont val="Tahoma"/>
            <family val="2"/>
            <charset val="186"/>
          </rPr>
          <t xml:space="preserve">
</t>
        </r>
      </text>
    </comment>
    <comment ref="N114" authorId="0" shapeId="0">
      <text>
        <r>
          <rPr>
            <sz val="9"/>
            <color indexed="81"/>
            <rFont val="Tahoma"/>
            <family val="2"/>
            <charset val="186"/>
          </rPr>
          <t>Darbai nebus atlikti 2018 m. - stogas-42,0; fasadas-65,0. Užtruko techninio projekto parengimas.</t>
        </r>
      </text>
    </comment>
    <comment ref="N117" authorId="0" shapeId="0">
      <text>
        <r>
          <rPr>
            <sz val="9"/>
            <color indexed="81"/>
            <rFont val="Tahoma"/>
            <family val="2"/>
            <charset val="186"/>
          </rPr>
          <t>Per du metus išpirkta - gyvenamųjų ir negyvenamųjų patalpų Nemuno g. 113 (9 butai, 3 negyvenamosios patalpos, 1 sandėlis) ir Nemuno g. 133 (12 butų, 1 sandėlis), Klaipėdoje, nuosavybės teise priklausančio fiziniams ir juridiniams asmenims (toliau – NT) – pirkimą.</t>
        </r>
      </text>
    </comment>
    <comment ref="J120" authorId="0" shapeId="0">
      <text>
        <r>
          <rPr>
            <sz val="9"/>
            <color indexed="81"/>
            <rFont val="Tahoma"/>
            <family val="2"/>
            <charset val="186"/>
          </rPr>
          <t>STR3-13</t>
        </r>
      </text>
    </comment>
    <comment ref="N123" authorId="0" shapeId="0">
      <text>
        <r>
          <rPr>
            <sz val="9"/>
            <color indexed="81"/>
            <rFont val="Tahoma"/>
            <family val="2"/>
            <charset val="186"/>
          </rPr>
          <t xml:space="preserve">2018-10-15 protokolas Nr. ADM1-364
NUTARTA:
1. Pritarti </t>
        </r>
        <r>
          <rPr>
            <b/>
            <sz val="9"/>
            <color indexed="81"/>
            <rFont val="Tahoma"/>
            <family val="2"/>
            <charset val="186"/>
          </rPr>
          <t xml:space="preserve">Istorinių laivų krantinės Klaipėdos piliavietėje sutvarkymo </t>
        </r>
        <r>
          <rPr>
            <sz val="9"/>
            <color indexed="81"/>
            <rFont val="Tahoma"/>
            <family val="2"/>
            <charset val="186"/>
          </rPr>
          <t xml:space="preserve">sprendimui pirmiausia atlikti krantinės ekspertizę, techninio stovio įvertinimą. Ekspertizę planuoti Statybos leidimų ir statinių priežiūros skyriui priemonėje „Savivaldybei priklausančių statinių esamos techninės būklės įvertinimo paslaugų įsigijimas“.
2. Projektavimo užduotį rengti atsižvelgiant į ekspertizės išvadas.
</t>
        </r>
      </text>
    </comment>
    <comment ref="F142" authorId="0" shapeId="0">
      <text>
        <r>
          <rPr>
            <b/>
            <sz val="9"/>
            <color indexed="81"/>
            <rFont val="Tahoma"/>
            <family val="2"/>
            <charset val="186"/>
          </rPr>
          <t>P6.</t>
        </r>
        <r>
          <rPr>
            <sz val="9"/>
            <color indexed="81"/>
            <rFont val="Tahoma"/>
            <family val="2"/>
            <charset val="186"/>
          </rPr>
          <t xml:space="preserve"> Klaipėdos miesto ekonominės plėtros strategija ir įgyvendinimo veiksmų planas iki 2030 metų, </t>
        </r>
        <r>
          <rPr>
            <b/>
            <sz val="9"/>
            <color indexed="81"/>
            <rFont val="Tahoma"/>
            <family val="2"/>
            <charset val="186"/>
          </rPr>
          <t xml:space="preserve">1.1.1. priemonė
</t>
        </r>
      </text>
    </comment>
    <comment ref="E144" authorId="0" shapeId="0">
      <text>
        <r>
          <rPr>
            <sz val="9"/>
            <color indexed="81"/>
            <rFont val="Tahoma"/>
            <family val="2"/>
            <charset val="186"/>
          </rPr>
          <t xml:space="preserve">Kokybės vadybos metodų diegimas vidaus procesams optimizuoti, siekiant didinti gyventojų pasitenkinimą Savivaldybės teikiamomis paslaugomis.  LEAN metodo „lieknoji vadyba“ (angl. lean – lieknas) sistemos tikslas – naudojant mažesnius išteklius sukurti didesnę vertę klientui. </t>
        </r>
        <r>
          <rPr>
            <b/>
            <sz val="9"/>
            <color indexed="81"/>
            <rFont val="Tahoma"/>
            <family val="2"/>
            <charset val="186"/>
          </rPr>
          <t>Projekte dalyvauja Klaipėdos ir Kretingos rajonų savivaldybės. Paraiškos pateikimo data 2017 m. spalis, trukmė 36 mėnesiai.</t>
        </r>
        <r>
          <rPr>
            <sz val="9"/>
            <color indexed="81"/>
            <rFont val="Tahoma"/>
            <family val="2"/>
            <charset val="186"/>
          </rPr>
          <t xml:space="preserve"> Projekto metu numatoma apmokyti 401 administracijos darbuotoją, iš jų  keturi taps sertifikuotais projekto lyderiais, planuojama įdiegti  7 metodus, parengti piliečių chartiją.</t>
        </r>
      </text>
    </comment>
    <comment ref="F144" authorId="0" shapeId="0">
      <text>
        <r>
          <rPr>
            <b/>
            <sz val="9"/>
            <color indexed="81"/>
            <rFont val="Tahoma"/>
            <family val="2"/>
            <charset val="186"/>
          </rPr>
          <t>P3.4.3.5</t>
        </r>
        <r>
          <rPr>
            <sz val="9"/>
            <color indexed="81"/>
            <rFont val="Tahoma"/>
            <family val="2"/>
            <charset val="186"/>
          </rPr>
          <t xml:space="preserve"> Diegti visuotinės kokybės vadybos principus Savivaldybės administracijoje,
</t>
        </r>
        <r>
          <rPr>
            <b/>
            <sz val="9"/>
            <color indexed="81"/>
            <rFont val="Tahoma"/>
            <family val="2"/>
            <charset val="186"/>
          </rPr>
          <t>P6.</t>
        </r>
        <r>
          <rPr>
            <sz val="9"/>
            <color indexed="81"/>
            <rFont val="Tahoma"/>
            <family val="2"/>
            <charset val="186"/>
          </rPr>
          <t xml:space="preserve"> Klaipėdos miesto ekonominės plėtros strategija ir įgyvendinimo veiksmų planas iki 2030 metų, </t>
        </r>
        <r>
          <rPr>
            <b/>
            <sz val="9"/>
            <color indexed="81"/>
            <rFont val="Tahoma"/>
            <family val="2"/>
            <charset val="186"/>
          </rPr>
          <t xml:space="preserve">1.1.1. priemonė
</t>
        </r>
        <r>
          <rPr>
            <sz val="9"/>
            <color indexed="81"/>
            <rFont val="Tahoma"/>
            <family val="2"/>
            <charset val="186"/>
          </rPr>
          <t xml:space="preserve">
</t>
        </r>
      </text>
    </comment>
    <comment ref="N144" authorId="0" shapeId="0">
      <text>
        <r>
          <rPr>
            <sz val="9"/>
            <color indexed="81"/>
            <rFont val="Tahoma"/>
            <family val="2"/>
            <charset val="186"/>
          </rPr>
          <t xml:space="preserve">Įdiegti ir taikomi ne mažiau kaip 7 LEAN „lieknoji vadyba“ (angl. lean – lieknas) </t>
        </r>
        <r>
          <rPr>
            <sz val="7"/>
            <color indexed="81"/>
            <rFont val="Tahoma"/>
            <family val="2"/>
            <charset val="186"/>
          </rPr>
          <t>(Asaichi, Kaizen, PDCA, SD, VACA, VSM, 5S)</t>
        </r>
        <r>
          <rPr>
            <sz val="9"/>
            <color indexed="81"/>
            <rFont val="Tahoma"/>
            <family val="2"/>
            <charset val="186"/>
          </rPr>
          <t xml:space="preserve"> vadybos metodai, vnt. </t>
        </r>
      </text>
    </comment>
    <comment ref="N161" authorId="0" shapeId="0">
      <text>
        <r>
          <rPr>
            <sz val="9"/>
            <color indexed="81"/>
            <rFont val="Tahoma"/>
            <family val="2"/>
            <charset val="186"/>
          </rPr>
          <t>Parengtas techninis projektas, bus šiltinamas pastatas</t>
        </r>
      </text>
    </comment>
    <comment ref="K163" authorId="0" shapeId="0">
      <text>
        <r>
          <rPr>
            <sz val="9"/>
            <color indexed="81"/>
            <rFont val="Tahoma"/>
            <family val="2"/>
            <charset val="186"/>
          </rPr>
          <t xml:space="preserve">Techninis projektas bus parengtas 2019 m. vasario mėn. Kaina 11,9 tūkst. eur
</t>
        </r>
      </text>
    </comment>
    <comment ref="J164" authorId="0" shapeId="0">
      <text>
        <r>
          <rPr>
            <sz val="9"/>
            <color indexed="81"/>
            <rFont val="Tahoma"/>
            <family val="2"/>
            <charset val="186"/>
          </rPr>
          <t xml:space="preserve">neįsisavins 11,9 tūkst. eur
</t>
        </r>
      </text>
    </comment>
    <comment ref="N164" authorId="0" shapeId="0">
      <text>
        <r>
          <rPr>
            <sz val="9"/>
            <color indexed="81"/>
            <rFont val="Tahoma"/>
            <family val="2"/>
            <charset val="186"/>
          </rPr>
          <t>Atlikta pastato (Šimkaus g. 11) stogo (1350 m²), fasado (125 m²) ir  patalpų  (200 m²) remonto darbų. Užbaigtumas, proc. Stogo remontui gali reikėti 80 tūkst. eur</t>
        </r>
      </text>
    </comment>
    <comment ref="E170" authorId="1" shapeId="0">
      <text>
        <r>
          <rPr>
            <b/>
            <sz val="9"/>
            <color indexed="81"/>
            <rFont val="Tahoma"/>
            <family val="2"/>
            <charset val="186"/>
          </rPr>
          <t>Indre Buteniene:</t>
        </r>
        <r>
          <rPr>
            <sz val="9"/>
            <color indexed="81"/>
            <rFont val="Tahoma"/>
            <family val="2"/>
            <charset val="186"/>
          </rPr>
          <t xml:space="preserve">
Bus planuojama, jei bus apsipręsta kraustytis </t>
        </r>
      </text>
    </comment>
    <comment ref="J182" authorId="0" shapeId="0">
      <text>
        <r>
          <rPr>
            <b/>
            <sz val="9"/>
            <color indexed="81"/>
            <rFont val="Tahoma"/>
            <family val="2"/>
            <charset val="186"/>
          </rPr>
          <t>9627,2</t>
        </r>
        <r>
          <rPr>
            <sz val="9"/>
            <color indexed="81"/>
            <rFont val="Tahoma"/>
            <family val="2"/>
            <charset val="186"/>
          </rPr>
          <t xml:space="preserve">
</t>
        </r>
      </text>
    </comment>
  </commentList>
</comments>
</file>

<file path=xl/comments3.xml><?xml version="1.0" encoding="utf-8"?>
<comments xmlns="http://schemas.openxmlformats.org/spreadsheetml/2006/main">
  <authors>
    <author>Audra Cepiene</author>
    <author>Indre Buteniene</author>
  </authors>
  <commentList>
    <comment ref="O45" authorId="0" shapeId="0">
      <text>
        <r>
          <rPr>
            <sz val="9"/>
            <color indexed="81"/>
            <rFont val="Tahoma"/>
            <family val="2"/>
            <charset val="186"/>
          </rPr>
          <t xml:space="preserve">LSA, VVG, ŽVVG,  narystė asociacijoje „Klaipėdos regionas“, ir </t>
        </r>
        <r>
          <rPr>
            <b/>
            <sz val="9"/>
            <color indexed="81"/>
            <rFont val="Tahoma"/>
            <family val="2"/>
            <charset val="186"/>
          </rPr>
          <t xml:space="preserve">2018 m. naujas mokestis </t>
        </r>
        <r>
          <rPr>
            <sz val="9"/>
            <color indexed="81"/>
            <rFont val="Tahoma"/>
            <family val="2"/>
            <charset val="186"/>
          </rPr>
          <t>Mokamas tikslinis narystės asociacijoje „Klaipėdos regionas“ mokestis, susijęs su regoninės specializacijos parengimu</t>
        </r>
      </text>
    </comment>
    <comment ref="O77" authorId="0" shapeId="0">
      <text>
        <r>
          <rPr>
            <sz val="9"/>
            <color indexed="81"/>
            <rFont val="Tahoma"/>
            <family val="2"/>
            <charset val="186"/>
          </rPr>
          <t>ESCO (anlg. Energy Service Company), tai verslo modelis, kai privati kompanija investuoja ir įdiegia moderniausias energetinio efektyvumo priemones be kliento pradinių investicijų, o klientas atsiskaito iš sutaupytų lėšų per sutarties galiojimo laikotarpį</t>
        </r>
      </text>
    </comment>
    <comment ref="I105" authorId="0" shapeId="0">
      <text>
        <r>
          <rPr>
            <b/>
            <sz val="9"/>
            <color indexed="81"/>
            <rFont val="Tahoma"/>
            <family val="2"/>
            <charset val="186"/>
          </rPr>
          <t>3,5 tūkst. eur atlyginimas</t>
        </r>
        <r>
          <rPr>
            <sz val="9"/>
            <color indexed="81"/>
            <rFont val="Tahoma"/>
            <family val="2"/>
            <charset val="186"/>
          </rPr>
          <t xml:space="preserve">
</t>
        </r>
      </text>
    </comment>
    <comment ref="L105" authorId="0" shapeId="0">
      <text>
        <r>
          <rPr>
            <b/>
            <sz val="9"/>
            <color indexed="81"/>
            <rFont val="Tahoma"/>
            <family val="2"/>
            <charset val="186"/>
          </rPr>
          <t>8,5 tūkst. eur atlyginimas</t>
        </r>
        <r>
          <rPr>
            <sz val="9"/>
            <color indexed="81"/>
            <rFont val="Tahoma"/>
            <family val="2"/>
            <charset val="186"/>
          </rPr>
          <t xml:space="preserve">
</t>
        </r>
      </text>
    </comment>
    <comment ref="N105" authorId="0" shapeId="0">
      <text>
        <r>
          <rPr>
            <b/>
            <sz val="9"/>
            <color indexed="81"/>
            <rFont val="Tahoma"/>
            <family val="2"/>
            <charset val="186"/>
          </rPr>
          <t xml:space="preserve">8,9 tūkst. eur atlyginimas
</t>
        </r>
        <r>
          <rPr>
            <sz val="9"/>
            <color indexed="81"/>
            <rFont val="Tahoma"/>
            <family val="2"/>
            <charset val="186"/>
          </rPr>
          <t xml:space="preserve">
</t>
        </r>
      </text>
    </comment>
    <comment ref="D108" authorId="0" shapeId="0">
      <text>
        <r>
          <rPr>
            <sz val="9"/>
            <color indexed="81"/>
            <rFont val="Tahoma"/>
            <family val="2"/>
            <charset val="186"/>
          </rPr>
          <t xml:space="preserve">Kokybės vadybos metodų diegimas vidaus procesams optimizuoti, siekiant didinti gyventojų pasitenkinimą Savivaldybės teikiamomis paslaugomis.  LEAN metodo „lieknoji vadyba“ (angl. lean – lieknas) sistemos tikslas – naudojant mažesnius išteklius sukurti didesnę vertę klientui. </t>
        </r>
        <r>
          <rPr>
            <b/>
            <sz val="9"/>
            <color indexed="81"/>
            <rFont val="Tahoma"/>
            <family val="2"/>
            <charset val="186"/>
          </rPr>
          <t>Projekte dalyvauja Klaipėdos ir Kretingos rajonų savivaldybės. Paraiškos pateikimo data 2017 m. spalis, trukmė 36 mėnesiai.</t>
        </r>
        <r>
          <rPr>
            <sz val="9"/>
            <color indexed="81"/>
            <rFont val="Tahoma"/>
            <family val="2"/>
            <charset val="186"/>
          </rPr>
          <t xml:space="preserve"> Projekto metu numatoma apmokyti 401 administracijos darbuotoją, iš jų  keturi taps sertifikuotais projekto lyderiais, planuojama įdiegti  7 metodus, parengti piliečių chartiją.</t>
        </r>
      </text>
    </comment>
    <comment ref="E108" authorId="0" shapeId="0">
      <text>
        <r>
          <rPr>
            <b/>
            <sz val="9"/>
            <color indexed="81"/>
            <rFont val="Tahoma"/>
            <family val="2"/>
            <charset val="186"/>
          </rPr>
          <t>P3.4.3.5</t>
        </r>
        <r>
          <rPr>
            <sz val="9"/>
            <color indexed="81"/>
            <rFont val="Tahoma"/>
            <family val="2"/>
            <charset val="186"/>
          </rPr>
          <t xml:space="preserve"> Diegti visuotinės kokybės vadybos principus Savivaldybės administracijoje</t>
        </r>
        <r>
          <rPr>
            <b/>
            <sz val="9"/>
            <color indexed="81"/>
            <rFont val="Tahoma"/>
            <family val="2"/>
            <charset val="186"/>
          </rPr>
          <t xml:space="preserve">
</t>
        </r>
        <r>
          <rPr>
            <sz val="9"/>
            <color indexed="81"/>
            <rFont val="Tahoma"/>
            <family val="2"/>
            <charset val="186"/>
          </rPr>
          <t xml:space="preserve">
</t>
        </r>
      </text>
    </comment>
    <comment ref="O108" authorId="0" shapeId="0">
      <text>
        <r>
          <rPr>
            <sz val="9"/>
            <color indexed="81"/>
            <rFont val="Tahoma"/>
            <family val="2"/>
            <charset val="186"/>
          </rPr>
          <t xml:space="preserve">Įdiegti ir taikomi ne mažiau kaip 7 LEAN „lieknoji vadyba“ (angl. lean – lieknas) </t>
        </r>
        <r>
          <rPr>
            <sz val="7"/>
            <color indexed="81"/>
            <rFont val="Tahoma"/>
            <family val="2"/>
            <charset val="186"/>
          </rPr>
          <t>(Asaichi, Kaizen, PDCA, SD, VACA, VSM, 5S)</t>
        </r>
        <r>
          <rPr>
            <sz val="9"/>
            <color indexed="81"/>
            <rFont val="Tahoma"/>
            <family val="2"/>
            <charset val="186"/>
          </rPr>
          <t xml:space="preserve"> vadybos metodai, vnt. </t>
        </r>
      </text>
    </comment>
    <comment ref="O119" authorId="0" shapeId="0">
      <text>
        <r>
          <rPr>
            <sz val="9"/>
            <color indexed="81"/>
            <rFont val="Tahoma"/>
            <family val="2"/>
            <charset val="186"/>
          </rPr>
          <t>Atlikta pastato (Šimkaus g. 11) stogo (1350 m²), fasado (125 m²) ir  patalpų  (200 m²) remonto darbų. Užbaigtumas, proc.</t>
        </r>
      </text>
    </comment>
    <comment ref="D128" authorId="1" shapeId="0">
      <text>
        <r>
          <rPr>
            <b/>
            <sz val="9"/>
            <color indexed="81"/>
            <rFont val="Tahoma"/>
            <family val="2"/>
            <charset val="186"/>
          </rPr>
          <t>Indre Buteniene:</t>
        </r>
        <r>
          <rPr>
            <sz val="9"/>
            <color indexed="81"/>
            <rFont val="Tahoma"/>
            <family val="2"/>
            <charset val="186"/>
          </rPr>
          <t xml:space="preserve">
Bus planuojama, jei bus apsipręsta kraustytis </t>
        </r>
      </text>
    </comment>
    <comment ref="H140" authorId="0" shapeId="0">
      <text>
        <r>
          <rPr>
            <b/>
            <sz val="9"/>
            <color indexed="81"/>
            <rFont val="Tahoma"/>
            <family val="2"/>
            <charset val="186"/>
          </rPr>
          <t>9590,4</t>
        </r>
        <r>
          <rPr>
            <sz val="9"/>
            <color indexed="81"/>
            <rFont val="Tahoma"/>
            <family val="2"/>
            <charset val="186"/>
          </rPr>
          <t xml:space="preserve">
</t>
        </r>
      </text>
    </comment>
    <comment ref="I140" authorId="0" shapeId="0">
      <text>
        <r>
          <rPr>
            <b/>
            <sz val="9"/>
            <color indexed="81"/>
            <rFont val="Tahoma"/>
            <family val="2"/>
            <charset val="186"/>
          </rPr>
          <t>9627,2 biudžetas</t>
        </r>
        <r>
          <rPr>
            <sz val="9"/>
            <color indexed="81"/>
            <rFont val="Tahoma"/>
            <family val="2"/>
            <charset val="186"/>
          </rPr>
          <t xml:space="preserve">
</t>
        </r>
      </text>
    </comment>
  </commentList>
</comments>
</file>

<file path=xl/sharedStrings.xml><?xml version="1.0" encoding="utf-8"?>
<sst xmlns="http://schemas.openxmlformats.org/spreadsheetml/2006/main" count="1087" uniqueCount="308">
  <si>
    <t>Veiklos plano tikslo kodas</t>
  </si>
  <si>
    <t>Uždavinio kodas</t>
  </si>
  <si>
    <t>Priemonės kodas</t>
  </si>
  <si>
    <t>Papriemonės kodas</t>
  </si>
  <si>
    <t>Pavadinimas</t>
  </si>
  <si>
    <t>Priemonės požymis</t>
  </si>
  <si>
    <t>Asignavimų valdytojo kodas</t>
  </si>
  <si>
    <t>Vykdytojas (skyrius / asmuo)</t>
  </si>
  <si>
    <t>Finansavimo šaltinis</t>
  </si>
  <si>
    <t>Produkto kriterijaus</t>
  </si>
  <si>
    <t>Planas</t>
  </si>
  <si>
    <t>Strateginis tikslas 01. Didinti miesto konkurencingumą, kryptingai vystant infrastruktūrą ir sudarant palankias sąlygas verslui</t>
  </si>
  <si>
    <t>03 Savivaldybės valdymo programa</t>
  </si>
  <si>
    <t>01</t>
  </si>
  <si>
    <t>Kurti savivaldybės valdymo sistemą, patogią verslui ir gyventojams</t>
  </si>
  <si>
    <t>Organizuoti savivaldybės veiklos bendrųjų funkcijų vykdymą</t>
  </si>
  <si>
    <t>Savivaldybės administracijos veiklos užtikrinimas:</t>
  </si>
  <si>
    <t>Savivaldybės administracijos veiklos užtikrinimas (darbo užmokestis)</t>
  </si>
  <si>
    <t>1</t>
  </si>
  <si>
    <t>FTD Apskaitos skyrius</t>
  </si>
  <si>
    <t>SB</t>
  </si>
  <si>
    <t>SB(VB)</t>
  </si>
  <si>
    <t>02</t>
  </si>
  <si>
    <t>Ūkio skyrius</t>
  </si>
  <si>
    <t>SB(SP)</t>
  </si>
  <si>
    <t>SB(SPL)</t>
  </si>
  <si>
    <t>03</t>
  </si>
  <si>
    <t>Dalyvavimas organizuojant rinkimus</t>
  </si>
  <si>
    <t>04</t>
  </si>
  <si>
    <t>Personalo skyrius</t>
  </si>
  <si>
    <t>05</t>
  </si>
  <si>
    <t>Informavimo ir e.paslaugų skyrius</t>
  </si>
  <si>
    <t>Atlikta apklausų, tyrimų, vnt.</t>
  </si>
  <si>
    <t>06</t>
  </si>
  <si>
    <t>Teisės skyrius</t>
  </si>
  <si>
    <t>Per ataskaitinį laikotarpį užbaigtų bylų skaičius</t>
  </si>
  <si>
    <t>07</t>
  </si>
  <si>
    <t>08</t>
  </si>
  <si>
    <t>Daugiabučių gyvenamųjų namų žemės nuomos mokesčio paskirstymo ir administravimo paslaugos pirkimas</t>
  </si>
  <si>
    <t>FTD Mokesčių skyrius</t>
  </si>
  <si>
    <t>Namų administratorių, teikiančių paslaugas, skaičius</t>
  </si>
  <si>
    <t>09</t>
  </si>
  <si>
    <t>SB(VR)</t>
  </si>
  <si>
    <t>SB(VRL)</t>
  </si>
  <si>
    <t>10</t>
  </si>
  <si>
    <t>Viešosios tvarkos skyrius</t>
  </si>
  <si>
    <t>11</t>
  </si>
  <si>
    <t>Kontrolės ir audito tarnybos finansinio, ūkinio bei materialinio aptarnavimo užtikrinimas</t>
  </si>
  <si>
    <t>Kontrolės ir audito tarnybos darbuotojų skaičius</t>
  </si>
  <si>
    <t>Iš viso:</t>
  </si>
  <si>
    <t>Savivaldybės tarybos finansinio, ūkinio bei materialinio aptarnavimo užtikrinimas</t>
  </si>
  <si>
    <t>Savivaldybės tarybos narių skaičius</t>
  </si>
  <si>
    <t>Mero reprezentacinių priemonių vykdymas (Mero fondo naudojimas)</t>
  </si>
  <si>
    <t>Dalyvavimas vietinių ir tarptautinių organizacijų veikloje:</t>
  </si>
  <si>
    <t>5</t>
  </si>
  <si>
    <t>IED Tarptautinių ryšių, verslo plėtros ir turizmo skyrius</t>
  </si>
  <si>
    <t>Tarptautinių organizacijų, kurių narė yra Klaipėdos miesto savivaldybė, skaičius</t>
  </si>
  <si>
    <t>Paskolų grąžinimas ir palūkanų mokėjimas</t>
  </si>
  <si>
    <t>Savivaldybės administracijos direktoriaus rezervas</t>
  </si>
  <si>
    <t>Savivaldybei nuosavybės teise priklausančio ir patikėjimo teise valdomo turto valdymas, naudojimas ir disponavimas:</t>
  </si>
  <si>
    <t>FTD Turto skyrius</t>
  </si>
  <si>
    <t>Nekilnojamojo turto matavimai ir teisinė registracija</t>
  </si>
  <si>
    <t>Savivaldybei priklausančių patalpų eksploatacinių ir kitų išlaidų padengimas</t>
  </si>
  <si>
    <t>Pastatų, kuriuose yra savivaldybei priklausančios negyvenamosios patalpos, bendro naudojimo objektų remonto išlaidų padengimas</t>
  </si>
  <si>
    <t xml:space="preserve">MŪD </t>
  </si>
  <si>
    <t>Savivaldybės kontroliuojamų įmonių įstatinio kapitalo didinimas, perduodant inžinerinius tinklus funkcijoms vykdyti</t>
  </si>
  <si>
    <t>Objektų rengimas privatizavimui, privatizavimo programų rengimas, objektų privatizavimo organizavimas</t>
  </si>
  <si>
    <t>Privatizuota objektų, vnt.</t>
  </si>
  <si>
    <t>Gyvenamųjų patalpų ir jų priklausinių, taip pat pagalbinės paskirties pastatų, jų dalių privatizavimo dokumentų rengimas</t>
  </si>
  <si>
    <t>Privatizuota gyvenamųjų patalpų ir jų priklausinių, vnt.</t>
  </si>
  <si>
    <t>Turto valdymo dokumentų rengimas (galimybių studijos, ekspertizės ir kt.)</t>
  </si>
  <si>
    <t xml:space="preserve">Savivaldybės nekilnojamojo turto  (negyvenamoji paskirtis) remontas </t>
  </si>
  <si>
    <t xml:space="preserve">Savivaldybei priklausančių statinių esamos techninės būklės įvertinimo paslaugų įsigijimas </t>
  </si>
  <si>
    <t>Įvertinta pastatų, skaičius</t>
  </si>
  <si>
    <t>Iš viso uždaviniui:</t>
  </si>
  <si>
    <t>Diegti Savivaldybės administracijoje modernias informacines sistemas ir plėsti elektroninių paslaugų spektrą</t>
  </si>
  <si>
    <t>Informavimo ir e. paslaugų skyrius</t>
  </si>
  <si>
    <t>Gerinti gyventojų aptarnavimo ir darbuotojų darbo sąlygas Savivaldybės administracijoje</t>
  </si>
  <si>
    <t>Savivaldybės administracijos reikmėms naudojamų pastatų ir patalpų einamasis remontas:</t>
  </si>
  <si>
    <t>Ūkio tarnyba</t>
  </si>
  <si>
    <t>Iš viso tikslui:</t>
  </si>
  <si>
    <t>Iš viso programai:</t>
  </si>
  <si>
    <t>Finansavimo šaltinių suvestinė</t>
  </si>
  <si>
    <t>Finansavimo šaltiniai</t>
  </si>
  <si>
    <t>SAVIVALDYBĖS  LĖŠOS, IŠ VISO:</t>
  </si>
  <si>
    <t xml:space="preserve">Savivaldybės biudžetas, iš jo: </t>
  </si>
  <si>
    <r>
      <t xml:space="preserve">Savivaldybės biudžeto lėšos </t>
    </r>
    <r>
      <rPr>
        <b/>
        <sz val="10"/>
        <rFont val="Times New Roman"/>
        <family val="1"/>
        <charset val="186"/>
      </rPr>
      <t>SB</t>
    </r>
  </si>
  <si>
    <r>
      <t xml:space="preserve">Savivaldybės biudžeto rinkliavos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</si>
  <si>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</si>
  <si>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Paskolos lėšos </t>
    </r>
    <r>
      <rPr>
        <b/>
        <sz val="10"/>
        <rFont val="Times New Roman"/>
        <family val="1"/>
        <charset val="186"/>
      </rPr>
      <t>SB(P)</t>
    </r>
  </si>
  <si>
    <r>
      <t xml:space="preserve">Pajamų įmokos už patalpų nuomą </t>
    </r>
    <r>
      <rPr>
        <b/>
        <sz val="10"/>
        <rFont val="Times New Roman"/>
        <family val="1"/>
        <charset val="186"/>
      </rPr>
      <t>SB(SP)</t>
    </r>
  </si>
  <si>
    <r>
      <t xml:space="preserve">Programų lėšų likučių laikinai laisvos lėšos </t>
    </r>
    <r>
      <rPr>
        <b/>
        <sz val="10"/>
        <rFont val="Times New Roman"/>
        <family val="1"/>
        <charset val="186"/>
      </rPr>
      <t>SB(L)</t>
    </r>
  </si>
  <si>
    <r>
      <t>Pajamų įmokų už patalpų nuomą likutis</t>
    </r>
    <r>
      <rPr>
        <b/>
        <sz val="10"/>
        <rFont val="Times New Roman"/>
        <family val="1"/>
        <charset val="186"/>
      </rPr>
      <t xml:space="preserve"> SB(SPL)</t>
    </r>
  </si>
  <si>
    <r>
      <t>Vietinių rinkliavų lėšų likutis</t>
    </r>
    <r>
      <rPr>
        <b/>
        <sz val="10"/>
        <rFont val="Times New Roman"/>
        <family val="1"/>
        <charset val="186"/>
      </rPr>
      <t xml:space="preserve"> SB(VRL)</t>
    </r>
  </si>
  <si>
    <t>KITI ŠALTINIAI, IŠ VISO:</t>
  </si>
  <si>
    <r>
      <t xml:space="preserve">Valstybės biudžeto lėšos </t>
    </r>
    <r>
      <rPr>
        <b/>
        <sz val="10"/>
        <rFont val="Times New Roman"/>
        <family val="1"/>
        <charset val="186"/>
      </rPr>
      <t>LRVB</t>
    </r>
  </si>
  <si>
    <t>IŠ VISO:</t>
  </si>
  <si>
    <t xml:space="preserve">Parengta pastatų rekonstrukcijos projektų, vnt. </t>
  </si>
  <si>
    <t xml:space="preserve">Nugriauta statinių, vnt. </t>
  </si>
  <si>
    <t xml:space="preserve">Dalyvavimas miestų partnerių organizuojamuose tarptautiniuose renginiuose </t>
  </si>
  <si>
    <t>P.3.4.3.1</t>
  </si>
  <si>
    <t>15/5</t>
  </si>
  <si>
    <r>
      <t xml:space="preserve">Žemės pardavimų likučio lėšos </t>
    </r>
    <r>
      <rPr>
        <b/>
        <sz val="10"/>
        <rFont val="Times New Roman"/>
        <family val="1"/>
        <charset val="186"/>
      </rPr>
      <t>SB(ŽPL)</t>
    </r>
  </si>
  <si>
    <t>Dalyvauta Baltijos miestų sąjungos komisijų sesijose, kartai</t>
  </si>
  <si>
    <t>Lietuvoje veikiančių asociacijų, kurių narė yra savivaldybė, skaičius</t>
  </si>
  <si>
    <t>Dalyvauta PSO Sveikų miestų tinklo konferencijose, kartai</t>
  </si>
  <si>
    <t>Vykdoma sutarčių su Klaipėdos rajono savivaldybe, vnt.</t>
  </si>
  <si>
    <t>Įsigyta organizacinės technikos, vnt.</t>
  </si>
  <si>
    <t xml:space="preserve">Eksploatuojama kompiuterių, vnt. </t>
  </si>
  <si>
    <t>Įsigyta kompiuterinės technikos, vnt.</t>
  </si>
  <si>
    <t>UPD  Statybos leidimų ir statinių priežiūros sk.</t>
  </si>
  <si>
    <t>Išsiųsta laiškų, tūkst. vnt.</t>
  </si>
  <si>
    <t>FTD Apskaitos sk.</t>
  </si>
  <si>
    <t>Savivaldybės tarybos ir mero sekretoriato finansinio, ūkinio bei materialinio aptarnavimo užtikrinimas</t>
  </si>
  <si>
    <t>Savivaldybės tarybos ir mero sekretoriato darbuotojų skaičius</t>
  </si>
  <si>
    <t>Inžinerinių tinklų, kurių atlikti matavimai, ilgis, km</t>
  </si>
  <si>
    <t>Kompiuterinės, programinės įrangos, organizacinės technikos bei licencijų įsigijimas, eksploatavimas</t>
  </si>
  <si>
    <t>Išmokų seniūnaičiams mokėjimas</t>
  </si>
  <si>
    <t>Seniūnaičių, gaunančių išmokas, skaičius</t>
  </si>
  <si>
    <t xml:space="preserve">Dalyvio mokestis už narystę Lietuvoje veikiančiose asociacijose </t>
  </si>
  <si>
    <t xml:space="preserve"> TIKSLŲ, UŽDAVINIŲ, PRIEMONIŲ, PRIEMONIŲ IŠLAIDŲ IR PRODUKTO KRITERIJŲ SUVESTINĖ</t>
  </si>
  <si>
    <t>tūkst. Eur</t>
  </si>
  <si>
    <t>VALDYMO PROGRAMOS (NR. 03)</t>
  </si>
  <si>
    <t>P3.4.1.1, P3.4.2.1, P3.4.1.4</t>
  </si>
  <si>
    <t>Savivaldybės administracijos darbuotojų etatų skaičius</t>
  </si>
  <si>
    <t>Organizuotų mokymų, dalyvių skaičius, vnt.</t>
  </si>
  <si>
    <t>SB(L)</t>
  </si>
  <si>
    <t>2019-ųjų metų lėšų projektas</t>
  </si>
  <si>
    <t>2018-ieji metai</t>
  </si>
  <si>
    <t>2019-ieji metai</t>
  </si>
  <si>
    <t>Aiškinamojo rašto priedas Nr.3</t>
  </si>
  <si>
    <t>IED</t>
  </si>
  <si>
    <t>1/31</t>
  </si>
  <si>
    <t>1/34</t>
  </si>
  <si>
    <t xml:space="preserve">Pastato Šimkaus g. 11 stogo, fasado ir vidaus patalpų remontas </t>
  </si>
  <si>
    <t>Dalyvauta EUROCITIES metinėje konferencijoje ir Kultūros forume, kartai</t>
  </si>
  <si>
    <t xml:space="preserve">Organizuota bendrų projektų su miestais partneriais, vnt. </t>
  </si>
  <si>
    <t xml:space="preserve"> Klaipėdos miesto savivaldybės administracijos perkėlimas į naujas patalpas</t>
  </si>
  <si>
    <t>Mokamas narystės asociacijoje „Klaipėdos regionas“ mokestis, skaičius</t>
  </si>
  <si>
    <t>Organizuota Baltijos miestų sąjungos sesijų Klaipėdoje, kartai</t>
  </si>
  <si>
    <t>Socialinės paramos skyriaus patalpų remontas (Laukininkų g. 19A)</t>
  </si>
  <si>
    <t xml:space="preserve">Išsiųsta registruotų laiškų su įteikimu, paprastų laiškų Viešosios tvarkos skyriaus vykdomai veikla, tūkst. vnt. </t>
  </si>
  <si>
    <t xml:space="preserve">Savivaldybės nenaudojamų (neeksploatuojamų) statinių nugriovimas ir jų inžinerinių tinklų techninės būklės palaikymas </t>
  </si>
  <si>
    <t xml:space="preserve">Prižiūrėta objektų, vnt. </t>
  </si>
  <si>
    <t xml:space="preserve">Remontuota objektų, vnt. </t>
  </si>
  <si>
    <t>Perduota inžinerinių tinklų, km</t>
  </si>
  <si>
    <t>Įsigyta programinės įrangos, vnt.</t>
  </si>
  <si>
    <t>Prižiūrėta programinės įrangos, vnt.</t>
  </si>
  <si>
    <t>Eksploatuojama šviestuvų, vnt.</t>
  </si>
  <si>
    <t>Viešųjų ryšių plėtojimas (gyventojų apklausos, nuomonių tyrimai,  informacijos sklaida žiniasklaidos priemonėse, savivaldybės skelbimų publikavimas, rinkodaros ir reprezentacinių  priemonių vykdymas ir kt.)</t>
  </si>
  <si>
    <t>Automobilių statymo aikštelės prie „Švyturio“ arenos apšvietimo išlaidų dengimas ir energinių išteklių išlaidų kompensavimas UAB „Klaipėdos arena“</t>
  </si>
  <si>
    <t>Įsigyta suvenyrų  rūšių, vnt.</t>
  </si>
  <si>
    <t>Suremontuota fasado ploto (3170 m²),  m²</t>
  </si>
  <si>
    <t>Kapinių priežiūros skyriaus pastato remontas (Toleikių k., Klaipėdos r. sav.)</t>
  </si>
  <si>
    <r>
      <t xml:space="preserve">Europos Sąjungos paramos lėšos, kurios įtrauktos į Savivaldybės biudžetą </t>
    </r>
    <r>
      <rPr>
        <b/>
        <sz val="10"/>
        <rFont val="Times New Roman"/>
        <family val="1"/>
        <charset val="186"/>
      </rPr>
      <t>SB(ES)</t>
    </r>
  </si>
  <si>
    <t>Įsigytas turtas, vnt.</t>
  </si>
  <si>
    <t>2020-ųjų metų lėšų projektas</t>
  </si>
  <si>
    <t>2020-ieji metai</t>
  </si>
  <si>
    <t xml:space="preserve">VšĮ „Klaipėdos šventės“ vietinės rinkliavos administravimo apmokėjimas </t>
  </si>
  <si>
    <t>FTD Finansų skyrius</t>
  </si>
  <si>
    <t>12</t>
  </si>
  <si>
    <t>Nupirkta spaudos ploto dienraščiuose, tūkst. kv. cm</t>
  </si>
  <si>
    <t xml:space="preserve">Gerinti gyventojų aptarnavimo kokybę, diegiant pažangius vadybos principus </t>
  </si>
  <si>
    <t>ES</t>
  </si>
  <si>
    <t>Įsteigta piliečių chartija, vnt.</t>
  </si>
  <si>
    <t>40/ 200</t>
  </si>
  <si>
    <t xml:space="preserve">Įdiegtas ir taikomas vadybos metodas, vnt. </t>
  </si>
  <si>
    <t>Apmokyta darbuotojų, skaičius</t>
  </si>
  <si>
    <t>Sertifikuota atskirų metodų vidinių lyderių, skaičius</t>
  </si>
  <si>
    <t>Mokymų (valstybės tarnautojų įvadiniai mokymai, specifiniai mokymai atestatams ir licencijoms įgyti, naujų darbuotojų adaptavimas) organizavimas</t>
  </si>
  <si>
    <t xml:space="preserve">Pateikta VĮ Registrų centras suvestinių duomenų apie žemės sklypų mokestines vertes, kartai </t>
  </si>
  <si>
    <t xml:space="preserve">Eksploatuojama administracinių teisės pažeidimų protokolų valdymo programa, vartotojų skaičius </t>
  </si>
  <si>
    <t xml:space="preserve">Išsinuomota ir užpildyta stelažų dokumentų saugojimui (Archyvo veiklai), tiesiniai metrai </t>
  </si>
  <si>
    <t>Naudojamos programinės įrangos licencijos, vnt.</t>
  </si>
  <si>
    <t>P3.4.3.5</t>
  </si>
  <si>
    <t>Strateginio planavimo skyrius</t>
  </si>
  <si>
    <t>Atlikta pastato Debreceno g. 41 vidaus patalpų remonto darbų. Užbaigtumas, proc.</t>
  </si>
  <si>
    <t xml:space="preserve">Pastato Liepų g. 13 fasado remontas ir šildymo sistemos pertvarkymas </t>
  </si>
  <si>
    <t>Parengtas planas, vnt.</t>
  </si>
  <si>
    <t>Valstybės deleguotų funkcijų vykdymas: Žemės ūkio priemonių vykdymas</t>
  </si>
  <si>
    <r>
      <t xml:space="preserve">Europos Sąjungos paramos lėšos </t>
    </r>
    <r>
      <rPr>
        <b/>
        <sz val="10"/>
        <rFont val="Times New Roman"/>
        <family val="1"/>
        <charset val="186"/>
      </rPr>
      <t>ES</t>
    </r>
  </si>
  <si>
    <t>Pašto patalpų Aukštoji g. 13, Klaipėdoje išpirkimas</t>
  </si>
  <si>
    <t>Įsigytas civilinės atsakomybės draudimas (Administracinių nusižengimų kodekso ginčų nagrinėjimui), vnt.</t>
  </si>
  <si>
    <t>Patvirtinta nauja Savivaldybės administracijos organizacinė struktūra, vnt.</t>
  </si>
  <si>
    <t>Savivaldybės administracijos organizacinės struktūros tobulinimas</t>
  </si>
  <si>
    <t>Organizuotas tradicinis Baltijos ir Juodosios jūrų ekonominis forumas Klaipėdoje, vnt.</t>
  </si>
  <si>
    <t>Atstovavimo teismuose ir teismų sprendimų vykdymo organizavimas bei teismo išlaidų apmokėjimas</t>
  </si>
  <si>
    <t>Civilinės atsakomybės draudimo įsigijimas</t>
  </si>
  <si>
    <t xml:space="preserve">Parengta studija dėl miesto parkų valdymo modelio, vnt.                                                            </t>
  </si>
  <si>
    <t>Klaipėdos m. savivaldybės administracijos įvaizdžio gerinimas, sukuriant  gyventojus aptarnaujančių darbuotojų aprangos dizainą ir įsigyjant aprangą</t>
  </si>
  <si>
    <r>
      <t xml:space="preserve">2018–2020 M. KLAIPĖDOS MIESTO SAVIVALDYBĖS </t>
    </r>
    <r>
      <rPr>
        <b/>
        <sz val="11"/>
        <rFont val="Times New Roman"/>
        <family val="1"/>
        <charset val="186"/>
      </rPr>
      <t xml:space="preserve">            </t>
    </r>
  </si>
  <si>
    <t>Socialinės paramos skyriaus patalpų remontas (Vytauto g. 13)</t>
  </si>
  <si>
    <t>2018-ųjų metų asignavimų planas</t>
  </si>
  <si>
    <t>Parengta galimybių studija, vnt.</t>
  </si>
  <si>
    <t>Parengta studija dėl savivaldybės viešųjų objektų valdymo pagal Energijos sprendimų centro (ESCO) modelį, vnt.</t>
  </si>
  <si>
    <t>Savivaldybės administracijos veiklos užtikrinimas</t>
  </si>
  <si>
    <t xml:space="preserve">Dalyvio mokestis už narystę ir dalyvavimas  tarptautinių organizacijų veikloje (Cruise Baltic – CB, EUROCITIES, Union of the Baltic Cities – UBC, Baltic Sail,  European Cities Against Drugs – ECAD, Healthy Cities network – WHO, Kommunnes Internasjonale Miljoorganisasjon – KIMO, Istoriniųi miestų lyga - IMLA, Žydų kultūros paveldo Europoje asociacija, Hansos miestų sąjunga)  </t>
  </si>
  <si>
    <t>Įsigyta palauga "IP -telefonija", vnt.</t>
  </si>
  <si>
    <t>Atlikta pastato Debreceno g. 41 dalies fasado sienų, langų, durų ir stogo tvarkymo darbų. Užbaigtumas, proc.</t>
  </si>
  <si>
    <t>Pasirašytų paskolų sutarčių, vnt.</t>
  </si>
  <si>
    <t xml:space="preserve">Atlikta pastato (Kalvos g. 4) stogo ir fasado remonto darbų. Užbaigtumas, proc. </t>
  </si>
  <si>
    <t>Atlikta pastato (Tiltų g. 8) fasado darbų. Užbaigtumas, proc.</t>
  </si>
  <si>
    <t>Atlikta pastato (Pievų Tako g. 38) patalpų remonto darbų. Užbaigtumas, proc.</t>
  </si>
  <si>
    <t>Atlikta pastato (Debreceno g. 41) stogo, fasado ir vidaus patalpų remonto darbų.  Užbaigtumas, proc.</t>
  </si>
  <si>
    <t>Tobulinti savivaldybės administracijos veiklos valdymą:</t>
  </si>
  <si>
    <t>Atlikta Klaipėdos m. savivaldybės teikiamų viešųjų paslaugų tyrimų, vnt.</t>
  </si>
  <si>
    <t>Atlikta pastato stogo, fasado ir  patalpų  remonto darbų. Užbaigtumas, proc.</t>
  </si>
  <si>
    <t>Suremontuota kabinetų ploto, kv. m</t>
  </si>
  <si>
    <t>Atlikta pastato stogo, fasado, vidaus vamzdynų ir patalpų  remonto darbų. Užbaigtumas, proc.</t>
  </si>
  <si>
    <t>Atlikta pastato fasado remonto darbų. Užbaigtumas, proc.</t>
  </si>
  <si>
    <t>Sumontuota šildymo radiatorių, vnt.</t>
  </si>
  <si>
    <t>Atlikta pastato patalpų (228 kv. m) remonto darbų. Užbaigtumas, proc.</t>
  </si>
  <si>
    <t>Atlikta pastato patalpų remonto darbų. Užbaigtumas, proc.</t>
  </si>
  <si>
    <t>Atlikta pastato patalpų (228 m²) remonto darbų. Užbaigtumas, proc.</t>
  </si>
  <si>
    <t xml:space="preserve">Atlikta pastato (Kalvos g. 2B) stogo remonto darbų. Užbaigtumas, proc. </t>
  </si>
  <si>
    <t>Įsigyta vaizdo konferencinė įranga, vnt.</t>
  </si>
  <si>
    <t>Pastato Liepų g. 11 fasado ir patalpų remontas</t>
  </si>
  <si>
    <t>1170</t>
  </si>
  <si>
    <t>Įsigyta inventoriaus (2018 m. – 30 vnt. kabinų, 30 vnt. balsadėžių, 10 vnt. nedegių spintų, vnt.), vnt.</t>
  </si>
  <si>
    <t>Klaipėdos savivaldybės strateginio plėtros plano (KSP) 2021–2028 m. parengimas</t>
  </si>
  <si>
    <t>Prisijungimų  prie Registro centro skaičius, tūkst. kartų</t>
  </si>
  <si>
    <t>Siūlomas keisti 2018-ųjų metų asignavimų planas</t>
  </si>
  <si>
    <t>Skirtumas</t>
  </si>
  <si>
    <t>Siūlomas keisti 2019-ųjų metų  lėšų projektas</t>
  </si>
  <si>
    <t>Paaiškinimas</t>
  </si>
  <si>
    <t>Lyginamasis variantas</t>
  </si>
  <si>
    <t>Siūlomas keisti 2018 metų  asignavimų planas</t>
  </si>
  <si>
    <r>
      <t>Patvirtinta nauja Savivaldybės administracijos organizacinė struktūra</t>
    </r>
    <r>
      <rPr>
        <sz val="10"/>
        <rFont val="Times New Roman"/>
        <family val="1"/>
        <charset val="186"/>
      </rPr>
      <t>, vnt.</t>
    </r>
  </si>
  <si>
    <t>Klaipėdos miesto savivaldybės administracijos perkėlimas į naujas patalpas</t>
  </si>
  <si>
    <t>Atlikta techninio projekto ekspertizė, vnt.</t>
  </si>
  <si>
    <t>Parengtas pastato (Tiltų g. 8) fasado darbų techninis projektas, vnt.</t>
  </si>
  <si>
    <t>2021-ųjų metų lėšų projektas</t>
  </si>
  <si>
    <t>2021-ieji metai</t>
  </si>
  <si>
    <r>
      <t xml:space="preserve">2018–2021 M. KLAIPĖDOS MIESTO SAVIVALDYBĖS </t>
    </r>
    <r>
      <rPr>
        <b/>
        <sz val="11"/>
        <rFont val="Times New Roman"/>
        <family val="1"/>
        <charset val="186"/>
      </rPr>
      <t xml:space="preserve">            </t>
    </r>
  </si>
  <si>
    <t>1000</t>
  </si>
  <si>
    <r>
      <t xml:space="preserve">Projekto „Paslaugų teikimo </t>
    </r>
    <r>
      <rPr>
        <sz val="10"/>
        <color rgb="FFFF0000"/>
        <rFont val="Times New Roman"/>
        <family val="1"/>
        <charset val="186"/>
      </rPr>
      <t>gyventojams</t>
    </r>
    <r>
      <rPr>
        <sz val="10"/>
        <rFont val="Times New Roman"/>
        <family val="1"/>
        <charset val="186"/>
      </rPr>
      <t xml:space="preserve"> kokybės gerinimas Klaipėdos regiono </t>
    </r>
    <r>
      <rPr>
        <sz val="10"/>
        <color rgb="FFFF0000"/>
        <rFont val="Times New Roman"/>
        <family val="1"/>
        <charset val="186"/>
      </rPr>
      <t>savivaldybėse</t>
    </r>
    <r>
      <rPr>
        <sz val="10"/>
        <rFont val="Times New Roman"/>
        <family val="1"/>
        <charset val="186"/>
      </rPr>
      <t xml:space="preserve"> </t>
    </r>
    <r>
      <rPr>
        <strike/>
        <sz val="10"/>
        <rFont val="Times New Roman"/>
        <family val="1"/>
        <charset val="186"/>
      </rPr>
      <t>gyventojams</t>
    </r>
    <r>
      <rPr>
        <sz val="10"/>
        <rFont val="Times New Roman"/>
        <family val="1"/>
        <charset val="186"/>
      </rPr>
      <t xml:space="preserve">“ įgyvendinimas </t>
    </r>
  </si>
  <si>
    <t xml:space="preserve">Projekto „Paslaugų teikimo gyventojams kokybės gerinimas Klaipėdos regiono savivaldybėse“ įgyvendinimas </t>
  </si>
  <si>
    <t>Reikalinga tikslinti projekto pavadinimą, kad jis atitiktų sutartyje su ESFA nurodytą.</t>
  </si>
  <si>
    <t>Atlikus išsamią saugotinų duomenų analizę, siūloma įsigyti didesnio efektyvumo ir talpos duomenų saugyklą, kurioje bus laikomi aktyvūs darbuotojų duomenys ir duomenų archyvai. Siekiant efektyviai ir greitai apdoroti GIS duomenis, siūloma įsigyti grafinę darbo stotį.</t>
  </si>
  <si>
    <r>
      <t xml:space="preserve">LR Socialinės apsaugos ir darbo ministro 2018-08-31 įsakymu Nr. A1-454 ir 2018-09-13 įsakymu Nr. A1-492 yra keičiamos valstybės biudžeto specialiosios tikslinės dotacijos lėšos: - mažinama dotacija socialinei paramai mokiniams; - didinama dotacija socialinėms paslaugoms; - mažinama dotacija socialinėms išmokoms ir kompensacijoms skaičiuoti ir mokėti (šeimoms ir vieniems gyvenantiems asmenims bei paramos mirties atveju teikimas). Atitinkamai reikalinga didinti </t>
    </r>
    <r>
      <rPr>
        <b/>
        <sz val="10"/>
        <rFont val="Times New Roman"/>
        <family val="1"/>
        <charset val="186"/>
      </rPr>
      <t>28,5 tūkst. Eur</t>
    </r>
    <r>
      <rPr>
        <sz val="10"/>
        <rFont val="Times New Roman"/>
        <family val="1"/>
        <charset val="186"/>
      </rPr>
      <t xml:space="preserve">  finansavimo apimtį  pašalpų administravimui     </t>
    </r>
  </si>
  <si>
    <t>Išsinuomota ir užpildyta stelažų dokumentų saugojimui (Archyvo veiklai), m</t>
  </si>
  <si>
    <t>26/3</t>
  </si>
  <si>
    <t>180 /30</t>
  </si>
  <si>
    <t>Apmokyta darbuotojų ir mokymo programų skaičius</t>
  </si>
  <si>
    <t>200/40</t>
  </si>
  <si>
    <t>95,4</t>
  </si>
  <si>
    <t>85</t>
  </si>
  <si>
    <t>Suorganizuota renginių, vnt.</t>
  </si>
  <si>
    <t>IED Licencijų sk.</t>
  </si>
  <si>
    <t>Dalyvauta tarptautinių organizacijų veikloje, tarptautiniuose ir miestų partnerių organizuojamuose renginiuose, kartai per metus</t>
  </si>
  <si>
    <t>Sukurta virtuali laisvai samdomų darbuotojų platforma, vnt.</t>
  </si>
  <si>
    <t xml:space="preserve">Priemonių, susijusių su diasporos veikomis, įgyvendinimas </t>
  </si>
  <si>
    <t>Organizuotas tarptautinis renginys – „Globali Klaipėda" piliečių dialogas, vnt.</t>
  </si>
  <si>
    <t>Savivaldybės kontroliuojamų įmonių įstatinio kapitalo didinimas, perduodant inžinerinius tinklus funkcijoms vykdyti, neveikiančių įmonių likvidavimas</t>
  </si>
  <si>
    <t>Pastatų pripažinimo tinkamais naudoti dokumentų rengimas</t>
  </si>
  <si>
    <t>Privatiems asmenims priklausančių patalpų Nemuno g. 113 ir 133, Klaipėdoje, išpirkimas</t>
  </si>
  <si>
    <t>Išpirkta gyvenamųjų ir negyvenamųjų patalpų, sandėlis, vnt.</t>
  </si>
  <si>
    <t xml:space="preserve">Atlikta scenos (prie Šaulių g. 36) remonto darbų. Užbaigtumas, proc. </t>
  </si>
  <si>
    <t xml:space="preserve">Atlikta pastato (Šilutės pl. 38) stogo ir fasado remonto darbų. Užbaigtumas, proc. </t>
  </si>
  <si>
    <t>90</t>
  </si>
  <si>
    <t>Suremontuota apšvietimo prožektorių, vnt.</t>
  </si>
  <si>
    <t>2018-ųjų metų asignavimų planas*</t>
  </si>
  <si>
    <t>Tarptautinio bendradarbiavimo vystymas, atstovaujant Klaipėdos miestą  (Tarptautinės organizacijos – Cruise Baltic – CB, EUROCITIES, Union of the Baltic Cities – UBC, Baltic Sail,  European Cities Against Drugs – ECAD, Healthy Cities network – WHO, Kommunnes Internasjonale Miljoorganisasjon – KIMO, Istoriniųi miestų lyga – IMLA, Žydų kultūros paveldo Europoje asociacija, Hansos miestų sąjunga, Tall Ships Races Europe Ltd. (Sail Training International – STI)</t>
  </si>
  <si>
    <t>Atlikta istorinių laivų krantinės Klaipėdos piliavietėje sutvarkymo ekspertizė bei techninio svorio įvertinimas, vnt.</t>
  </si>
  <si>
    <t>Sumažinto darbo užmokesčio grąžinimas darbuotojams, skaičius</t>
  </si>
  <si>
    <t>254</t>
  </si>
  <si>
    <t>Išversta į užsienio kalbas tarptautinio bendradarbiavimo dokumentų, puslapių skaičius</t>
  </si>
  <si>
    <t>Organizuota užsienio delegacijų priėmimų ir  pristatymų apie Klaipėdos miestą, vnt.</t>
  </si>
  <si>
    <t xml:space="preserve">* pagal Klaipėdos miesto savivaldybės tarybos 2018-10-25 sprendimą Nr. T2-221
</t>
  </si>
  <si>
    <t xml:space="preserve">Pastato Liepų g. 13 fasado remontas </t>
  </si>
  <si>
    <t>Atlikta remonto darbų H. Manto g. 51 ir Liepų g. 13. Užbaigtumas, proc.</t>
  </si>
  <si>
    <t xml:space="preserve">Archyvo patalpų elektros naudojimo įrenginių remontas </t>
  </si>
  <si>
    <t>Suremontuotas neįgaliųjų liftas (Liepų g. 11), vnt.</t>
  </si>
  <si>
    <t>Parengtas techninis projektas, vnt.</t>
  </si>
  <si>
    <t>Atlikta stogo remonto darbų. Užbaigtumas, proc.</t>
  </si>
  <si>
    <t>Įsigyta inventoriaus (2019 m. - 30 vnt. kabinų, 20 vnt. balsadėžių, 14 vnt. nedegių spintų, 11 nuovažų neįgaliesiems), vnt.</t>
  </si>
  <si>
    <t>Patalpų nuoma Socialinės paramos skyriaus darbuotojams dėl Vytauto g. 13 patalpų remonto, mėn. per metus</t>
  </si>
  <si>
    <t>Įsigyta finansų valdymo ir apskaitos informacinės sistemos "Biudžeta VS" priežiūros paslauga, vnt.</t>
  </si>
  <si>
    <t>Savivaldybės administracijos veiklos užtikrinimas (pastatų eksploatacija, prekių ir paslaugų įsigijimas, korespondencijos siuntimas paštu, spaudinių prenumerata ir kt.)</t>
  </si>
  <si>
    <t>Viešosios tvarkos skyriaus veiklos užtikrinimas (pastatų eksploatacija, prekių ir paslaugų įsigijimas, korespondencijos siuntimas paštu ir kt.)</t>
  </si>
  <si>
    <t xml:space="preserve">Pastato Šimkaus g. 11 stogo remontas </t>
  </si>
  <si>
    <t>Sukurtas informacinės sistemos modulis, vnt.</t>
  </si>
  <si>
    <t>Užsienio delegacijų priėmimų organizavimas</t>
  </si>
  <si>
    <t>SB(KPP)</t>
  </si>
  <si>
    <r>
      <t xml:space="preserve">Kelių priežiūros ir plėtros programos lėšos įtrauktos į savivaldybės biudžetą </t>
    </r>
    <r>
      <rPr>
        <b/>
        <sz val="10"/>
        <rFont val="Times New Roman"/>
        <family val="1"/>
        <charset val="186"/>
      </rPr>
      <t>SB(KPP)</t>
    </r>
  </si>
  <si>
    <t>P3.4.3.5, P6</t>
  </si>
  <si>
    <t>P6</t>
  </si>
  <si>
    <t xml:space="preserve">Klaipėdos miesto savivaldybės valdymo </t>
  </si>
  <si>
    <t>programos (Nr. 03) aprašymo</t>
  </si>
  <si>
    <t>priedas</t>
  </si>
  <si>
    <t>2019-ųjų metų asignavimų planas</t>
  </si>
  <si>
    <t>Organizuotas tarptautinis renginys Klaipėdoje, vnt.</t>
  </si>
  <si>
    <t xml:space="preserve">Išsiųsta registruotų laiškų su įteikimu, paprastų laiškų Viešosios tvarkos skyriaus vykdomai veiklai, tūkst. vnt. </t>
  </si>
  <si>
    <t>Išnuomota autotransporto priemonių, vnt.</t>
  </si>
  <si>
    <t xml:space="preserve">Įdiegta ir taikoma vadybos metodų, vnt. </t>
  </si>
  <si>
    <t>Klaipėdos savivaldybės strateginio plėtros plano 2021–2030 m. parengimas</t>
  </si>
  <si>
    <r>
      <t xml:space="preserve">2019–2020 M. KLAIPĖDOS MIESTO SAVIVALDYBĖS </t>
    </r>
    <r>
      <rPr>
        <b/>
        <sz val="11"/>
        <rFont val="Times New Roman"/>
        <family val="1"/>
        <charset val="186"/>
      </rPr>
      <t xml:space="preserve">            </t>
    </r>
  </si>
  <si>
    <t>Įgyvendintas projektas, vnt.</t>
  </si>
  <si>
    <t>Tarptautinio projekto su miestais partneriais (Karlskrona ir Gdynia) įgyvendinimas pagal Švedijos instituto programą</t>
  </si>
  <si>
    <t>______________________________________</t>
  </si>
  <si>
    <r>
      <t xml:space="preserve">Europos Sąjungos paramos lėšos, kurios įtrauktos į savivaldybės biudžetą </t>
    </r>
    <r>
      <rPr>
        <b/>
        <sz val="10"/>
        <rFont val="Times New Roman"/>
        <family val="1"/>
        <charset val="186"/>
      </rPr>
      <t>SB(ES)</t>
    </r>
  </si>
  <si>
    <t>2019-ųjų metų asignavi-mų planas</t>
  </si>
  <si>
    <t>Įsigyta inventoriaus (2019 m. – 30 vnt. kabinų, 20 vnt. balsadėžių, 14 vnt. nedegių spintų, 11 nuovažų neįgaliesiems), vnt.</t>
  </si>
  <si>
    <r>
      <t xml:space="preserve">Tarptautinio bendradarbiavimo vystymas, atstovaujant Klaipėdos miestui  (tarptautinės organizacijos – </t>
    </r>
    <r>
      <rPr>
        <i/>
        <sz val="10"/>
        <rFont val="Times New Roman"/>
        <family val="1"/>
        <charset val="186"/>
      </rPr>
      <t>Cruise Baltic</t>
    </r>
    <r>
      <rPr>
        <sz val="10"/>
        <rFont val="Times New Roman"/>
        <family val="1"/>
        <charset val="186"/>
      </rPr>
      <t xml:space="preserve"> – CB, EUROCITIES, </t>
    </r>
    <r>
      <rPr>
        <i/>
        <sz val="10"/>
        <rFont val="Times New Roman"/>
        <family val="1"/>
        <charset val="186"/>
      </rPr>
      <t>Union of the Baltic Cities</t>
    </r>
    <r>
      <rPr>
        <sz val="10"/>
        <rFont val="Times New Roman"/>
        <family val="1"/>
        <charset val="186"/>
      </rPr>
      <t xml:space="preserve"> – UBC, </t>
    </r>
    <r>
      <rPr>
        <i/>
        <sz val="10"/>
        <rFont val="Times New Roman"/>
        <family val="1"/>
        <charset val="186"/>
      </rPr>
      <t xml:space="preserve">Baltic Sail,  European Cities Against Drugs </t>
    </r>
    <r>
      <rPr>
        <sz val="10"/>
        <rFont val="Times New Roman"/>
        <family val="1"/>
        <charset val="186"/>
      </rPr>
      <t>– ECAD,</t>
    </r>
    <r>
      <rPr>
        <i/>
        <sz val="10"/>
        <rFont val="Times New Roman"/>
        <family val="1"/>
        <charset val="186"/>
      </rPr>
      <t xml:space="preserve"> Healthy Cities network – </t>
    </r>
    <r>
      <rPr>
        <sz val="10"/>
        <rFont val="Times New Roman"/>
        <family val="1"/>
        <charset val="186"/>
      </rPr>
      <t>WHO,</t>
    </r>
    <r>
      <rPr>
        <i/>
        <sz val="10"/>
        <rFont val="Times New Roman"/>
        <family val="1"/>
        <charset val="186"/>
      </rPr>
      <t xml:space="preserve"> Kommunnes Internasjonale Miljoorganisasjon – </t>
    </r>
    <r>
      <rPr>
        <sz val="10"/>
        <rFont val="Times New Roman"/>
        <family val="1"/>
        <charset val="186"/>
      </rPr>
      <t xml:space="preserve">KIMO, Istorinių miestų lyga – IMLA, Žydų kultūros paveldo Europoje asociacija, Hansos miestų sąjunga, </t>
    </r>
    <r>
      <rPr>
        <i/>
        <sz val="10"/>
        <rFont val="Times New Roman"/>
        <family val="1"/>
        <charset val="186"/>
      </rPr>
      <t>Tall Ships Races Europe Ltd.</t>
    </r>
    <r>
      <rPr>
        <sz val="10"/>
        <rFont val="Times New Roman"/>
        <family val="1"/>
        <charset val="186"/>
      </rPr>
      <t xml:space="preserve"> (</t>
    </r>
    <r>
      <rPr>
        <i/>
        <sz val="10"/>
        <rFont val="Times New Roman"/>
        <family val="1"/>
        <charset val="186"/>
      </rPr>
      <t>Sail Training International – STI</t>
    </r>
    <r>
      <rPr>
        <sz val="10"/>
        <rFont val="Times New Roman"/>
        <family val="1"/>
        <charset val="186"/>
      </rPr>
      <t>)</t>
    </r>
  </si>
  <si>
    <t>Organizuotas tarptautinis renginys – „Globali Klaipėda“ piliečių dialogas“, vnt.</t>
  </si>
  <si>
    <t>Tarptautinio projekto su miestais partneriais (Karlskruna ir Gdyne) įgyvendinimas pagal Švedijos instituto programą</t>
  </si>
  <si>
    <t>Valstybės deleguotų funkcijų vykdymas: žemės ūkio priemonių vykdymas</t>
  </si>
  <si>
    <t>Įsigyta finansų valdymo ir apskaitos informacinės sistemos „Biudžetas VS“ priežiūros paslauga,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</si>
</sst>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L_t_-;\-* #,##0.00\ _L_t_-;_-* &quot;-&quot;??\ _L_t_-;_-@_-"/>
    <numFmt numFmtId="165" formatCode="0.0"/>
    <numFmt numFmtId="166" formatCode="#,##0.0"/>
  </numFmts>
  <fonts count="44">
    <font>
      <sz val="11"/>
      <color theme="1"/>
      <name val="Calibri"/>
      <family val="2"/>
      <charset val="186"/>
      <scheme val="minor"/>
    </font>
    <font>
      <sz val="11"/>
      <color theme="1"/>
      <name val="Calibri"/>
      <family val="2"/>
      <charset val="186"/>
      <scheme val="minor"/>
    </font>
    <font>
      <sz val="11"/>
      <name val="Times New Roman"/>
      <family val="1"/>
      <charset val="186"/>
    </font>
    <font>
      <b/>
      <sz val="11"/>
      <name val="Times New Roman"/>
      <family val="1"/>
      <charset val="186"/>
    </font>
    <font>
      <sz val="10"/>
      <name val="Times New Roman"/>
      <family val="1"/>
      <charset val="186"/>
    </font>
    <font>
      <sz val="9"/>
      <name val="Times New Roman"/>
      <family val="1"/>
      <charset val="186"/>
    </font>
    <font>
      <b/>
      <sz val="10"/>
      <name val="Times New Roman"/>
      <family val="1"/>
      <charset val="186"/>
    </font>
    <font>
      <b/>
      <sz val="9"/>
      <name val="Times New Roman"/>
      <family val="1"/>
      <charset val="186"/>
    </font>
    <font>
      <b/>
      <u/>
      <sz val="10"/>
      <name val="Times New Roman"/>
      <family val="1"/>
      <charset val="186"/>
    </font>
    <font>
      <sz val="8"/>
      <name val="Times New Roman"/>
      <family val="1"/>
      <charset val="186"/>
    </font>
    <font>
      <sz val="10"/>
      <name val="Times New Roman"/>
      <family val="1"/>
    </font>
    <font>
      <sz val="10"/>
      <name val="Arial"/>
      <family val="2"/>
      <charset val="186"/>
    </font>
    <font>
      <sz val="8"/>
      <name val="Times New Roman"/>
      <family val="1"/>
    </font>
    <font>
      <sz val="9"/>
      <name val="Times New Roman"/>
      <family val="1"/>
    </font>
    <font>
      <b/>
      <sz val="9"/>
      <color indexed="81"/>
      <name val="Tahoma"/>
      <family val="2"/>
      <charset val="186"/>
    </font>
    <font>
      <sz val="10"/>
      <name val="TimesLT"/>
      <charset val="186"/>
    </font>
    <font>
      <sz val="11"/>
      <name val="Calibri"/>
      <family val="2"/>
      <charset val="186"/>
      <scheme val="minor"/>
    </font>
    <font>
      <sz val="10"/>
      <name val="Calibri"/>
      <family val="2"/>
      <charset val="186"/>
      <scheme val="minor"/>
    </font>
    <font>
      <sz val="9"/>
      <color indexed="81"/>
      <name val="Tahoma"/>
      <family val="2"/>
      <charset val="186"/>
    </font>
    <font>
      <sz val="10"/>
      <color rgb="FFFF0000"/>
      <name val="Times New Roman"/>
      <family val="1"/>
      <charset val="186"/>
    </font>
    <font>
      <sz val="10"/>
      <color theme="1"/>
      <name val="Times New Roman"/>
      <family val="1"/>
      <charset val="186"/>
    </font>
    <font>
      <b/>
      <sz val="11"/>
      <name val="Calibri"/>
      <family val="2"/>
      <charset val="186"/>
      <scheme val="minor"/>
    </font>
    <font>
      <i/>
      <sz val="10"/>
      <name val="Times New Roman"/>
      <family val="1"/>
      <charset val="186"/>
    </font>
    <font>
      <sz val="9"/>
      <color rgb="FFFF0000"/>
      <name val="Times New Roman"/>
      <family val="1"/>
      <charset val="186"/>
    </font>
    <font>
      <sz val="7"/>
      <color indexed="81"/>
      <name val="Tahoma"/>
      <family val="2"/>
      <charset val="186"/>
    </font>
    <font>
      <b/>
      <sz val="10"/>
      <color theme="1"/>
      <name val="Times New Roman"/>
      <family val="1"/>
      <charset val="186"/>
    </font>
    <font>
      <sz val="10"/>
      <color theme="3"/>
      <name val="Times New Roman"/>
      <family val="1"/>
      <charset val="186"/>
    </font>
    <font>
      <sz val="12"/>
      <name val="Times New Roman"/>
      <family val="1"/>
      <charset val="186"/>
    </font>
    <font>
      <strike/>
      <sz val="10"/>
      <color rgb="FFFF0000"/>
      <name val="Times New Roman"/>
      <family val="1"/>
      <charset val="186"/>
    </font>
    <font>
      <strike/>
      <sz val="10"/>
      <name val="Times New Roman"/>
      <family val="1"/>
      <charset val="186"/>
    </font>
    <font>
      <sz val="10"/>
      <color theme="4" tint="-0.249977111117893"/>
      <name val="Times New Roman"/>
      <family val="1"/>
      <charset val="186"/>
    </font>
    <font>
      <sz val="9"/>
      <color theme="4" tint="-0.249977111117893"/>
      <name val="Times New Roman"/>
      <family val="1"/>
      <charset val="186"/>
    </font>
    <font>
      <i/>
      <sz val="9"/>
      <name val="Times New Roman"/>
      <family val="1"/>
      <charset val="186"/>
    </font>
    <font>
      <b/>
      <i/>
      <sz val="10"/>
      <name val="Times New Roman"/>
      <family val="1"/>
      <charset val="186"/>
    </font>
    <font>
      <i/>
      <sz val="11"/>
      <name val="Calibri"/>
      <family val="2"/>
      <charset val="186"/>
      <scheme val="minor"/>
    </font>
    <font>
      <i/>
      <sz val="10"/>
      <color rgb="FFFF0000"/>
      <name val="Times New Roman"/>
      <family val="1"/>
      <charset val="186"/>
    </font>
    <font>
      <i/>
      <sz val="11"/>
      <color theme="1"/>
      <name val="Calibri"/>
      <family val="2"/>
      <charset val="186"/>
      <scheme val="minor"/>
    </font>
    <font>
      <b/>
      <i/>
      <sz val="9"/>
      <name val="Times New Roman"/>
      <family val="1"/>
      <charset val="186"/>
    </font>
    <font>
      <b/>
      <i/>
      <u/>
      <sz val="9"/>
      <color indexed="81"/>
      <name val="Tahoma"/>
      <family val="2"/>
      <charset val="186"/>
    </font>
    <font>
      <sz val="10"/>
      <color theme="4" tint="-0.499984740745262"/>
      <name val="Times New Roman"/>
      <family val="1"/>
      <charset val="186"/>
    </font>
    <font>
      <i/>
      <sz val="10"/>
      <name val="Times New Roman"/>
      <family val="1"/>
    </font>
    <font>
      <i/>
      <sz val="8"/>
      <name val="Times New Roman"/>
      <family val="1"/>
    </font>
    <font>
      <i/>
      <sz val="8"/>
      <name val="Times New Roman"/>
      <family val="1"/>
      <charset val="186"/>
    </font>
    <font>
      <i/>
      <sz val="9"/>
      <name val="Times New Roman"/>
      <family val="1"/>
    </font>
  </fonts>
  <fills count="11">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indexed="64"/>
      </patternFill>
    </fill>
  </fills>
  <borders count="12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hair">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medium">
        <color indexed="64"/>
      </top>
      <bottom style="thin">
        <color indexed="64"/>
      </bottom>
      <diagonal/>
    </border>
    <border>
      <left/>
      <right/>
      <top style="hair">
        <color indexed="64"/>
      </top>
      <bottom/>
      <diagonal/>
    </border>
    <border>
      <left/>
      <right style="medium">
        <color indexed="64"/>
      </right>
      <top/>
      <bottom/>
      <diagonal/>
    </border>
    <border>
      <left/>
      <right style="medium">
        <color indexed="64"/>
      </right>
      <top/>
      <bottom style="hair">
        <color auto="1"/>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auto="1"/>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auto="1"/>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style="hair">
        <color indexed="64"/>
      </bottom>
      <diagonal/>
    </border>
    <border>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4">
    <xf numFmtId="0" fontId="0" fillId="0" borderId="0"/>
    <xf numFmtId="164" fontId="1" fillId="0" borderId="0" applyFont="0" applyFill="0" applyBorder="0" applyAlignment="0" applyProtection="0"/>
    <xf numFmtId="0" fontId="11" fillId="0" borderId="0"/>
    <xf numFmtId="0" fontId="15" fillId="0" borderId="0"/>
  </cellStyleXfs>
  <cellXfs count="1726">
    <xf numFmtId="0" fontId="0" fillId="0" borderId="0" xfId="0"/>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center" vertical="top"/>
    </xf>
    <xf numFmtId="0" fontId="4" fillId="0" borderId="0" xfId="0" applyFont="1" applyBorder="1" applyAlignment="1">
      <alignment vertical="top"/>
    </xf>
    <xf numFmtId="49" fontId="6" fillId="4" borderId="31" xfId="0" applyNumberFormat="1" applyFont="1" applyFill="1" applyBorder="1" applyAlignment="1">
      <alignment horizontal="left" vertical="top" wrapText="1"/>
    </xf>
    <xf numFmtId="49" fontId="6" fillId="4" borderId="32" xfId="0" applyNumberFormat="1" applyFont="1" applyFill="1" applyBorder="1" applyAlignment="1">
      <alignment horizontal="left" vertical="top"/>
    </xf>
    <xf numFmtId="49" fontId="6" fillId="5" borderId="16" xfId="0" applyNumberFormat="1" applyFont="1" applyFill="1" applyBorder="1" applyAlignment="1">
      <alignment horizontal="left" vertical="top"/>
    </xf>
    <xf numFmtId="49" fontId="6" fillId="4" borderId="10" xfId="0" applyNumberFormat="1" applyFont="1" applyFill="1" applyBorder="1" applyAlignment="1">
      <alignment vertical="top"/>
    </xf>
    <xf numFmtId="49" fontId="6" fillId="5" borderId="11" xfId="0" applyNumberFormat="1" applyFont="1" applyFill="1" applyBorder="1" applyAlignment="1">
      <alignment vertical="top"/>
    </xf>
    <xf numFmtId="0" fontId="6" fillId="6" borderId="0" xfId="0" applyFont="1" applyFill="1" applyBorder="1" applyAlignment="1">
      <alignment horizontal="left" vertical="top" wrapText="1"/>
    </xf>
    <xf numFmtId="3" fontId="4" fillId="4" borderId="13" xfId="0" applyNumberFormat="1" applyFont="1" applyFill="1" applyBorder="1" applyAlignment="1">
      <alignment vertical="top"/>
    </xf>
    <xf numFmtId="3" fontId="4" fillId="7" borderId="11" xfId="0" applyNumberFormat="1" applyFont="1" applyFill="1" applyBorder="1" applyAlignment="1">
      <alignment vertical="top"/>
    </xf>
    <xf numFmtId="3" fontId="6" fillId="4" borderId="10" xfId="0" applyNumberFormat="1" applyFont="1" applyFill="1" applyBorder="1" applyAlignment="1">
      <alignment vertical="top"/>
    </xf>
    <xf numFmtId="3" fontId="6" fillId="5" borderId="11" xfId="0" applyNumberFormat="1" applyFont="1" applyFill="1" applyBorder="1" applyAlignment="1">
      <alignment vertical="top"/>
    </xf>
    <xf numFmtId="3" fontId="6" fillId="5" borderId="12" xfId="0" applyNumberFormat="1" applyFont="1" applyFill="1" applyBorder="1" applyAlignment="1">
      <alignment vertical="top"/>
    </xf>
    <xf numFmtId="3" fontId="4" fillId="0" borderId="13" xfId="0" applyNumberFormat="1" applyFont="1" applyBorder="1" applyAlignment="1">
      <alignment horizontal="center" vertical="top"/>
    </xf>
    <xf numFmtId="3" fontId="4" fillId="0" borderId="49" xfId="0" applyNumberFormat="1" applyFont="1" applyBorder="1" applyAlignment="1">
      <alignment horizontal="center" vertical="top"/>
    </xf>
    <xf numFmtId="3" fontId="4" fillId="0" borderId="31" xfId="0" applyNumberFormat="1" applyFont="1" applyBorder="1" applyAlignment="1">
      <alignment horizontal="center" vertical="top"/>
    </xf>
    <xf numFmtId="3" fontId="4" fillId="6" borderId="13" xfId="0" applyNumberFormat="1" applyFont="1" applyFill="1" applyBorder="1" applyAlignment="1">
      <alignment horizontal="center" vertical="top"/>
    </xf>
    <xf numFmtId="3" fontId="5" fillId="6" borderId="12" xfId="0" applyNumberFormat="1" applyFont="1" applyFill="1" applyBorder="1" applyAlignment="1">
      <alignment horizontal="center" vertical="top" wrapText="1"/>
    </xf>
    <xf numFmtId="3" fontId="5" fillId="6" borderId="59" xfId="0" applyNumberFormat="1" applyFont="1" applyFill="1" applyBorder="1" applyAlignment="1">
      <alignment horizontal="center" vertical="top" wrapText="1"/>
    </xf>
    <xf numFmtId="3" fontId="4" fillId="6" borderId="34" xfId="0" applyNumberFormat="1" applyFont="1" applyFill="1" applyBorder="1" applyAlignment="1">
      <alignment horizontal="center" vertical="top"/>
    </xf>
    <xf numFmtId="3" fontId="6" fillId="4" borderId="13" xfId="0" applyNumberFormat="1" applyFont="1" applyFill="1" applyBorder="1" applyAlignment="1">
      <alignment horizontal="center" vertical="top"/>
    </xf>
    <xf numFmtId="3" fontId="4" fillId="6" borderId="60" xfId="0" applyNumberFormat="1" applyFont="1" applyFill="1" applyBorder="1" applyAlignment="1">
      <alignment horizontal="center" vertical="top"/>
    </xf>
    <xf numFmtId="3" fontId="4" fillId="6" borderId="49" xfId="0" applyNumberFormat="1" applyFont="1" applyFill="1" applyBorder="1" applyAlignment="1">
      <alignment horizontal="center" vertical="top"/>
    </xf>
    <xf numFmtId="3" fontId="6" fillId="4" borderId="24" xfId="0" applyNumberFormat="1" applyFont="1" applyFill="1" applyBorder="1" applyAlignment="1">
      <alignment horizontal="center" vertical="top"/>
    </xf>
    <xf numFmtId="3" fontId="6" fillId="5" borderId="67" xfId="0" applyNumberFormat="1" applyFont="1" applyFill="1" applyBorder="1" applyAlignment="1">
      <alignment horizontal="center" vertical="top"/>
    </xf>
    <xf numFmtId="3" fontId="7" fillId="0" borderId="39" xfId="0" applyNumberFormat="1" applyFont="1" applyFill="1" applyBorder="1" applyAlignment="1">
      <alignment horizontal="center" vertical="center" textRotation="90"/>
    </xf>
    <xf numFmtId="0" fontId="4" fillId="0" borderId="0" xfId="0" applyFont="1" applyFill="1" applyBorder="1" applyAlignment="1">
      <alignment vertical="top"/>
    </xf>
    <xf numFmtId="3" fontId="4" fillId="6" borderId="2" xfId="0" applyNumberFormat="1" applyFont="1" applyFill="1" applyBorder="1" applyAlignment="1">
      <alignment vertical="top"/>
    </xf>
    <xf numFmtId="3" fontId="6" fillId="4" borderId="2" xfId="0" applyNumberFormat="1" applyFont="1" applyFill="1" applyBorder="1" applyAlignment="1">
      <alignment vertical="top"/>
    </xf>
    <xf numFmtId="3" fontId="6" fillId="5" borderId="3" xfId="0" applyNumberFormat="1" applyFont="1" applyFill="1" applyBorder="1" applyAlignment="1">
      <alignment vertical="top"/>
    </xf>
    <xf numFmtId="3" fontId="5" fillId="6" borderId="3" xfId="0" applyNumberFormat="1" applyFont="1" applyFill="1" applyBorder="1" applyAlignment="1">
      <alignment vertical="top" wrapText="1"/>
    </xf>
    <xf numFmtId="3" fontId="4" fillId="0" borderId="8" xfId="0" applyNumberFormat="1" applyFont="1" applyBorder="1" applyAlignment="1">
      <alignment horizontal="center" vertical="top"/>
    </xf>
    <xf numFmtId="3" fontId="5" fillId="6" borderId="11" xfId="0" applyNumberFormat="1" applyFont="1" applyFill="1" applyBorder="1" applyAlignment="1">
      <alignment vertical="top" wrapText="1"/>
    </xf>
    <xf numFmtId="3" fontId="4" fillId="0" borderId="34" xfId="0" applyNumberFormat="1" applyFont="1" applyBorder="1" applyAlignment="1">
      <alignment horizontal="center" vertical="top"/>
    </xf>
    <xf numFmtId="3" fontId="4" fillId="0" borderId="0" xfId="0" applyNumberFormat="1" applyFont="1" applyFill="1" applyBorder="1" applyAlignment="1">
      <alignment horizontal="right" vertical="top"/>
    </xf>
    <xf numFmtId="3" fontId="6" fillId="5" borderId="67" xfId="0" applyNumberFormat="1" applyFont="1" applyFill="1" applyBorder="1" applyAlignment="1">
      <alignment vertical="top"/>
    </xf>
    <xf numFmtId="3" fontId="6" fillId="6" borderId="12" xfId="1" applyNumberFormat="1" applyFont="1" applyFill="1" applyBorder="1" applyAlignment="1">
      <alignment horizontal="center" vertical="top"/>
    </xf>
    <xf numFmtId="3" fontId="4" fillId="0" borderId="7" xfId="0" applyNumberFormat="1" applyFont="1" applyBorder="1" applyAlignment="1">
      <alignment horizontal="center" vertical="top"/>
    </xf>
    <xf numFmtId="3" fontId="4" fillId="0" borderId="0" xfId="0" applyNumberFormat="1" applyFont="1" applyFill="1" applyBorder="1" applyAlignment="1">
      <alignment vertical="top"/>
    </xf>
    <xf numFmtId="3" fontId="6" fillId="9" borderId="66" xfId="0" applyNumberFormat="1" applyFont="1" applyFill="1" applyBorder="1" applyAlignment="1">
      <alignment horizontal="center" vertical="top"/>
    </xf>
    <xf numFmtId="0" fontId="9" fillId="0" borderId="0" xfId="0" applyFont="1" applyBorder="1" applyAlignment="1">
      <alignment vertical="top"/>
    </xf>
    <xf numFmtId="3" fontId="4" fillId="6" borderId="53" xfId="0" applyNumberFormat="1" applyFont="1" applyFill="1" applyBorder="1" applyAlignment="1">
      <alignment horizontal="center" vertical="top"/>
    </xf>
    <xf numFmtId="3" fontId="4" fillId="7" borderId="1" xfId="0" applyNumberFormat="1" applyFont="1" applyFill="1" applyBorder="1" applyAlignment="1">
      <alignment vertical="top"/>
    </xf>
    <xf numFmtId="3" fontId="4" fillId="7" borderId="25" xfId="0" applyNumberFormat="1" applyFont="1" applyFill="1" applyBorder="1" applyAlignment="1">
      <alignment horizontal="center" vertical="top"/>
    </xf>
    <xf numFmtId="3" fontId="6" fillId="4" borderId="72" xfId="0" applyNumberFormat="1" applyFont="1" applyFill="1" applyBorder="1" applyAlignment="1">
      <alignment horizontal="center" vertical="top"/>
    </xf>
    <xf numFmtId="3" fontId="6" fillId="5" borderId="73" xfId="0" applyNumberFormat="1" applyFont="1" applyFill="1" applyBorder="1" applyAlignment="1">
      <alignment horizontal="center" vertical="top"/>
    </xf>
    <xf numFmtId="3" fontId="4" fillId="6" borderId="70" xfId="0" applyNumberFormat="1" applyFont="1" applyFill="1" applyBorder="1" applyAlignment="1">
      <alignment vertical="top"/>
    </xf>
    <xf numFmtId="3" fontId="4" fillId="6" borderId="38" xfId="0" applyNumberFormat="1" applyFont="1" applyFill="1" applyBorder="1" applyAlignment="1">
      <alignment horizontal="center" vertical="top"/>
    </xf>
    <xf numFmtId="3" fontId="6" fillId="5" borderId="76" xfId="0" applyNumberFormat="1" applyFont="1" applyFill="1" applyBorder="1" applyAlignment="1">
      <alignment horizontal="center" vertical="top"/>
    </xf>
    <xf numFmtId="3" fontId="4" fillId="0" borderId="0" xfId="0" applyNumberFormat="1" applyFont="1" applyBorder="1" applyAlignment="1">
      <alignment vertical="top"/>
    </xf>
    <xf numFmtId="0" fontId="4" fillId="6" borderId="14" xfId="0" applyFont="1" applyFill="1" applyBorder="1" applyAlignment="1">
      <alignment horizontal="center" vertical="top"/>
    </xf>
    <xf numFmtId="0" fontId="6" fillId="9" borderId="66" xfId="0" applyFont="1" applyFill="1" applyBorder="1" applyAlignment="1">
      <alignment horizontal="center" vertical="top"/>
    </xf>
    <xf numFmtId="3" fontId="6" fillId="6" borderId="65" xfId="0" applyNumberFormat="1" applyFont="1" applyFill="1" applyBorder="1" applyAlignment="1">
      <alignment vertical="top" wrapText="1"/>
    </xf>
    <xf numFmtId="3" fontId="4" fillId="6" borderId="64" xfId="0" applyNumberFormat="1" applyFont="1" applyFill="1" applyBorder="1" applyAlignment="1">
      <alignment horizontal="left" vertical="top" wrapText="1"/>
    </xf>
    <xf numFmtId="3" fontId="6" fillId="3" borderId="72" xfId="0" applyNumberFormat="1" applyFont="1" applyFill="1" applyBorder="1" applyAlignment="1">
      <alignment horizontal="center" vertical="top"/>
    </xf>
    <xf numFmtId="3" fontId="6" fillId="0" borderId="0" xfId="0" applyNumberFormat="1" applyFont="1" applyFill="1" applyBorder="1" applyAlignment="1">
      <alignment horizontal="right" vertical="top"/>
    </xf>
    <xf numFmtId="3" fontId="5" fillId="0" borderId="0" xfId="0" applyNumberFormat="1" applyFont="1" applyFill="1" applyBorder="1" applyAlignment="1">
      <alignment horizontal="right" vertical="top"/>
    </xf>
    <xf numFmtId="3" fontId="4" fillId="0" borderId="0" xfId="0" applyNumberFormat="1" applyFont="1" applyFill="1" applyBorder="1" applyAlignment="1">
      <alignment horizontal="center" vertical="top"/>
    </xf>
    <xf numFmtId="3" fontId="4" fillId="0" borderId="0" xfId="0" applyNumberFormat="1" applyFont="1" applyAlignment="1">
      <alignment vertical="top"/>
    </xf>
    <xf numFmtId="3" fontId="4" fillId="0" borderId="0" xfId="0" applyNumberFormat="1" applyFont="1" applyAlignment="1">
      <alignment horizontal="center" vertical="top"/>
    </xf>
    <xf numFmtId="3" fontId="9" fillId="0" borderId="0" xfId="0" applyNumberFormat="1" applyFont="1" applyAlignment="1">
      <alignment vertical="top"/>
    </xf>
    <xf numFmtId="0" fontId="9" fillId="0" borderId="0" xfId="0" applyFont="1" applyAlignment="1">
      <alignment vertical="top"/>
    </xf>
    <xf numFmtId="3" fontId="5" fillId="0" borderId="0" xfId="0" applyNumberFormat="1" applyFont="1" applyAlignment="1">
      <alignment vertical="top"/>
    </xf>
    <xf numFmtId="3" fontId="9" fillId="0" borderId="0" xfId="0" applyNumberFormat="1" applyFont="1" applyAlignment="1">
      <alignment horizontal="center" vertical="top"/>
    </xf>
    <xf numFmtId="3" fontId="12" fillId="6" borderId="11" xfId="0" applyNumberFormat="1" applyFont="1" applyFill="1" applyBorder="1" applyAlignment="1">
      <alignment horizontal="center" vertical="top" wrapText="1"/>
    </xf>
    <xf numFmtId="3" fontId="12" fillId="6" borderId="58" xfId="0" applyNumberFormat="1" applyFont="1" applyFill="1" applyBorder="1" applyAlignment="1">
      <alignment horizontal="center" vertical="top" wrapText="1"/>
    </xf>
    <xf numFmtId="3" fontId="5" fillId="6" borderId="0" xfId="0" applyNumberFormat="1" applyFont="1" applyFill="1" applyBorder="1" applyAlignment="1">
      <alignment horizontal="center" vertical="top" wrapText="1"/>
    </xf>
    <xf numFmtId="3" fontId="4" fillId="6" borderId="14" xfId="0" applyNumberFormat="1" applyFont="1" applyFill="1" applyBorder="1" applyAlignment="1">
      <alignment horizontal="center" vertical="top"/>
    </xf>
    <xf numFmtId="3" fontId="9" fillId="0" borderId="0" xfId="0" applyNumberFormat="1" applyFont="1" applyFill="1" applyBorder="1" applyAlignment="1">
      <alignment vertical="top"/>
    </xf>
    <xf numFmtId="3" fontId="5" fillId="6" borderId="58" xfId="0" applyNumberFormat="1" applyFont="1" applyFill="1" applyBorder="1" applyAlignment="1">
      <alignment vertical="top" wrapText="1"/>
    </xf>
    <xf numFmtId="3" fontId="5" fillId="6" borderId="39" xfId="0" applyNumberFormat="1" applyFont="1" applyFill="1" applyBorder="1" applyAlignment="1">
      <alignment horizontal="center" vertical="top" wrapText="1"/>
    </xf>
    <xf numFmtId="0" fontId="6" fillId="6" borderId="12" xfId="0" applyFont="1" applyFill="1" applyBorder="1" applyAlignment="1">
      <alignment horizontal="left" vertical="top" wrapText="1"/>
    </xf>
    <xf numFmtId="3" fontId="4" fillId="6" borderId="50" xfId="0" applyNumberFormat="1" applyFont="1" applyFill="1" applyBorder="1" applyAlignment="1">
      <alignment horizontal="center" vertical="top"/>
    </xf>
    <xf numFmtId="3" fontId="6" fillId="6" borderId="1" xfId="0" applyNumberFormat="1" applyFont="1" applyFill="1" applyBorder="1" applyAlignment="1">
      <alignment horizontal="center" vertical="top"/>
    </xf>
    <xf numFmtId="3" fontId="7" fillId="6" borderId="39" xfId="0" applyNumberFormat="1" applyFont="1" applyFill="1" applyBorder="1" applyAlignment="1">
      <alignment horizontal="center" vertical="center" textRotation="90"/>
    </xf>
    <xf numFmtId="3" fontId="7" fillId="6" borderId="11" xfId="0" applyNumberFormat="1" applyFont="1" applyFill="1" applyBorder="1" applyAlignment="1">
      <alignment horizontal="center" vertical="top" wrapText="1"/>
    </xf>
    <xf numFmtId="166" fontId="4" fillId="9" borderId="53" xfId="0" applyNumberFormat="1" applyFont="1" applyFill="1" applyBorder="1" applyAlignment="1">
      <alignment horizontal="center" vertical="top" wrapText="1"/>
    </xf>
    <xf numFmtId="166" fontId="4" fillId="0" borderId="53" xfId="0" applyNumberFormat="1" applyFont="1" applyFill="1" applyBorder="1" applyAlignment="1">
      <alignment horizontal="center" vertical="top" wrapText="1"/>
    </xf>
    <xf numFmtId="166" fontId="6" fillId="3" borderId="53" xfId="0" applyNumberFormat="1" applyFont="1" applyFill="1" applyBorder="1" applyAlignment="1">
      <alignment horizontal="center" vertical="top" wrapText="1"/>
    </xf>
    <xf numFmtId="3" fontId="6" fillId="6" borderId="0" xfId="0" applyNumberFormat="1" applyFont="1" applyFill="1" applyBorder="1" applyAlignment="1">
      <alignment horizontal="center" vertical="top"/>
    </xf>
    <xf numFmtId="0" fontId="6" fillId="6" borderId="11" xfId="0" applyFont="1" applyFill="1" applyBorder="1" applyAlignment="1">
      <alignment horizontal="left" vertical="top" wrapText="1"/>
    </xf>
    <xf numFmtId="3" fontId="4" fillId="6" borderId="0" xfId="0" applyNumberFormat="1" applyFont="1" applyFill="1" applyAlignment="1">
      <alignment vertical="top"/>
    </xf>
    <xf numFmtId="0" fontId="16" fillId="0" borderId="0" xfId="0" applyFont="1"/>
    <xf numFmtId="3" fontId="16" fillId="0" borderId="0" xfId="0" applyNumberFormat="1" applyFont="1"/>
    <xf numFmtId="3" fontId="4" fillId="0" borderId="64" xfId="0" applyNumberFormat="1" applyFont="1" applyFill="1" applyBorder="1" applyAlignment="1">
      <alignment vertical="top" wrapText="1"/>
    </xf>
    <xf numFmtId="3" fontId="4" fillId="6" borderId="38" xfId="0" applyNumberFormat="1" applyFont="1" applyFill="1" applyBorder="1" applyAlignment="1">
      <alignment horizontal="center"/>
    </xf>
    <xf numFmtId="3" fontId="5" fillId="0" borderId="16" xfId="0" applyNumberFormat="1" applyFont="1" applyFill="1" applyBorder="1" applyAlignment="1">
      <alignment horizontal="center" vertical="center" textRotation="90" wrapText="1"/>
    </xf>
    <xf numFmtId="3" fontId="9" fillId="0" borderId="0" xfId="0" applyNumberFormat="1" applyFont="1" applyFill="1" applyAlignment="1">
      <alignment vertical="top"/>
    </xf>
    <xf numFmtId="166" fontId="4" fillId="6" borderId="13" xfId="0" applyNumberFormat="1" applyFont="1" applyFill="1" applyBorder="1" applyAlignment="1">
      <alignment horizontal="center" vertical="top"/>
    </xf>
    <xf numFmtId="166" fontId="4" fillId="6" borderId="35" xfId="0" applyNumberFormat="1" applyFont="1" applyFill="1" applyBorder="1" applyAlignment="1">
      <alignment horizontal="center" vertical="top"/>
    </xf>
    <xf numFmtId="166" fontId="6" fillId="9" borderId="69" xfId="0" applyNumberFormat="1" applyFont="1" applyFill="1" applyBorder="1" applyAlignment="1">
      <alignment horizontal="center" vertical="top"/>
    </xf>
    <xf numFmtId="166" fontId="6" fillId="4" borderId="77" xfId="0" applyNumberFormat="1" applyFont="1" applyFill="1" applyBorder="1" applyAlignment="1">
      <alignment horizontal="center" vertical="top"/>
    </xf>
    <xf numFmtId="166" fontId="6" fillId="3" borderId="77" xfId="0" applyNumberFormat="1" applyFont="1" applyFill="1" applyBorder="1" applyAlignment="1">
      <alignment horizontal="center" vertical="top"/>
    </xf>
    <xf numFmtId="3" fontId="6" fillId="9" borderId="69" xfId="0" applyNumberFormat="1" applyFont="1" applyFill="1" applyBorder="1" applyAlignment="1">
      <alignment horizontal="center" vertical="top" wrapText="1"/>
    </xf>
    <xf numFmtId="3" fontId="13" fillId="6" borderId="13" xfId="0" applyNumberFormat="1" applyFont="1" applyFill="1" applyBorder="1" applyAlignment="1">
      <alignment horizontal="center" vertical="top" wrapText="1"/>
    </xf>
    <xf numFmtId="3" fontId="13" fillId="6" borderId="34" xfId="0" applyNumberFormat="1" applyFont="1" applyFill="1" applyBorder="1" applyAlignment="1">
      <alignment horizontal="center" vertical="top" wrapText="1"/>
    </xf>
    <xf numFmtId="3" fontId="6" fillId="9" borderId="41" xfId="0" applyNumberFormat="1" applyFont="1" applyFill="1" applyBorder="1" applyAlignment="1">
      <alignment horizontal="center" vertical="top" wrapText="1"/>
    </xf>
    <xf numFmtId="3" fontId="4" fillId="0" borderId="5" xfId="0" applyNumberFormat="1" applyFont="1" applyFill="1" applyBorder="1" applyAlignment="1">
      <alignment horizontal="center" vertical="top"/>
    </xf>
    <xf numFmtId="3" fontId="4" fillId="6" borderId="36" xfId="0" applyNumberFormat="1" applyFont="1" applyFill="1" applyBorder="1" applyAlignment="1">
      <alignment vertical="top" wrapText="1"/>
    </xf>
    <xf numFmtId="3" fontId="4" fillId="6" borderId="55" xfId="0" applyNumberFormat="1" applyFont="1" applyFill="1" applyBorder="1" applyAlignment="1">
      <alignment vertical="top" wrapText="1"/>
    </xf>
    <xf numFmtId="0" fontId="16" fillId="0" borderId="61" xfId="0" applyFont="1" applyBorder="1" applyAlignment="1">
      <alignment vertical="top" wrapText="1"/>
    </xf>
    <xf numFmtId="3" fontId="4" fillId="0" borderId="61" xfId="0" applyNumberFormat="1" applyFont="1" applyBorder="1" applyAlignment="1">
      <alignment vertical="top" wrapText="1"/>
    </xf>
    <xf numFmtId="166" fontId="4" fillId="6" borderId="62" xfId="0" applyNumberFormat="1" applyFont="1" applyFill="1" applyBorder="1" applyAlignment="1">
      <alignment horizontal="center" vertical="top"/>
    </xf>
    <xf numFmtId="166" fontId="4" fillId="6" borderId="50" xfId="0" applyNumberFormat="1" applyFont="1" applyFill="1" applyBorder="1" applyAlignment="1">
      <alignment horizontal="center" vertical="top"/>
    </xf>
    <xf numFmtId="166" fontId="4" fillId="6" borderId="14" xfId="0" applyNumberFormat="1" applyFont="1" applyFill="1" applyBorder="1" applyAlignment="1">
      <alignment horizontal="center" vertical="top"/>
    </xf>
    <xf numFmtId="166" fontId="4" fillId="6" borderId="44" xfId="0" applyNumberFormat="1" applyFont="1" applyFill="1" applyBorder="1" applyAlignment="1">
      <alignment horizontal="center" vertical="top"/>
    </xf>
    <xf numFmtId="166" fontId="13" fillId="6" borderId="14" xfId="0" applyNumberFormat="1" applyFont="1" applyFill="1" applyBorder="1" applyAlignment="1">
      <alignment horizontal="center" vertical="top"/>
    </xf>
    <xf numFmtId="166" fontId="4" fillId="6" borderId="14" xfId="0" applyNumberFormat="1" applyFont="1" applyFill="1" applyBorder="1" applyAlignment="1">
      <alignment horizontal="center" vertical="top" wrapText="1"/>
    </xf>
    <xf numFmtId="0" fontId="4" fillId="6" borderId="34" xfId="0" applyFont="1" applyFill="1" applyBorder="1" applyAlignment="1">
      <alignment horizontal="center" vertical="top"/>
    </xf>
    <xf numFmtId="166" fontId="4" fillId="6" borderId="48" xfId="0" applyNumberFormat="1" applyFont="1" applyFill="1" applyBorder="1" applyAlignment="1">
      <alignment horizontal="center" vertical="top"/>
    </xf>
    <xf numFmtId="166" fontId="4" fillId="6" borderId="38" xfId="0" applyNumberFormat="1" applyFont="1" applyFill="1" applyBorder="1" applyAlignment="1">
      <alignment horizontal="center" vertical="top"/>
    </xf>
    <xf numFmtId="166" fontId="4" fillId="6" borderId="53" xfId="0" applyNumberFormat="1" applyFont="1" applyFill="1" applyBorder="1" applyAlignment="1">
      <alignment horizontal="center" vertical="top"/>
    </xf>
    <xf numFmtId="166" fontId="4" fillId="0" borderId="48" xfId="0" applyNumberFormat="1" applyFont="1" applyBorder="1" applyAlignment="1">
      <alignment horizontal="center" vertical="top"/>
    </xf>
    <xf numFmtId="166" fontId="6" fillId="9" borderId="26" xfId="0" applyNumberFormat="1" applyFont="1" applyFill="1" applyBorder="1" applyAlignment="1">
      <alignment horizontal="center" vertical="top"/>
    </xf>
    <xf numFmtId="166" fontId="4" fillId="8" borderId="62" xfId="0" applyNumberFormat="1" applyFont="1" applyFill="1" applyBorder="1" applyAlignment="1">
      <alignment horizontal="center" vertical="top"/>
    </xf>
    <xf numFmtId="166" fontId="6" fillId="9" borderId="66" xfId="0" applyNumberFormat="1" applyFont="1" applyFill="1" applyBorder="1" applyAlignment="1">
      <alignment horizontal="center" vertical="top"/>
    </xf>
    <xf numFmtId="166" fontId="4" fillId="0" borderId="8" xfId="0" applyNumberFormat="1" applyFont="1" applyFill="1" applyBorder="1" applyAlignment="1">
      <alignment horizontal="center" vertical="top"/>
    </xf>
    <xf numFmtId="166" fontId="4" fillId="6" borderId="49" xfId="0" applyNumberFormat="1" applyFont="1" applyFill="1" applyBorder="1" applyAlignment="1">
      <alignment horizontal="center" vertical="top"/>
    </xf>
    <xf numFmtId="166" fontId="4" fillId="0" borderId="34" xfId="0" applyNumberFormat="1" applyFont="1" applyBorder="1" applyAlignment="1">
      <alignment horizontal="center" vertical="top"/>
    </xf>
    <xf numFmtId="166" fontId="4" fillId="6" borderId="34" xfId="0" applyNumberFormat="1" applyFont="1" applyFill="1" applyBorder="1" applyAlignment="1">
      <alignment horizontal="center" vertical="top"/>
    </xf>
    <xf numFmtId="166" fontId="4" fillId="6" borderId="32" xfId="0" applyNumberFormat="1" applyFont="1" applyFill="1" applyBorder="1" applyAlignment="1">
      <alignment horizontal="center" vertical="top"/>
    </xf>
    <xf numFmtId="166" fontId="6" fillId="5" borderId="21" xfId="0" applyNumberFormat="1" applyFont="1" applyFill="1" applyBorder="1" applyAlignment="1">
      <alignment horizontal="center" vertical="top"/>
    </xf>
    <xf numFmtId="166" fontId="4" fillId="0" borderId="14" xfId="0" applyNumberFormat="1" applyFont="1" applyFill="1" applyBorder="1" applyAlignment="1">
      <alignment horizontal="center" vertical="top"/>
    </xf>
    <xf numFmtId="3" fontId="4" fillId="6" borderId="61" xfId="0" applyNumberFormat="1" applyFont="1" applyFill="1" applyBorder="1" applyAlignment="1">
      <alignment vertical="top"/>
    </xf>
    <xf numFmtId="3" fontId="4" fillId="6" borderId="13" xfId="0" applyNumberFormat="1" applyFont="1" applyFill="1" applyBorder="1" applyAlignment="1">
      <alignment horizontal="center" vertical="top" wrapText="1"/>
    </xf>
    <xf numFmtId="3" fontId="4" fillId="6" borderId="34" xfId="0" applyNumberFormat="1" applyFont="1" applyFill="1" applyBorder="1" applyAlignment="1">
      <alignment horizontal="center" vertical="top" wrapText="1"/>
    </xf>
    <xf numFmtId="166" fontId="4" fillId="0" borderId="7" xfId="0" applyNumberFormat="1" applyFont="1" applyFill="1" applyBorder="1" applyAlignment="1">
      <alignment horizontal="center" vertical="top"/>
    </xf>
    <xf numFmtId="166" fontId="6" fillId="5" borderId="78" xfId="0" applyNumberFormat="1" applyFont="1" applyFill="1" applyBorder="1" applyAlignment="1">
      <alignment horizontal="center" vertical="top"/>
    </xf>
    <xf numFmtId="166" fontId="4" fillId="6" borderId="3" xfId="0" applyNumberFormat="1" applyFont="1" applyFill="1" applyBorder="1" applyAlignment="1">
      <alignment horizontal="center" vertical="top"/>
    </xf>
    <xf numFmtId="166" fontId="4" fillId="6" borderId="11" xfId="0" applyNumberFormat="1" applyFont="1" applyFill="1" applyBorder="1" applyAlignment="1">
      <alignment horizontal="center" vertical="top"/>
    </xf>
    <xf numFmtId="166" fontId="6" fillId="5" borderId="77" xfId="0" applyNumberFormat="1" applyFont="1" applyFill="1" applyBorder="1" applyAlignment="1">
      <alignment horizontal="center" vertical="top"/>
    </xf>
    <xf numFmtId="166" fontId="6" fillId="3" borderId="62" xfId="0" applyNumberFormat="1" applyFont="1" applyFill="1" applyBorder="1" applyAlignment="1">
      <alignment horizontal="center" vertical="top" wrapText="1"/>
    </xf>
    <xf numFmtId="166" fontId="6" fillId="9" borderId="53" xfId="0" applyNumberFormat="1" applyFont="1" applyFill="1" applyBorder="1" applyAlignment="1">
      <alignment horizontal="center" vertical="top" wrapText="1"/>
    </xf>
    <xf numFmtId="166" fontId="4" fillId="0" borderId="53" xfId="0" applyNumberFormat="1" applyFont="1" applyBorder="1" applyAlignment="1">
      <alignment horizontal="center" vertical="top" wrapText="1"/>
    </xf>
    <xf numFmtId="166" fontId="6" fillId="9" borderId="66" xfId="0" applyNumberFormat="1" applyFont="1" applyFill="1" applyBorder="1" applyAlignment="1">
      <alignment horizontal="center" vertical="top" wrapText="1"/>
    </xf>
    <xf numFmtId="3" fontId="5" fillId="6" borderId="12" xfId="0" applyNumberFormat="1" applyFont="1" applyFill="1" applyBorder="1" applyAlignment="1">
      <alignment horizontal="center" vertical="center" textRotation="90" wrapText="1"/>
    </xf>
    <xf numFmtId="3" fontId="6" fillId="6" borderId="59" xfId="1" applyNumberFormat="1" applyFont="1" applyFill="1" applyBorder="1" applyAlignment="1">
      <alignment horizontal="center" vertical="top"/>
    </xf>
    <xf numFmtId="166" fontId="4" fillId="6" borderId="62" xfId="0" applyNumberFormat="1" applyFont="1" applyFill="1" applyBorder="1" applyAlignment="1">
      <alignment vertical="top"/>
    </xf>
    <xf numFmtId="0" fontId="6" fillId="6" borderId="50" xfId="0" applyFont="1" applyFill="1" applyBorder="1" applyAlignment="1">
      <alignment horizontal="left" vertical="top" wrapText="1"/>
    </xf>
    <xf numFmtId="3" fontId="4" fillId="0" borderId="53" xfId="0" applyNumberFormat="1" applyFont="1" applyBorder="1" applyAlignment="1">
      <alignment horizontal="center" vertical="top" wrapText="1"/>
    </xf>
    <xf numFmtId="3" fontId="6" fillId="6" borderId="38" xfId="0" applyNumberFormat="1" applyFont="1" applyFill="1" applyBorder="1" applyAlignment="1">
      <alignment horizontal="center" vertical="top"/>
    </xf>
    <xf numFmtId="3" fontId="6" fillId="0" borderId="39" xfId="0" applyNumberFormat="1" applyFont="1" applyFill="1" applyBorder="1" applyAlignment="1">
      <alignment horizontal="center" vertical="top"/>
    </xf>
    <xf numFmtId="3" fontId="16" fillId="0" borderId="26" xfId="0" applyNumberFormat="1" applyFont="1" applyBorder="1" applyAlignment="1">
      <alignment horizontal="center" vertical="top" wrapText="1"/>
    </xf>
    <xf numFmtId="3" fontId="13" fillId="6" borderId="14" xfId="0" applyNumberFormat="1" applyFont="1" applyFill="1" applyBorder="1" applyAlignment="1">
      <alignment horizontal="left" vertical="top" wrapText="1"/>
    </xf>
    <xf numFmtId="3" fontId="6" fillId="6" borderId="4" xfId="1" applyNumberFormat="1" applyFont="1" applyFill="1" applyBorder="1" applyAlignment="1">
      <alignment horizontal="center" vertical="top"/>
    </xf>
    <xf numFmtId="3" fontId="6" fillId="6" borderId="39" xfId="1" applyNumberFormat="1" applyFont="1" applyFill="1" applyBorder="1" applyAlignment="1">
      <alignment horizontal="center" vertical="top"/>
    </xf>
    <xf numFmtId="3" fontId="6" fillId="6" borderId="14" xfId="1" applyNumberFormat="1" applyFont="1" applyFill="1" applyBorder="1" applyAlignment="1">
      <alignment horizontal="center" vertical="top"/>
    </xf>
    <xf numFmtId="3" fontId="6" fillId="6" borderId="38" xfId="1" applyNumberFormat="1" applyFont="1" applyFill="1" applyBorder="1" applyAlignment="1">
      <alignment horizontal="center" vertical="top"/>
    </xf>
    <xf numFmtId="3" fontId="4" fillId="6" borderId="14" xfId="0" applyNumberFormat="1" applyFont="1" applyFill="1" applyBorder="1" applyAlignment="1">
      <alignment horizontal="center" vertical="center" wrapText="1"/>
    </xf>
    <xf numFmtId="3" fontId="6" fillId="6" borderId="4" xfId="0" applyNumberFormat="1" applyFont="1" applyFill="1" applyBorder="1" applyAlignment="1">
      <alignment horizontal="center" vertical="top" wrapText="1"/>
    </xf>
    <xf numFmtId="3" fontId="6" fillId="0" borderId="0" xfId="0" applyNumberFormat="1" applyFont="1" applyFill="1" applyBorder="1" applyAlignment="1">
      <alignment horizontal="center" vertical="top"/>
    </xf>
    <xf numFmtId="166" fontId="4" fillId="6" borderId="7" xfId="0" applyNumberFormat="1" applyFont="1" applyFill="1" applyBorder="1" applyAlignment="1">
      <alignment horizontal="center" vertical="top"/>
    </xf>
    <xf numFmtId="3" fontId="4" fillId="0" borderId="43" xfId="0" applyNumberFormat="1" applyFont="1" applyBorder="1" applyAlignment="1">
      <alignment horizontal="left" vertical="top" wrapText="1"/>
    </xf>
    <xf numFmtId="0" fontId="4" fillId="6" borderId="56" xfId="0" applyFont="1" applyFill="1" applyBorder="1" applyAlignment="1">
      <alignment horizontal="left" vertical="top" wrapText="1"/>
    </xf>
    <xf numFmtId="0" fontId="4" fillId="6" borderId="84" xfId="0" applyFont="1" applyFill="1" applyBorder="1" applyAlignment="1">
      <alignment horizontal="left" vertical="top" wrapText="1"/>
    </xf>
    <xf numFmtId="3" fontId="6" fillId="0" borderId="16" xfId="0" applyNumberFormat="1" applyFont="1" applyBorder="1" applyAlignment="1">
      <alignment horizontal="center" vertical="top"/>
    </xf>
    <xf numFmtId="3" fontId="5" fillId="6" borderId="52" xfId="0" applyNumberFormat="1" applyFont="1" applyFill="1" applyBorder="1" applyAlignment="1">
      <alignment vertical="top" wrapText="1"/>
    </xf>
    <xf numFmtId="3" fontId="6" fillId="6" borderId="16" xfId="1" applyNumberFormat="1" applyFont="1" applyFill="1" applyBorder="1" applyAlignment="1">
      <alignment horizontal="center" vertical="top"/>
    </xf>
    <xf numFmtId="3" fontId="4" fillId="6" borderId="53" xfId="1" applyNumberFormat="1" applyFont="1" applyFill="1" applyBorder="1" applyAlignment="1">
      <alignment horizontal="center" vertical="top" wrapText="1"/>
    </xf>
    <xf numFmtId="166" fontId="16" fillId="0" borderId="0" xfId="0" applyNumberFormat="1" applyFont="1"/>
    <xf numFmtId="166" fontId="4" fillId="6" borderId="0" xfId="0" applyNumberFormat="1" applyFont="1" applyFill="1" applyBorder="1" applyAlignment="1">
      <alignment horizontal="center" vertical="top"/>
    </xf>
    <xf numFmtId="166" fontId="4" fillId="6" borderId="41" xfId="0" applyNumberFormat="1" applyFont="1" applyFill="1" applyBorder="1" applyAlignment="1">
      <alignment horizontal="center" vertical="top"/>
    </xf>
    <xf numFmtId="166" fontId="4" fillId="6" borderId="60" xfId="0" applyNumberFormat="1" applyFont="1" applyFill="1" applyBorder="1" applyAlignment="1">
      <alignment horizontal="center" vertical="top"/>
    </xf>
    <xf numFmtId="166" fontId="4" fillId="6" borderId="5" xfId="0" applyNumberFormat="1" applyFont="1" applyFill="1" applyBorder="1" applyAlignment="1">
      <alignment horizontal="center" vertical="top"/>
    </xf>
    <xf numFmtId="166" fontId="13" fillId="6" borderId="13" xfId="0" applyNumberFormat="1" applyFont="1" applyFill="1" applyBorder="1" applyAlignment="1">
      <alignment horizontal="center" vertical="top"/>
    </xf>
    <xf numFmtId="166" fontId="4" fillId="6" borderId="13" xfId="0" applyNumberFormat="1" applyFont="1" applyFill="1" applyBorder="1" applyAlignment="1">
      <alignment horizontal="center" vertical="top" wrapText="1"/>
    </xf>
    <xf numFmtId="166" fontId="4" fillId="0" borderId="13" xfId="0" applyNumberFormat="1" applyFont="1" applyFill="1" applyBorder="1" applyAlignment="1">
      <alignment horizontal="center" vertical="top"/>
    </xf>
    <xf numFmtId="166" fontId="5" fillId="6" borderId="13" xfId="0" applyNumberFormat="1" applyFont="1" applyFill="1" applyBorder="1" applyAlignment="1">
      <alignment horizontal="center" vertical="top"/>
    </xf>
    <xf numFmtId="0" fontId="4" fillId="0" borderId="27" xfId="0" applyFont="1" applyBorder="1" applyAlignment="1">
      <alignment horizontal="center" vertical="center" textRotation="90" wrapText="1"/>
    </xf>
    <xf numFmtId="0" fontId="4" fillId="0" borderId="83" xfId="0" applyFont="1" applyBorder="1" applyAlignment="1">
      <alignment horizontal="center" vertical="center" textRotation="90"/>
    </xf>
    <xf numFmtId="0" fontId="4" fillId="0" borderId="29" xfId="0" applyFont="1" applyBorder="1" applyAlignment="1">
      <alignment horizontal="center" vertical="center" textRotation="90"/>
    </xf>
    <xf numFmtId="166" fontId="4" fillId="6" borderId="46" xfId="0" applyNumberFormat="1" applyFont="1" applyFill="1" applyBorder="1" applyAlignment="1">
      <alignment horizontal="center" vertical="top"/>
    </xf>
    <xf numFmtId="166" fontId="4" fillId="6" borderId="31" xfId="0" applyNumberFormat="1" applyFont="1" applyFill="1" applyBorder="1" applyAlignment="1">
      <alignment horizontal="center" vertical="top"/>
    </xf>
    <xf numFmtId="166" fontId="4" fillId="8" borderId="8" xfId="0" applyNumberFormat="1" applyFont="1" applyFill="1" applyBorder="1" applyAlignment="1">
      <alignment horizontal="center" vertical="top"/>
    </xf>
    <xf numFmtId="166" fontId="4" fillId="0" borderId="5" xfId="0" applyNumberFormat="1" applyFont="1" applyFill="1" applyBorder="1" applyAlignment="1">
      <alignment horizontal="center" vertical="top"/>
    </xf>
    <xf numFmtId="166" fontId="4" fillId="6" borderId="68" xfId="0" applyNumberFormat="1" applyFont="1" applyFill="1" applyBorder="1" applyAlignment="1">
      <alignment horizontal="center" vertical="top"/>
    </xf>
    <xf numFmtId="166" fontId="4" fillId="6" borderId="88" xfId="0" applyNumberFormat="1" applyFont="1" applyFill="1" applyBorder="1" applyAlignment="1">
      <alignment horizontal="center" vertical="top"/>
    </xf>
    <xf numFmtId="166" fontId="4" fillId="6" borderId="89" xfId="0" applyNumberFormat="1" applyFont="1" applyFill="1" applyBorder="1" applyAlignment="1">
      <alignment horizontal="center" vertical="top"/>
    </xf>
    <xf numFmtId="166" fontId="4" fillId="6" borderId="37" xfId="0" applyNumberFormat="1" applyFont="1" applyFill="1" applyBorder="1" applyAlignment="1">
      <alignment horizontal="center" vertical="top"/>
    </xf>
    <xf numFmtId="166" fontId="4" fillId="6" borderId="20" xfId="0" applyNumberFormat="1" applyFont="1" applyFill="1" applyBorder="1" applyAlignment="1">
      <alignment horizontal="center" vertical="top"/>
    </xf>
    <xf numFmtId="166" fontId="4" fillId="0" borderId="89" xfId="0" applyNumberFormat="1" applyFont="1" applyBorder="1" applyAlignment="1">
      <alignment horizontal="center" vertical="top"/>
    </xf>
    <xf numFmtId="166" fontId="4" fillId="8" borderId="9" xfId="0" applyNumberFormat="1" applyFont="1" applyFill="1" applyBorder="1" applyAlignment="1">
      <alignment horizontal="center" vertical="top"/>
    </xf>
    <xf numFmtId="166" fontId="13" fillId="6" borderId="88" xfId="0" applyNumberFormat="1" applyFont="1" applyFill="1" applyBorder="1" applyAlignment="1">
      <alignment horizontal="center" vertical="top"/>
    </xf>
    <xf numFmtId="166" fontId="4" fillId="6" borderId="88" xfId="0" applyNumberFormat="1" applyFont="1" applyFill="1" applyBorder="1" applyAlignment="1">
      <alignment horizontal="center" vertical="top" wrapText="1"/>
    </xf>
    <xf numFmtId="166" fontId="4" fillId="6" borderId="6" xfId="0" applyNumberFormat="1" applyFont="1" applyFill="1" applyBorder="1" applyAlignment="1">
      <alignment horizontal="center" vertical="top"/>
    </xf>
    <xf numFmtId="166" fontId="4" fillId="0" borderId="88" xfId="0" applyNumberFormat="1" applyFont="1" applyFill="1" applyBorder="1" applyAlignment="1">
      <alignment horizontal="center" vertical="top"/>
    </xf>
    <xf numFmtId="166" fontId="4" fillId="0" borderId="6" xfId="0" applyNumberFormat="1" applyFont="1" applyFill="1" applyBorder="1" applyAlignment="1">
      <alignment horizontal="center" vertical="top"/>
    </xf>
    <xf numFmtId="166" fontId="4" fillId="6" borderId="40" xfId="0" applyNumberFormat="1" applyFont="1" applyFill="1" applyBorder="1" applyAlignment="1">
      <alignment horizontal="center" vertical="top"/>
    </xf>
    <xf numFmtId="166" fontId="4" fillId="6" borderId="58" xfId="0" applyNumberFormat="1" applyFont="1" applyFill="1" applyBorder="1" applyAlignment="1">
      <alignment horizontal="center" vertical="top"/>
    </xf>
    <xf numFmtId="166" fontId="4" fillId="6" borderId="52" xfId="0" applyNumberFormat="1" applyFont="1" applyFill="1" applyBorder="1" applyAlignment="1">
      <alignment horizontal="center" vertical="top"/>
    </xf>
    <xf numFmtId="166" fontId="4" fillId="8" borderId="65" xfId="0" applyNumberFormat="1" applyFont="1" applyFill="1" applyBorder="1" applyAlignment="1">
      <alignment horizontal="center" vertical="top"/>
    </xf>
    <xf numFmtId="166" fontId="13" fillId="6" borderId="11" xfId="0" applyNumberFormat="1" applyFont="1" applyFill="1" applyBorder="1" applyAlignment="1">
      <alignment horizontal="center" vertical="top"/>
    </xf>
    <xf numFmtId="166" fontId="4" fillId="6" borderId="11" xfId="0" applyNumberFormat="1" applyFont="1" applyFill="1" applyBorder="1" applyAlignment="1">
      <alignment horizontal="center" vertical="top" wrapText="1"/>
    </xf>
    <xf numFmtId="166" fontId="4" fillId="0" borderId="11" xfId="0" applyNumberFormat="1" applyFont="1" applyFill="1" applyBorder="1" applyAlignment="1">
      <alignment horizontal="center" vertical="top"/>
    </xf>
    <xf numFmtId="166" fontId="4" fillId="0" borderId="3" xfId="0" applyNumberFormat="1" applyFont="1" applyFill="1" applyBorder="1" applyAlignment="1">
      <alignment horizontal="center" vertical="top"/>
    </xf>
    <xf numFmtId="165" fontId="4" fillId="6" borderId="39" xfId="0" applyNumberFormat="1" applyFont="1" applyFill="1" applyBorder="1" applyAlignment="1">
      <alignment horizontal="center" vertical="top" wrapText="1"/>
    </xf>
    <xf numFmtId="165" fontId="4" fillId="6" borderId="12" xfId="0" applyNumberFormat="1" applyFont="1" applyFill="1" applyBorder="1" applyAlignment="1">
      <alignment horizontal="center" vertical="top" wrapText="1"/>
    </xf>
    <xf numFmtId="3" fontId="16" fillId="0" borderId="59" xfId="0" applyNumberFormat="1" applyFont="1" applyBorder="1" applyAlignment="1">
      <alignment horizontal="center" wrapText="1"/>
    </xf>
    <xf numFmtId="3" fontId="4" fillId="6" borderId="95" xfId="0" applyNumberFormat="1" applyFont="1" applyFill="1" applyBorder="1" applyAlignment="1">
      <alignment horizontal="center" vertical="top"/>
    </xf>
    <xf numFmtId="3" fontId="4" fillId="6" borderId="59" xfId="0" applyNumberFormat="1" applyFont="1" applyFill="1" applyBorder="1" applyAlignment="1">
      <alignment horizontal="center" vertical="top"/>
    </xf>
    <xf numFmtId="3" fontId="4" fillId="6" borderId="97" xfId="0" applyNumberFormat="1" applyFont="1" applyFill="1" applyBorder="1" applyAlignment="1">
      <alignment horizontal="center" vertical="top"/>
    </xf>
    <xf numFmtId="3" fontId="4" fillId="0" borderId="39" xfId="0" applyNumberFormat="1" applyFont="1" applyBorder="1" applyAlignment="1">
      <alignment horizontal="center" vertical="top"/>
    </xf>
    <xf numFmtId="3" fontId="4" fillId="0" borderId="97" xfId="0" applyNumberFormat="1" applyFont="1" applyFill="1" applyBorder="1" applyAlignment="1">
      <alignment horizontal="center" vertical="top"/>
    </xf>
    <xf numFmtId="3" fontId="4" fillId="6" borderId="96" xfId="0" applyNumberFormat="1" applyFont="1" applyFill="1" applyBorder="1" applyAlignment="1">
      <alignment horizontal="center" vertical="top"/>
    </xf>
    <xf numFmtId="3" fontId="4" fillId="0" borderId="95" xfId="0" applyNumberFormat="1" applyFont="1" applyFill="1" applyBorder="1" applyAlignment="1">
      <alignment horizontal="center" vertical="top" wrapText="1"/>
    </xf>
    <xf numFmtId="3" fontId="10" fillId="8" borderId="39" xfId="0" applyNumberFormat="1" applyFont="1" applyFill="1" applyBorder="1" applyAlignment="1">
      <alignment horizontal="center" vertical="top"/>
    </xf>
    <xf numFmtId="3" fontId="4" fillId="6" borderId="59" xfId="0" applyNumberFormat="1" applyFont="1" applyFill="1" applyBorder="1" applyAlignment="1">
      <alignment vertical="center" textRotation="90"/>
    </xf>
    <xf numFmtId="3" fontId="4" fillId="0" borderId="59" xfId="0" applyNumberFormat="1" applyFont="1" applyBorder="1" applyAlignment="1">
      <alignment horizontal="center" vertical="top"/>
    </xf>
    <xf numFmtId="3" fontId="4" fillId="6" borderId="39" xfId="0" applyNumberFormat="1" applyFont="1" applyFill="1" applyBorder="1" applyAlignment="1">
      <alignment horizontal="center" vertical="top"/>
    </xf>
    <xf numFmtId="3" fontId="5" fillId="6" borderId="39" xfId="0" applyNumberFormat="1" applyFont="1" applyFill="1" applyBorder="1" applyAlignment="1">
      <alignment horizontal="center" vertical="top"/>
    </xf>
    <xf numFmtId="3" fontId="5" fillId="6" borderId="59" xfId="0" applyNumberFormat="1" applyFont="1" applyFill="1" applyBorder="1" applyAlignment="1">
      <alignment horizontal="center" vertical="top"/>
    </xf>
    <xf numFmtId="3" fontId="4" fillId="0" borderId="16" xfId="0" applyNumberFormat="1" applyFont="1" applyBorder="1" applyAlignment="1">
      <alignment horizontal="center" vertical="top"/>
    </xf>
    <xf numFmtId="3" fontId="4" fillId="7" borderId="1" xfId="0" applyNumberFormat="1" applyFont="1" applyFill="1" applyBorder="1" applyAlignment="1">
      <alignment horizontal="center" vertical="top"/>
    </xf>
    <xf numFmtId="165" fontId="4" fillId="6" borderId="40" xfId="0" applyNumberFormat="1" applyFont="1" applyFill="1" applyBorder="1" applyAlignment="1">
      <alignment horizontal="center" vertical="top" wrapText="1"/>
    </xf>
    <xf numFmtId="165" fontId="4" fillId="6" borderId="11" xfId="0" applyNumberFormat="1" applyFont="1" applyFill="1" applyBorder="1" applyAlignment="1">
      <alignment horizontal="center" vertical="top" wrapText="1"/>
    </xf>
    <xf numFmtId="3" fontId="16" fillId="0" borderId="58" xfId="0" applyNumberFormat="1" applyFont="1" applyBorder="1" applyAlignment="1">
      <alignment horizontal="center" wrapText="1"/>
    </xf>
    <xf numFmtId="3" fontId="4" fillId="6" borderId="93" xfId="0" applyNumberFormat="1" applyFont="1" applyFill="1" applyBorder="1" applyAlignment="1">
      <alignment horizontal="center" vertical="top"/>
    </xf>
    <xf numFmtId="3" fontId="4" fillId="6" borderId="45" xfId="0" applyNumberFormat="1" applyFont="1" applyFill="1" applyBorder="1" applyAlignment="1">
      <alignment horizontal="center" vertical="top"/>
    </xf>
    <xf numFmtId="3" fontId="4" fillId="6" borderId="58" xfId="0" applyNumberFormat="1" applyFont="1" applyFill="1" applyBorder="1" applyAlignment="1">
      <alignment horizontal="center" vertical="top"/>
    </xf>
    <xf numFmtId="3" fontId="4" fillId="6" borderId="92" xfId="0" applyNumberFormat="1" applyFont="1" applyFill="1" applyBorder="1" applyAlignment="1">
      <alignment horizontal="center" vertical="top"/>
    </xf>
    <xf numFmtId="3" fontId="4" fillId="0" borderId="92" xfId="0" applyNumberFormat="1" applyFont="1" applyFill="1" applyBorder="1" applyAlignment="1">
      <alignment horizontal="center" vertical="top"/>
    </xf>
    <xf numFmtId="3" fontId="4" fillId="6" borderId="101" xfId="0" applyNumberFormat="1" applyFont="1" applyFill="1" applyBorder="1" applyAlignment="1">
      <alignment horizontal="center" vertical="top"/>
    </xf>
    <xf numFmtId="3" fontId="4" fillId="0" borderId="45" xfId="0" applyNumberFormat="1" applyFont="1" applyFill="1" applyBorder="1" applyAlignment="1">
      <alignment horizontal="center" vertical="top" wrapText="1"/>
    </xf>
    <xf numFmtId="3" fontId="10" fillId="8" borderId="40" xfId="0" applyNumberFormat="1" applyFont="1" applyFill="1" applyBorder="1" applyAlignment="1">
      <alignment horizontal="center" vertical="top"/>
    </xf>
    <xf numFmtId="3" fontId="10" fillId="8" borderId="11" xfId="0" applyNumberFormat="1" applyFont="1" applyFill="1" applyBorder="1" applyAlignment="1">
      <alignment horizontal="center" vertical="top"/>
    </xf>
    <xf numFmtId="3" fontId="4" fillId="6" borderId="58" xfId="0" applyNumberFormat="1" applyFont="1" applyFill="1" applyBorder="1" applyAlignment="1">
      <alignment vertical="center" textRotation="90"/>
    </xf>
    <xf numFmtId="3" fontId="4" fillId="6" borderId="40" xfId="0" applyNumberFormat="1" applyFont="1" applyFill="1" applyBorder="1" applyAlignment="1">
      <alignment horizontal="center" vertical="top"/>
    </xf>
    <xf numFmtId="3" fontId="4" fillId="0" borderId="92" xfId="0" applyNumberFormat="1" applyFont="1" applyBorder="1" applyAlignment="1">
      <alignment horizontal="center" vertical="top"/>
    </xf>
    <xf numFmtId="3" fontId="4" fillId="0" borderId="65" xfId="0" applyNumberFormat="1" applyFont="1" applyFill="1" applyBorder="1" applyAlignment="1">
      <alignment horizontal="center" vertical="top"/>
    </xf>
    <xf numFmtId="3" fontId="5" fillId="6" borderId="58" xfId="0" applyNumberFormat="1" applyFont="1" applyFill="1" applyBorder="1" applyAlignment="1">
      <alignment horizontal="center" vertical="top"/>
    </xf>
    <xf numFmtId="166" fontId="4" fillId="6" borderId="8" xfId="0" applyNumberFormat="1" applyFont="1" applyFill="1" applyBorder="1" applyAlignment="1">
      <alignment vertical="top"/>
    </xf>
    <xf numFmtId="166" fontId="4" fillId="6" borderId="12" xfId="0" applyNumberFormat="1" applyFont="1" applyFill="1" applyBorder="1" applyAlignment="1">
      <alignment horizontal="center" vertical="top"/>
    </xf>
    <xf numFmtId="166" fontId="4" fillId="6" borderId="70" xfId="0" applyNumberFormat="1" applyFont="1" applyFill="1" applyBorder="1" applyAlignment="1">
      <alignment horizontal="center" vertical="top"/>
    </xf>
    <xf numFmtId="3" fontId="4" fillId="6" borderId="82" xfId="0" applyNumberFormat="1" applyFont="1" applyFill="1" applyBorder="1" applyAlignment="1">
      <alignment horizontal="center" vertical="top"/>
    </xf>
    <xf numFmtId="0" fontId="4" fillId="0" borderId="4" xfId="0" applyNumberFormat="1" applyFont="1" applyBorder="1" applyAlignment="1">
      <alignment horizontal="center" vertical="top"/>
    </xf>
    <xf numFmtId="0" fontId="4" fillId="6" borderId="12" xfId="0" applyNumberFormat="1" applyFont="1" applyFill="1" applyBorder="1" applyAlignment="1">
      <alignment horizontal="center" vertical="top"/>
    </xf>
    <xf numFmtId="3" fontId="4" fillId="6" borderId="9" xfId="0" applyNumberFormat="1" applyFont="1" applyFill="1" applyBorder="1" applyAlignment="1">
      <alignment horizontal="center" vertical="top"/>
    </xf>
    <xf numFmtId="3" fontId="4" fillId="7" borderId="91" xfId="0" applyNumberFormat="1" applyFont="1" applyFill="1" applyBorder="1" applyAlignment="1">
      <alignment horizontal="center" vertical="top"/>
    </xf>
    <xf numFmtId="0" fontId="4" fillId="0" borderId="6" xfId="0" applyNumberFormat="1" applyFont="1" applyBorder="1" applyAlignment="1">
      <alignment horizontal="center" vertical="top"/>
    </xf>
    <xf numFmtId="0" fontId="4" fillId="6" borderId="88" xfId="0" applyNumberFormat="1" applyFont="1" applyFill="1" applyBorder="1" applyAlignment="1">
      <alignment horizontal="center" vertical="top"/>
    </xf>
    <xf numFmtId="3" fontId="4" fillId="6" borderId="65" xfId="0" applyNumberFormat="1" applyFont="1" applyFill="1" applyBorder="1" applyAlignment="1">
      <alignment horizontal="center" vertical="top"/>
    </xf>
    <xf numFmtId="0" fontId="4" fillId="0" borderId="3" xfId="0" applyNumberFormat="1" applyFont="1" applyBorder="1" applyAlignment="1">
      <alignment horizontal="center" vertical="top"/>
    </xf>
    <xf numFmtId="0" fontId="4" fillId="6" borderId="11" xfId="0" applyNumberFormat="1" applyFont="1" applyFill="1" applyBorder="1" applyAlignment="1">
      <alignment horizontal="center" vertical="top"/>
    </xf>
    <xf numFmtId="166" fontId="5" fillId="6" borderId="34" xfId="0" applyNumberFormat="1" applyFont="1" applyFill="1" applyBorder="1" applyAlignment="1">
      <alignment horizontal="center" vertical="top"/>
    </xf>
    <xf numFmtId="166" fontId="6" fillId="3" borderId="74" xfId="0" applyNumberFormat="1" applyFont="1" applyFill="1" applyBorder="1" applyAlignment="1">
      <alignment horizontal="center" vertical="top"/>
    </xf>
    <xf numFmtId="166" fontId="6" fillId="3" borderId="76" xfId="0" applyNumberFormat="1" applyFont="1" applyFill="1" applyBorder="1" applyAlignment="1">
      <alignment horizontal="center" vertical="top"/>
    </xf>
    <xf numFmtId="165" fontId="4" fillId="6" borderId="18" xfId="0" applyNumberFormat="1" applyFont="1" applyFill="1" applyBorder="1" applyAlignment="1">
      <alignment horizontal="center" vertical="top" wrapText="1"/>
    </xf>
    <xf numFmtId="3" fontId="4" fillId="0" borderId="104" xfId="0" applyNumberFormat="1" applyFont="1" applyBorder="1" applyAlignment="1">
      <alignment horizontal="center" vertical="top"/>
    </xf>
    <xf numFmtId="3" fontId="5" fillId="6" borderId="18" xfId="0" applyNumberFormat="1" applyFont="1" applyFill="1" applyBorder="1" applyAlignment="1">
      <alignment horizontal="center" vertical="top"/>
    </xf>
    <xf numFmtId="3" fontId="4" fillId="0" borderId="105" xfId="0" applyNumberFormat="1" applyFont="1" applyBorder="1" applyAlignment="1">
      <alignment horizontal="center" vertical="top"/>
    </xf>
    <xf numFmtId="3" fontId="4" fillId="0" borderId="106" xfId="0" applyNumberFormat="1" applyFont="1" applyBorder="1" applyAlignment="1">
      <alignment horizontal="center" vertical="top"/>
    </xf>
    <xf numFmtId="3" fontId="5" fillId="6" borderId="104" xfId="0" applyNumberFormat="1" applyFont="1" applyFill="1" applyBorder="1" applyAlignment="1">
      <alignment horizontal="center" vertical="top"/>
    </xf>
    <xf numFmtId="3" fontId="4" fillId="6" borderId="18" xfId="0" applyNumberFormat="1" applyFont="1" applyFill="1" applyBorder="1" applyAlignment="1">
      <alignment horizontal="center" vertical="top"/>
    </xf>
    <xf numFmtId="3" fontId="4" fillId="6" borderId="104" xfId="0" applyNumberFormat="1" applyFont="1" applyFill="1" applyBorder="1" applyAlignment="1">
      <alignment horizontal="center" vertical="top"/>
    </xf>
    <xf numFmtId="0" fontId="4" fillId="6" borderId="104" xfId="0" applyNumberFormat="1" applyFont="1" applyFill="1" applyBorder="1" applyAlignment="1">
      <alignment horizontal="center" vertical="top"/>
    </xf>
    <xf numFmtId="3" fontId="4" fillId="0" borderId="107" xfId="0" applyNumberFormat="1" applyFont="1" applyBorder="1" applyAlignment="1">
      <alignment horizontal="center" vertical="top"/>
    </xf>
    <xf numFmtId="0" fontId="4" fillId="6" borderId="103" xfId="0" applyFont="1" applyFill="1" applyBorder="1" applyAlignment="1">
      <alignment horizontal="center" vertical="top"/>
    </xf>
    <xf numFmtId="0" fontId="4" fillId="0" borderId="96" xfId="0" applyFont="1" applyBorder="1" applyAlignment="1">
      <alignment horizontal="center" vertical="top"/>
    </xf>
    <xf numFmtId="3" fontId="4" fillId="6" borderId="5" xfId="0" applyNumberFormat="1" applyFont="1" applyFill="1" applyBorder="1" applyAlignment="1">
      <alignment vertical="top" wrapText="1"/>
    </xf>
    <xf numFmtId="166" fontId="6" fillId="0" borderId="0" xfId="0" applyNumberFormat="1" applyFont="1" applyFill="1" applyBorder="1" applyAlignment="1">
      <alignment horizontal="center" vertical="top"/>
    </xf>
    <xf numFmtId="166" fontId="6" fillId="9" borderId="91" xfId="0" applyNumberFormat="1" applyFont="1" applyFill="1" applyBorder="1" applyAlignment="1">
      <alignment horizontal="center" vertical="top"/>
    </xf>
    <xf numFmtId="166" fontId="6" fillId="9" borderId="27" xfId="0" applyNumberFormat="1" applyFont="1" applyFill="1" applyBorder="1" applyAlignment="1">
      <alignment horizontal="center" vertical="top"/>
    </xf>
    <xf numFmtId="166" fontId="4" fillId="6" borderId="30" xfId="0" applyNumberFormat="1" applyFont="1" applyFill="1" applyBorder="1" applyAlignment="1">
      <alignment horizontal="center" vertical="top"/>
    </xf>
    <xf numFmtId="166" fontId="6" fillId="9" borderId="71" xfId="0" applyNumberFormat="1" applyFont="1" applyFill="1" applyBorder="1" applyAlignment="1">
      <alignment horizontal="center" vertical="top"/>
    </xf>
    <xf numFmtId="166" fontId="6" fillId="5" borderId="74" xfId="0" applyNumberFormat="1" applyFont="1" applyFill="1" applyBorder="1" applyAlignment="1">
      <alignment horizontal="center" vertical="top"/>
    </xf>
    <xf numFmtId="166" fontId="6" fillId="3" borderId="78" xfId="0" applyNumberFormat="1" applyFont="1" applyFill="1" applyBorder="1" applyAlignment="1">
      <alignment horizontal="center" vertical="top"/>
    </xf>
    <xf numFmtId="166" fontId="6" fillId="9" borderId="24" xfId="0" applyNumberFormat="1" applyFont="1" applyFill="1" applyBorder="1" applyAlignment="1">
      <alignment horizontal="center" vertical="top"/>
    </xf>
    <xf numFmtId="0" fontId="4" fillId="6" borderId="34" xfId="0" applyFont="1" applyFill="1" applyBorder="1" applyAlignment="1">
      <alignment vertical="top" wrapText="1"/>
    </xf>
    <xf numFmtId="0" fontId="4" fillId="6" borderId="59" xfId="0" applyFont="1" applyFill="1" applyBorder="1" applyAlignment="1">
      <alignment horizontal="center" vertical="top"/>
    </xf>
    <xf numFmtId="0" fontId="4" fillId="6" borderId="58" xfId="0" applyFont="1" applyFill="1" applyBorder="1" applyAlignment="1">
      <alignment horizontal="center" vertical="top"/>
    </xf>
    <xf numFmtId="0" fontId="4" fillId="6" borderId="49" xfId="0" applyFont="1" applyFill="1" applyBorder="1" applyAlignment="1">
      <alignment vertical="top" wrapText="1"/>
    </xf>
    <xf numFmtId="165" fontId="4" fillId="6" borderId="18" xfId="0" applyNumberFormat="1" applyFont="1" applyFill="1" applyBorder="1" applyAlignment="1">
      <alignment horizontal="center" vertical="center" textRotation="90"/>
    </xf>
    <xf numFmtId="165" fontId="4" fillId="6" borderId="33" xfId="0" applyNumberFormat="1" applyFont="1" applyFill="1" applyBorder="1" applyAlignment="1">
      <alignment horizontal="center" vertical="top" wrapText="1"/>
    </xf>
    <xf numFmtId="3" fontId="16" fillId="0" borderId="104" xfId="0" applyNumberFormat="1" applyFont="1" applyBorder="1" applyAlignment="1">
      <alignment horizontal="center" wrapText="1"/>
    </xf>
    <xf numFmtId="3" fontId="4" fillId="6" borderId="109" xfId="0" applyNumberFormat="1" applyFont="1" applyFill="1" applyBorder="1" applyAlignment="1">
      <alignment horizontal="center" vertical="top"/>
    </xf>
    <xf numFmtId="0" fontId="4" fillId="6" borderId="106" xfId="0" applyFont="1" applyFill="1" applyBorder="1" applyAlignment="1">
      <alignment horizontal="center" vertical="top"/>
    </xf>
    <xf numFmtId="0" fontId="4" fillId="0" borderId="94" xfId="0" applyFont="1" applyBorder="1" applyAlignment="1">
      <alignment horizontal="center" vertical="top"/>
    </xf>
    <xf numFmtId="0" fontId="4" fillId="6" borderId="109" xfId="0" applyFont="1" applyFill="1" applyBorder="1" applyAlignment="1">
      <alignment horizontal="center" vertical="top"/>
    </xf>
    <xf numFmtId="0" fontId="4" fillId="0" borderId="84" xfId="0" applyFont="1" applyFill="1" applyBorder="1" applyAlignment="1">
      <alignment horizontal="left" vertical="top" wrapText="1"/>
    </xf>
    <xf numFmtId="0" fontId="4" fillId="6" borderId="47" xfId="0" applyFont="1" applyFill="1" applyBorder="1" applyAlignment="1">
      <alignment horizontal="left" vertical="top" wrapText="1"/>
    </xf>
    <xf numFmtId="0" fontId="4" fillId="0" borderId="95" xfId="0" applyFont="1" applyBorder="1" applyAlignment="1">
      <alignment horizontal="center" vertical="top"/>
    </xf>
    <xf numFmtId="0" fontId="4" fillId="6" borderId="43" xfId="0" applyFont="1" applyFill="1" applyBorder="1" applyAlignment="1">
      <alignment horizontal="left" vertical="top" wrapText="1"/>
    </xf>
    <xf numFmtId="0" fontId="4" fillId="6" borderId="92" xfId="0" applyFont="1" applyFill="1" applyBorder="1" applyAlignment="1">
      <alignment horizontal="center" vertical="top"/>
    </xf>
    <xf numFmtId="166" fontId="5" fillId="6" borderId="50" xfId="0" applyNumberFormat="1" applyFont="1" applyFill="1" applyBorder="1" applyAlignment="1">
      <alignment horizontal="center" vertical="top"/>
    </xf>
    <xf numFmtId="166" fontId="5" fillId="6" borderId="41" xfId="0" applyNumberFormat="1" applyFont="1" applyFill="1" applyBorder="1" applyAlignment="1">
      <alignment horizontal="center" vertical="top"/>
    </xf>
    <xf numFmtId="166" fontId="5" fillId="6" borderId="14" xfId="0" applyNumberFormat="1" applyFont="1" applyFill="1" applyBorder="1" applyAlignment="1">
      <alignment horizontal="center" vertical="top"/>
    </xf>
    <xf numFmtId="166" fontId="5" fillId="6" borderId="0" xfId="0" applyNumberFormat="1" applyFont="1" applyFill="1" applyBorder="1" applyAlignment="1">
      <alignment horizontal="center" vertical="top"/>
    </xf>
    <xf numFmtId="166" fontId="5" fillId="6" borderId="11" xfId="0" applyNumberFormat="1" applyFont="1" applyFill="1" applyBorder="1" applyAlignment="1">
      <alignment horizontal="center" vertical="top"/>
    </xf>
    <xf numFmtId="166" fontId="5" fillId="6" borderId="38" xfId="0" applyNumberFormat="1" applyFont="1" applyFill="1" applyBorder="1" applyAlignment="1">
      <alignment horizontal="center" vertical="top"/>
    </xf>
    <xf numFmtId="166" fontId="5" fillId="6" borderId="60" xfId="0" applyNumberFormat="1" applyFont="1" applyFill="1" applyBorder="1" applyAlignment="1">
      <alignment horizontal="center" vertical="top"/>
    </xf>
    <xf numFmtId="166" fontId="5" fillId="6" borderId="58" xfId="0" applyNumberFormat="1" applyFont="1" applyFill="1" applyBorder="1" applyAlignment="1">
      <alignment horizontal="center" vertical="top"/>
    </xf>
    <xf numFmtId="166" fontId="5" fillId="6" borderId="49" xfId="0" applyNumberFormat="1" applyFont="1" applyFill="1" applyBorder="1" applyAlignment="1">
      <alignment horizontal="center" vertical="top"/>
    </xf>
    <xf numFmtId="166" fontId="5" fillId="6" borderId="44" xfId="0" applyNumberFormat="1" applyFont="1" applyFill="1" applyBorder="1" applyAlignment="1">
      <alignment horizontal="center" vertical="top"/>
    </xf>
    <xf numFmtId="0" fontId="4" fillId="0" borderId="97" xfId="0" applyFont="1" applyFill="1" applyBorder="1" applyAlignment="1">
      <alignment horizontal="center" vertical="top"/>
    </xf>
    <xf numFmtId="166" fontId="4" fillId="6" borderId="15" xfId="0" applyNumberFormat="1" applyFont="1" applyFill="1" applyBorder="1" applyAlignment="1">
      <alignment horizontal="center" vertical="top"/>
    </xf>
    <xf numFmtId="3" fontId="4" fillId="6" borderId="41" xfId="0" applyNumberFormat="1" applyFont="1" applyFill="1" applyBorder="1" applyAlignment="1">
      <alignment horizontal="center" vertical="top"/>
    </xf>
    <xf numFmtId="0" fontId="4" fillId="6" borderId="18" xfId="0" applyNumberFormat="1" applyFont="1" applyFill="1" applyBorder="1" applyAlignment="1">
      <alignment horizontal="center" vertical="top"/>
    </xf>
    <xf numFmtId="3" fontId="6" fillId="6" borderId="30" xfId="0" applyNumberFormat="1" applyFont="1" applyFill="1" applyBorder="1" applyAlignment="1">
      <alignment horizontal="center" vertical="top"/>
    </xf>
    <xf numFmtId="49" fontId="4" fillId="6" borderId="11" xfId="0" applyNumberFormat="1" applyFont="1" applyFill="1" applyBorder="1" applyAlignment="1">
      <alignment horizontal="center" vertical="top"/>
    </xf>
    <xf numFmtId="3" fontId="7" fillId="6" borderId="12" xfId="0" applyNumberFormat="1" applyFont="1" applyFill="1" applyBorder="1" applyAlignment="1">
      <alignment horizontal="center" vertical="center" textRotation="90"/>
    </xf>
    <xf numFmtId="3" fontId="6" fillId="6" borderId="18" xfId="0" applyNumberFormat="1" applyFont="1" applyFill="1" applyBorder="1" applyAlignment="1">
      <alignment horizontal="center" vertical="top"/>
    </xf>
    <xf numFmtId="0" fontId="9" fillId="6" borderId="1" xfId="0" applyFont="1" applyFill="1" applyBorder="1" applyAlignment="1">
      <alignment vertical="top"/>
    </xf>
    <xf numFmtId="3" fontId="4" fillId="6" borderId="49" xfId="0" applyNumberFormat="1" applyFont="1" applyFill="1" applyBorder="1" applyAlignment="1">
      <alignment vertical="top"/>
    </xf>
    <xf numFmtId="3" fontId="4" fillId="6" borderId="50" xfId="0" applyNumberFormat="1" applyFont="1" applyFill="1" applyBorder="1" applyAlignment="1">
      <alignment vertical="top"/>
    </xf>
    <xf numFmtId="3" fontId="4" fillId="6" borderId="32" xfId="0" applyNumberFormat="1" applyFont="1" applyFill="1" applyBorder="1" applyAlignment="1">
      <alignment vertical="top" wrapText="1"/>
    </xf>
    <xf numFmtId="3" fontId="5" fillId="6" borderId="60" xfId="0" applyNumberFormat="1" applyFont="1" applyFill="1" applyBorder="1" applyAlignment="1">
      <alignment horizontal="center" vertical="top" wrapText="1"/>
    </xf>
    <xf numFmtId="49" fontId="6" fillId="6" borderId="11" xfId="0" applyNumberFormat="1" applyFont="1" applyFill="1" applyBorder="1" applyAlignment="1">
      <alignment vertical="top"/>
    </xf>
    <xf numFmtId="3" fontId="6" fillId="6" borderId="11" xfId="0" applyNumberFormat="1" applyFont="1" applyFill="1" applyBorder="1" applyAlignment="1">
      <alignment vertical="top"/>
    </xf>
    <xf numFmtId="166" fontId="4" fillId="6" borderId="113" xfId="0" applyNumberFormat="1" applyFont="1" applyFill="1" applyBorder="1" applyAlignment="1">
      <alignment horizontal="center" vertical="top"/>
    </xf>
    <xf numFmtId="3" fontId="6" fillId="9" borderId="26" xfId="0" applyNumberFormat="1" applyFont="1" applyFill="1" applyBorder="1" applyAlignment="1">
      <alignment horizontal="right" vertical="top" wrapText="1"/>
    </xf>
    <xf numFmtId="166" fontId="4" fillId="6" borderId="100" xfId="0" applyNumberFormat="1" applyFont="1" applyFill="1" applyBorder="1" applyAlignment="1">
      <alignment horizontal="center" vertical="top"/>
    </xf>
    <xf numFmtId="3" fontId="6" fillId="6" borderId="67" xfId="0" applyNumberFormat="1" applyFont="1" applyFill="1" applyBorder="1" applyAlignment="1">
      <alignment horizontal="center" vertical="top"/>
    </xf>
    <xf numFmtId="3" fontId="6" fillId="9" borderId="66" xfId="0" applyNumberFormat="1" applyFont="1" applyFill="1" applyBorder="1" applyAlignment="1">
      <alignment horizontal="center" vertical="top" wrapText="1"/>
    </xf>
    <xf numFmtId="166" fontId="4" fillId="0" borderId="0" xfId="0" applyNumberFormat="1" applyFont="1" applyAlignment="1">
      <alignment vertical="top"/>
    </xf>
    <xf numFmtId="166" fontId="4" fillId="0" borderId="14" xfId="0" applyNumberFormat="1" applyFont="1" applyBorder="1" applyAlignment="1">
      <alignment horizontal="center" vertical="top"/>
    </xf>
    <xf numFmtId="166" fontId="4" fillId="6" borderId="10" xfId="0" applyNumberFormat="1" applyFont="1" applyFill="1" applyBorder="1" applyAlignment="1">
      <alignment horizontal="center" vertical="top"/>
    </xf>
    <xf numFmtId="3" fontId="6" fillId="6" borderId="3" xfId="0" applyNumberFormat="1" applyFont="1" applyFill="1" applyBorder="1" applyAlignment="1">
      <alignment vertical="top"/>
    </xf>
    <xf numFmtId="3" fontId="6" fillId="6" borderId="67" xfId="0" applyNumberFormat="1" applyFont="1" applyFill="1" applyBorder="1" applyAlignment="1">
      <alignment vertical="top"/>
    </xf>
    <xf numFmtId="3" fontId="6" fillId="9" borderId="26" xfId="0" applyNumberFormat="1" applyFont="1" applyFill="1" applyBorder="1" applyAlignment="1">
      <alignment horizontal="center" vertical="top"/>
    </xf>
    <xf numFmtId="49" fontId="6" fillId="5" borderId="73" xfId="0" applyNumberFormat="1" applyFont="1" applyFill="1" applyBorder="1" applyAlignment="1">
      <alignment horizontal="center" vertical="top"/>
    </xf>
    <xf numFmtId="166" fontId="5" fillId="6" borderId="88" xfId="0" applyNumberFormat="1" applyFont="1" applyFill="1" applyBorder="1" applyAlignment="1">
      <alignment horizontal="center" vertical="top"/>
    </xf>
    <xf numFmtId="3" fontId="4" fillId="0" borderId="64" xfId="0" applyNumberFormat="1" applyFont="1" applyBorder="1" applyAlignment="1">
      <alignment vertical="top" wrapText="1"/>
    </xf>
    <xf numFmtId="166" fontId="4" fillId="10" borderId="88" xfId="0" applyNumberFormat="1" applyFont="1" applyFill="1" applyBorder="1" applyAlignment="1">
      <alignment horizontal="center" vertical="top"/>
    </xf>
    <xf numFmtId="0" fontId="4" fillId="6" borderId="40" xfId="0" applyFont="1" applyFill="1" applyBorder="1" applyAlignment="1">
      <alignment horizontal="center" vertical="top"/>
    </xf>
    <xf numFmtId="3" fontId="6" fillId="6" borderId="82" xfId="0" applyNumberFormat="1" applyFont="1" applyFill="1" applyBorder="1" applyAlignment="1">
      <alignment horizontal="center" vertical="top"/>
    </xf>
    <xf numFmtId="3" fontId="4" fillId="6" borderId="62" xfId="0" applyNumberFormat="1" applyFont="1" applyFill="1" applyBorder="1" applyAlignment="1">
      <alignment horizontal="center" vertical="top" wrapText="1"/>
    </xf>
    <xf numFmtId="0" fontId="4" fillId="8" borderId="0" xfId="0" applyFont="1" applyFill="1" applyAlignment="1">
      <alignment vertical="top"/>
    </xf>
    <xf numFmtId="3" fontId="6" fillId="6" borderId="63" xfId="0" applyNumberFormat="1" applyFont="1" applyFill="1" applyBorder="1" applyAlignment="1">
      <alignment horizontal="center" vertical="top"/>
    </xf>
    <xf numFmtId="3" fontId="6" fillId="6" borderId="23" xfId="0" applyNumberFormat="1" applyFont="1" applyFill="1" applyBorder="1" applyAlignment="1">
      <alignment horizontal="center" vertical="top"/>
    </xf>
    <xf numFmtId="0" fontId="6" fillId="6" borderId="12" xfId="0" applyFont="1" applyFill="1" applyBorder="1" applyAlignment="1">
      <alignment horizontal="center" vertical="top" wrapText="1"/>
    </xf>
    <xf numFmtId="0" fontId="4" fillId="6" borderId="0" xfId="0" applyFont="1" applyFill="1" applyBorder="1" applyAlignment="1">
      <alignment horizontal="center" vertical="top"/>
    </xf>
    <xf numFmtId="0" fontId="4" fillId="6" borderId="60" xfId="0" applyFont="1" applyFill="1" applyBorder="1" applyAlignment="1">
      <alignment horizontal="center" vertical="top"/>
    </xf>
    <xf numFmtId="3" fontId="6" fillId="6" borderId="33" xfId="0" applyNumberFormat="1" applyFont="1" applyFill="1" applyBorder="1" applyAlignment="1">
      <alignment horizontal="center" vertical="top"/>
    </xf>
    <xf numFmtId="0" fontId="4" fillId="6" borderId="35" xfId="0" applyFont="1" applyFill="1" applyBorder="1" applyAlignment="1">
      <alignment vertical="top" wrapText="1"/>
    </xf>
    <xf numFmtId="3" fontId="4" fillId="6" borderId="47" xfId="0" applyNumberFormat="1" applyFont="1" applyFill="1" applyBorder="1" applyAlignment="1">
      <alignment vertical="top" wrapText="1"/>
    </xf>
    <xf numFmtId="3" fontId="4" fillId="6" borderId="7" xfId="0" applyNumberFormat="1" applyFont="1" applyFill="1" applyBorder="1" applyAlignment="1">
      <alignment horizontal="center" vertical="top"/>
    </xf>
    <xf numFmtId="3" fontId="4" fillId="7" borderId="74" xfId="0" applyNumberFormat="1" applyFont="1" applyFill="1" applyBorder="1" applyAlignment="1">
      <alignment horizontal="center" vertical="top"/>
    </xf>
    <xf numFmtId="166" fontId="19" fillId="6" borderId="13" xfId="0" applyNumberFormat="1" applyFont="1" applyFill="1" applyBorder="1" applyAlignment="1">
      <alignment horizontal="center" vertical="top"/>
    </xf>
    <xf numFmtId="166" fontId="19" fillId="6" borderId="11" xfId="0" applyNumberFormat="1" applyFont="1" applyFill="1" applyBorder="1" applyAlignment="1">
      <alignment horizontal="center" vertical="top"/>
    </xf>
    <xf numFmtId="166" fontId="19" fillId="6" borderId="88" xfId="0" applyNumberFormat="1" applyFont="1" applyFill="1" applyBorder="1" applyAlignment="1">
      <alignment horizontal="center" vertical="top"/>
    </xf>
    <xf numFmtId="166" fontId="19" fillId="6" borderId="14" xfId="0" applyNumberFormat="1" applyFont="1" applyFill="1" applyBorder="1" applyAlignment="1">
      <alignment horizontal="center" vertical="top"/>
    </xf>
    <xf numFmtId="3" fontId="4" fillId="0" borderId="0" xfId="0" applyNumberFormat="1" applyFont="1" applyFill="1" applyAlignment="1">
      <alignment vertical="top"/>
    </xf>
    <xf numFmtId="3" fontId="4" fillId="6" borderId="5" xfId="0" applyNumberFormat="1" applyFont="1" applyFill="1" applyBorder="1" applyAlignment="1">
      <alignment horizontal="center" vertical="top"/>
    </xf>
    <xf numFmtId="166" fontId="5" fillId="6" borderId="7" xfId="0" applyNumberFormat="1" applyFont="1" applyFill="1" applyBorder="1" applyAlignment="1">
      <alignment horizontal="center" vertical="top"/>
    </xf>
    <xf numFmtId="3" fontId="4" fillId="0" borderId="84" xfId="0" applyNumberFormat="1" applyFont="1" applyFill="1" applyBorder="1" applyAlignment="1">
      <alignment horizontal="left" vertical="top" wrapText="1"/>
    </xf>
    <xf numFmtId="3" fontId="4" fillId="6" borderId="35" xfId="0" applyNumberFormat="1" applyFont="1" applyFill="1" applyBorder="1" applyAlignment="1">
      <alignment vertical="top" wrapText="1"/>
    </xf>
    <xf numFmtId="0" fontId="4" fillId="6" borderId="11" xfId="0" applyFont="1" applyFill="1" applyBorder="1" applyAlignment="1">
      <alignment horizontal="center" vertical="top"/>
    </xf>
    <xf numFmtId="0" fontId="4" fillId="6" borderId="33" xfId="0" applyFont="1" applyFill="1" applyBorder="1" applyAlignment="1">
      <alignment horizontal="center" vertical="top"/>
    </xf>
    <xf numFmtId="166" fontId="6" fillId="9" borderId="1" xfId="0" applyNumberFormat="1" applyFont="1" applyFill="1" applyBorder="1" applyAlignment="1">
      <alignment horizontal="center" vertical="top"/>
    </xf>
    <xf numFmtId="3" fontId="4" fillId="6" borderId="47" xfId="0" applyNumberFormat="1" applyFont="1" applyFill="1" applyBorder="1" applyAlignment="1">
      <alignment horizontal="left" vertical="top" wrapText="1"/>
    </xf>
    <xf numFmtId="0" fontId="4" fillId="10" borderId="58" xfId="0" applyFont="1" applyFill="1" applyBorder="1" applyAlignment="1">
      <alignment horizontal="center" vertical="top"/>
    </xf>
    <xf numFmtId="166" fontId="5" fillId="6" borderId="35" xfId="0" applyNumberFormat="1" applyFont="1" applyFill="1" applyBorder="1" applyAlignment="1">
      <alignment horizontal="center" vertical="top"/>
    </xf>
    <xf numFmtId="3" fontId="4" fillId="0" borderId="5" xfId="0" applyNumberFormat="1" applyFont="1" applyFill="1" applyBorder="1" applyAlignment="1">
      <alignment horizontal="center" vertical="top" wrapText="1"/>
    </xf>
    <xf numFmtId="0" fontId="4" fillId="10" borderId="2" xfId="0" applyFont="1" applyFill="1" applyBorder="1" applyAlignment="1">
      <alignment horizontal="center" vertical="top"/>
    </xf>
    <xf numFmtId="166" fontId="6" fillId="9" borderId="14" xfId="0" applyNumberFormat="1" applyFont="1" applyFill="1" applyBorder="1" applyAlignment="1">
      <alignment horizontal="center" vertical="top"/>
    </xf>
    <xf numFmtId="0" fontId="4" fillId="10" borderId="34" xfId="0" applyFont="1" applyFill="1" applyBorder="1" applyAlignment="1">
      <alignment horizontal="center" vertical="top"/>
    </xf>
    <xf numFmtId="0" fontId="4" fillId="0" borderId="0" xfId="0" applyFont="1" applyFill="1" applyAlignment="1">
      <alignment vertical="top"/>
    </xf>
    <xf numFmtId="3" fontId="6" fillId="0" borderId="59" xfId="0" applyNumberFormat="1" applyFont="1" applyBorder="1" applyAlignment="1">
      <alignment horizontal="center" vertical="top"/>
    </xf>
    <xf numFmtId="0" fontId="4" fillId="6" borderId="111" xfId="0" applyFont="1" applyFill="1" applyBorder="1" applyAlignment="1">
      <alignment horizontal="center" vertical="top"/>
    </xf>
    <xf numFmtId="0" fontId="4" fillId="6" borderId="41" xfId="0" applyFont="1" applyFill="1" applyBorder="1" applyAlignment="1">
      <alignment horizontal="center" vertical="top"/>
    </xf>
    <xf numFmtId="49" fontId="4" fillId="0" borderId="18" xfId="0" applyNumberFormat="1" applyFont="1" applyFill="1" applyBorder="1" applyAlignment="1">
      <alignment horizontal="center" vertical="top"/>
    </xf>
    <xf numFmtId="0" fontId="4" fillId="6" borderId="104" xfId="0" applyFont="1" applyFill="1" applyBorder="1" applyAlignment="1">
      <alignment horizontal="center" vertical="top"/>
    </xf>
    <xf numFmtId="0" fontId="4" fillId="6" borderId="18" xfId="0" applyFont="1" applyFill="1" applyBorder="1" applyAlignment="1">
      <alignment horizontal="center" vertical="top"/>
    </xf>
    <xf numFmtId="3" fontId="4" fillId="0" borderId="106" xfId="0" applyNumberFormat="1" applyFont="1" applyFill="1" applyBorder="1" applyAlignment="1">
      <alignment horizontal="center" vertical="top"/>
    </xf>
    <xf numFmtId="3" fontId="4" fillId="6" borderId="103" xfId="0" applyNumberFormat="1" applyFont="1" applyFill="1" applyBorder="1" applyAlignment="1">
      <alignment horizontal="center" vertical="top"/>
    </xf>
    <xf numFmtId="3" fontId="4" fillId="0" borderId="110" xfId="0" applyNumberFormat="1" applyFont="1" applyFill="1" applyBorder="1" applyAlignment="1">
      <alignment horizontal="center" vertical="top" wrapText="1"/>
    </xf>
    <xf numFmtId="3" fontId="10" fillId="8" borderId="18" xfId="0" applyNumberFormat="1" applyFont="1" applyFill="1" applyBorder="1" applyAlignment="1">
      <alignment horizontal="center" vertical="top"/>
    </xf>
    <xf numFmtId="3" fontId="10" fillId="8" borderId="33" xfId="0" applyNumberFormat="1" applyFont="1" applyFill="1" applyBorder="1" applyAlignment="1">
      <alignment horizontal="center" vertical="top"/>
    </xf>
    <xf numFmtId="3" fontId="4" fillId="6" borderId="106" xfId="0" applyNumberFormat="1" applyFont="1" applyFill="1" applyBorder="1" applyAlignment="1">
      <alignment horizontal="center" vertical="top"/>
    </xf>
    <xf numFmtId="3" fontId="4" fillId="6" borderId="110" xfId="0" applyNumberFormat="1" applyFont="1" applyFill="1" applyBorder="1" applyAlignment="1">
      <alignment horizontal="center" vertical="top"/>
    </xf>
    <xf numFmtId="3" fontId="4" fillId="6" borderId="112" xfId="0" applyNumberFormat="1" applyFont="1" applyFill="1" applyBorder="1" applyAlignment="1">
      <alignment horizontal="center" vertical="top"/>
    </xf>
    <xf numFmtId="3" fontId="4" fillId="6" borderId="87" xfId="0" applyNumberFormat="1" applyFont="1" applyFill="1" applyBorder="1" applyAlignment="1">
      <alignment horizontal="center" vertical="top"/>
    </xf>
    <xf numFmtId="0" fontId="4" fillId="10" borderId="13" xfId="0" applyFont="1" applyFill="1" applyBorder="1" applyAlignment="1">
      <alignment horizontal="center" vertical="top"/>
    </xf>
    <xf numFmtId="166" fontId="4" fillId="10" borderId="0" xfId="0" applyNumberFormat="1" applyFont="1" applyFill="1" applyBorder="1" applyAlignment="1">
      <alignment horizontal="center" vertical="top"/>
    </xf>
    <xf numFmtId="166" fontId="4" fillId="10" borderId="11" xfId="0" applyNumberFormat="1" applyFont="1" applyFill="1" applyBorder="1" applyAlignment="1">
      <alignment horizontal="center" vertical="top"/>
    </xf>
    <xf numFmtId="3" fontId="4" fillId="0" borderId="111" xfId="0" applyNumberFormat="1" applyFont="1" applyFill="1" applyBorder="1" applyAlignment="1">
      <alignment horizontal="center" vertical="top"/>
    </xf>
    <xf numFmtId="3" fontId="4" fillId="6" borderId="81" xfId="0" applyNumberFormat="1" applyFont="1" applyFill="1" applyBorder="1" applyAlignment="1">
      <alignment horizontal="center" vertical="top"/>
    </xf>
    <xf numFmtId="3" fontId="4" fillId="0" borderId="112" xfId="0" applyNumberFormat="1" applyFont="1" applyFill="1" applyBorder="1" applyAlignment="1">
      <alignment horizontal="center" vertical="top" wrapText="1"/>
    </xf>
    <xf numFmtId="3" fontId="10" fillId="8" borderId="41" xfId="0" applyNumberFormat="1" applyFont="1" applyFill="1" applyBorder="1" applyAlignment="1">
      <alignment horizontal="center" vertical="top"/>
    </xf>
    <xf numFmtId="3" fontId="10" fillId="8" borderId="0" xfId="0" applyNumberFormat="1" applyFont="1" applyFill="1" applyBorder="1" applyAlignment="1">
      <alignment horizontal="center" vertical="top"/>
    </xf>
    <xf numFmtId="3" fontId="4" fillId="6" borderId="111" xfId="0" applyNumberFormat="1" applyFont="1" applyFill="1" applyBorder="1" applyAlignment="1">
      <alignment horizontal="center" vertical="top"/>
    </xf>
    <xf numFmtId="3" fontId="22" fillId="0" borderId="67" xfId="0" applyNumberFormat="1" applyFont="1" applyBorder="1" applyAlignment="1">
      <alignment vertical="top" wrapText="1"/>
    </xf>
    <xf numFmtId="3" fontId="22" fillId="8" borderId="12" xfId="0" applyNumberFormat="1" applyFont="1" applyFill="1" applyBorder="1" applyAlignment="1">
      <alignment horizontal="center" vertical="top"/>
    </xf>
    <xf numFmtId="3" fontId="4" fillId="6" borderId="60" xfId="0" applyNumberFormat="1" applyFont="1" applyFill="1" applyBorder="1" applyAlignment="1">
      <alignment vertical="center" textRotation="90"/>
    </xf>
    <xf numFmtId="3" fontId="4" fillId="6" borderId="104" xfId="0" applyNumberFormat="1" applyFont="1" applyFill="1" applyBorder="1" applyAlignment="1">
      <alignment vertical="center" textRotation="90"/>
    </xf>
    <xf numFmtId="3" fontId="4" fillId="0" borderId="86" xfId="0" applyNumberFormat="1" applyFont="1" applyBorder="1" applyAlignment="1">
      <alignment horizontal="center" vertical="top"/>
    </xf>
    <xf numFmtId="3" fontId="4" fillId="0" borderId="111" xfId="0" applyNumberFormat="1" applyFont="1" applyBorder="1" applyAlignment="1">
      <alignment horizontal="center" vertical="top"/>
    </xf>
    <xf numFmtId="3" fontId="4" fillId="6" borderId="70" xfId="0" applyNumberFormat="1" applyFont="1" applyFill="1" applyBorder="1" applyAlignment="1">
      <alignment vertical="top" wrapText="1"/>
    </xf>
    <xf numFmtId="3" fontId="4" fillId="0" borderId="31" xfId="0" applyNumberFormat="1" applyFont="1" applyFill="1" applyBorder="1" applyAlignment="1">
      <alignment horizontal="center" vertical="top" wrapText="1"/>
    </xf>
    <xf numFmtId="3" fontId="4" fillId="0" borderId="13" xfId="0" applyNumberFormat="1" applyFont="1" applyFill="1" applyBorder="1" applyAlignment="1">
      <alignment horizontal="center" vertical="top"/>
    </xf>
    <xf numFmtId="3" fontId="6" fillId="5" borderId="70" xfId="0" applyNumberFormat="1" applyFont="1" applyFill="1" applyBorder="1" applyAlignment="1">
      <alignment horizontal="center" vertical="top"/>
    </xf>
    <xf numFmtId="3" fontId="7" fillId="0" borderId="30" xfId="0" applyNumberFormat="1" applyFont="1" applyFill="1" applyBorder="1" applyAlignment="1">
      <alignment horizontal="center" vertical="center" textRotation="90"/>
    </xf>
    <xf numFmtId="3" fontId="4" fillId="0" borderId="62" xfId="0" applyNumberFormat="1" applyFont="1" applyFill="1" applyBorder="1" applyAlignment="1">
      <alignment horizontal="center" vertical="top" wrapText="1"/>
    </xf>
    <xf numFmtId="3" fontId="6" fillId="5" borderId="61" xfId="0" applyNumberFormat="1" applyFont="1" applyFill="1" applyBorder="1" applyAlignment="1">
      <alignment horizontal="center" vertical="top"/>
    </xf>
    <xf numFmtId="3" fontId="10" fillId="0" borderId="40" xfId="0" applyNumberFormat="1" applyFont="1" applyFill="1" applyBorder="1" applyAlignment="1">
      <alignment horizontal="center" vertical="top"/>
    </xf>
    <xf numFmtId="3" fontId="10" fillId="0" borderId="41" xfId="0" applyNumberFormat="1" applyFont="1" applyFill="1" applyBorder="1" applyAlignment="1">
      <alignment horizontal="center" vertical="top"/>
    </xf>
    <xf numFmtId="3" fontId="4" fillId="6" borderId="36" xfId="0" applyNumberFormat="1" applyFont="1" applyFill="1" applyBorder="1" applyAlignment="1">
      <alignment horizontal="center" vertical="top"/>
    </xf>
    <xf numFmtId="3" fontId="13" fillId="6" borderId="49" xfId="0" applyNumberFormat="1" applyFont="1" applyFill="1" applyBorder="1" applyAlignment="1">
      <alignment horizontal="center" vertical="top" wrapText="1"/>
    </xf>
    <xf numFmtId="166" fontId="13" fillId="6" borderId="50" xfId="0" applyNumberFormat="1" applyFont="1" applyFill="1" applyBorder="1" applyAlignment="1">
      <alignment horizontal="center" vertical="top"/>
    </xf>
    <xf numFmtId="166" fontId="13" fillId="6" borderId="0" xfId="0" applyNumberFormat="1" applyFont="1" applyFill="1" applyBorder="1" applyAlignment="1">
      <alignment horizontal="center" vertical="top"/>
    </xf>
    <xf numFmtId="3" fontId="4" fillId="0" borderId="86" xfId="0" applyNumberFormat="1" applyFont="1" applyFill="1" applyBorder="1" applyAlignment="1">
      <alignment horizontal="center" vertical="top"/>
    </xf>
    <xf numFmtId="0" fontId="4" fillId="6" borderId="39" xfId="0" applyNumberFormat="1" applyFont="1" applyFill="1" applyBorder="1" applyAlignment="1">
      <alignment horizontal="center" vertical="top"/>
    </xf>
    <xf numFmtId="0" fontId="4" fillId="6" borderId="59" xfId="0" applyNumberFormat="1" applyFont="1" applyFill="1" applyBorder="1" applyAlignment="1">
      <alignment horizontal="center" vertical="top"/>
    </xf>
    <xf numFmtId="3" fontId="4" fillId="0" borderId="107" xfId="0" applyNumberFormat="1" applyFont="1" applyFill="1" applyBorder="1" applyAlignment="1">
      <alignment horizontal="center" vertical="top"/>
    </xf>
    <xf numFmtId="0" fontId="4" fillId="0" borderId="14" xfId="0" applyFont="1" applyBorder="1" applyAlignment="1">
      <alignment horizontal="center" vertical="top"/>
    </xf>
    <xf numFmtId="3" fontId="5" fillId="6" borderId="12" xfId="0" applyNumberFormat="1" applyFont="1" applyFill="1" applyBorder="1" applyAlignment="1">
      <alignment horizontal="center" vertical="top"/>
    </xf>
    <xf numFmtId="3" fontId="5" fillId="6" borderId="33" xfId="0" applyNumberFormat="1" applyFont="1" applyFill="1" applyBorder="1" applyAlignment="1">
      <alignment horizontal="center" vertical="top"/>
    </xf>
    <xf numFmtId="166" fontId="5" fillId="6" borderId="15" xfId="0" applyNumberFormat="1" applyFont="1" applyFill="1" applyBorder="1" applyAlignment="1">
      <alignment horizontal="center" vertical="top"/>
    </xf>
    <xf numFmtId="3" fontId="5" fillId="0" borderId="39" xfId="0" applyNumberFormat="1" applyFont="1" applyFill="1" applyBorder="1" applyAlignment="1">
      <alignment horizontal="center" vertical="top"/>
    </xf>
    <xf numFmtId="3" fontId="5" fillId="0" borderId="18" xfId="0" applyNumberFormat="1" applyFont="1" applyFill="1" applyBorder="1" applyAlignment="1">
      <alignment horizontal="center" vertical="top"/>
    </xf>
    <xf numFmtId="3" fontId="4" fillId="0" borderId="49" xfId="0" applyNumberFormat="1" applyFont="1" applyFill="1" applyBorder="1" applyAlignment="1">
      <alignment horizontal="center" vertical="top" wrapText="1"/>
    </xf>
    <xf numFmtId="3" fontId="4" fillId="7" borderId="108" xfId="0" applyNumberFormat="1" applyFont="1" applyFill="1" applyBorder="1" applyAlignment="1">
      <alignment vertical="top"/>
    </xf>
    <xf numFmtId="3" fontId="4" fillId="7" borderId="108" xfId="0" applyNumberFormat="1" applyFont="1" applyFill="1" applyBorder="1" applyAlignment="1">
      <alignment horizontal="center" vertical="top"/>
    </xf>
    <xf numFmtId="3" fontId="4" fillId="8" borderId="0" xfId="0" applyNumberFormat="1" applyFont="1" applyFill="1" applyBorder="1" applyAlignment="1">
      <alignment horizontal="left" vertical="top" wrapText="1"/>
    </xf>
    <xf numFmtId="3" fontId="5" fillId="0" borderId="16" xfId="0" applyNumberFormat="1" applyFont="1" applyFill="1" applyBorder="1" applyAlignment="1">
      <alignment horizontal="center" vertical="top" wrapText="1"/>
    </xf>
    <xf numFmtId="3" fontId="4" fillId="6" borderId="53" xfId="0" applyNumberFormat="1" applyFont="1" applyFill="1" applyBorder="1" applyAlignment="1">
      <alignment horizontal="center" vertical="top" wrapText="1"/>
    </xf>
    <xf numFmtId="166" fontId="11" fillId="9" borderId="108" xfId="0" applyNumberFormat="1" applyFont="1" applyFill="1" applyBorder="1" applyAlignment="1">
      <alignment vertical="top" wrapText="1"/>
    </xf>
    <xf numFmtId="166" fontId="7" fillId="9" borderId="108" xfId="0" applyNumberFormat="1" applyFont="1" applyFill="1" applyBorder="1" applyAlignment="1">
      <alignment horizontal="center" vertical="center" textRotation="90" wrapText="1"/>
    </xf>
    <xf numFmtId="166" fontId="6" fillId="9" borderId="108" xfId="0" applyNumberFormat="1" applyFont="1" applyFill="1" applyBorder="1" applyAlignment="1">
      <alignment horizontal="center" vertical="top"/>
    </xf>
    <xf numFmtId="166" fontId="22" fillId="9" borderId="69" xfId="0" applyNumberFormat="1" applyFont="1" applyFill="1" applyBorder="1" applyAlignment="1">
      <alignment horizontal="left" vertical="top" wrapText="1"/>
    </xf>
    <xf numFmtId="3" fontId="22" fillId="9" borderId="108" xfId="0" applyNumberFormat="1" applyFont="1" applyFill="1" applyBorder="1" applyAlignment="1">
      <alignment horizontal="center" vertical="top"/>
    </xf>
    <xf numFmtId="3" fontId="4" fillId="9" borderId="108" xfId="0" applyNumberFormat="1" applyFont="1" applyFill="1" applyBorder="1" applyAlignment="1">
      <alignment horizontal="center" vertical="top"/>
    </xf>
    <xf numFmtId="3" fontId="5" fillId="9" borderId="108" xfId="0" applyNumberFormat="1" applyFont="1" applyFill="1" applyBorder="1" applyAlignment="1">
      <alignment horizontal="center" vertical="top" wrapText="1"/>
    </xf>
    <xf numFmtId="3" fontId="5" fillId="9" borderId="91" xfId="0" applyNumberFormat="1" applyFont="1" applyFill="1" applyBorder="1" applyAlignment="1">
      <alignment horizontal="center" vertical="top" wrapText="1"/>
    </xf>
    <xf numFmtId="3" fontId="6" fillId="9" borderId="0" xfId="0" applyNumberFormat="1" applyFont="1" applyFill="1" applyBorder="1" applyAlignment="1">
      <alignment horizontal="center" vertical="top"/>
    </xf>
    <xf numFmtId="49" fontId="6" fillId="6" borderId="59" xfId="0" applyNumberFormat="1" applyFont="1" applyFill="1" applyBorder="1" applyAlignment="1">
      <alignment horizontal="center" vertical="top"/>
    </xf>
    <xf numFmtId="49" fontId="6" fillId="6" borderId="52" xfId="0" applyNumberFormat="1" applyFont="1" applyFill="1" applyBorder="1" applyAlignment="1">
      <alignment horizontal="center" vertical="top"/>
    </xf>
    <xf numFmtId="49" fontId="6" fillId="6" borderId="39" xfId="0" applyNumberFormat="1" applyFont="1" applyFill="1" applyBorder="1" applyAlignment="1">
      <alignment horizontal="center" vertical="top"/>
    </xf>
    <xf numFmtId="49" fontId="6" fillId="9" borderId="11" xfId="0" applyNumberFormat="1" applyFont="1" applyFill="1" applyBorder="1" applyAlignment="1">
      <alignment vertical="top"/>
    </xf>
    <xf numFmtId="3" fontId="4" fillId="9" borderId="0" xfId="0" applyNumberFormat="1" applyFont="1" applyFill="1" applyBorder="1" applyAlignment="1">
      <alignment vertical="top"/>
    </xf>
    <xf numFmtId="3" fontId="6" fillId="9" borderId="11" xfId="0" applyNumberFormat="1" applyFont="1" applyFill="1" applyBorder="1" applyAlignment="1">
      <alignment vertical="top"/>
    </xf>
    <xf numFmtId="3" fontId="6" fillId="9" borderId="12" xfId="0" applyNumberFormat="1" applyFont="1" applyFill="1" applyBorder="1" applyAlignment="1">
      <alignment vertical="top"/>
    </xf>
    <xf numFmtId="3" fontId="6" fillId="9" borderId="23" xfId="0" applyNumberFormat="1" applyFont="1" applyFill="1" applyBorder="1" applyAlignment="1">
      <alignment vertical="top"/>
    </xf>
    <xf numFmtId="3" fontId="6" fillId="9" borderId="70" xfId="0" applyNumberFormat="1" applyFont="1" applyFill="1" applyBorder="1" applyAlignment="1">
      <alignment horizontal="center" vertical="top"/>
    </xf>
    <xf numFmtId="3" fontId="6" fillId="9" borderId="67" xfId="0" applyNumberFormat="1" applyFont="1" applyFill="1" applyBorder="1" applyAlignment="1">
      <alignment horizontal="center" vertical="top"/>
    </xf>
    <xf numFmtId="3" fontId="6" fillId="9" borderId="1" xfId="0" applyNumberFormat="1" applyFont="1" applyFill="1" applyBorder="1" applyAlignment="1">
      <alignment horizontal="center" vertical="top"/>
    </xf>
    <xf numFmtId="3" fontId="6" fillId="6" borderId="30" xfId="0" applyNumberFormat="1" applyFont="1" applyFill="1" applyBorder="1" applyAlignment="1">
      <alignment vertical="top"/>
    </xf>
    <xf numFmtId="49" fontId="6" fillId="6" borderId="16" xfId="0" applyNumberFormat="1" applyFont="1" applyFill="1" applyBorder="1" applyAlignment="1">
      <alignment horizontal="center" vertical="top"/>
    </xf>
    <xf numFmtId="49" fontId="6" fillId="6" borderId="36" xfId="0" applyNumberFormat="1" applyFont="1" applyFill="1" applyBorder="1" applyAlignment="1">
      <alignment horizontal="center" vertical="top"/>
    </xf>
    <xf numFmtId="49" fontId="6" fillId="6" borderId="60" xfId="0" applyNumberFormat="1" applyFont="1" applyFill="1" applyBorder="1" applyAlignment="1">
      <alignment horizontal="center" vertical="top"/>
    </xf>
    <xf numFmtId="49" fontId="6" fillId="6" borderId="11" xfId="0" applyNumberFormat="1" applyFont="1" applyFill="1" applyBorder="1" applyAlignment="1">
      <alignment horizontal="center" vertical="top" wrapText="1"/>
    </xf>
    <xf numFmtId="3" fontId="6" fillId="9" borderId="3" xfId="0" applyNumberFormat="1" applyFont="1" applyFill="1" applyBorder="1" applyAlignment="1">
      <alignment vertical="top"/>
    </xf>
    <xf numFmtId="3" fontId="6" fillId="9" borderId="67" xfId="0" applyNumberFormat="1" applyFont="1" applyFill="1" applyBorder="1" applyAlignment="1">
      <alignment vertical="top"/>
    </xf>
    <xf numFmtId="3" fontId="6" fillId="9" borderId="0" xfId="0" applyNumberFormat="1" applyFont="1" applyFill="1" applyBorder="1" applyAlignment="1">
      <alignment vertical="top"/>
    </xf>
    <xf numFmtId="3" fontId="4" fillId="9" borderId="23" xfId="0" applyNumberFormat="1" applyFont="1" applyFill="1" applyBorder="1" applyAlignment="1">
      <alignment horizontal="center" vertical="top"/>
    </xf>
    <xf numFmtId="3" fontId="6" fillId="9" borderId="3" xfId="0" applyNumberFormat="1" applyFont="1" applyFill="1" applyBorder="1" applyAlignment="1">
      <alignment horizontal="center" vertical="top"/>
    </xf>
    <xf numFmtId="3" fontId="4" fillId="6" borderId="38" xfId="0" applyNumberFormat="1" applyFont="1" applyFill="1" applyBorder="1" applyAlignment="1">
      <alignment horizontal="center" vertical="top" wrapText="1"/>
    </xf>
    <xf numFmtId="0" fontId="4" fillId="6" borderId="95" xfId="0" applyNumberFormat="1" applyFont="1" applyFill="1" applyBorder="1" applyAlignment="1">
      <alignment horizontal="center" vertical="top"/>
    </xf>
    <xf numFmtId="166" fontId="6" fillId="5" borderId="26" xfId="0" applyNumberFormat="1" applyFont="1" applyFill="1" applyBorder="1" applyAlignment="1">
      <alignment horizontal="center" vertical="top"/>
    </xf>
    <xf numFmtId="0" fontId="4" fillId="9" borderId="108" xfId="0" applyFont="1" applyFill="1" applyBorder="1" applyAlignment="1">
      <alignment horizontal="left" vertical="top" wrapText="1"/>
    </xf>
    <xf numFmtId="0" fontId="5" fillId="9" borderId="108" xfId="0" applyFont="1" applyFill="1" applyBorder="1" applyAlignment="1">
      <alignment horizontal="center" vertical="center" textRotation="90" wrapText="1"/>
    </xf>
    <xf numFmtId="49" fontId="6" fillId="9" borderId="108" xfId="0" applyNumberFormat="1" applyFont="1" applyFill="1" applyBorder="1" applyAlignment="1">
      <alignment horizontal="center" vertical="top"/>
    </xf>
    <xf numFmtId="49" fontId="4" fillId="9" borderId="25" xfId="0" applyNumberFormat="1" applyFont="1" applyFill="1" applyBorder="1" applyAlignment="1">
      <alignment horizontal="center" vertical="top" wrapText="1"/>
    </xf>
    <xf numFmtId="3" fontId="5" fillId="6" borderId="82" xfId="0" applyNumberFormat="1" applyFont="1" applyFill="1" applyBorder="1" applyAlignment="1">
      <alignment horizontal="center" vertical="center" textRotation="90" wrapText="1"/>
    </xf>
    <xf numFmtId="49" fontId="5" fillId="0" borderId="11" xfId="0" applyNumberFormat="1" applyFont="1" applyFill="1" applyBorder="1" applyAlignment="1">
      <alignment horizontal="center" vertical="center" textRotation="90" wrapText="1"/>
    </xf>
    <xf numFmtId="49" fontId="6" fillId="0" borderId="12" xfId="0" applyNumberFormat="1" applyFont="1" applyBorder="1" applyAlignment="1">
      <alignment horizontal="center" vertical="top"/>
    </xf>
    <xf numFmtId="49" fontId="4" fillId="6" borderId="14" xfId="0" applyNumberFormat="1" applyFont="1" applyFill="1" applyBorder="1" applyAlignment="1">
      <alignment horizontal="center" vertical="top" wrapText="1"/>
    </xf>
    <xf numFmtId="49" fontId="4" fillId="6" borderId="38" xfId="0" applyNumberFormat="1" applyFont="1" applyFill="1" applyBorder="1" applyAlignment="1">
      <alignment horizontal="center" vertical="top" wrapText="1"/>
    </xf>
    <xf numFmtId="166" fontId="19" fillId="6" borderId="34" xfId="0" applyNumberFormat="1" applyFont="1" applyFill="1" applyBorder="1" applyAlignment="1">
      <alignment horizontal="center" vertical="top"/>
    </xf>
    <xf numFmtId="3" fontId="19" fillId="6" borderId="39" xfId="0" applyNumberFormat="1" applyFont="1" applyFill="1" applyBorder="1" applyAlignment="1">
      <alignment horizontal="center" vertical="top"/>
    </xf>
    <xf numFmtId="0" fontId="4" fillId="0" borderId="56" xfId="0" applyFont="1" applyBorder="1" applyAlignment="1">
      <alignment vertical="top" wrapText="1"/>
    </xf>
    <xf numFmtId="0" fontId="4" fillId="0" borderId="93" xfId="0" applyNumberFormat="1" applyFont="1" applyBorder="1" applyAlignment="1">
      <alignment horizontal="center" vertical="top"/>
    </xf>
    <xf numFmtId="3" fontId="4" fillId="6" borderId="64" xfId="0" applyNumberFormat="1" applyFont="1" applyFill="1" applyBorder="1" applyAlignment="1">
      <alignment vertical="top"/>
    </xf>
    <xf numFmtId="0" fontId="4" fillId="10" borderId="35" xfId="0" applyFont="1" applyFill="1" applyBorder="1" applyAlignment="1">
      <alignment vertical="center" wrapText="1"/>
    </xf>
    <xf numFmtId="0" fontId="4" fillId="10" borderId="58" xfId="0" applyFont="1" applyFill="1" applyBorder="1" applyAlignment="1">
      <alignment horizontal="center" vertical="center"/>
    </xf>
    <xf numFmtId="0" fontId="4" fillId="10" borderId="104" xfId="0" applyFont="1" applyFill="1" applyBorder="1" applyAlignment="1">
      <alignment horizontal="center" vertical="center"/>
    </xf>
    <xf numFmtId="0" fontId="4" fillId="0" borderId="84" xfId="0" applyFont="1" applyBorder="1" applyAlignment="1">
      <alignment vertical="center" wrapText="1"/>
    </xf>
    <xf numFmtId="0" fontId="4" fillId="0" borderId="101" xfId="0" applyFont="1" applyBorder="1" applyAlignment="1">
      <alignment horizontal="center" vertical="center"/>
    </xf>
    <xf numFmtId="0" fontId="4" fillId="10" borderId="101" xfId="0" applyFont="1" applyFill="1" applyBorder="1" applyAlignment="1">
      <alignment horizontal="center" vertical="center"/>
    </xf>
    <xf numFmtId="0" fontId="4" fillId="10" borderId="103" xfId="0" applyFont="1" applyFill="1" applyBorder="1" applyAlignment="1">
      <alignment horizontal="center" vertical="center"/>
    </xf>
    <xf numFmtId="3" fontId="4" fillId="0" borderId="58" xfId="0" applyNumberFormat="1" applyFont="1" applyBorder="1" applyAlignment="1">
      <alignment horizontal="center" vertical="top"/>
    </xf>
    <xf numFmtId="3" fontId="4" fillId="0" borderId="52" xfId="0" applyNumberFormat="1" applyFont="1" applyBorder="1" applyAlignment="1">
      <alignment horizontal="center" vertical="top"/>
    </xf>
    <xf numFmtId="3" fontId="4" fillId="6" borderId="62" xfId="1" applyNumberFormat="1" applyFont="1" applyFill="1" applyBorder="1" applyAlignment="1">
      <alignment horizontal="center" vertical="top" wrapText="1"/>
    </xf>
    <xf numFmtId="3" fontId="5" fillId="6" borderId="65" xfId="0" applyNumberFormat="1" applyFont="1" applyFill="1" applyBorder="1" applyAlignment="1">
      <alignment vertical="top" wrapText="1"/>
    </xf>
    <xf numFmtId="3" fontId="6" fillId="6" borderId="82" xfId="1" applyNumberFormat="1" applyFont="1" applyFill="1" applyBorder="1" applyAlignment="1">
      <alignment horizontal="center" vertical="top"/>
    </xf>
    <xf numFmtId="0" fontId="4" fillId="6" borderId="110" xfId="0" applyNumberFormat="1" applyFont="1" applyFill="1" applyBorder="1" applyAlignment="1">
      <alignment horizontal="center" vertical="top"/>
    </xf>
    <xf numFmtId="0" fontId="4" fillId="6" borderId="38" xfId="0" applyFont="1" applyFill="1" applyBorder="1" applyAlignment="1">
      <alignment horizontal="center" vertical="top"/>
    </xf>
    <xf numFmtId="3" fontId="4" fillId="6" borderId="11" xfId="0" applyNumberFormat="1" applyFont="1" applyFill="1" applyBorder="1" applyAlignment="1">
      <alignment vertical="center" textRotation="90"/>
    </xf>
    <xf numFmtId="3" fontId="4" fillId="6" borderId="0" xfId="0" applyNumberFormat="1" applyFont="1" applyFill="1" applyBorder="1" applyAlignment="1">
      <alignment vertical="center" textRotation="90"/>
    </xf>
    <xf numFmtId="3" fontId="4" fillId="6" borderId="33" xfId="0" applyNumberFormat="1" applyFont="1" applyFill="1" applyBorder="1" applyAlignment="1">
      <alignment vertical="center" textRotation="90"/>
    </xf>
    <xf numFmtId="3" fontId="4" fillId="6" borderId="43" xfId="0" applyNumberFormat="1" applyFont="1" applyFill="1" applyBorder="1" applyAlignment="1">
      <alignment horizontal="left" vertical="top" wrapText="1"/>
    </xf>
    <xf numFmtId="3" fontId="4" fillId="6" borderId="84" xfId="0" applyNumberFormat="1" applyFont="1" applyFill="1" applyBorder="1" applyAlignment="1">
      <alignment vertical="top" wrapText="1"/>
    </xf>
    <xf numFmtId="0" fontId="4" fillId="6" borderId="41" xfId="0" applyFont="1" applyFill="1" applyBorder="1" applyAlignment="1">
      <alignment vertical="center" wrapText="1"/>
    </xf>
    <xf numFmtId="0" fontId="4" fillId="10" borderId="49" xfId="0" applyFont="1" applyFill="1" applyBorder="1" applyAlignment="1">
      <alignment horizontal="center" vertical="top"/>
    </xf>
    <xf numFmtId="0" fontId="4" fillId="6" borderId="0" xfId="0" applyFont="1" applyFill="1" applyBorder="1" applyAlignment="1">
      <alignment vertical="center" wrapText="1"/>
    </xf>
    <xf numFmtId="0" fontId="4" fillId="6" borderId="12" xfId="0" applyFont="1" applyFill="1" applyBorder="1" applyAlignment="1">
      <alignment horizontal="center" vertical="top"/>
    </xf>
    <xf numFmtId="166" fontId="5" fillId="6" borderId="37" xfId="0" applyNumberFormat="1" applyFont="1" applyFill="1" applyBorder="1" applyAlignment="1">
      <alignment horizontal="center" vertical="top"/>
    </xf>
    <xf numFmtId="166" fontId="4" fillId="6" borderId="59" xfId="0" applyNumberFormat="1" applyFont="1" applyFill="1" applyBorder="1" applyAlignment="1">
      <alignment horizontal="center" vertical="top"/>
    </xf>
    <xf numFmtId="0" fontId="4" fillId="6" borderId="13" xfId="0" applyFont="1" applyFill="1" applyBorder="1" applyAlignment="1">
      <alignment vertical="top" wrapText="1"/>
    </xf>
    <xf numFmtId="0" fontId="22" fillId="6" borderId="11" xfId="0" applyFont="1" applyFill="1" applyBorder="1" applyAlignment="1">
      <alignment horizontal="center" vertical="top"/>
    </xf>
    <xf numFmtId="0" fontId="4" fillId="10" borderId="12" xfId="0" applyFont="1" applyFill="1" applyBorder="1" applyAlignment="1">
      <alignment horizontal="center" vertical="center"/>
    </xf>
    <xf numFmtId="0" fontId="4" fillId="10" borderId="11" xfId="0" applyFont="1" applyFill="1" applyBorder="1" applyAlignment="1">
      <alignment horizontal="center" vertical="center"/>
    </xf>
    <xf numFmtId="166" fontId="20" fillId="0" borderId="49" xfId="0" applyNumberFormat="1" applyFont="1" applyBorder="1" applyAlignment="1">
      <alignment horizontal="center" vertical="top"/>
    </xf>
    <xf numFmtId="166" fontId="20" fillId="10" borderId="68" xfId="0" applyNumberFormat="1" applyFont="1" applyFill="1" applyBorder="1" applyAlignment="1">
      <alignment horizontal="center" vertical="top"/>
    </xf>
    <xf numFmtId="49" fontId="6" fillId="0" borderId="33" xfId="0" applyNumberFormat="1" applyFont="1" applyBorder="1" applyAlignment="1">
      <alignment horizontal="center" vertical="top"/>
    </xf>
    <xf numFmtId="3" fontId="4" fillId="6" borderId="40" xfId="0" applyNumberFormat="1" applyFont="1" applyFill="1" applyBorder="1" applyAlignment="1">
      <alignment horizontal="center" vertical="top" wrapText="1"/>
    </xf>
    <xf numFmtId="3" fontId="4" fillId="6" borderId="58" xfId="0" applyNumberFormat="1" applyFont="1" applyFill="1" applyBorder="1" applyAlignment="1">
      <alignment horizontal="left" vertical="top" wrapText="1"/>
    </xf>
    <xf numFmtId="166" fontId="4" fillId="6" borderId="101" xfId="0" applyNumberFormat="1" applyFont="1" applyFill="1" applyBorder="1" applyAlignment="1">
      <alignment horizontal="center" vertical="top"/>
    </xf>
    <xf numFmtId="166" fontId="4" fillId="6" borderId="56" xfId="0" applyNumberFormat="1" applyFont="1" applyFill="1" applyBorder="1" applyAlignment="1">
      <alignment horizontal="center" vertical="top"/>
    </xf>
    <xf numFmtId="166" fontId="4" fillId="6" borderId="93" xfId="0" applyNumberFormat="1" applyFont="1" applyFill="1" applyBorder="1" applyAlignment="1">
      <alignment horizontal="center" vertical="top"/>
    </xf>
    <xf numFmtId="166" fontId="4" fillId="6" borderId="99" xfId="0" applyNumberFormat="1" applyFont="1" applyFill="1" applyBorder="1" applyAlignment="1">
      <alignment horizontal="center" vertical="top"/>
    </xf>
    <xf numFmtId="3" fontId="4" fillId="6" borderId="94" xfId="0" applyNumberFormat="1" applyFont="1" applyFill="1" applyBorder="1" applyAlignment="1">
      <alignment horizontal="center" vertical="top"/>
    </xf>
    <xf numFmtId="3" fontId="4" fillId="6" borderId="12" xfId="0" applyNumberFormat="1" applyFont="1" applyFill="1" applyBorder="1" applyAlignment="1">
      <alignment horizontal="center" vertical="top" wrapText="1"/>
    </xf>
    <xf numFmtId="0" fontId="6" fillId="6" borderId="33" xfId="1" applyNumberFormat="1" applyFont="1" applyFill="1" applyBorder="1" applyAlignment="1">
      <alignment horizontal="center" vertical="top"/>
    </xf>
    <xf numFmtId="49" fontId="6" fillId="6" borderId="40" xfId="0" applyNumberFormat="1" applyFont="1" applyFill="1" applyBorder="1" applyAlignment="1">
      <alignment horizontal="center" vertical="top" wrapText="1"/>
    </xf>
    <xf numFmtId="3" fontId="4" fillId="0" borderId="97" xfId="0" applyNumberFormat="1" applyFont="1" applyBorder="1" applyAlignment="1">
      <alignment horizontal="center" vertical="top"/>
    </xf>
    <xf numFmtId="0" fontId="4" fillId="6" borderId="50" xfId="0" applyFont="1" applyFill="1" applyBorder="1" applyAlignment="1">
      <alignment horizontal="center" vertical="top"/>
    </xf>
    <xf numFmtId="0" fontId="4" fillId="6" borderId="33" xfId="0" applyNumberFormat="1" applyFont="1" applyFill="1" applyBorder="1" applyAlignment="1">
      <alignment horizontal="center" vertical="top"/>
    </xf>
    <xf numFmtId="3" fontId="4" fillId="6" borderId="49" xfId="0" applyNumberFormat="1" applyFont="1" applyFill="1" applyBorder="1" applyAlignment="1">
      <alignment horizontal="center" vertical="top" wrapText="1"/>
    </xf>
    <xf numFmtId="0" fontId="19" fillId="0" borderId="104" xfId="0" applyNumberFormat="1" applyFont="1" applyFill="1" applyBorder="1" applyAlignment="1">
      <alignment horizontal="center" vertical="top"/>
    </xf>
    <xf numFmtId="3" fontId="4" fillId="0" borderId="101" xfId="0" applyNumberFormat="1" applyFont="1" applyFill="1" applyBorder="1" applyAlignment="1">
      <alignment horizontal="center" vertical="top"/>
    </xf>
    <xf numFmtId="0" fontId="4" fillId="0" borderId="96" xfId="0" applyNumberFormat="1" applyFont="1" applyFill="1" applyBorder="1" applyAlignment="1">
      <alignment horizontal="center" vertical="top"/>
    </xf>
    <xf numFmtId="3" fontId="4" fillId="0" borderId="58" xfId="0" applyNumberFormat="1" applyFont="1" applyFill="1" applyBorder="1" applyAlignment="1">
      <alignment horizontal="center" vertical="top"/>
    </xf>
    <xf numFmtId="0" fontId="4" fillId="0" borderId="59" xfId="0" applyNumberFormat="1" applyFont="1" applyFill="1" applyBorder="1" applyAlignment="1">
      <alignment horizontal="center" vertical="top"/>
    </xf>
    <xf numFmtId="0" fontId="4" fillId="6" borderId="94" xfId="0" applyNumberFormat="1" applyFont="1" applyFill="1" applyBorder="1" applyAlignment="1">
      <alignment horizontal="center" vertical="top"/>
    </xf>
    <xf numFmtId="0" fontId="19" fillId="6" borderId="109" xfId="0" applyNumberFormat="1" applyFont="1" applyFill="1" applyBorder="1" applyAlignment="1">
      <alignment horizontal="center" vertical="top"/>
    </xf>
    <xf numFmtId="0" fontId="19" fillId="6" borderId="110" xfId="0" applyNumberFormat="1" applyFont="1" applyFill="1" applyBorder="1" applyAlignment="1">
      <alignment horizontal="center" vertical="top"/>
    </xf>
    <xf numFmtId="0" fontId="4" fillId="6" borderId="0" xfId="0" applyFont="1" applyFill="1" applyBorder="1" applyAlignment="1">
      <alignment vertical="top" wrapText="1"/>
    </xf>
    <xf numFmtId="0" fontId="4" fillId="10" borderId="0" xfId="0" applyFont="1" applyFill="1" applyBorder="1" applyAlignment="1">
      <alignment horizontal="center" vertical="center"/>
    </xf>
    <xf numFmtId="3" fontId="19" fillId="6" borderId="58" xfId="0" applyNumberFormat="1" applyFont="1" applyFill="1" applyBorder="1" applyAlignment="1">
      <alignment horizontal="center" vertical="top"/>
    </xf>
    <xf numFmtId="3" fontId="4" fillId="0" borderId="88" xfId="0" applyNumberFormat="1" applyFont="1" applyFill="1" applyBorder="1" applyAlignment="1">
      <alignment horizontal="left" vertical="top" wrapText="1"/>
    </xf>
    <xf numFmtId="3" fontId="6" fillId="6" borderId="58" xfId="0" applyNumberFormat="1" applyFont="1" applyFill="1" applyBorder="1" applyAlignment="1">
      <alignment horizontal="center" vertical="top"/>
    </xf>
    <xf numFmtId="3" fontId="4" fillId="6" borderId="60" xfId="0" applyNumberFormat="1" applyFont="1" applyFill="1" applyBorder="1" applyAlignment="1">
      <alignment vertical="top" wrapText="1"/>
    </xf>
    <xf numFmtId="3" fontId="13" fillId="0" borderId="38" xfId="0" applyNumberFormat="1" applyFont="1" applyFill="1" applyBorder="1" applyAlignment="1">
      <alignment horizontal="center" vertical="top" wrapText="1"/>
    </xf>
    <xf numFmtId="3" fontId="4" fillId="0" borderId="45" xfId="0" applyNumberFormat="1" applyFont="1" applyFill="1" applyBorder="1" applyAlignment="1">
      <alignment horizontal="center" vertical="top"/>
    </xf>
    <xf numFmtId="0" fontId="4" fillId="6" borderId="32" xfId="0" applyFont="1" applyFill="1" applyBorder="1" applyAlignment="1">
      <alignment vertical="top" wrapText="1"/>
    </xf>
    <xf numFmtId="3" fontId="10" fillId="6" borderId="16" xfId="0" applyNumberFormat="1" applyFont="1" applyFill="1" applyBorder="1" applyAlignment="1">
      <alignment horizontal="center" vertical="top"/>
    </xf>
    <xf numFmtId="3" fontId="10" fillId="6" borderId="52" xfId="0" applyNumberFormat="1" applyFont="1" applyFill="1" applyBorder="1" applyAlignment="1">
      <alignment horizontal="center" vertical="top"/>
    </xf>
    <xf numFmtId="3" fontId="10" fillId="6" borderId="19" xfId="0" applyNumberFormat="1" applyFont="1" applyFill="1" applyBorder="1" applyAlignment="1">
      <alignment horizontal="center" vertical="top"/>
    </xf>
    <xf numFmtId="3" fontId="10" fillId="6" borderId="105" xfId="0" applyNumberFormat="1" applyFont="1" applyFill="1" applyBorder="1" applyAlignment="1">
      <alignment horizontal="center" vertical="top"/>
    </xf>
    <xf numFmtId="3" fontId="4" fillId="6" borderId="59" xfId="0" applyNumberFormat="1" applyFont="1" applyFill="1" applyBorder="1" applyAlignment="1">
      <alignment vertical="top" wrapText="1"/>
    </xf>
    <xf numFmtId="3" fontId="7" fillId="6" borderId="3" xfId="0" applyNumberFormat="1" applyFont="1" applyFill="1" applyBorder="1" applyAlignment="1">
      <alignment horizontal="center" vertical="top" wrapText="1"/>
    </xf>
    <xf numFmtId="3" fontId="5" fillId="6" borderId="12" xfId="0" applyNumberFormat="1" applyFont="1" applyFill="1" applyBorder="1" applyAlignment="1">
      <alignment vertical="top" wrapText="1"/>
    </xf>
    <xf numFmtId="0" fontId="6" fillId="6" borderId="12" xfId="1" applyNumberFormat="1" applyFont="1" applyFill="1" applyBorder="1" applyAlignment="1">
      <alignment horizontal="center" vertical="top"/>
    </xf>
    <xf numFmtId="3" fontId="4" fillId="6" borderId="25" xfId="0" applyNumberFormat="1" applyFont="1" applyFill="1" applyBorder="1" applyAlignment="1">
      <alignment horizontal="center" vertical="top"/>
    </xf>
    <xf numFmtId="3" fontId="4" fillId="0" borderId="3" xfId="0" applyNumberFormat="1" applyFont="1" applyBorder="1" applyAlignment="1">
      <alignment horizontal="center" vertical="top"/>
    </xf>
    <xf numFmtId="3" fontId="4" fillId="0" borderId="22" xfId="0" applyNumberFormat="1" applyFont="1" applyBorder="1" applyAlignment="1">
      <alignment horizontal="center" vertical="top"/>
    </xf>
    <xf numFmtId="0" fontId="0" fillId="0" borderId="22" xfId="0" applyBorder="1" applyAlignment="1">
      <alignment horizontal="left" vertical="top" wrapText="1"/>
    </xf>
    <xf numFmtId="3" fontId="4" fillId="6" borderId="11" xfId="0" applyNumberFormat="1" applyFont="1" applyFill="1" applyBorder="1" applyAlignment="1">
      <alignment horizontal="center" vertical="top" wrapText="1"/>
    </xf>
    <xf numFmtId="0" fontId="16" fillId="6" borderId="0" xfId="0" applyFont="1" applyFill="1"/>
    <xf numFmtId="0" fontId="2" fillId="6" borderId="0" xfId="0" applyFont="1" applyFill="1" applyAlignment="1">
      <alignment horizontal="center" vertical="top" wrapText="1"/>
    </xf>
    <xf numFmtId="0" fontId="4" fillId="6" borderId="0" xfId="0" applyFont="1" applyFill="1" applyAlignment="1">
      <alignment vertical="top"/>
    </xf>
    <xf numFmtId="3" fontId="6" fillId="6" borderId="70" xfId="0" applyNumberFormat="1" applyFont="1" applyFill="1" applyBorder="1" applyAlignment="1">
      <alignment horizontal="center" vertical="top"/>
    </xf>
    <xf numFmtId="3" fontId="6" fillId="6" borderId="0" xfId="0" applyNumberFormat="1" applyFont="1" applyFill="1" applyBorder="1" applyAlignment="1">
      <alignment vertical="top"/>
    </xf>
    <xf numFmtId="3" fontId="6" fillId="6" borderId="0" xfId="0" applyNumberFormat="1" applyFont="1" applyFill="1" applyBorder="1" applyAlignment="1">
      <alignment horizontal="right" vertical="top"/>
    </xf>
    <xf numFmtId="3" fontId="4" fillId="6" borderId="0" xfId="0" applyNumberFormat="1" applyFont="1" applyFill="1" applyBorder="1" applyAlignment="1">
      <alignment horizontal="right" vertical="top"/>
    </xf>
    <xf numFmtId="3" fontId="9" fillId="6" borderId="0" xfId="0" applyNumberFormat="1" applyFont="1" applyFill="1" applyAlignment="1">
      <alignment vertical="top"/>
    </xf>
    <xf numFmtId="166" fontId="6" fillId="3" borderId="8" xfId="0" applyNumberFormat="1" applyFont="1" applyFill="1" applyBorder="1" applyAlignment="1">
      <alignment horizontal="center" vertical="top" wrapText="1"/>
    </xf>
    <xf numFmtId="166" fontId="6" fillId="3" borderId="31" xfId="0" applyNumberFormat="1" applyFont="1" applyFill="1" applyBorder="1" applyAlignment="1">
      <alignment horizontal="center" vertical="top" wrapText="1"/>
    </xf>
    <xf numFmtId="166" fontId="6" fillId="9" borderId="69" xfId="0" applyNumberFormat="1" applyFont="1" applyFill="1" applyBorder="1" applyAlignment="1">
      <alignment horizontal="center" vertical="top" wrapText="1"/>
    </xf>
    <xf numFmtId="3" fontId="4" fillId="6" borderId="0" xfId="0" applyNumberFormat="1" applyFont="1" applyFill="1" applyBorder="1" applyAlignment="1">
      <alignment vertical="top" wrapText="1"/>
    </xf>
    <xf numFmtId="166" fontId="4" fillId="8" borderId="0" xfId="0" applyNumberFormat="1" applyFont="1" applyFill="1" applyBorder="1" applyAlignment="1">
      <alignment horizontal="center" vertical="top"/>
    </xf>
    <xf numFmtId="0" fontId="4" fillId="10" borderId="14" xfId="0" applyFont="1" applyFill="1" applyBorder="1" applyAlignment="1">
      <alignment horizontal="center" vertical="top"/>
    </xf>
    <xf numFmtId="3" fontId="9" fillId="6" borderId="12" xfId="0" applyNumberFormat="1" applyFont="1" applyFill="1" applyBorder="1" applyAlignment="1">
      <alignment horizontal="center" vertical="top" textRotation="90" wrapText="1"/>
    </xf>
    <xf numFmtId="3" fontId="4" fillId="6" borderId="84" xfId="0" applyNumberFormat="1" applyFont="1" applyFill="1" applyBorder="1" applyAlignment="1">
      <alignment horizontal="left" vertical="top" wrapText="1"/>
    </xf>
    <xf numFmtId="3" fontId="4" fillId="0" borderId="84" xfId="0" applyNumberFormat="1" applyFont="1" applyBorder="1" applyAlignment="1">
      <alignment vertical="top" wrapText="1"/>
    </xf>
    <xf numFmtId="49" fontId="5" fillId="0" borderId="101" xfId="0" applyNumberFormat="1" applyFont="1" applyBorder="1" applyAlignment="1">
      <alignment horizontal="center" vertical="top" wrapText="1"/>
    </xf>
    <xf numFmtId="3" fontId="4" fillId="0" borderId="81" xfId="0" applyNumberFormat="1" applyFont="1" applyFill="1" applyBorder="1" applyAlignment="1">
      <alignment horizontal="center" vertical="top"/>
    </xf>
    <xf numFmtId="3" fontId="5" fillId="6" borderId="1" xfId="0" applyNumberFormat="1" applyFont="1" applyFill="1" applyBorder="1" applyAlignment="1">
      <alignment horizontal="center" vertical="top" wrapText="1"/>
    </xf>
    <xf numFmtId="3" fontId="6" fillId="6" borderId="28" xfId="0" applyNumberFormat="1" applyFont="1" applyFill="1" applyBorder="1" applyAlignment="1">
      <alignment horizontal="center" vertical="top"/>
    </xf>
    <xf numFmtId="166" fontId="10" fillId="6" borderId="38" xfId="0" applyNumberFormat="1" applyFont="1" applyFill="1" applyBorder="1" applyAlignment="1">
      <alignment horizontal="center" vertical="top" wrapText="1"/>
    </xf>
    <xf numFmtId="0" fontId="4" fillId="6" borderId="24" xfId="0" applyFont="1" applyFill="1" applyBorder="1" applyAlignment="1">
      <alignment horizontal="left" vertical="top" wrapText="1"/>
    </xf>
    <xf numFmtId="3" fontId="12" fillId="6" borderId="22" xfId="0" applyNumberFormat="1" applyFont="1" applyFill="1" applyBorder="1" applyAlignment="1">
      <alignment horizontal="center" vertical="top" wrapText="1"/>
    </xf>
    <xf numFmtId="166" fontId="10" fillId="6" borderId="37" xfId="0" applyNumberFormat="1" applyFont="1" applyFill="1" applyBorder="1" applyAlignment="1">
      <alignment horizontal="center" vertical="top" wrapText="1"/>
    </xf>
    <xf numFmtId="0" fontId="25" fillId="0" borderId="62" xfId="0" applyFont="1" applyBorder="1" applyAlignment="1">
      <alignment horizontal="center" vertical="center" wrapText="1"/>
    </xf>
    <xf numFmtId="3" fontId="5" fillId="6" borderId="0" xfId="0" applyNumberFormat="1" applyFont="1" applyFill="1" applyBorder="1" applyAlignment="1">
      <alignment vertical="top" wrapText="1"/>
    </xf>
    <xf numFmtId="0" fontId="4" fillId="6" borderId="22" xfId="0" applyFont="1" applyFill="1" applyBorder="1" applyAlignment="1">
      <alignment vertical="top" wrapText="1"/>
    </xf>
    <xf numFmtId="0" fontId="4" fillId="0" borderId="95" xfId="0" applyNumberFormat="1" applyFont="1" applyFill="1" applyBorder="1" applyAlignment="1">
      <alignment horizontal="center" vertical="top"/>
    </xf>
    <xf numFmtId="3" fontId="4" fillId="0" borderId="98" xfId="0" applyNumberFormat="1" applyFont="1" applyBorder="1" applyAlignment="1">
      <alignment horizontal="center" vertical="top"/>
    </xf>
    <xf numFmtId="0" fontId="6" fillId="6" borderId="23" xfId="1" applyNumberFormat="1" applyFont="1" applyFill="1" applyBorder="1" applyAlignment="1">
      <alignment horizontal="center" vertical="top"/>
    </xf>
    <xf numFmtId="166" fontId="4" fillId="0" borderId="0" xfId="0" applyNumberFormat="1" applyFont="1" applyFill="1" applyBorder="1" applyAlignment="1">
      <alignment horizontal="center" vertical="top"/>
    </xf>
    <xf numFmtId="166" fontId="4" fillId="0" borderId="0" xfId="0" applyNumberFormat="1" applyFont="1" applyBorder="1" applyAlignment="1">
      <alignment horizontal="center" vertical="top"/>
    </xf>
    <xf numFmtId="166" fontId="19" fillId="6" borderId="0" xfId="0" applyNumberFormat="1" applyFont="1" applyFill="1" applyBorder="1" applyAlignment="1">
      <alignment horizontal="center" vertical="top"/>
    </xf>
    <xf numFmtId="0" fontId="4" fillId="6" borderId="36" xfId="0" applyFont="1" applyFill="1" applyBorder="1" applyAlignment="1">
      <alignment vertical="top" wrapText="1"/>
    </xf>
    <xf numFmtId="3" fontId="4" fillId="0" borderId="80" xfId="0" applyNumberFormat="1" applyFont="1" applyBorder="1" applyAlignment="1">
      <alignment vertical="top" wrapText="1"/>
    </xf>
    <xf numFmtId="0" fontId="4" fillId="0" borderId="12" xfId="0" applyFont="1" applyBorder="1" applyAlignment="1">
      <alignment horizontal="center" vertical="top"/>
    </xf>
    <xf numFmtId="0" fontId="9" fillId="6" borderId="22" xfId="0" applyFont="1" applyFill="1" applyBorder="1" applyAlignment="1">
      <alignment vertical="top"/>
    </xf>
    <xf numFmtId="0" fontId="4" fillId="10" borderId="10" xfId="0" applyFont="1" applyFill="1" applyBorder="1" applyAlignment="1">
      <alignment vertical="center" wrapText="1"/>
    </xf>
    <xf numFmtId="0" fontId="4" fillId="10" borderId="33" xfId="0" applyFont="1" applyFill="1" applyBorder="1" applyAlignment="1">
      <alignment horizontal="center" vertical="center"/>
    </xf>
    <xf numFmtId="3" fontId="6" fillId="6" borderId="12" xfId="0" applyNumberFormat="1" applyFont="1" applyFill="1" applyBorder="1" applyAlignment="1">
      <alignment horizontal="center" vertical="top" wrapText="1"/>
    </xf>
    <xf numFmtId="3" fontId="4" fillId="6" borderId="3" xfId="0" applyNumberFormat="1" applyFont="1" applyFill="1" applyBorder="1" applyAlignment="1">
      <alignment horizontal="center" vertical="top"/>
    </xf>
    <xf numFmtId="3" fontId="4" fillId="6" borderId="11" xfId="0" applyNumberFormat="1" applyFont="1" applyFill="1" applyBorder="1" applyAlignment="1">
      <alignment horizontal="center" vertical="top"/>
    </xf>
    <xf numFmtId="3" fontId="4" fillId="6" borderId="22" xfId="0" applyNumberFormat="1" applyFont="1" applyFill="1" applyBorder="1" applyAlignment="1">
      <alignment horizontal="center" vertical="top"/>
    </xf>
    <xf numFmtId="3" fontId="4" fillId="6" borderId="6" xfId="0" applyNumberFormat="1" applyFont="1" applyFill="1" applyBorder="1" applyAlignment="1">
      <alignment horizontal="center" vertical="top"/>
    </xf>
    <xf numFmtId="3" fontId="4" fillId="6" borderId="88" xfId="0" applyNumberFormat="1" applyFont="1" applyFill="1" applyBorder="1" applyAlignment="1">
      <alignment horizontal="center" vertical="top"/>
    </xf>
    <xf numFmtId="0" fontId="4" fillId="6" borderId="44" xfId="0" applyFont="1" applyFill="1" applyBorder="1" applyAlignment="1">
      <alignment horizontal="center" vertical="top"/>
    </xf>
    <xf numFmtId="3" fontId="4" fillId="6" borderId="113" xfId="0" applyNumberFormat="1" applyFont="1" applyFill="1" applyBorder="1" applyAlignment="1">
      <alignment horizontal="center" vertical="top"/>
    </xf>
    <xf numFmtId="166" fontId="4" fillId="6" borderId="81" xfId="0" applyNumberFormat="1" applyFont="1" applyFill="1" applyBorder="1" applyAlignment="1">
      <alignment horizontal="center" vertical="top"/>
    </xf>
    <xf numFmtId="3" fontId="4" fillId="6" borderId="57" xfId="0" applyNumberFormat="1" applyFont="1" applyFill="1" applyBorder="1" applyAlignment="1">
      <alignment horizontal="center" vertical="top"/>
    </xf>
    <xf numFmtId="166" fontId="4" fillId="6" borderId="87" xfId="0" applyNumberFormat="1" applyFont="1" applyFill="1" applyBorder="1" applyAlignment="1">
      <alignment horizontal="center" vertical="top"/>
    </xf>
    <xf numFmtId="3" fontId="4" fillId="0" borderId="114" xfId="0" applyNumberFormat="1" applyFont="1" applyBorder="1" applyAlignment="1">
      <alignment vertical="top" wrapText="1"/>
    </xf>
    <xf numFmtId="3" fontId="4" fillId="0" borderId="102" xfId="0" applyNumberFormat="1" applyFont="1" applyBorder="1" applyAlignment="1">
      <alignment horizontal="center" vertical="top"/>
    </xf>
    <xf numFmtId="166" fontId="4" fillId="10" borderId="13" xfId="0" applyNumberFormat="1" applyFont="1" applyFill="1" applyBorder="1" applyAlignment="1">
      <alignment horizontal="center" vertical="top"/>
    </xf>
    <xf numFmtId="49" fontId="5" fillId="6" borderId="58" xfId="0" applyNumberFormat="1" applyFont="1" applyFill="1" applyBorder="1" applyAlignment="1">
      <alignment horizontal="center" vertical="center" textRotation="90" wrapText="1"/>
    </xf>
    <xf numFmtId="0" fontId="4" fillId="6" borderId="67" xfId="0" applyFont="1" applyFill="1" applyBorder="1" applyAlignment="1">
      <alignment horizontal="left" vertical="top" wrapText="1"/>
    </xf>
    <xf numFmtId="0" fontId="4" fillId="6" borderId="49" xfId="0" applyFont="1" applyFill="1" applyBorder="1" applyAlignment="1">
      <alignment horizontal="center" vertical="top" wrapText="1"/>
    </xf>
    <xf numFmtId="0" fontId="4" fillId="6" borderId="13" xfId="0" applyFont="1" applyFill="1" applyBorder="1" applyAlignment="1">
      <alignment horizontal="center" vertical="top" wrapText="1"/>
    </xf>
    <xf numFmtId="3" fontId="10" fillId="6" borderId="40" xfId="0" applyNumberFormat="1" applyFont="1" applyFill="1" applyBorder="1" applyAlignment="1">
      <alignment horizontal="center" vertical="top"/>
    </xf>
    <xf numFmtId="3" fontId="10" fillId="6" borderId="41" xfId="0" applyNumberFormat="1" applyFont="1" applyFill="1" applyBorder="1" applyAlignment="1">
      <alignment horizontal="center" vertical="top"/>
    </xf>
    <xf numFmtId="3" fontId="10" fillId="6" borderId="18" xfId="0" applyNumberFormat="1" applyFont="1" applyFill="1" applyBorder="1" applyAlignment="1">
      <alignment horizontal="center" vertical="top"/>
    </xf>
    <xf numFmtId="3" fontId="7" fillId="6" borderId="30" xfId="0" applyNumberFormat="1" applyFont="1" applyFill="1" applyBorder="1" applyAlignment="1">
      <alignment horizontal="center" vertical="center" textRotation="90"/>
    </xf>
    <xf numFmtId="3" fontId="6" fillId="6" borderId="4" xfId="0" applyNumberFormat="1" applyFont="1" applyFill="1" applyBorder="1" applyAlignment="1">
      <alignment horizontal="center" vertical="top"/>
    </xf>
    <xf numFmtId="3" fontId="7" fillId="6" borderId="0" xfId="0" applyNumberFormat="1" applyFont="1" applyFill="1" applyBorder="1" applyAlignment="1">
      <alignment horizontal="center" vertical="center" textRotation="90"/>
    </xf>
    <xf numFmtId="3" fontId="4" fillId="6" borderId="2" xfId="0" applyNumberFormat="1" applyFont="1" applyFill="1" applyBorder="1" applyAlignment="1">
      <alignment vertical="top" wrapText="1"/>
    </xf>
    <xf numFmtId="0" fontId="4" fillId="6" borderId="45" xfId="0" applyFont="1" applyFill="1" applyBorder="1" applyAlignment="1">
      <alignment horizontal="center" vertical="center"/>
    </xf>
    <xf numFmtId="0" fontId="4" fillId="6" borderId="31" xfId="0" applyFont="1" applyFill="1" applyBorder="1" applyAlignment="1">
      <alignment vertical="top" wrapText="1"/>
    </xf>
    <xf numFmtId="0" fontId="4" fillId="6" borderId="52" xfId="0" applyFont="1" applyFill="1" applyBorder="1" applyAlignment="1">
      <alignment horizontal="center" vertical="top"/>
    </xf>
    <xf numFmtId="0" fontId="4" fillId="6" borderId="19" xfId="0" applyFont="1" applyFill="1" applyBorder="1" applyAlignment="1">
      <alignment horizontal="center" vertical="top"/>
    </xf>
    <xf numFmtId="3" fontId="4" fillId="6" borderId="39" xfId="0" applyNumberFormat="1" applyFont="1" applyFill="1" applyBorder="1" applyAlignment="1">
      <alignment vertical="top" wrapText="1"/>
    </xf>
    <xf numFmtId="3" fontId="4" fillId="0" borderId="96" xfId="0" applyNumberFormat="1" applyFont="1" applyFill="1" applyBorder="1" applyAlignment="1">
      <alignment horizontal="center" vertical="top"/>
    </xf>
    <xf numFmtId="0" fontId="4" fillId="0" borderId="11" xfId="0" applyFont="1" applyBorder="1" applyAlignment="1">
      <alignment horizontal="center" vertical="top"/>
    </xf>
    <xf numFmtId="49" fontId="4" fillId="6" borderId="18" xfId="0" applyNumberFormat="1" applyFont="1" applyFill="1" applyBorder="1" applyAlignment="1">
      <alignment horizontal="center" vertical="top"/>
    </xf>
    <xf numFmtId="0" fontId="4" fillId="6" borderId="13" xfId="0" applyFont="1" applyFill="1" applyBorder="1" applyAlignment="1">
      <alignment horizontal="left" vertical="top" wrapText="1"/>
    </xf>
    <xf numFmtId="49" fontId="4" fillId="6" borderId="33" xfId="0" applyNumberFormat="1" applyFont="1" applyFill="1" applyBorder="1" applyAlignment="1">
      <alignment horizontal="center" vertical="top"/>
    </xf>
    <xf numFmtId="0" fontId="4" fillId="0" borderId="117" xfId="0" applyFont="1" applyFill="1" applyBorder="1" applyAlignment="1">
      <alignment horizontal="center" vertical="top"/>
    </xf>
    <xf numFmtId="0" fontId="4" fillId="0" borderId="33" xfId="0" applyFont="1" applyBorder="1" applyAlignment="1">
      <alignment horizontal="center" vertical="top"/>
    </xf>
    <xf numFmtId="0" fontId="2" fillId="0" borderId="0" xfId="0" applyFont="1" applyAlignment="1">
      <alignment horizontal="center" vertical="top" wrapText="1"/>
    </xf>
    <xf numFmtId="0" fontId="3" fillId="0" borderId="0" xfId="0" applyFont="1" applyAlignment="1">
      <alignment horizontal="center" vertical="top" wrapText="1"/>
    </xf>
    <xf numFmtId="0" fontId="21" fillId="0" borderId="0" xfId="0" applyFont="1" applyAlignment="1">
      <alignment horizontal="center" wrapText="1"/>
    </xf>
    <xf numFmtId="0" fontId="2" fillId="0" borderId="0" xfId="0" applyFont="1" applyAlignment="1">
      <alignment horizontal="center" vertical="top"/>
    </xf>
    <xf numFmtId="3" fontId="4" fillId="6" borderId="54" xfId="0" applyNumberFormat="1" applyFont="1" applyFill="1" applyBorder="1" applyAlignment="1">
      <alignment vertical="top" wrapText="1"/>
    </xf>
    <xf numFmtId="3" fontId="4" fillId="0" borderId="0" xfId="0" applyNumberFormat="1" applyFont="1" applyBorder="1" applyAlignment="1">
      <alignment horizontal="center" vertical="top"/>
    </xf>
    <xf numFmtId="166" fontId="6" fillId="9" borderId="31" xfId="0" applyNumberFormat="1" applyFont="1" applyFill="1" applyBorder="1" applyAlignment="1">
      <alignment horizontal="center" vertical="top" wrapText="1"/>
    </xf>
    <xf numFmtId="166" fontId="6" fillId="9" borderId="20" xfId="0" applyNumberFormat="1" applyFont="1" applyFill="1" applyBorder="1" applyAlignment="1">
      <alignment horizontal="center" vertical="top" wrapText="1"/>
    </xf>
    <xf numFmtId="166" fontId="4" fillId="0" borderId="31" xfId="0" applyNumberFormat="1" applyFont="1" applyBorder="1" applyAlignment="1">
      <alignment horizontal="center" vertical="top" wrapText="1"/>
    </xf>
    <xf numFmtId="166" fontId="4" fillId="0" borderId="19" xfId="0" applyNumberFormat="1" applyFont="1" applyBorder="1" applyAlignment="1">
      <alignment horizontal="center" vertical="top" wrapText="1"/>
    </xf>
    <xf numFmtId="166" fontId="4" fillId="0" borderId="20" xfId="0" applyNumberFormat="1" applyFont="1" applyBorder="1" applyAlignment="1">
      <alignment horizontal="center" vertical="top" wrapText="1"/>
    </xf>
    <xf numFmtId="3" fontId="4" fillId="0" borderId="0" xfId="0" applyNumberFormat="1" applyFont="1" applyFill="1" applyBorder="1" applyAlignment="1">
      <alignment horizontal="left" vertical="top" wrapText="1"/>
    </xf>
    <xf numFmtId="3" fontId="6" fillId="0" borderId="0" xfId="0" applyNumberFormat="1" applyFont="1" applyFill="1" applyBorder="1" applyAlignment="1">
      <alignment horizontal="center" vertical="top" wrapText="1"/>
    </xf>
    <xf numFmtId="166" fontId="4" fillId="9" borderId="31" xfId="0" applyNumberFormat="1" applyFont="1" applyFill="1" applyBorder="1" applyAlignment="1">
      <alignment horizontal="center" vertical="top" wrapText="1"/>
    </xf>
    <xf numFmtId="166" fontId="4" fillId="9" borderId="20" xfId="0" applyNumberFormat="1" applyFont="1" applyFill="1" applyBorder="1" applyAlignment="1">
      <alignment horizontal="center" vertical="top" wrapText="1"/>
    </xf>
    <xf numFmtId="3" fontId="4" fillId="6" borderId="3" xfId="0" applyNumberFormat="1" applyFont="1" applyFill="1" applyBorder="1" applyAlignment="1">
      <alignment vertical="top" wrapText="1"/>
    </xf>
    <xf numFmtId="3" fontId="4" fillId="6" borderId="67" xfId="0" applyNumberFormat="1" applyFont="1" applyFill="1" applyBorder="1" applyAlignment="1">
      <alignment vertical="top" wrapText="1"/>
    </xf>
    <xf numFmtId="3" fontId="4" fillId="6" borderId="54" xfId="0" applyNumberFormat="1" applyFont="1" applyFill="1" applyBorder="1" applyAlignment="1">
      <alignment horizontal="left" vertical="top" wrapText="1"/>
    </xf>
    <xf numFmtId="166" fontId="5" fillId="6" borderId="30" xfId="0" applyNumberFormat="1" applyFont="1" applyFill="1" applyBorder="1" applyAlignment="1">
      <alignment horizontal="center" vertical="center"/>
    </xf>
    <xf numFmtId="3" fontId="20" fillId="0" borderId="63" xfId="0" applyNumberFormat="1" applyFont="1" applyBorder="1" applyAlignment="1">
      <alignment vertical="top"/>
    </xf>
    <xf numFmtId="0" fontId="4" fillId="0" borderId="83" xfId="0" applyFont="1" applyBorder="1" applyAlignment="1">
      <alignment horizontal="center" vertical="center" textRotation="90" wrapText="1"/>
    </xf>
    <xf numFmtId="3" fontId="20" fillId="0" borderId="28" xfId="0" applyNumberFormat="1" applyFont="1" applyBorder="1" applyAlignment="1">
      <alignment vertical="top"/>
    </xf>
    <xf numFmtId="49" fontId="5" fillId="0" borderId="96" xfId="0" applyNumberFormat="1" applyFont="1" applyBorder="1" applyAlignment="1">
      <alignment horizontal="center" vertical="top" wrapText="1"/>
    </xf>
    <xf numFmtId="0" fontId="4" fillId="6" borderId="39" xfId="0" applyFont="1" applyFill="1" applyBorder="1" applyAlignment="1">
      <alignment horizontal="center" vertical="top"/>
    </xf>
    <xf numFmtId="0" fontId="4" fillId="0" borderId="30" xfId="0" applyNumberFormat="1" applyFont="1" applyBorder="1" applyAlignment="1">
      <alignment horizontal="center" vertical="top"/>
    </xf>
    <xf numFmtId="0" fontId="4" fillId="6" borderId="0" xfId="0" applyNumberFormat="1" applyFont="1" applyFill="1" applyBorder="1" applyAlignment="1">
      <alignment horizontal="center" vertical="top"/>
    </xf>
    <xf numFmtId="3" fontId="4" fillId="0" borderId="4" xfId="0" applyNumberFormat="1" applyFont="1" applyBorder="1" applyAlignment="1">
      <alignment horizontal="center" vertical="top"/>
    </xf>
    <xf numFmtId="3" fontId="10" fillId="0" borderId="39" xfId="0" applyNumberFormat="1" applyFont="1" applyFill="1" applyBorder="1" applyAlignment="1">
      <alignment horizontal="center" vertical="top"/>
    </xf>
    <xf numFmtId="0" fontId="19" fillId="0" borderId="95" xfId="0" applyNumberFormat="1" applyFont="1" applyFill="1" applyBorder="1" applyAlignment="1">
      <alignment horizontal="center" vertical="top"/>
    </xf>
    <xf numFmtId="0" fontId="19" fillId="6" borderId="94" xfId="0" applyNumberFormat="1" applyFont="1" applyFill="1" applyBorder="1" applyAlignment="1">
      <alignment horizontal="center" vertical="top"/>
    </xf>
    <xf numFmtId="0" fontId="19" fillId="6" borderId="95" xfId="0" applyNumberFormat="1" applyFont="1" applyFill="1" applyBorder="1" applyAlignment="1">
      <alignment horizontal="center" vertical="top"/>
    </xf>
    <xf numFmtId="0" fontId="4" fillId="6" borderId="117" xfId="0" applyFont="1" applyFill="1" applyBorder="1" applyAlignment="1">
      <alignment horizontal="center" vertical="top"/>
    </xf>
    <xf numFmtId="0" fontId="4" fillId="6" borderId="94" xfId="0" applyFont="1" applyFill="1" applyBorder="1" applyAlignment="1">
      <alignment horizontal="center" vertical="top"/>
    </xf>
    <xf numFmtId="0" fontId="4" fillId="6" borderId="96" xfId="0" applyFont="1" applyFill="1" applyBorder="1" applyAlignment="1">
      <alignment horizontal="center" vertical="top"/>
    </xf>
    <xf numFmtId="3" fontId="4" fillId="7" borderId="75" xfId="0" applyNumberFormat="1" applyFont="1" applyFill="1" applyBorder="1" applyAlignment="1">
      <alignment horizontal="center" vertical="top"/>
    </xf>
    <xf numFmtId="0" fontId="4" fillId="10" borderId="95" xfId="0" applyFont="1" applyFill="1" applyBorder="1" applyAlignment="1">
      <alignment horizontal="center" vertical="center"/>
    </xf>
    <xf numFmtId="49" fontId="4" fillId="6" borderId="39" xfId="0" applyNumberFormat="1" applyFont="1" applyFill="1" applyBorder="1" applyAlignment="1">
      <alignment horizontal="center" vertical="top"/>
    </xf>
    <xf numFmtId="49" fontId="4" fillId="6" borderId="12" xfId="0" applyNumberFormat="1" applyFont="1" applyFill="1" applyBorder="1" applyAlignment="1">
      <alignment horizontal="center" vertical="top"/>
    </xf>
    <xf numFmtId="0" fontId="4" fillId="6" borderId="16" xfId="0" applyFont="1" applyFill="1" applyBorder="1" applyAlignment="1">
      <alignment horizontal="center" vertical="top"/>
    </xf>
    <xf numFmtId="49" fontId="4" fillId="0" borderId="39" xfId="0" applyNumberFormat="1" applyFont="1" applyFill="1" applyBorder="1" applyAlignment="1">
      <alignment horizontal="center" vertical="top"/>
    </xf>
    <xf numFmtId="0" fontId="4" fillId="0" borderId="63" xfId="0" applyNumberFormat="1" applyFont="1" applyBorder="1" applyAlignment="1">
      <alignment horizontal="center" vertical="top"/>
    </xf>
    <xf numFmtId="0" fontId="4" fillId="0" borderId="0" xfId="0" applyFont="1" applyAlignment="1">
      <alignment vertical="center"/>
    </xf>
    <xf numFmtId="0" fontId="4" fillId="0" borderId="0" xfId="0" applyNumberFormat="1" applyFont="1" applyAlignment="1">
      <alignment vertical="top"/>
    </xf>
    <xf numFmtId="0" fontId="27" fillId="0" borderId="0" xfId="0" applyFont="1" applyAlignment="1">
      <alignment horizontal="left" vertical="top" wrapText="1"/>
    </xf>
    <xf numFmtId="0" fontId="0" fillId="0" borderId="0" xfId="0" applyAlignment="1">
      <alignment horizontal="left" vertical="top"/>
    </xf>
    <xf numFmtId="0" fontId="6" fillId="0" borderId="0" xfId="0" applyFont="1" applyBorder="1" applyAlignment="1">
      <alignment horizontal="right" vertical="top"/>
    </xf>
    <xf numFmtId="0" fontId="2" fillId="0" borderId="0" xfId="0" applyFont="1" applyAlignment="1">
      <alignment horizontal="left" vertical="top"/>
    </xf>
    <xf numFmtId="3" fontId="20" fillId="6" borderId="33" xfId="0" applyNumberFormat="1" applyFont="1" applyFill="1" applyBorder="1" applyAlignment="1">
      <alignment horizontal="center" vertical="top"/>
    </xf>
    <xf numFmtId="166" fontId="10" fillId="6" borderId="34" xfId="0" applyNumberFormat="1" applyFont="1" applyFill="1" applyBorder="1" applyAlignment="1">
      <alignment horizontal="center" vertical="top" wrapText="1"/>
    </xf>
    <xf numFmtId="166" fontId="6" fillId="5" borderId="24" xfId="0" applyNumberFormat="1" applyFont="1" applyFill="1" applyBorder="1" applyAlignment="1">
      <alignment horizontal="center" vertical="top"/>
    </xf>
    <xf numFmtId="0" fontId="4" fillId="10" borderId="60" xfId="0" applyFont="1" applyFill="1" applyBorder="1" applyAlignment="1">
      <alignment horizontal="center" vertical="top"/>
    </xf>
    <xf numFmtId="166" fontId="6" fillId="9" borderId="25" xfId="0" applyNumberFormat="1" applyFont="1" applyFill="1" applyBorder="1" applyAlignment="1">
      <alignment horizontal="center" vertical="top"/>
    </xf>
    <xf numFmtId="166" fontId="4" fillId="8" borderId="86" xfId="0" applyNumberFormat="1" applyFont="1" applyFill="1" applyBorder="1" applyAlignment="1">
      <alignment horizontal="center" vertical="top"/>
    </xf>
    <xf numFmtId="166" fontId="4" fillId="6" borderId="0" xfId="0" applyNumberFormat="1" applyFont="1" applyFill="1" applyBorder="1" applyAlignment="1">
      <alignment horizontal="center" vertical="top" wrapText="1"/>
    </xf>
    <xf numFmtId="166" fontId="4" fillId="0" borderId="30"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6" fillId="9" borderId="22" xfId="0" applyNumberFormat="1" applyFont="1" applyFill="1" applyBorder="1" applyAlignment="1">
      <alignment horizontal="center" vertical="top"/>
    </xf>
    <xf numFmtId="166" fontId="10" fillId="6" borderId="58" xfId="0" applyNumberFormat="1" applyFont="1" applyFill="1" applyBorder="1" applyAlignment="1">
      <alignment horizontal="center" vertical="top" wrapText="1"/>
    </xf>
    <xf numFmtId="166" fontId="4" fillId="0" borderId="11" xfId="0" applyNumberFormat="1" applyFont="1" applyBorder="1" applyAlignment="1">
      <alignment horizontal="center" vertical="top"/>
    </xf>
    <xf numFmtId="166" fontId="6" fillId="5" borderId="22" xfId="0" applyNumberFormat="1" applyFont="1" applyFill="1" applyBorder="1" applyAlignment="1">
      <alignment horizontal="center" vertical="top"/>
    </xf>
    <xf numFmtId="166" fontId="4" fillId="0" borderId="13" xfId="0" applyNumberFormat="1" applyFont="1" applyBorder="1" applyAlignment="1">
      <alignment horizontal="center" vertical="top"/>
    </xf>
    <xf numFmtId="166" fontId="4" fillId="0" borderId="88" xfId="0" applyNumberFormat="1" applyFont="1" applyBorder="1" applyAlignment="1">
      <alignment horizontal="center" vertical="top"/>
    </xf>
    <xf numFmtId="3" fontId="10" fillId="0" borderId="33" xfId="0" applyNumberFormat="1" applyFont="1" applyFill="1" applyBorder="1" applyAlignment="1">
      <alignment horizontal="center" vertical="top"/>
    </xf>
    <xf numFmtId="0" fontId="19" fillId="6" borderId="33" xfId="0" applyNumberFormat="1" applyFont="1" applyFill="1" applyBorder="1" applyAlignment="1">
      <alignment horizontal="center" vertical="top"/>
    </xf>
    <xf numFmtId="166" fontId="20" fillId="10" borderId="49" xfId="0" applyNumberFormat="1" applyFont="1" applyFill="1" applyBorder="1" applyAlignment="1">
      <alignment horizontal="center" vertical="top"/>
    </xf>
    <xf numFmtId="166" fontId="6" fillId="5" borderId="76" xfId="0" applyNumberFormat="1" applyFont="1" applyFill="1" applyBorder="1" applyAlignment="1">
      <alignment horizontal="center" vertical="top"/>
    </xf>
    <xf numFmtId="166" fontId="20" fillId="10" borderId="3" xfId="0" applyNumberFormat="1" applyFont="1" applyFill="1" applyBorder="1" applyAlignment="1">
      <alignment horizontal="center" vertical="top"/>
    </xf>
    <xf numFmtId="166" fontId="5" fillId="6" borderId="5" xfId="0" applyNumberFormat="1" applyFont="1" applyFill="1" applyBorder="1" applyAlignment="1">
      <alignment horizontal="center" vertical="center"/>
    </xf>
    <xf numFmtId="166" fontId="6" fillId="4" borderId="76" xfId="0" applyNumberFormat="1" applyFont="1" applyFill="1" applyBorder="1" applyAlignment="1">
      <alignment horizontal="center" vertical="top"/>
    </xf>
    <xf numFmtId="166" fontId="5" fillId="6" borderId="3" xfId="0" applyNumberFormat="1" applyFont="1" applyFill="1" applyBorder="1" applyAlignment="1">
      <alignment horizontal="center" vertical="center"/>
    </xf>
    <xf numFmtId="166" fontId="6" fillId="4" borderId="78" xfId="0" applyNumberFormat="1" applyFont="1" applyFill="1" applyBorder="1" applyAlignment="1">
      <alignment horizontal="center" vertical="top"/>
    </xf>
    <xf numFmtId="0" fontId="20" fillId="0" borderId="77"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2" xfId="0" applyFont="1" applyBorder="1" applyAlignment="1">
      <alignment horizontal="center" vertical="center" wrapText="1"/>
    </xf>
    <xf numFmtId="166" fontId="6" fillId="3" borderId="20" xfId="0" applyNumberFormat="1" applyFont="1" applyFill="1" applyBorder="1" applyAlignment="1">
      <alignment horizontal="center" vertical="top" wrapText="1"/>
    </xf>
    <xf numFmtId="166" fontId="6" fillId="3" borderId="19" xfId="0" applyNumberFormat="1" applyFont="1" applyFill="1" applyBorder="1" applyAlignment="1">
      <alignment horizontal="center" vertical="top" wrapText="1"/>
    </xf>
    <xf numFmtId="166" fontId="4" fillId="0" borderId="31" xfId="0" applyNumberFormat="1" applyFont="1" applyFill="1" applyBorder="1" applyAlignment="1">
      <alignment horizontal="center" vertical="top" wrapText="1"/>
    </xf>
    <xf numFmtId="166" fontId="6" fillId="3" borderId="65" xfId="0" applyNumberFormat="1" applyFont="1" applyFill="1" applyBorder="1" applyAlignment="1">
      <alignment horizontal="center" vertical="top" wrapText="1"/>
    </xf>
    <xf numFmtId="166" fontId="6" fillId="9" borderId="52" xfId="0" applyNumberFormat="1" applyFont="1" applyFill="1" applyBorder="1" applyAlignment="1">
      <alignment horizontal="center" vertical="top" wrapText="1"/>
    </xf>
    <xf numFmtId="166" fontId="4" fillId="0" borderId="52" xfId="0" applyNumberFormat="1" applyFont="1" applyBorder="1" applyAlignment="1">
      <alignment horizontal="center" vertical="top" wrapText="1"/>
    </xf>
    <xf numFmtId="166" fontId="4" fillId="0" borderId="52" xfId="0" applyNumberFormat="1" applyFont="1" applyFill="1" applyBorder="1" applyAlignment="1">
      <alignment horizontal="center" vertical="top" wrapText="1"/>
    </xf>
    <xf numFmtId="166" fontId="4" fillId="9" borderId="52" xfId="0" applyNumberFormat="1" applyFont="1" applyFill="1" applyBorder="1" applyAlignment="1">
      <alignment horizontal="center" vertical="top" wrapText="1"/>
    </xf>
    <xf numFmtId="166" fontId="6" fillId="3" borderId="52" xfId="0" applyNumberFormat="1" applyFont="1" applyFill="1" applyBorder="1" applyAlignment="1">
      <alignment horizontal="center" vertical="top" wrapText="1"/>
    </xf>
    <xf numFmtId="166" fontId="6" fillId="9" borderId="27" xfId="0" applyNumberFormat="1" applyFont="1" applyFill="1" applyBorder="1" applyAlignment="1">
      <alignment horizontal="center" vertical="top" wrapText="1"/>
    </xf>
    <xf numFmtId="166" fontId="19" fillId="6" borderId="48" xfId="0" applyNumberFormat="1" applyFont="1" applyFill="1" applyBorder="1" applyAlignment="1">
      <alignment horizontal="center" vertical="top"/>
    </xf>
    <xf numFmtId="166" fontId="19" fillId="6" borderId="20" xfId="0" applyNumberFormat="1" applyFont="1" applyFill="1" applyBorder="1" applyAlignment="1">
      <alignment horizontal="center" vertical="top"/>
    </xf>
    <xf numFmtId="3" fontId="6" fillId="9" borderId="69" xfId="0" applyNumberFormat="1" applyFont="1" applyFill="1" applyBorder="1" applyAlignment="1">
      <alignment horizontal="right" vertical="top" wrapText="1"/>
    </xf>
    <xf numFmtId="166" fontId="6" fillId="4" borderId="74" xfId="0" applyNumberFormat="1" applyFont="1" applyFill="1" applyBorder="1" applyAlignment="1">
      <alignment horizontal="center" vertical="top"/>
    </xf>
    <xf numFmtId="3" fontId="4" fillId="6" borderId="21" xfId="0" applyNumberFormat="1" applyFont="1" applyFill="1" applyBorder="1" applyAlignment="1">
      <alignment vertical="top" wrapText="1"/>
    </xf>
    <xf numFmtId="3" fontId="28" fillId="6" borderId="21" xfId="0" applyNumberFormat="1" applyFont="1" applyFill="1" applyBorder="1" applyAlignment="1">
      <alignment horizontal="left" vertical="top" wrapText="1"/>
    </xf>
    <xf numFmtId="166" fontId="4" fillId="6" borderId="103" xfId="0" applyNumberFormat="1" applyFont="1" applyFill="1" applyBorder="1" applyAlignment="1">
      <alignment horizontal="center" vertical="top"/>
    </xf>
    <xf numFmtId="166" fontId="4" fillId="6" borderId="92" xfId="0" applyNumberFormat="1" applyFont="1" applyFill="1" applyBorder="1" applyAlignment="1">
      <alignment horizontal="center" vertical="top"/>
    </xf>
    <xf numFmtId="166" fontId="4" fillId="6" borderId="106" xfId="0" applyNumberFormat="1" applyFont="1" applyFill="1" applyBorder="1" applyAlignment="1">
      <alignment horizontal="center" vertical="top"/>
    </xf>
    <xf numFmtId="166" fontId="4" fillId="6" borderId="80" xfId="0" applyNumberFormat="1" applyFont="1" applyFill="1" applyBorder="1" applyAlignment="1">
      <alignment horizontal="center" vertical="top"/>
    </xf>
    <xf numFmtId="166" fontId="4" fillId="6" borderId="90" xfId="0" applyNumberFormat="1" applyFont="1" applyFill="1" applyBorder="1" applyAlignment="1">
      <alignment horizontal="center" vertical="top"/>
    </xf>
    <xf numFmtId="166" fontId="4" fillId="6" borderId="55" xfId="0" applyNumberFormat="1" applyFont="1" applyFill="1" applyBorder="1" applyAlignment="1">
      <alignment horizontal="center" vertical="top"/>
    </xf>
    <xf numFmtId="0" fontId="4" fillId="10" borderId="37" xfId="0" applyFont="1" applyFill="1" applyBorder="1" applyAlignment="1">
      <alignment horizontal="center" vertical="top"/>
    </xf>
    <xf numFmtId="166" fontId="6" fillId="9" borderId="28" xfId="0" applyNumberFormat="1" applyFont="1" applyFill="1" applyBorder="1" applyAlignment="1">
      <alignment horizontal="center" vertical="top"/>
    </xf>
    <xf numFmtId="0" fontId="4" fillId="10" borderId="3" xfId="0" applyFont="1" applyFill="1" applyBorder="1" applyAlignment="1">
      <alignment horizontal="center" vertical="top"/>
    </xf>
    <xf numFmtId="0" fontId="4" fillId="10" borderId="6" xfId="0" applyFont="1" applyFill="1" applyBorder="1" applyAlignment="1">
      <alignment horizontal="center" vertical="top"/>
    </xf>
    <xf numFmtId="166" fontId="4" fillId="6" borderId="19" xfId="0" applyNumberFormat="1" applyFont="1" applyFill="1" applyBorder="1" applyAlignment="1">
      <alignment horizontal="center" vertical="top"/>
    </xf>
    <xf numFmtId="166" fontId="19" fillId="6" borderId="30" xfId="0" applyNumberFormat="1" applyFont="1" applyFill="1" applyBorder="1" applyAlignment="1">
      <alignment horizontal="center" vertical="top"/>
    </xf>
    <xf numFmtId="166" fontId="19" fillId="6" borderId="60" xfId="0" applyNumberFormat="1" applyFont="1" applyFill="1" applyBorder="1" applyAlignment="1">
      <alignment horizontal="center" vertical="top"/>
    </xf>
    <xf numFmtId="166" fontId="23" fillId="6" borderId="6" xfId="0" applyNumberFormat="1" applyFont="1" applyFill="1" applyBorder="1" applyAlignment="1">
      <alignment horizontal="center" vertical="top"/>
    </xf>
    <xf numFmtId="166" fontId="23" fillId="6" borderId="37" xfId="0" applyNumberFormat="1" applyFont="1" applyFill="1" applyBorder="1" applyAlignment="1">
      <alignment horizontal="center" vertical="top"/>
    </xf>
    <xf numFmtId="3" fontId="6" fillId="9" borderId="24" xfId="0" applyNumberFormat="1" applyFont="1" applyFill="1" applyBorder="1" applyAlignment="1">
      <alignment horizontal="center" vertical="top"/>
    </xf>
    <xf numFmtId="166" fontId="19" fillId="6" borderId="103" xfId="0" applyNumberFormat="1" applyFont="1" applyFill="1" applyBorder="1" applyAlignment="1">
      <alignment horizontal="center" vertical="top"/>
    </xf>
    <xf numFmtId="0" fontId="19" fillId="0" borderId="40" xfId="0" applyFont="1" applyFill="1" applyBorder="1" applyAlignment="1">
      <alignment horizontal="center" vertical="top"/>
    </xf>
    <xf numFmtId="3" fontId="5" fillId="6" borderId="3" xfId="0" applyNumberFormat="1" applyFont="1" applyFill="1" applyBorder="1" applyAlignment="1">
      <alignment horizontal="center" vertical="top" wrapText="1"/>
    </xf>
    <xf numFmtId="165" fontId="19" fillId="6" borderId="12" xfId="0" applyNumberFormat="1" applyFont="1" applyFill="1" applyBorder="1" applyAlignment="1">
      <alignment horizontal="center" vertical="top" wrapText="1"/>
    </xf>
    <xf numFmtId="0" fontId="4" fillId="0" borderId="46" xfId="0" applyFont="1" applyBorder="1" applyAlignment="1">
      <alignment vertical="top" wrapText="1"/>
    </xf>
    <xf numFmtId="0" fontId="4" fillId="6" borderId="35" xfId="0" applyFont="1" applyFill="1" applyBorder="1" applyAlignment="1">
      <alignment vertical="center" wrapText="1"/>
    </xf>
    <xf numFmtId="0" fontId="4" fillId="6" borderId="10" xfId="0" applyFont="1" applyFill="1" applyBorder="1" applyAlignment="1">
      <alignment vertical="top" wrapText="1"/>
    </xf>
    <xf numFmtId="3" fontId="5" fillId="6" borderId="59" xfId="0" applyNumberFormat="1" applyFont="1" applyFill="1" applyBorder="1" applyAlignment="1">
      <alignment horizontal="center" vertical="center" textRotation="90" wrapText="1"/>
    </xf>
    <xf numFmtId="3" fontId="4" fillId="6" borderId="10" xfId="0" applyNumberFormat="1" applyFont="1" applyFill="1" applyBorder="1" applyAlignment="1">
      <alignment vertical="top"/>
    </xf>
    <xf numFmtId="3" fontId="5" fillId="6" borderId="4" xfId="0" applyNumberFormat="1" applyFont="1" applyFill="1" applyBorder="1" applyAlignment="1">
      <alignment horizontal="center" vertical="center" textRotation="90" wrapText="1"/>
    </xf>
    <xf numFmtId="3" fontId="4" fillId="6" borderId="35" xfId="0" applyNumberFormat="1" applyFont="1" applyFill="1" applyBorder="1" applyAlignment="1">
      <alignment vertical="top"/>
    </xf>
    <xf numFmtId="3" fontId="4" fillId="6" borderId="33" xfId="0" applyNumberFormat="1" applyFont="1" applyFill="1" applyBorder="1" applyAlignment="1">
      <alignment horizontal="left" vertical="top"/>
    </xf>
    <xf numFmtId="0" fontId="19" fillId="0" borderId="101" xfId="0" applyNumberFormat="1" applyFont="1" applyFill="1" applyBorder="1" applyAlignment="1">
      <alignment horizontal="center" vertical="top"/>
    </xf>
    <xf numFmtId="49" fontId="29" fillId="6" borderId="95" xfId="0" applyNumberFormat="1" applyFont="1" applyFill="1" applyBorder="1" applyAlignment="1">
      <alignment horizontal="center" vertical="top"/>
    </xf>
    <xf numFmtId="166" fontId="4" fillId="0" borderId="31" xfId="0" applyNumberFormat="1" applyFont="1" applyBorder="1" applyAlignment="1">
      <alignment horizontal="center" vertical="top" wrapText="1"/>
    </xf>
    <xf numFmtId="166" fontId="4" fillId="9" borderId="31" xfId="0" applyNumberFormat="1" applyFont="1" applyFill="1" applyBorder="1" applyAlignment="1">
      <alignment horizontal="center" vertical="top" wrapText="1"/>
    </xf>
    <xf numFmtId="166" fontId="6" fillId="9" borderId="31" xfId="0" applyNumberFormat="1" applyFont="1" applyFill="1" applyBorder="1" applyAlignment="1">
      <alignment horizontal="center" vertical="top" wrapText="1"/>
    </xf>
    <xf numFmtId="3" fontId="6" fillId="9" borderId="69" xfId="0" applyNumberFormat="1" applyFont="1" applyFill="1" applyBorder="1" applyAlignment="1">
      <alignment horizontal="center" vertical="top"/>
    </xf>
    <xf numFmtId="166" fontId="6" fillId="9" borderId="88" xfId="0" applyNumberFormat="1" applyFont="1" applyFill="1" applyBorder="1" applyAlignment="1">
      <alignment horizontal="center" vertical="top"/>
    </xf>
    <xf numFmtId="166" fontId="4" fillId="10" borderId="38" xfId="0" applyNumberFormat="1" applyFont="1" applyFill="1" applyBorder="1" applyAlignment="1">
      <alignment horizontal="center" vertical="top"/>
    </xf>
    <xf numFmtId="165" fontId="4" fillId="6" borderId="16" xfId="0" applyNumberFormat="1" applyFont="1" applyFill="1" applyBorder="1" applyAlignment="1">
      <alignment horizontal="center" vertical="center" textRotation="90"/>
    </xf>
    <xf numFmtId="165" fontId="4" fillId="6" borderId="52" xfId="0" applyNumberFormat="1" applyFont="1" applyFill="1" applyBorder="1" applyAlignment="1">
      <alignment horizontal="center" vertical="center" textRotation="90"/>
    </xf>
    <xf numFmtId="3" fontId="4" fillId="6" borderId="55" xfId="0" applyNumberFormat="1" applyFont="1" applyFill="1" applyBorder="1" applyAlignment="1">
      <alignment horizontal="left" vertical="top" wrapText="1"/>
    </xf>
    <xf numFmtId="3" fontId="4" fillId="0" borderId="36" xfId="0" applyNumberFormat="1" applyFont="1" applyFill="1" applyBorder="1" applyAlignment="1">
      <alignment vertical="top" wrapText="1"/>
    </xf>
    <xf numFmtId="0" fontId="4" fillId="6" borderId="13" xfId="0" applyFont="1" applyFill="1" applyBorder="1" applyAlignment="1">
      <alignment horizontal="center" vertical="top"/>
    </xf>
    <xf numFmtId="3" fontId="6" fillId="6" borderId="40" xfId="0" applyNumberFormat="1" applyFont="1" applyFill="1" applyBorder="1" applyAlignment="1">
      <alignment horizontal="center" vertical="top"/>
    </xf>
    <xf numFmtId="3" fontId="5" fillId="6" borderId="11" xfId="0" applyNumberFormat="1" applyFont="1" applyFill="1" applyBorder="1" applyAlignment="1">
      <alignment horizontal="center" vertical="top" wrapText="1"/>
    </xf>
    <xf numFmtId="0" fontId="4" fillId="10" borderId="96" xfId="0" applyFont="1" applyFill="1" applyBorder="1" applyAlignment="1">
      <alignment horizontal="center" vertical="center"/>
    </xf>
    <xf numFmtId="0" fontId="4" fillId="10" borderId="59" xfId="0" applyFont="1" applyFill="1" applyBorder="1" applyAlignment="1">
      <alignment horizontal="center" vertical="center"/>
    </xf>
    <xf numFmtId="166" fontId="6" fillId="5" borderId="75" xfId="0" applyNumberFormat="1" applyFont="1" applyFill="1" applyBorder="1" applyAlignment="1">
      <alignment horizontal="center" vertical="top"/>
    </xf>
    <xf numFmtId="3" fontId="4" fillId="6" borderId="15" xfId="0" applyNumberFormat="1" applyFont="1" applyFill="1" applyBorder="1" applyAlignment="1">
      <alignment horizontal="left" vertical="top" wrapText="1"/>
    </xf>
    <xf numFmtId="3" fontId="4" fillId="6" borderId="10" xfId="0" applyNumberFormat="1" applyFont="1" applyFill="1" applyBorder="1" applyAlignment="1">
      <alignment horizontal="left" vertical="top" wrapText="1"/>
    </xf>
    <xf numFmtId="3" fontId="6" fillId="4" borderId="10" xfId="0" applyNumberFormat="1" applyFont="1" applyFill="1" applyBorder="1" applyAlignment="1">
      <alignment horizontal="center" vertical="top"/>
    </xf>
    <xf numFmtId="3" fontId="6" fillId="5" borderId="12"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6" fillId="4" borderId="2" xfId="0" applyNumberFormat="1" applyFont="1" applyFill="1" applyBorder="1" applyAlignment="1">
      <alignment horizontal="center" vertical="top"/>
    </xf>
    <xf numFmtId="3" fontId="6" fillId="4" borderId="21" xfId="0" applyNumberFormat="1" applyFont="1" applyFill="1" applyBorder="1" applyAlignment="1">
      <alignment horizontal="center" vertical="top"/>
    </xf>
    <xf numFmtId="3" fontId="6" fillId="5" borderId="23" xfId="0" applyNumberFormat="1" applyFont="1" applyFill="1" applyBorder="1" applyAlignment="1">
      <alignment horizontal="center" vertical="top"/>
    </xf>
    <xf numFmtId="3" fontId="6" fillId="6" borderId="3" xfId="0" applyNumberFormat="1" applyFont="1" applyFill="1" applyBorder="1" applyAlignment="1">
      <alignment horizontal="center" vertical="top"/>
    </xf>
    <xf numFmtId="3" fontId="5" fillId="0" borderId="22" xfId="0" applyNumberFormat="1" applyFont="1" applyFill="1" applyBorder="1" applyAlignment="1">
      <alignment horizontal="center" vertical="top" wrapText="1"/>
    </xf>
    <xf numFmtId="3" fontId="4" fillId="6" borderId="21" xfId="0" applyNumberFormat="1" applyFont="1" applyFill="1" applyBorder="1" applyAlignment="1">
      <alignment horizontal="left" vertical="top" wrapText="1"/>
    </xf>
    <xf numFmtId="3" fontId="4" fillId="0" borderId="1" xfId="0" applyNumberFormat="1" applyFont="1" applyBorder="1" applyAlignment="1">
      <alignment horizontal="center" vertical="top"/>
    </xf>
    <xf numFmtId="3" fontId="4" fillId="0" borderId="33" xfId="0" applyNumberFormat="1" applyFont="1" applyBorder="1" applyAlignment="1">
      <alignment horizontal="center" vertical="top"/>
    </xf>
    <xf numFmtId="3" fontId="4" fillId="0" borderId="28" xfId="0" applyNumberFormat="1" applyFont="1" applyBorder="1" applyAlignment="1">
      <alignment horizontal="center" vertical="top"/>
    </xf>
    <xf numFmtId="3" fontId="4" fillId="6" borderId="22" xfId="0" applyNumberFormat="1" applyFont="1" applyFill="1" applyBorder="1" applyAlignment="1">
      <alignment horizontal="left" vertical="top" wrapText="1"/>
    </xf>
    <xf numFmtId="3" fontId="6" fillId="6" borderId="11" xfId="0" applyNumberFormat="1" applyFont="1" applyFill="1" applyBorder="1" applyAlignment="1">
      <alignment horizontal="center" vertical="top"/>
    </xf>
    <xf numFmtId="3" fontId="4" fillId="6" borderId="11" xfId="0" applyNumberFormat="1" applyFont="1" applyFill="1" applyBorder="1" applyAlignment="1">
      <alignment horizontal="left" vertical="top" wrapText="1"/>
    </xf>
    <xf numFmtId="3" fontId="4" fillId="6" borderId="30" xfId="0" applyNumberFormat="1" applyFont="1" applyFill="1" applyBorder="1" applyAlignment="1">
      <alignment horizontal="center" vertical="top"/>
    </xf>
    <xf numFmtId="3" fontId="4" fillId="6" borderId="1" xfId="0" applyNumberFormat="1" applyFont="1" applyFill="1" applyBorder="1" applyAlignment="1">
      <alignment horizontal="center" vertical="top"/>
    </xf>
    <xf numFmtId="3" fontId="4" fillId="6" borderId="63" xfId="0" applyNumberFormat="1" applyFont="1" applyFill="1" applyBorder="1" applyAlignment="1">
      <alignment horizontal="center" vertical="top"/>
    </xf>
    <xf numFmtId="3" fontId="4" fillId="6" borderId="28" xfId="0" applyNumberFormat="1" applyFont="1" applyFill="1" applyBorder="1" applyAlignment="1">
      <alignment horizontal="center" vertical="top"/>
    </xf>
    <xf numFmtId="3" fontId="6" fillId="5" borderId="22"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3" fontId="6" fillId="0" borderId="12" xfId="0" applyNumberFormat="1" applyFont="1" applyFill="1" applyBorder="1" applyAlignment="1">
      <alignment horizontal="center" vertical="top"/>
    </xf>
    <xf numFmtId="3" fontId="4" fillId="6" borderId="15" xfId="0" applyNumberFormat="1" applyFont="1" applyFill="1" applyBorder="1" applyAlignment="1">
      <alignment vertical="top" wrapText="1"/>
    </xf>
    <xf numFmtId="0" fontId="4" fillId="6" borderId="85" xfId="0" applyFont="1" applyFill="1" applyBorder="1" applyAlignment="1">
      <alignment horizontal="left" vertical="top" wrapText="1"/>
    </xf>
    <xf numFmtId="0" fontId="4" fillId="6" borderId="35" xfId="0" applyFont="1" applyFill="1" applyBorder="1" applyAlignment="1">
      <alignment horizontal="left" vertical="top" wrapText="1"/>
    </xf>
    <xf numFmtId="0" fontId="4" fillId="6" borderId="40" xfId="0" applyFont="1" applyFill="1" applyBorder="1" applyAlignment="1">
      <alignment vertical="top" wrapText="1"/>
    </xf>
    <xf numFmtId="0" fontId="0" fillId="0" borderId="11" xfId="0" applyBorder="1" applyAlignment="1">
      <alignment vertical="top" wrapText="1"/>
    </xf>
    <xf numFmtId="3" fontId="4" fillId="6" borderId="52" xfId="0" applyNumberFormat="1" applyFont="1" applyFill="1" applyBorder="1" applyAlignment="1">
      <alignment vertical="top" wrapText="1"/>
    </xf>
    <xf numFmtId="3" fontId="4" fillId="6" borderId="67" xfId="0" applyNumberFormat="1" applyFont="1" applyFill="1" applyBorder="1" applyAlignment="1">
      <alignment horizontal="left" vertical="top" wrapText="1"/>
    </xf>
    <xf numFmtId="3" fontId="4" fillId="6" borderId="36" xfId="0" applyNumberFormat="1" applyFont="1" applyFill="1" applyBorder="1" applyAlignment="1">
      <alignment horizontal="left" vertical="top" wrapText="1"/>
    </xf>
    <xf numFmtId="3" fontId="4" fillId="6" borderId="40" xfId="0" applyNumberFormat="1" applyFont="1" applyFill="1" applyBorder="1" applyAlignment="1">
      <alignment vertical="top" wrapText="1"/>
    </xf>
    <xf numFmtId="0" fontId="4" fillId="0" borderId="79" xfId="0" applyFont="1" applyFill="1" applyBorder="1" applyAlignment="1">
      <alignment horizontal="left" vertical="top" wrapText="1"/>
    </xf>
    <xf numFmtId="3" fontId="4" fillId="6" borderId="11" xfId="0" applyNumberFormat="1" applyFont="1" applyFill="1" applyBorder="1" applyAlignment="1">
      <alignment vertical="top" wrapText="1"/>
    </xf>
    <xf numFmtId="3" fontId="4" fillId="6" borderId="2" xfId="0" applyNumberFormat="1" applyFont="1" applyFill="1" applyBorder="1" applyAlignment="1">
      <alignment horizontal="left" vertical="top" wrapText="1"/>
    </xf>
    <xf numFmtId="49" fontId="6" fillId="6" borderId="33" xfId="0" applyNumberFormat="1" applyFont="1" applyFill="1" applyBorder="1" applyAlignment="1">
      <alignment horizontal="center" vertical="top"/>
    </xf>
    <xf numFmtId="3" fontId="4" fillId="6" borderId="10" xfId="0" applyNumberFormat="1" applyFont="1" applyFill="1" applyBorder="1" applyAlignment="1">
      <alignment vertical="top" wrapText="1"/>
    </xf>
    <xf numFmtId="49" fontId="6" fillId="4" borderId="2"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5" borderId="22" xfId="0" applyNumberFormat="1" applyFont="1" applyFill="1" applyBorder="1" applyAlignment="1">
      <alignment horizontal="center" vertical="top"/>
    </xf>
    <xf numFmtId="49" fontId="6" fillId="6" borderId="4" xfId="0" applyNumberFormat="1" applyFont="1" applyFill="1" applyBorder="1" applyAlignment="1">
      <alignment horizontal="center" vertical="top"/>
    </xf>
    <xf numFmtId="0" fontId="4" fillId="6" borderId="11" xfId="0" applyFont="1" applyFill="1" applyBorder="1" applyAlignment="1">
      <alignment horizontal="left" vertical="top" wrapText="1"/>
    </xf>
    <xf numFmtId="49" fontId="6" fillId="4" borderId="10" xfId="0" applyNumberFormat="1" applyFont="1" applyFill="1" applyBorder="1" applyAlignment="1">
      <alignment horizontal="center" vertical="top"/>
    </xf>
    <xf numFmtId="49" fontId="6" fillId="5" borderId="11" xfId="0" applyNumberFormat="1" applyFont="1" applyFill="1" applyBorder="1" applyAlignment="1">
      <alignment horizontal="center" vertical="top"/>
    </xf>
    <xf numFmtId="49" fontId="6" fillId="6" borderId="12" xfId="0" applyNumberFormat="1" applyFont="1" applyFill="1" applyBorder="1" applyAlignment="1">
      <alignment horizontal="center" vertical="top"/>
    </xf>
    <xf numFmtId="3" fontId="6" fillId="9" borderId="24" xfId="0" applyNumberFormat="1" applyFont="1" applyFill="1" applyBorder="1" applyAlignment="1">
      <alignment horizontal="right" vertical="top" wrapText="1"/>
    </xf>
    <xf numFmtId="3" fontId="4" fillId="0" borderId="19" xfId="0" applyNumberFormat="1" applyFont="1" applyBorder="1" applyAlignment="1">
      <alignment horizontal="left" vertical="top" wrapText="1"/>
    </xf>
    <xf numFmtId="0" fontId="4" fillId="6" borderId="58" xfId="0" applyFont="1" applyFill="1" applyBorder="1" applyAlignment="1">
      <alignment vertical="top" wrapText="1"/>
    </xf>
    <xf numFmtId="0" fontId="4" fillId="6" borderId="10" xfId="0" applyFont="1" applyFill="1" applyBorder="1" applyAlignment="1">
      <alignment horizontal="left" vertical="top" wrapText="1"/>
    </xf>
    <xf numFmtId="3" fontId="4" fillId="0" borderId="23" xfId="0" applyNumberFormat="1" applyFont="1" applyBorder="1" applyAlignment="1">
      <alignment horizontal="center" vertical="top"/>
    </xf>
    <xf numFmtId="3" fontId="4" fillId="6" borderId="4" xfId="0" applyNumberFormat="1" applyFont="1" applyFill="1" applyBorder="1" applyAlignment="1">
      <alignment horizontal="center" vertical="top"/>
    </xf>
    <xf numFmtId="3" fontId="4" fillId="6" borderId="12"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3" fontId="4" fillId="0" borderId="30" xfId="0" applyNumberFormat="1" applyFont="1" applyBorder="1" applyAlignment="1">
      <alignment horizontal="center" vertical="top"/>
    </xf>
    <xf numFmtId="3" fontId="4" fillId="6" borderId="0" xfId="0" applyNumberFormat="1" applyFont="1" applyFill="1" applyBorder="1" applyAlignment="1">
      <alignment horizontal="center" vertical="top" wrapText="1"/>
    </xf>
    <xf numFmtId="3" fontId="6" fillId="6" borderId="39" xfId="0" applyNumberFormat="1" applyFont="1" applyFill="1" applyBorder="1" applyAlignment="1">
      <alignment horizontal="center" vertical="top"/>
    </xf>
    <xf numFmtId="0" fontId="4" fillId="6" borderId="15" xfId="0" applyFont="1" applyFill="1" applyBorder="1" applyAlignment="1">
      <alignment horizontal="left" vertical="top" wrapText="1"/>
    </xf>
    <xf numFmtId="49" fontId="5" fillId="6" borderId="11" xfId="0" applyNumberFormat="1" applyFont="1" applyFill="1" applyBorder="1" applyAlignment="1">
      <alignment horizontal="center" vertical="center" textRotation="90" wrapText="1"/>
    </xf>
    <xf numFmtId="0" fontId="10" fillId="6" borderId="15" xfId="0" applyFont="1" applyFill="1" applyBorder="1" applyAlignment="1">
      <alignment horizontal="left" vertical="top" wrapText="1"/>
    </xf>
    <xf numFmtId="3" fontId="4" fillId="6" borderId="52" xfId="0" applyNumberFormat="1" applyFont="1" applyFill="1" applyBorder="1" applyAlignment="1">
      <alignment horizontal="left" vertical="top" wrapText="1"/>
    </xf>
    <xf numFmtId="3" fontId="4" fillId="6" borderId="35" xfId="0" applyNumberFormat="1" applyFont="1" applyFill="1" applyBorder="1" applyAlignment="1">
      <alignment horizontal="left" vertical="top" wrapText="1"/>
    </xf>
    <xf numFmtId="3" fontId="4" fillId="6" borderId="7" xfId="0" applyNumberFormat="1" applyFont="1" applyFill="1" applyBorder="1" applyAlignment="1">
      <alignment horizontal="center" vertical="top" wrapText="1"/>
    </xf>
    <xf numFmtId="3" fontId="4" fillId="6" borderId="33" xfId="0" applyNumberFormat="1" applyFont="1" applyFill="1" applyBorder="1" applyAlignment="1">
      <alignment horizontal="center" vertical="top"/>
    </xf>
    <xf numFmtId="3" fontId="4" fillId="0" borderId="63" xfId="0" applyNumberFormat="1" applyFont="1" applyBorder="1" applyAlignment="1">
      <alignment horizontal="center" vertical="top"/>
    </xf>
    <xf numFmtId="0" fontId="4" fillId="6" borderId="11" xfId="0" applyFont="1" applyFill="1" applyBorder="1" applyAlignment="1">
      <alignment vertical="top" wrapText="1"/>
    </xf>
    <xf numFmtId="166" fontId="19" fillId="0" borderId="0" xfId="0" applyNumberFormat="1" applyFont="1" applyBorder="1" applyAlignment="1">
      <alignment horizontal="center" vertical="top"/>
    </xf>
    <xf numFmtId="49" fontId="4" fillId="6" borderId="101" xfId="0" applyNumberFormat="1" applyFont="1" applyFill="1" applyBorder="1" applyAlignment="1">
      <alignment horizontal="center" vertical="top"/>
    </xf>
    <xf numFmtId="49" fontId="4" fillId="6" borderId="81" xfId="0" applyNumberFormat="1" applyFont="1" applyFill="1" applyBorder="1" applyAlignment="1">
      <alignment horizontal="center" vertical="top"/>
    </xf>
    <xf numFmtId="49" fontId="4" fillId="6" borderId="103" xfId="0" applyNumberFormat="1" applyFont="1" applyFill="1" applyBorder="1" applyAlignment="1">
      <alignment horizontal="center" vertical="top"/>
    </xf>
    <xf numFmtId="49" fontId="4" fillId="6" borderId="96" xfId="0" applyNumberFormat="1" applyFont="1" applyFill="1" applyBorder="1" applyAlignment="1">
      <alignment horizontal="center" vertical="top"/>
    </xf>
    <xf numFmtId="49" fontId="4" fillId="6" borderId="45" xfId="0" applyNumberFormat="1" applyFont="1" applyFill="1" applyBorder="1" applyAlignment="1">
      <alignment vertical="top"/>
    </xf>
    <xf numFmtId="49" fontId="4" fillId="6" borderId="112" xfId="0" applyNumberFormat="1" applyFont="1" applyFill="1" applyBorder="1" applyAlignment="1">
      <alignment vertical="top"/>
    </xf>
    <xf numFmtId="49" fontId="4" fillId="6" borderId="110" xfId="0" applyNumberFormat="1" applyFont="1" applyFill="1" applyBorder="1" applyAlignment="1">
      <alignment vertical="top"/>
    </xf>
    <xf numFmtId="0" fontId="4" fillId="6" borderId="15" xfId="0" applyFont="1" applyFill="1" applyBorder="1" applyAlignment="1">
      <alignment vertical="top" wrapText="1"/>
    </xf>
    <xf numFmtId="3" fontId="4" fillId="6" borderId="12" xfId="0" applyNumberFormat="1" applyFont="1" applyFill="1" applyBorder="1" applyAlignment="1">
      <alignment horizontal="center" vertical="top"/>
    </xf>
    <xf numFmtId="0" fontId="4" fillId="6" borderId="10" xfId="0" applyFont="1" applyFill="1" applyBorder="1" applyAlignment="1">
      <alignment horizontal="left" vertical="top" wrapText="1"/>
    </xf>
    <xf numFmtId="166" fontId="5" fillId="6" borderId="3" xfId="0" applyNumberFormat="1" applyFont="1" applyFill="1" applyBorder="1" applyAlignment="1">
      <alignment horizontal="center" vertical="top"/>
    </xf>
    <xf numFmtId="0" fontId="4" fillId="0" borderId="40" xfId="0" applyFont="1" applyFill="1" applyBorder="1" applyAlignment="1">
      <alignment horizontal="center" vertical="top"/>
    </xf>
    <xf numFmtId="0" fontId="6" fillId="9" borderId="69" xfId="0" applyFont="1" applyFill="1" applyBorder="1" applyAlignment="1">
      <alignment horizontal="center" vertical="top"/>
    </xf>
    <xf numFmtId="166" fontId="5" fillId="6" borderId="2" xfId="0" applyNumberFormat="1" applyFont="1" applyFill="1" applyBorder="1" applyAlignment="1">
      <alignment horizontal="center" vertical="top"/>
    </xf>
    <xf numFmtId="166" fontId="19" fillId="0" borderId="41" xfId="0" applyNumberFormat="1" applyFont="1" applyBorder="1" applyAlignment="1">
      <alignment horizontal="center" vertical="top"/>
    </xf>
    <xf numFmtId="166" fontId="19" fillId="0" borderId="3" xfId="0" applyNumberFormat="1" applyFont="1" applyBorder="1" applyAlignment="1">
      <alignment horizontal="center" vertical="top"/>
    </xf>
    <xf numFmtId="166" fontId="5" fillId="6" borderId="10" xfId="0" applyNumberFormat="1" applyFont="1" applyFill="1" applyBorder="1" applyAlignment="1">
      <alignment horizontal="center" vertical="top"/>
    </xf>
    <xf numFmtId="166" fontId="19" fillId="6" borderId="101" xfId="0" applyNumberFormat="1" applyFont="1" applyFill="1" applyBorder="1" applyAlignment="1">
      <alignment horizontal="center" vertical="top"/>
    </xf>
    <xf numFmtId="166" fontId="4" fillId="6" borderId="2" xfId="0" applyNumberFormat="1" applyFont="1" applyFill="1" applyBorder="1" applyAlignment="1">
      <alignment horizontal="center" vertical="top"/>
    </xf>
    <xf numFmtId="166" fontId="19" fillId="6" borderId="6" xfId="0" applyNumberFormat="1" applyFont="1" applyFill="1" applyBorder="1" applyAlignment="1">
      <alignment horizontal="center" vertical="top"/>
    </xf>
    <xf numFmtId="166" fontId="4" fillId="0" borderId="10" xfId="0" applyNumberFormat="1" applyFont="1" applyFill="1" applyBorder="1" applyAlignment="1">
      <alignment horizontal="center" vertical="top"/>
    </xf>
    <xf numFmtId="166" fontId="6" fillId="9" borderId="29" xfId="0" applyNumberFormat="1" applyFont="1" applyFill="1" applyBorder="1" applyAlignment="1">
      <alignment horizontal="center" vertical="top"/>
    </xf>
    <xf numFmtId="0" fontId="16" fillId="0" borderId="14" xfId="0" applyFont="1" applyBorder="1" applyAlignment="1">
      <alignment vertical="top" wrapText="1"/>
    </xf>
    <xf numFmtId="0" fontId="4" fillId="6" borderId="15" xfId="0" applyFont="1" applyFill="1" applyBorder="1" applyAlignment="1">
      <alignment horizontal="left" vertical="top" wrapText="1"/>
    </xf>
    <xf numFmtId="3" fontId="22" fillId="6" borderId="79" xfId="0" applyNumberFormat="1" applyFont="1" applyFill="1" applyBorder="1" applyAlignment="1">
      <alignment horizontal="left" vertical="top" wrapText="1"/>
    </xf>
    <xf numFmtId="3" fontId="22" fillId="6" borderId="95" xfId="0" applyNumberFormat="1" applyFont="1" applyFill="1" applyBorder="1" applyAlignment="1">
      <alignment horizontal="center" vertical="top"/>
    </xf>
    <xf numFmtId="49" fontId="5" fillId="0" borderId="12" xfId="0" applyNumberFormat="1" applyFont="1" applyBorder="1" applyAlignment="1">
      <alignment horizontal="center" vertical="top" wrapText="1"/>
    </xf>
    <xf numFmtId="49" fontId="5" fillId="0" borderId="58" xfId="0" applyNumberFormat="1" applyFont="1" applyBorder="1" applyAlignment="1">
      <alignment horizontal="center" vertical="top" wrapText="1"/>
    </xf>
    <xf numFmtId="49" fontId="5" fillId="0" borderId="37" xfId="0" applyNumberFormat="1" applyFont="1" applyBorder="1" applyAlignment="1">
      <alignment horizontal="center" vertical="top" wrapText="1"/>
    </xf>
    <xf numFmtId="3" fontId="32" fillId="6" borderId="12" xfId="0" applyNumberFormat="1" applyFont="1" applyFill="1" applyBorder="1" applyAlignment="1">
      <alignment horizontal="center" vertical="top" wrapText="1"/>
    </xf>
    <xf numFmtId="3" fontId="33" fillId="6" borderId="12" xfId="0" applyNumberFormat="1" applyFont="1" applyFill="1" applyBorder="1" applyAlignment="1">
      <alignment horizontal="center" vertical="top"/>
    </xf>
    <xf numFmtId="3" fontId="22" fillId="6" borderId="46" xfId="0" applyNumberFormat="1" applyFont="1" applyFill="1" applyBorder="1" applyAlignment="1">
      <alignment horizontal="center" vertical="top"/>
    </xf>
    <xf numFmtId="166" fontId="22" fillId="6" borderId="50" xfId="0" applyNumberFormat="1" applyFont="1" applyFill="1" applyBorder="1" applyAlignment="1">
      <alignment horizontal="center" vertical="top"/>
    </xf>
    <xf numFmtId="3" fontId="32" fillId="6" borderId="59" xfId="0" applyNumberFormat="1" applyFont="1" applyFill="1" applyBorder="1" applyAlignment="1">
      <alignment horizontal="center" vertical="top" wrapText="1"/>
    </xf>
    <xf numFmtId="3" fontId="33" fillId="6" borderId="59" xfId="0" applyNumberFormat="1" applyFont="1" applyFill="1" applyBorder="1" applyAlignment="1">
      <alignment horizontal="center" vertical="top"/>
    </xf>
    <xf numFmtId="3" fontId="22" fillId="6" borderId="60" xfId="0" applyNumberFormat="1" applyFont="1" applyFill="1" applyBorder="1" applyAlignment="1">
      <alignment horizontal="center" vertical="top"/>
    </xf>
    <xf numFmtId="166" fontId="22" fillId="6" borderId="38" xfId="0" applyNumberFormat="1" applyFont="1" applyFill="1" applyBorder="1" applyAlignment="1">
      <alignment horizontal="center" vertical="top"/>
    </xf>
    <xf numFmtId="3" fontId="32" fillId="6" borderId="39" xfId="0" applyNumberFormat="1" applyFont="1" applyFill="1" applyBorder="1" applyAlignment="1">
      <alignment horizontal="center" vertical="top" wrapText="1"/>
    </xf>
    <xf numFmtId="3" fontId="33" fillId="6" borderId="39" xfId="0" applyNumberFormat="1" applyFont="1" applyFill="1" applyBorder="1" applyAlignment="1">
      <alignment horizontal="center" vertical="top"/>
    </xf>
    <xf numFmtId="3" fontId="22" fillId="6" borderId="50" xfId="0" applyNumberFormat="1" applyFont="1" applyFill="1" applyBorder="1" applyAlignment="1">
      <alignment horizontal="center" vertical="top" wrapText="1"/>
    </xf>
    <xf numFmtId="3" fontId="22" fillId="6" borderId="49" xfId="0" applyNumberFormat="1" applyFont="1" applyFill="1" applyBorder="1" applyAlignment="1">
      <alignment horizontal="center" vertical="top" wrapText="1"/>
    </xf>
    <xf numFmtId="166" fontId="22" fillId="6" borderId="88" xfId="0" applyNumberFormat="1" applyFont="1" applyFill="1" applyBorder="1" applyAlignment="1">
      <alignment horizontal="center" vertical="top"/>
    </xf>
    <xf numFmtId="166" fontId="35" fillId="6" borderId="14" xfId="0" applyNumberFormat="1" applyFont="1" applyFill="1" applyBorder="1" applyAlignment="1">
      <alignment horizontal="center" vertical="top"/>
    </xf>
    <xf numFmtId="3" fontId="22" fillId="6" borderId="15" xfId="0" applyNumberFormat="1" applyFont="1" applyFill="1" applyBorder="1" applyAlignment="1">
      <alignment vertical="top" wrapText="1"/>
    </xf>
    <xf numFmtId="0" fontId="22" fillId="6" borderId="38" xfId="0" applyFont="1" applyFill="1" applyBorder="1" applyAlignment="1">
      <alignment horizontal="center" vertical="top" wrapText="1"/>
    </xf>
    <xf numFmtId="3" fontId="22" fillId="6" borderId="34" xfId="0" applyNumberFormat="1" applyFont="1" applyFill="1" applyBorder="1" applyAlignment="1">
      <alignment horizontal="center" vertical="top" wrapText="1"/>
    </xf>
    <xf numFmtId="166" fontId="22" fillId="6" borderId="37" xfId="0" applyNumberFormat="1" applyFont="1" applyFill="1" applyBorder="1" applyAlignment="1">
      <alignment horizontal="center" vertical="top"/>
    </xf>
    <xf numFmtId="3" fontId="22" fillId="6" borderId="35" xfId="0" applyNumberFormat="1" applyFont="1" applyFill="1" applyBorder="1" applyAlignment="1">
      <alignment vertical="top" wrapText="1"/>
    </xf>
    <xf numFmtId="3" fontId="10" fillId="0" borderId="81" xfId="0" applyNumberFormat="1" applyFont="1" applyFill="1" applyBorder="1" applyAlignment="1">
      <alignment horizontal="center" vertical="top"/>
    </xf>
    <xf numFmtId="3" fontId="10" fillId="0" borderId="103" xfId="0" applyNumberFormat="1" applyFont="1" applyFill="1" applyBorder="1" applyAlignment="1">
      <alignment horizontal="center" vertical="top"/>
    </xf>
    <xf numFmtId="3" fontId="4" fillId="0" borderId="96" xfId="0" applyNumberFormat="1" applyFont="1" applyBorder="1" applyAlignment="1">
      <alignment horizontal="center" vertical="top"/>
    </xf>
    <xf numFmtId="3" fontId="4" fillId="0" borderId="103" xfId="0" applyNumberFormat="1" applyFont="1" applyBorder="1" applyAlignment="1">
      <alignment horizontal="center" vertical="top"/>
    </xf>
    <xf numFmtId="3" fontId="22" fillId="6" borderId="11" xfId="0" applyNumberFormat="1" applyFont="1" applyFill="1" applyBorder="1" applyAlignment="1">
      <alignment horizontal="center" vertical="top"/>
    </xf>
    <xf numFmtId="0" fontId="22" fillId="6" borderId="67" xfId="0" applyFont="1" applyFill="1" applyBorder="1" applyAlignment="1">
      <alignment horizontal="left" vertical="top" wrapText="1"/>
    </xf>
    <xf numFmtId="3" fontId="22" fillId="0" borderId="58" xfId="0" applyNumberFormat="1" applyFont="1" applyFill="1" applyBorder="1" applyAlignment="1">
      <alignment horizontal="center" vertical="top"/>
    </xf>
    <xf numFmtId="3" fontId="22" fillId="0" borderId="11" xfId="0" applyNumberFormat="1" applyFont="1" applyFill="1" applyBorder="1" applyAlignment="1">
      <alignment horizontal="center" vertical="top"/>
    </xf>
    <xf numFmtId="3" fontId="33" fillId="6" borderId="12" xfId="1" applyNumberFormat="1" applyFont="1" applyFill="1" applyBorder="1" applyAlignment="1">
      <alignment horizontal="center" vertical="top"/>
    </xf>
    <xf numFmtId="166" fontId="32" fillId="6" borderId="50" xfId="0" applyNumberFormat="1" applyFont="1" applyFill="1" applyBorder="1" applyAlignment="1">
      <alignment horizontal="center" vertical="top"/>
    </xf>
    <xf numFmtId="3" fontId="32" fillId="0" borderId="39" xfId="0" applyNumberFormat="1" applyFont="1" applyFill="1" applyBorder="1" applyAlignment="1">
      <alignment horizontal="center" vertical="top"/>
    </xf>
    <xf numFmtId="3" fontId="22" fillId="6" borderId="10" xfId="0" applyNumberFormat="1" applyFont="1" applyFill="1" applyBorder="1" applyAlignment="1">
      <alignment horizontal="left" vertical="top" wrapText="1"/>
    </xf>
    <xf numFmtId="3" fontId="32" fillId="6" borderId="12" xfId="0" applyNumberFormat="1" applyFont="1" applyFill="1" applyBorder="1" applyAlignment="1">
      <alignment horizontal="center" vertical="top"/>
    </xf>
    <xf numFmtId="0" fontId="4" fillId="6" borderId="96" xfId="0" applyNumberFormat="1" applyFont="1" applyFill="1" applyBorder="1" applyAlignment="1">
      <alignment horizontal="center" vertical="top"/>
    </xf>
    <xf numFmtId="0" fontId="19" fillId="6" borderId="103" xfId="0" applyNumberFormat="1" applyFont="1" applyFill="1" applyBorder="1" applyAlignment="1">
      <alignment horizontal="center" vertical="top"/>
    </xf>
    <xf numFmtId="0" fontId="22" fillId="0" borderId="46" xfId="0" applyFont="1" applyBorder="1" applyAlignment="1">
      <alignment vertical="top" wrapText="1"/>
    </xf>
    <xf numFmtId="0" fontId="22" fillId="6" borderId="45" xfId="0" applyNumberFormat="1" applyFont="1" applyFill="1" applyBorder="1" applyAlignment="1">
      <alignment horizontal="center" vertical="top"/>
    </xf>
    <xf numFmtId="0" fontId="4" fillId="10" borderId="43" xfId="0" applyFont="1" applyFill="1" applyBorder="1" applyAlignment="1">
      <alignment vertical="top" wrapText="1"/>
    </xf>
    <xf numFmtId="0" fontId="4" fillId="10" borderId="92" xfId="0" applyFont="1" applyFill="1" applyBorder="1" applyAlignment="1">
      <alignment horizontal="center" vertical="top"/>
    </xf>
    <xf numFmtId="0" fontId="4" fillId="0" borderId="10" xfId="0" applyFont="1" applyFill="1" applyBorder="1" applyAlignment="1">
      <alignment horizontal="left" vertical="top" wrapText="1"/>
    </xf>
    <xf numFmtId="0" fontId="4" fillId="0" borderId="11" xfId="0" applyFont="1" applyFill="1" applyBorder="1" applyAlignment="1">
      <alignment horizontal="center" vertical="top"/>
    </xf>
    <xf numFmtId="49" fontId="4" fillId="0" borderId="33" xfId="0" applyNumberFormat="1" applyFont="1" applyFill="1" applyBorder="1" applyAlignment="1">
      <alignment horizontal="center" vertical="top"/>
    </xf>
    <xf numFmtId="3" fontId="22" fillId="0" borderId="35" xfId="0" applyNumberFormat="1" applyFont="1" applyFill="1" applyBorder="1" applyAlignment="1">
      <alignment horizontal="left" vertical="top" wrapText="1"/>
    </xf>
    <xf numFmtId="0" fontId="4" fillId="0" borderId="15" xfId="0" applyFont="1" applyFill="1" applyBorder="1" applyAlignment="1">
      <alignment horizontal="left" vertical="top" wrapText="1"/>
    </xf>
    <xf numFmtId="3" fontId="37" fillId="6" borderId="11" xfId="0" applyNumberFormat="1" applyFont="1" applyFill="1" applyBorder="1" applyAlignment="1">
      <alignment horizontal="center" vertical="top" wrapText="1"/>
    </xf>
    <xf numFmtId="3" fontId="33" fillId="6" borderId="12" xfId="0" applyNumberFormat="1" applyFont="1" applyFill="1" applyBorder="1" applyAlignment="1">
      <alignment horizontal="center" vertical="top" wrapText="1"/>
    </xf>
    <xf numFmtId="166" fontId="32" fillId="6" borderId="41" xfId="0" applyNumberFormat="1" applyFont="1" applyFill="1" applyBorder="1" applyAlignment="1">
      <alignment horizontal="center" vertical="top"/>
    </xf>
    <xf numFmtId="166" fontId="32" fillId="6" borderId="60" xfId="0" applyNumberFormat="1" applyFont="1" applyFill="1" applyBorder="1" applyAlignment="1">
      <alignment horizontal="center" vertical="top"/>
    </xf>
    <xf numFmtId="166" fontId="32" fillId="6" borderId="38" xfId="0" applyNumberFormat="1" applyFont="1" applyFill="1" applyBorder="1" applyAlignment="1">
      <alignment horizontal="center" vertical="top"/>
    </xf>
    <xf numFmtId="0" fontId="22" fillId="6" borderId="34" xfId="0" applyFont="1" applyFill="1" applyBorder="1" applyAlignment="1">
      <alignment vertical="top" wrapText="1"/>
    </xf>
    <xf numFmtId="0" fontId="22" fillId="6" borderId="40" xfId="0" applyFont="1" applyFill="1" applyBorder="1" applyAlignment="1">
      <alignment horizontal="center" vertical="top"/>
    </xf>
    <xf numFmtId="0" fontId="22" fillId="6" borderId="58" xfId="0" applyFont="1" applyFill="1" applyBorder="1" applyAlignment="1">
      <alignment horizontal="center" vertical="top"/>
    </xf>
    <xf numFmtId="166" fontId="31" fillId="6" borderId="44" xfId="0" applyNumberFormat="1" applyFont="1" applyFill="1" applyBorder="1" applyAlignment="1">
      <alignment horizontal="center" vertical="top"/>
    </xf>
    <xf numFmtId="166" fontId="31" fillId="6" borderId="111" xfId="0" applyNumberFormat="1" applyFont="1" applyFill="1" applyBorder="1" applyAlignment="1">
      <alignment horizontal="center" vertical="top"/>
    </xf>
    <xf numFmtId="0" fontId="30" fillId="6" borderId="92" xfId="0" applyFont="1" applyFill="1" applyBorder="1" applyAlignment="1">
      <alignment horizontal="center" vertical="top"/>
    </xf>
    <xf numFmtId="0" fontId="30" fillId="6" borderId="106" xfId="0" applyFont="1" applyFill="1" applyBorder="1" applyAlignment="1">
      <alignment horizontal="center" vertical="top"/>
    </xf>
    <xf numFmtId="166" fontId="23" fillId="6" borderId="62" xfId="0" applyNumberFormat="1" applyFont="1" applyFill="1" applyBorder="1" applyAlignment="1">
      <alignment horizontal="right" vertical="top"/>
    </xf>
    <xf numFmtId="166" fontId="23" fillId="6" borderId="86" xfId="0" applyNumberFormat="1" applyFont="1" applyFill="1" applyBorder="1" applyAlignment="1">
      <alignment horizontal="right" vertical="top"/>
    </xf>
    <xf numFmtId="166" fontId="4" fillId="8" borderId="50" xfId="0" applyNumberFormat="1" applyFont="1" applyFill="1" applyBorder="1" applyAlignment="1">
      <alignment horizontal="center" vertical="top"/>
    </xf>
    <xf numFmtId="166" fontId="4" fillId="8" borderId="68" xfId="0" applyNumberFormat="1" applyFont="1" applyFill="1" applyBorder="1" applyAlignment="1">
      <alignment horizontal="center" vertical="top"/>
    </xf>
    <xf numFmtId="3" fontId="5" fillId="6" borderId="40" xfId="0" applyNumberFormat="1" applyFont="1" applyFill="1" applyBorder="1" applyAlignment="1">
      <alignment horizontal="center" vertical="top"/>
    </xf>
    <xf numFmtId="3" fontId="5" fillId="6" borderId="11" xfId="0" applyNumberFormat="1" applyFont="1" applyFill="1" applyBorder="1" applyAlignment="1">
      <alignment horizontal="center" vertical="top"/>
    </xf>
    <xf numFmtId="3" fontId="32" fillId="0" borderId="58" xfId="0" applyNumberFormat="1" applyFont="1" applyFill="1" applyBorder="1" applyAlignment="1">
      <alignment horizontal="center" vertical="top"/>
    </xf>
    <xf numFmtId="3" fontId="4" fillId="6" borderId="51" xfId="0" applyNumberFormat="1" applyFont="1" applyFill="1" applyBorder="1" applyAlignment="1">
      <alignment horizontal="center" vertical="top"/>
    </xf>
    <xf numFmtId="166" fontId="4" fillId="6" borderId="51" xfId="0" applyNumberFormat="1" applyFont="1" applyFill="1" applyBorder="1" applyAlignment="1">
      <alignment horizontal="center" vertical="top"/>
    </xf>
    <xf numFmtId="49" fontId="4" fillId="6" borderId="96" xfId="0" applyNumberFormat="1" applyFont="1" applyFill="1" applyBorder="1" applyAlignment="1">
      <alignment horizontal="center" vertical="top" wrapText="1"/>
    </xf>
    <xf numFmtId="49" fontId="4" fillId="6" borderId="103" xfId="0" applyNumberFormat="1" applyFont="1" applyFill="1" applyBorder="1" applyAlignment="1">
      <alignment horizontal="center" vertical="top" wrapText="1"/>
    </xf>
    <xf numFmtId="166" fontId="11" fillId="9" borderId="1" xfId="0" applyNumberFormat="1" applyFont="1" applyFill="1" applyBorder="1" applyAlignment="1">
      <alignment vertical="top" wrapText="1"/>
    </xf>
    <xf numFmtId="166" fontId="7" fillId="9" borderId="1" xfId="0" applyNumberFormat="1" applyFont="1" applyFill="1" applyBorder="1" applyAlignment="1">
      <alignment horizontal="center" vertical="center" textRotation="90" wrapText="1"/>
    </xf>
    <xf numFmtId="166" fontId="22" fillId="9" borderId="24" xfId="0" applyNumberFormat="1" applyFont="1" applyFill="1" applyBorder="1" applyAlignment="1">
      <alignment horizontal="left" vertical="top" wrapText="1"/>
    </xf>
    <xf numFmtId="166" fontId="13" fillId="6" borderId="38" xfId="0" applyNumberFormat="1" applyFont="1" applyFill="1" applyBorder="1" applyAlignment="1">
      <alignment horizontal="center" vertical="top"/>
    </xf>
    <xf numFmtId="166" fontId="13" fillId="6" borderId="37" xfId="0" applyNumberFormat="1" applyFont="1" applyFill="1" applyBorder="1" applyAlignment="1">
      <alignment horizontal="center" vertical="top"/>
    </xf>
    <xf numFmtId="3" fontId="4" fillId="6" borderId="15" xfId="0" applyNumberFormat="1" applyFont="1" applyFill="1" applyBorder="1" applyAlignment="1">
      <alignment vertical="top" wrapText="1"/>
    </xf>
    <xf numFmtId="3" fontId="4" fillId="6" borderId="10" xfId="0" applyNumberFormat="1" applyFont="1" applyFill="1" applyBorder="1" applyAlignment="1">
      <alignment horizontal="left" vertical="top" wrapText="1"/>
    </xf>
    <xf numFmtId="3" fontId="4" fillId="6" borderId="21" xfId="0" applyNumberFormat="1" applyFont="1" applyFill="1" applyBorder="1" applyAlignment="1">
      <alignment horizontal="left" vertical="top" wrapText="1"/>
    </xf>
    <xf numFmtId="3" fontId="4" fillId="0" borderId="7" xfId="0" applyNumberFormat="1" applyFont="1" applyBorder="1" applyAlignment="1">
      <alignment horizontal="center" vertical="top" wrapText="1"/>
    </xf>
    <xf numFmtId="3" fontId="4" fillId="6" borderId="3" xfId="0" applyNumberFormat="1" applyFont="1" applyFill="1" applyBorder="1" applyAlignment="1">
      <alignment horizontal="left" vertical="top" wrapText="1"/>
    </xf>
    <xf numFmtId="3" fontId="5" fillId="0" borderId="3" xfId="0" applyNumberFormat="1" applyFont="1" applyFill="1" applyBorder="1" applyAlignment="1">
      <alignment horizontal="center" vertical="top" wrapText="1"/>
    </xf>
    <xf numFmtId="3" fontId="5" fillId="0" borderId="22" xfId="0" applyNumberFormat="1" applyFont="1" applyFill="1" applyBorder="1" applyAlignment="1">
      <alignment horizontal="center" vertical="top" wrapText="1"/>
    </xf>
    <xf numFmtId="3" fontId="6" fillId="4" borderId="2" xfId="0" applyNumberFormat="1" applyFont="1" applyFill="1" applyBorder="1" applyAlignment="1">
      <alignment horizontal="center" vertical="top"/>
    </xf>
    <xf numFmtId="3" fontId="6" fillId="4" borderId="21" xfId="0" applyNumberFormat="1" applyFont="1" applyFill="1" applyBorder="1" applyAlignment="1">
      <alignment horizontal="center" vertical="top"/>
    </xf>
    <xf numFmtId="3" fontId="6" fillId="6" borderId="22" xfId="0" applyNumberFormat="1" applyFont="1" applyFill="1" applyBorder="1" applyAlignment="1">
      <alignment horizontal="center" vertical="top"/>
    </xf>
    <xf numFmtId="3" fontId="4" fillId="0" borderId="30" xfId="0" applyNumberFormat="1" applyFont="1" applyBorder="1" applyAlignment="1">
      <alignment horizontal="center" vertical="top"/>
    </xf>
    <xf numFmtId="3" fontId="4" fillId="0" borderId="0" xfId="0" applyNumberFormat="1" applyFont="1" applyBorder="1" applyAlignment="1">
      <alignment horizontal="center" vertical="top"/>
    </xf>
    <xf numFmtId="3" fontId="4" fillId="0" borderId="1" xfId="0" applyNumberFormat="1" applyFont="1" applyBorder="1" applyAlignment="1">
      <alignment horizontal="center" vertical="top"/>
    </xf>
    <xf numFmtId="3" fontId="4" fillId="6" borderId="40" xfId="0" applyNumberFormat="1" applyFont="1" applyFill="1" applyBorder="1" applyAlignment="1">
      <alignment horizontal="left" vertical="top" wrapText="1"/>
    </xf>
    <xf numFmtId="3" fontId="4" fillId="6" borderId="50" xfId="0" applyNumberFormat="1" applyFont="1" applyFill="1" applyBorder="1" applyAlignment="1">
      <alignment horizontal="center" vertical="top" wrapText="1"/>
    </xf>
    <xf numFmtId="49" fontId="6" fillId="6" borderId="40" xfId="0" applyNumberFormat="1" applyFont="1" applyFill="1" applyBorder="1" applyAlignment="1">
      <alignment horizontal="center" vertical="top"/>
    </xf>
    <xf numFmtId="49" fontId="6" fillId="6" borderId="11" xfId="0" applyNumberFormat="1" applyFont="1" applyFill="1" applyBorder="1" applyAlignment="1">
      <alignment horizontal="center" vertical="top"/>
    </xf>
    <xf numFmtId="49" fontId="6" fillId="6" borderId="58" xfId="0" applyNumberFormat="1" applyFont="1" applyFill="1" applyBorder="1" applyAlignment="1">
      <alignment horizontal="center" vertical="top"/>
    </xf>
    <xf numFmtId="3" fontId="4" fillId="6" borderId="52" xfId="0" applyNumberFormat="1" applyFont="1" applyFill="1" applyBorder="1" applyAlignment="1">
      <alignment horizontal="left" vertical="top" wrapText="1"/>
    </xf>
    <xf numFmtId="3" fontId="6" fillId="5" borderId="22" xfId="0" applyNumberFormat="1" applyFont="1" applyFill="1" applyBorder="1" applyAlignment="1">
      <alignment horizontal="center" vertical="top"/>
    </xf>
    <xf numFmtId="3" fontId="4" fillId="6" borderId="35" xfId="0" applyNumberFormat="1" applyFont="1" applyFill="1" applyBorder="1" applyAlignment="1">
      <alignment horizontal="left" vertical="top" wrapText="1"/>
    </xf>
    <xf numFmtId="3" fontId="6" fillId="0" borderId="4" xfId="0" applyNumberFormat="1" applyFont="1" applyFill="1" applyBorder="1" applyAlignment="1">
      <alignment horizontal="center" vertical="top"/>
    </xf>
    <xf numFmtId="3" fontId="4" fillId="6" borderId="7" xfId="0" applyNumberFormat="1" applyFont="1" applyFill="1" applyBorder="1" applyAlignment="1">
      <alignment horizontal="center" vertical="top" wrapText="1"/>
    </xf>
    <xf numFmtId="3" fontId="4" fillId="6" borderId="26" xfId="0" applyNumberFormat="1" applyFont="1" applyFill="1" applyBorder="1" applyAlignment="1">
      <alignment horizontal="center" vertical="top" wrapText="1"/>
    </xf>
    <xf numFmtId="3" fontId="4" fillId="6" borderId="22" xfId="0" applyNumberFormat="1" applyFont="1" applyFill="1" applyBorder="1" applyAlignment="1">
      <alignment horizontal="left" vertical="top" wrapText="1"/>
    </xf>
    <xf numFmtId="3" fontId="6" fillId="5" borderId="11" xfId="0" applyNumberFormat="1" applyFont="1" applyFill="1" applyBorder="1" applyAlignment="1">
      <alignment horizontal="center" vertical="top"/>
    </xf>
    <xf numFmtId="3" fontId="6" fillId="6" borderId="11" xfId="0" applyNumberFormat="1" applyFont="1" applyFill="1" applyBorder="1" applyAlignment="1">
      <alignment horizontal="center" vertical="top"/>
    </xf>
    <xf numFmtId="49" fontId="4" fillId="0" borderId="14" xfId="0" applyNumberFormat="1" applyFont="1" applyBorder="1" applyAlignment="1">
      <alignment horizontal="center" vertical="top" wrapText="1"/>
    </xf>
    <xf numFmtId="3" fontId="4" fillId="6" borderId="11" xfId="0" applyNumberFormat="1" applyFont="1" applyFill="1" applyBorder="1" applyAlignment="1">
      <alignment horizontal="left" vertical="top" wrapText="1"/>
    </xf>
    <xf numFmtId="0" fontId="4" fillId="6" borderId="10" xfId="0" applyFont="1" applyFill="1" applyBorder="1" applyAlignment="1">
      <alignment horizontal="left" vertical="top" wrapText="1"/>
    </xf>
    <xf numFmtId="3" fontId="4" fillId="6" borderId="14" xfId="0" applyNumberFormat="1" applyFont="1" applyFill="1" applyBorder="1" applyAlignment="1">
      <alignment horizontal="center" vertical="top" wrapText="1"/>
    </xf>
    <xf numFmtId="49" fontId="6" fillId="6" borderId="33" xfId="0" applyNumberFormat="1" applyFont="1" applyFill="1" applyBorder="1" applyAlignment="1">
      <alignment horizontal="center" vertical="top"/>
    </xf>
    <xf numFmtId="3" fontId="4" fillId="6" borderId="40" xfId="0" applyNumberFormat="1" applyFont="1" applyFill="1" applyBorder="1" applyAlignment="1">
      <alignment vertical="top" wrapText="1"/>
    </xf>
    <xf numFmtId="3" fontId="4" fillId="6" borderId="11" xfId="0" applyNumberFormat="1" applyFont="1" applyFill="1" applyBorder="1" applyAlignment="1">
      <alignment vertical="top" wrapText="1"/>
    </xf>
    <xf numFmtId="3" fontId="6" fillId="6" borderId="39"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6" fillId="6" borderId="59" xfId="0" applyNumberFormat="1" applyFont="1" applyFill="1" applyBorder="1" applyAlignment="1">
      <alignment horizontal="center" vertical="top"/>
    </xf>
    <xf numFmtId="0" fontId="2" fillId="0" borderId="0" xfId="0" applyFont="1" applyAlignment="1">
      <alignment horizontal="center" vertical="top" wrapText="1"/>
    </xf>
    <xf numFmtId="3" fontId="6" fillId="4" borderId="10" xfId="0" applyNumberFormat="1" applyFont="1" applyFill="1" applyBorder="1" applyAlignment="1">
      <alignment horizontal="center" vertical="top"/>
    </xf>
    <xf numFmtId="3" fontId="6" fillId="5" borderId="12" xfId="0" applyNumberFormat="1" applyFont="1" applyFill="1" applyBorder="1" applyAlignment="1">
      <alignment horizontal="center" vertical="top"/>
    </xf>
    <xf numFmtId="3" fontId="6" fillId="9" borderId="11" xfId="0" applyNumberFormat="1" applyFont="1" applyFill="1" applyBorder="1" applyAlignment="1">
      <alignment horizontal="center" vertical="top"/>
    </xf>
    <xf numFmtId="3" fontId="6" fillId="9" borderId="12" xfId="0" applyNumberFormat="1" applyFont="1" applyFill="1" applyBorder="1" applyAlignment="1">
      <alignment horizontal="center" vertical="top"/>
    </xf>
    <xf numFmtId="3" fontId="4" fillId="6" borderId="63" xfId="0" applyNumberFormat="1" applyFont="1" applyFill="1" applyBorder="1" applyAlignment="1">
      <alignment horizontal="center" vertical="top"/>
    </xf>
    <xf numFmtId="3" fontId="4" fillId="6" borderId="33" xfId="0" applyNumberFormat="1" applyFont="1" applyFill="1" applyBorder="1" applyAlignment="1">
      <alignment horizontal="center" vertical="top"/>
    </xf>
    <xf numFmtId="3" fontId="4" fillId="6" borderId="28" xfId="0" applyNumberFormat="1" applyFont="1" applyFill="1" applyBorder="1" applyAlignment="1">
      <alignment horizontal="center" vertical="top"/>
    </xf>
    <xf numFmtId="3" fontId="4" fillId="0" borderId="63" xfId="0" applyNumberFormat="1" applyFont="1" applyBorder="1" applyAlignment="1">
      <alignment horizontal="center" vertical="top"/>
    </xf>
    <xf numFmtId="3" fontId="4" fillId="0" borderId="33" xfId="0" applyNumberFormat="1" applyFont="1" applyBorder="1" applyAlignment="1">
      <alignment horizontal="center" vertical="top"/>
    </xf>
    <xf numFmtId="3" fontId="4" fillId="0" borderId="28" xfId="0" applyNumberFormat="1" applyFont="1" applyBorder="1" applyAlignment="1">
      <alignment horizontal="center" vertical="top"/>
    </xf>
    <xf numFmtId="3" fontId="22" fillId="6" borderId="14" xfId="0" applyNumberFormat="1" applyFont="1" applyFill="1" applyBorder="1" applyAlignment="1">
      <alignment horizontal="center" vertical="top" wrapText="1"/>
    </xf>
    <xf numFmtId="3" fontId="4" fillId="6" borderId="30"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3" fontId="4" fillId="6" borderId="1" xfId="0" applyNumberFormat="1" applyFont="1" applyFill="1" applyBorder="1" applyAlignment="1">
      <alignment horizontal="center" vertical="top"/>
    </xf>
    <xf numFmtId="3" fontId="16" fillId="6" borderId="11" xfId="0" applyNumberFormat="1" applyFont="1" applyFill="1" applyBorder="1" applyAlignment="1">
      <alignment horizontal="left" vertical="top" wrapText="1"/>
    </xf>
    <xf numFmtId="3" fontId="4" fillId="6" borderId="0" xfId="0" applyNumberFormat="1" applyFont="1" applyFill="1" applyBorder="1" applyAlignment="1">
      <alignment horizontal="center" vertical="top" wrapText="1"/>
    </xf>
    <xf numFmtId="3" fontId="4" fillId="0" borderId="26" xfId="0" applyNumberFormat="1" applyFont="1" applyBorder="1" applyAlignment="1">
      <alignment horizontal="center" vertical="top" wrapText="1"/>
    </xf>
    <xf numFmtId="49" fontId="6" fillId="5" borderId="11" xfId="0" applyNumberFormat="1" applyFont="1" applyFill="1" applyBorder="1" applyAlignment="1">
      <alignment horizontal="center" vertical="top"/>
    </xf>
    <xf numFmtId="49" fontId="6" fillId="5" borderId="22" xfId="0" applyNumberFormat="1" applyFont="1" applyFill="1" applyBorder="1" applyAlignment="1">
      <alignment horizontal="center" vertical="top"/>
    </xf>
    <xf numFmtId="49" fontId="6" fillId="4" borderId="10" xfId="0" applyNumberFormat="1" applyFont="1" applyFill="1" applyBorder="1" applyAlignment="1">
      <alignment horizontal="center" vertical="top"/>
    </xf>
    <xf numFmtId="49" fontId="6" fillId="9" borderId="12" xfId="0" applyNumberFormat="1" applyFont="1" applyFill="1" applyBorder="1" applyAlignment="1">
      <alignment horizontal="center" vertical="top"/>
    </xf>
    <xf numFmtId="3" fontId="6" fillId="9" borderId="24" xfId="0" applyNumberFormat="1" applyFont="1" applyFill="1" applyBorder="1" applyAlignment="1">
      <alignment horizontal="right" vertical="top" wrapText="1"/>
    </xf>
    <xf numFmtId="0" fontId="4" fillId="6" borderId="11" xfId="0" applyFont="1" applyFill="1" applyBorder="1" applyAlignment="1">
      <alignment vertical="top" wrapText="1"/>
    </xf>
    <xf numFmtId="49" fontId="6" fillId="6" borderId="4" xfId="0" applyNumberFormat="1" applyFont="1" applyFill="1" applyBorder="1" applyAlignment="1">
      <alignment horizontal="center" vertical="top"/>
    </xf>
    <xf numFmtId="49" fontId="6" fillId="6" borderId="12" xfId="0" applyNumberFormat="1" applyFont="1" applyFill="1" applyBorder="1" applyAlignment="1">
      <alignment horizontal="center" vertical="top"/>
    </xf>
    <xf numFmtId="49" fontId="6" fillId="6" borderId="23" xfId="0" applyNumberFormat="1" applyFont="1" applyFill="1" applyBorder="1" applyAlignment="1">
      <alignment horizontal="center" vertical="top"/>
    </xf>
    <xf numFmtId="0" fontId="4" fillId="6" borderId="58" xfId="0" applyFont="1" applyFill="1" applyBorder="1" applyAlignment="1">
      <alignment horizontal="left" vertical="top" wrapText="1"/>
    </xf>
    <xf numFmtId="3" fontId="6" fillId="6" borderId="65" xfId="0" applyNumberFormat="1" applyFont="1" applyFill="1" applyBorder="1" applyAlignment="1">
      <alignment horizontal="center" vertical="top"/>
    </xf>
    <xf numFmtId="3" fontId="4" fillId="0" borderId="65" xfId="0" applyNumberFormat="1" applyFont="1" applyBorder="1" applyAlignment="1">
      <alignment horizontal="center" vertical="top"/>
    </xf>
    <xf numFmtId="3" fontId="6" fillId="0" borderId="0" xfId="0" applyNumberFormat="1" applyFont="1" applyFill="1" applyBorder="1" applyAlignment="1">
      <alignment horizontal="center" vertical="top" wrapText="1"/>
    </xf>
    <xf numFmtId="3" fontId="6" fillId="0" borderId="77" xfId="0" applyNumberFormat="1" applyFont="1" applyBorder="1" applyAlignment="1">
      <alignment horizontal="center" vertical="center" wrapText="1"/>
    </xf>
    <xf numFmtId="3" fontId="4" fillId="6" borderId="52" xfId="0" applyNumberFormat="1" applyFont="1" applyFill="1" applyBorder="1" applyAlignment="1">
      <alignment vertical="top" wrapText="1"/>
    </xf>
    <xf numFmtId="3" fontId="4" fillId="6" borderId="4" xfId="0" applyNumberFormat="1" applyFont="1" applyFill="1" applyBorder="1" applyAlignment="1">
      <alignment horizontal="center" vertical="top"/>
    </xf>
    <xf numFmtId="3" fontId="4" fillId="6" borderId="12"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3" fontId="4" fillId="6" borderId="14" xfId="1" applyNumberFormat="1" applyFont="1" applyFill="1" applyBorder="1" applyAlignment="1">
      <alignment horizontal="center" vertical="top" wrapText="1"/>
    </xf>
    <xf numFmtId="3" fontId="6" fillId="6" borderId="3" xfId="0" applyNumberFormat="1" applyFont="1" applyFill="1" applyBorder="1" applyAlignment="1">
      <alignment horizontal="left" vertical="top" wrapText="1"/>
    </xf>
    <xf numFmtId="3" fontId="4" fillId="6" borderId="15" xfId="0" applyNumberFormat="1" applyFont="1" applyFill="1" applyBorder="1" applyAlignment="1">
      <alignment horizontal="left" vertical="top" wrapText="1"/>
    </xf>
    <xf numFmtId="0" fontId="4" fillId="6" borderId="85" xfId="0" applyFont="1" applyFill="1" applyBorder="1" applyAlignment="1">
      <alignment horizontal="left" vertical="top" wrapText="1"/>
    </xf>
    <xf numFmtId="3" fontId="4" fillId="6" borderId="36" xfId="0" applyNumberFormat="1" applyFont="1" applyFill="1" applyBorder="1" applyAlignment="1">
      <alignment horizontal="left" vertical="top" wrapText="1"/>
    </xf>
    <xf numFmtId="3" fontId="6" fillId="6" borderId="3" xfId="0" applyNumberFormat="1" applyFont="1" applyFill="1" applyBorder="1" applyAlignment="1">
      <alignment vertical="top" wrapText="1"/>
    </xf>
    <xf numFmtId="3" fontId="4" fillId="6" borderId="10" xfId="0" applyNumberFormat="1" applyFont="1" applyFill="1" applyBorder="1" applyAlignment="1">
      <alignment vertical="top" wrapText="1"/>
    </xf>
    <xf numFmtId="0" fontId="4" fillId="6" borderId="58" xfId="0" applyFont="1" applyFill="1" applyBorder="1" applyAlignment="1">
      <alignment vertical="top" wrapText="1"/>
    </xf>
    <xf numFmtId="3" fontId="4" fillId="6" borderId="10" xfId="0" applyNumberFormat="1" applyFont="1" applyFill="1" applyBorder="1" applyAlignment="1">
      <alignment horizontal="left" vertical="top" wrapText="1"/>
    </xf>
    <xf numFmtId="0" fontId="16" fillId="0" borderId="0" xfId="0" applyFont="1" applyFill="1" applyAlignment="1">
      <alignment horizontal="left"/>
    </xf>
    <xf numFmtId="0" fontId="4" fillId="0" borderId="0" xfId="0" applyFont="1" applyFill="1" applyAlignment="1">
      <alignment horizontal="left" vertical="top"/>
    </xf>
    <xf numFmtId="3" fontId="4" fillId="0" borderId="0" xfId="0" applyNumberFormat="1" applyFont="1" applyFill="1" applyBorder="1" applyAlignment="1">
      <alignment horizontal="left" vertical="top"/>
    </xf>
    <xf numFmtId="0" fontId="4" fillId="0" borderId="0" xfId="0" applyFont="1" applyFill="1" applyBorder="1" applyAlignment="1">
      <alignment horizontal="left" vertical="top"/>
    </xf>
    <xf numFmtId="0" fontId="39" fillId="0" borderId="0" xfId="0" applyFont="1" applyAlignment="1">
      <alignment horizontal="left" vertical="top" wrapText="1"/>
    </xf>
    <xf numFmtId="0" fontId="32" fillId="0" borderId="0" xfId="0" applyFont="1" applyFill="1" applyAlignment="1">
      <alignment horizontal="left" vertical="top" wrapText="1"/>
    </xf>
    <xf numFmtId="166" fontId="4" fillId="0" borderId="0" xfId="0" applyNumberFormat="1" applyFont="1" applyFill="1" applyBorder="1" applyAlignment="1">
      <alignment horizontal="left" vertical="top"/>
    </xf>
    <xf numFmtId="0" fontId="4" fillId="0" borderId="0" xfId="0" applyFont="1" applyAlignment="1">
      <alignment horizontal="left"/>
    </xf>
    <xf numFmtId="0" fontId="9" fillId="0" borderId="0" xfId="0" applyFont="1" applyFill="1" applyBorder="1" applyAlignment="1">
      <alignment horizontal="left" vertical="top"/>
    </xf>
    <xf numFmtId="0" fontId="19" fillId="0" borderId="0" xfId="0" applyFont="1" applyFill="1" applyBorder="1" applyAlignment="1">
      <alignment horizontal="left" vertical="top"/>
    </xf>
    <xf numFmtId="0" fontId="9" fillId="0" borderId="0" xfId="0" applyFont="1" applyFill="1" applyAlignment="1">
      <alignment horizontal="left" vertical="top"/>
    </xf>
    <xf numFmtId="0" fontId="26" fillId="0" borderId="0" xfId="0" applyFont="1" applyAlignment="1">
      <alignment vertical="top" wrapText="1"/>
    </xf>
    <xf numFmtId="166" fontId="23" fillId="6" borderId="14" xfId="0" applyNumberFormat="1" applyFont="1" applyFill="1" applyBorder="1" applyAlignment="1">
      <alignment horizontal="center" vertical="top"/>
    </xf>
    <xf numFmtId="166" fontId="23" fillId="6" borderId="0" xfId="0" applyNumberFormat="1" applyFont="1" applyFill="1" applyBorder="1" applyAlignment="1">
      <alignment horizontal="center" vertical="top"/>
    </xf>
    <xf numFmtId="3" fontId="6" fillId="4" borderId="10"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3" fontId="4" fillId="6" borderId="14" xfId="0" applyNumberFormat="1" applyFont="1" applyFill="1" applyBorder="1" applyAlignment="1">
      <alignment horizontal="center" vertical="top" wrapText="1"/>
    </xf>
    <xf numFmtId="49" fontId="6" fillId="6" borderId="11" xfId="0" applyNumberFormat="1" applyFont="1" applyFill="1" applyBorder="1" applyAlignment="1">
      <alignment horizontal="center" vertical="top"/>
    </xf>
    <xf numFmtId="3" fontId="6" fillId="9" borderId="11" xfId="0" applyNumberFormat="1" applyFont="1" applyFill="1" applyBorder="1" applyAlignment="1">
      <alignment horizontal="center" vertical="top"/>
    </xf>
    <xf numFmtId="3" fontId="22" fillId="6" borderId="58" xfId="0" applyNumberFormat="1" applyFont="1" applyFill="1" applyBorder="1" applyAlignment="1">
      <alignment horizontal="center" vertical="top"/>
    </xf>
    <xf numFmtId="3" fontId="6" fillId="4" borderId="10" xfId="0" applyNumberFormat="1" applyFont="1" applyFill="1" applyBorder="1" applyAlignment="1">
      <alignment horizontal="center" vertical="top"/>
    </xf>
    <xf numFmtId="3" fontId="4" fillId="6" borderId="14" xfId="0" applyNumberFormat="1" applyFont="1" applyFill="1" applyBorder="1" applyAlignment="1">
      <alignment horizontal="center" vertical="top" wrapText="1"/>
    </xf>
    <xf numFmtId="3" fontId="6" fillId="9" borderId="11"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49" fontId="6" fillId="6" borderId="58" xfId="0" applyNumberFormat="1" applyFont="1" applyFill="1" applyBorder="1" applyAlignment="1">
      <alignment horizontal="center" vertical="top"/>
    </xf>
    <xf numFmtId="0" fontId="4" fillId="6" borderId="40" xfId="0" applyFont="1" applyFill="1" applyBorder="1" applyAlignment="1">
      <alignment vertical="top" wrapText="1"/>
    </xf>
    <xf numFmtId="49" fontId="6" fillId="6" borderId="40" xfId="0" applyNumberFormat="1" applyFont="1" applyFill="1" applyBorder="1" applyAlignment="1">
      <alignment horizontal="center" vertical="top"/>
    </xf>
    <xf numFmtId="0" fontId="0" fillId="0" borderId="0" xfId="0" applyFill="1" applyAlignment="1">
      <alignment horizontal="left"/>
    </xf>
    <xf numFmtId="0" fontId="9" fillId="0" borderId="0" xfId="0" applyFont="1" applyFill="1" applyBorder="1" applyAlignment="1">
      <alignment vertical="top"/>
    </xf>
    <xf numFmtId="0" fontId="4" fillId="6" borderId="42" xfId="0" applyFont="1" applyFill="1" applyBorder="1" applyAlignment="1">
      <alignment vertical="top" wrapText="1"/>
    </xf>
    <xf numFmtId="3" fontId="4" fillId="6" borderId="42" xfId="0" applyNumberFormat="1" applyFont="1" applyFill="1" applyBorder="1" applyAlignment="1">
      <alignment horizontal="center" vertical="top"/>
    </xf>
    <xf numFmtId="3" fontId="22" fillId="6" borderId="49" xfId="0" applyNumberFormat="1" applyFont="1" applyFill="1" applyBorder="1" applyAlignment="1">
      <alignment horizontal="center" vertical="top"/>
    </xf>
    <xf numFmtId="3" fontId="22" fillId="6" borderId="34" xfId="0" applyNumberFormat="1" applyFont="1" applyFill="1" applyBorder="1" applyAlignment="1">
      <alignment horizontal="center" vertical="top"/>
    </xf>
    <xf numFmtId="166" fontId="5" fillId="6" borderId="62" xfId="0" applyNumberFormat="1" applyFont="1" applyFill="1" applyBorder="1" applyAlignment="1">
      <alignment horizontal="right" vertical="top"/>
    </xf>
    <xf numFmtId="166" fontId="5" fillId="6" borderId="68" xfId="0" applyNumberFormat="1" applyFont="1" applyFill="1" applyBorder="1" applyAlignment="1">
      <alignment horizontal="center" vertical="top"/>
    </xf>
    <xf numFmtId="0" fontId="4" fillId="6" borderId="15" xfId="0" applyFont="1" applyFill="1" applyBorder="1" applyAlignment="1">
      <alignment vertical="top" wrapText="1"/>
    </xf>
    <xf numFmtId="3" fontId="6" fillId="4" borderId="10"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3" fontId="4" fillId="6" borderId="14" xfId="0" applyNumberFormat="1" applyFont="1" applyFill="1" applyBorder="1" applyAlignment="1">
      <alignment horizontal="center" vertical="top" wrapText="1"/>
    </xf>
    <xf numFmtId="49" fontId="6" fillId="6" borderId="58" xfId="0" applyNumberFormat="1" applyFont="1" applyFill="1" applyBorder="1" applyAlignment="1">
      <alignment horizontal="center" vertical="top"/>
    </xf>
    <xf numFmtId="3" fontId="4" fillId="6" borderId="11" xfId="0" applyNumberFormat="1" applyFont="1" applyFill="1" applyBorder="1" applyAlignment="1">
      <alignment horizontal="left" vertical="top" wrapText="1"/>
    </xf>
    <xf numFmtId="3" fontId="4" fillId="6" borderId="33"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6" fillId="9" borderId="11" xfId="0" applyNumberFormat="1" applyFont="1" applyFill="1" applyBorder="1" applyAlignment="1">
      <alignment horizontal="center" vertical="top"/>
    </xf>
    <xf numFmtId="3" fontId="4" fillId="6" borderId="11" xfId="0" applyNumberFormat="1" applyFont="1" applyFill="1" applyBorder="1" applyAlignment="1">
      <alignment horizontal="left" vertical="top" wrapText="1"/>
    </xf>
    <xf numFmtId="3" fontId="6" fillId="6" borderId="12" xfId="0" applyNumberFormat="1" applyFont="1" applyFill="1" applyBorder="1" applyAlignment="1">
      <alignment horizontal="center" vertical="top"/>
    </xf>
    <xf numFmtId="3" fontId="6" fillId="4" borderId="10" xfId="0" applyNumberFormat="1" applyFont="1" applyFill="1" applyBorder="1" applyAlignment="1">
      <alignment horizontal="center" vertical="top"/>
    </xf>
    <xf numFmtId="3" fontId="6" fillId="5" borderId="12" xfId="0" applyNumberFormat="1" applyFont="1" applyFill="1" applyBorder="1" applyAlignment="1">
      <alignment horizontal="center" vertical="top"/>
    </xf>
    <xf numFmtId="3" fontId="6" fillId="9" borderId="12" xfId="0" applyNumberFormat="1" applyFont="1" applyFill="1" applyBorder="1" applyAlignment="1">
      <alignment horizontal="center" vertical="top"/>
    </xf>
    <xf numFmtId="3" fontId="4" fillId="6" borderId="14" xfId="0" applyNumberFormat="1" applyFont="1" applyFill="1" applyBorder="1" applyAlignment="1">
      <alignment horizontal="center" vertical="top" wrapText="1"/>
    </xf>
    <xf numFmtId="49" fontId="6" fillId="6" borderId="11" xfId="0" applyNumberFormat="1" applyFont="1" applyFill="1" applyBorder="1" applyAlignment="1">
      <alignment horizontal="center" vertical="top"/>
    </xf>
    <xf numFmtId="3" fontId="4" fillId="6" borderId="37"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6" fillId="4" borderId="10"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0" fontId="16" fillId="6" borderId="11" xfId="0" applyFont="1" applyFill="1" applyBorder="1" applyAlignment="1">
      <alignment horizontal="center" wrapText="1"/>
    </xf>
    <xf numFmtId="0" fontId="4" fillId="6" borderId="11" xfId="0" applyFont="1" applyFill="1" applyBorder="1" applyAlignment="1">
      <alignment vertical="top" wrapText="1"/>
    </xf>
    <xf numFmtId="3" fontId="4" fillId="6" borderId="115" xfId="0" applyNumberFormat="1" applyFont="1" applyFill="1" applyBorder="1" applyAlignment="1">
      <alignment horizontal="center" vertical="top" wrapText="1"/>
    </xf>
    <xf numFmtId="166" fontId="4" fillId="6" borderId="118" xfId="0" applyNumberFormat="1" applyFont="1" applyFill="1" applyBorder="1" applyAlignment="1">
      <alignment horizontal="center" vertical="top"/>
    </xf>
    <xf numFmtId="49" fontId="6" fillId="6" borderId="12"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49" fontId="6" fillId="6" borderId="11" xfId="0" applyNumberFormat="1" applyFont="1" applyFill="1" applyBorder="1" applyAlignment="1">
      <alignment horizontal="center" vertical="top"/>
    </xf>
    <xf numFmtId="3" fontId="4" fillId="6" borderId="12" xfId="0" applyNumberFormat="1" applyFont="1" applyFill="1" applyBorder="1" applyAlignment="1">
      <alignment horizontal="center" vertical="top"/>
    </xf>
    <xf numFmtId="3" fontId="6" fillId="9" borderId="12" xfId="0" applyNumberFormat="1" applyFont="1" applyFill="1" applyBorder="1" applyAlignment="1">
      <alignment horizontal="center" vertical="top"/>
    </xf>
    <xf numFmtId="49" fontId="4" fillId="6" borderId="104" xfId="0" applyNumberFormat="1" applyFont="1" applyFill="1" applyBorder="1" applyAlignment="1">
      <alignment horizontal="center" vertical="top"/>
    </xf>
    <xf numFmtId="3" fontId="4" fillId="6" borderId="14" xfId="0" applyNumberFormat="1" applyFont="1" applyFill="1" applyBorder="1" applyAlignment="1">
      <alignment horizontal="center" vertical="top" wrapText="1"/>
    </xf>
    <xf numFmtId="3" fontId="6" fillId="6" borderId="39"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0" fontId="20" fillId="0" borderId="58" xfId="0" applyFont="1" applyBorder="1" applyAlignment="1">
      <alignment vertical="top" wrapText="1"/>
    </xf>
    <xf numFmtId="3" fontId="4" fillId="6" borderId="51" xfId="0" applyNumberFormat="1" applyFont="1" applyFill="1" applyBorder="1" applyAlignment="1">
      <alignment vertical="top" wrapText="1"/>
    </xf>
    <xf numFmtId="3" fontId="4" fillId="6" borderId="34" xfId="0" applyNumberFormat="1" applyFont="1" applyFill="1" applyBorder="1" applyAlignment="1">
      <alignment vertical="top" wrapText="1"/>
    </xf>
    <xf numFmtId="49" fontId="4" fillId="6" borderId="59" xfId="0" applyNumberFormat="1" applyFont="1" applyFill="1" applyBorder="1" applyAlignment="1">
      <alignment horizontal="center" vertical="top"/>
    </xf>
    <xf numFmtId="49" fontId="4" fillId="6" borderId="58" xfId="0" applyNumberFormat="1" applyFont="1" applyFill="1" applyBorder="1" applyAlignment="1">
      <alignment horizontal="center" vertical="top"/>
    </xf>
    <xf numFmtId="3" fontId="4" fillId="6" borderId="50" xfId="0" applyNumberFormat="1" applyFont="1" applyFill="1" applyBorder="1" applyAlignment="1">
      <alignment horizontal="center" vertical="top" wrapText="1"/>
    </xf>
    <xf numFmtId="3" fontId="6" fillId="6" borderId="39" xfId="0" applyNumberFormat="1" applyFont="1" applyFill="1" applyBorder="1" applyAlignment="1">
      <alignment horizontal="center" vertical="top"/>
    </xf>
    <xf numFmtId="3" fontId="6" fillId="4" borderId="10" xfId="0" applyNumberFormat="1" applyFont="1" applyFill="1" applyBorder="1" applyAlignment="1">
      <alignment horizontal="center" vertical="top"/>
    </xf>
    <xf numFmtId="3" fontId="6" fillId="6" borderId="59" xfId="0" applyNumberFormat="1" applyFont="1" applyFill="1" applyBorder="1" applyAlignment="1">
      <alignment horizontal="center" vertical="top"/>
    </xf>
    <xf numFmtId="49" fontId="6" fillId="6" borderId="11" xfId="0" applyNumberFormat="1" applyFont="1" applyFill="1" applyBorder="1" applyAlignment="1">
      <alignment horizontal="center" vertical="top"/>
    </xf>
    <xf numFmtId="0" fontId="10" fillId="6" borderId="15" xfId="0" applyFont="1" applyFill="1" applyBorder="1" applyAlignment="1">
      <alignment horizontal="left" vertical="top" wrapText="1"/>
    </xf>
    <xf numFmtId="0" fontId="4" fillId="6" borderId="34" xfId="0" applyFont="1" applyFill="1" applyBorder="1" applyAlignment="1">
      <alignment horizontal="left" vertical="top" wrapText="1"/>
    </xf>
    <xf numFmtId="3" fontId="22" fillId="9" borderId="1" xfId="0" applyNumberFormat="1" applyFont="1" applyFill="1" applyBorder="1" applyAlignment="1">
      <alignment horizontal="center" vertical="top"/>
    </xf>
    <xf numFmtId="3" fontId="4" fillId="9" borderId="1" xfId="0" applyNumberFormat="1" applyFont="1" applyFill="1" applyBorder="1" applyAlignment="1">
      <alignment horizontal="center" vertical="top"/>
    </xf>
    <xf numFmtId="3" fontId="5" fillId="9" borderId="1" xfId="0" applyNumberFormat="1" applyFont="1" applyFill="1" applyBorder="1" applyAlignment="1">
      <alignment horizontal="center" vertical="top" wrapText="1"/>
    </xf>
    <xf numFmtId="3" fontId="40" fillId="6" borderId="40" xfId="0" applyNumberFormat="1" applyFont="1" applyFill="1" applyBorder="1" applyAlignment="1">
      <alignment horizontal="center" vertical="top"/>
    </xf>
    <xf numFmtId="3" fontId="40" fillId="6" borderId="54" xfId="0" applyNumberFormat="1" applyFont="1" applyFill="1" applyBorder="1" applyAlignment="1">
      <alignment horizontal="center" vertical="top"/>
    </xf>
    <xf numFmtId="3" fontId="40" fillId="6" borderId="18" xfId="0" applyNumberFormat="1" applyFont="1" applyFill="1" applyBorder="1" applyAlignment="1">
      <alignment horizontal="center" vertical="top"/>
    </xf>
    <xf numFmtId="0" fontId="22" fillId="6" borderId="34" xfId="0" applyFont="1" applyFill="1" applyBorder="1" applyAlignment="1">
      <alignment horizontal="left" vertical="top" wrapText="1"/>
    </xf>
    <xf numFmtId="3" fontId="22" fillId="6" borderId="36" xfId="0" applyNumberFormat="1" applyFont="1" applyFill="1" applyBorder="1" applyAlignment="1">
      <alignment horizontal="center" vertical="top"/>
    </xf>
    <xf numFmtId="3" fontId="22" fillId="6" borderId="110" xfId="0" applyNumberFormat="1" applyFont="1" applyFill="1" applyBorder="1" applyAlignment="1">
      <alignment horizontal="center" vertical="top"/>
    </xf>
    <xf numFmtId="3" fontId="41" fillId="6" borderId="40" xfId="0" applyNumberFormat="1" applyFont="1" applyFill="1" applyBorder="1" applyAlignment="1">
      <alignment horizontal="center" vertical="top" wrapText="1"/>
    </xf>
    <xf numFmtId="166" fontId="43" fillId="6" borderId="50" xfId="0" applyNumberFormat="1" applyFont="1" applyFill="1" applyBorder="1" applyAlignment="1">
      <alignment horizontal="center" vertical="top"/>
    </xf>
    <xf numFmtId="166" fontId="43" fillId="6" borderId="68" xfId="0" applyNumberFormat="1" applyFont="1" applyFill="1" applyBorder="1" applyAlignment="1">
      <alignment horizontal="center" vertical="top"/>
    </xf>
    <xf numFmtId="3" fontId="41" fillId="6" borderId="58" xfId="0" applyNumberFormat="1" applyFont="1" applyFill="1" applyBorder="1" applyAlignment="1">
      <alignment horizontal="center" vertical="top" wrapText="1"/>
    </xf>
    <xf numFmtId="166" fontId="40" fillId="6" borderId="38" xfId="0" applyNumberFormat="1" applyFont="1" applyFill="1" applyBorder="1" applyAlignment="1">
      <alignment horizontal="center" vertical="top" wrapText="1"/>
    </xf>
    <xf numFmtId="166" fontId="43" fillId="6" borderId="37" xfId="0" applyNumberFormat="1" applyFont="1" applyFill="1" applyBorder="1" applyAlignment="1">
      <alignment horizontal="center" vertical="top"/>
    </xf>
    <xf numFmtId="166" fontId="40" fillId="6" borderId="60" xfId="0" applyNumberFormat="1" applyFont="1" applyFill="1" applyBorder="1" applyAlignment="1">
      <alignment horizontal="center" vertical="top" wrapText="1"/>
    </xf>
    <xf numFmtId="166" fontId="43" fillId="6" borderId="54" xfId="0" applyNumberFormat="1" applyFont="1" applyFill="1" applyBorder="1" applyAlignment="1">
      <alignment horizontal="center" vertical="top"/>
    </xf>
    <xf numFmtId="3" fontId="33" fillId="6" borderId="38" xfId="0" applyNumberFormat="1" applyFont="1" applyFill="1" applyBorder="1" applyAlignment="1">
      <alignment horizontal="center" vertical="top"/>
    </xf>
    <xf numFmtId="0" fontId="40" fillId="6" borderId="15" xfId="0" applyFont="1" applyFill="1" applyBorder="1" applyAlignment="1">
      <alignment horizontal="left" vertical="top" wrapText="1"/>
    </xf>
    <xf numFmtId="3" fontId="43" fillId="6" borderId="50" xfId="0" applyNumberFormat="1" applyFont="1" applyFill="1" applyBorder="1" applyAlignment="1">
      <alignment horizontal="center" vertical="top" wrapText="1"/>
    </xf>
    <xf numFmtId="3" fontId="43" fillId="6" borderId="38" xfId="0" applyNumberFormat="1" applyFont="1" applyFill="1" applyBorder="1" applyAlignment="1">
      <alignment horizontal="center" vertical="top" wrapText="1"/>
    </xf>
    <xf numFmtId="3" fontId="4" fillId="6" borderId="33" xfId="0" applyNumberFormat="1" applyFont="1" applyFill="1" applyBorder="1" applyAlignment="1">
      <alignment horizontal="center" vertical="top"/>
    </xf>
    <xf numFmtId="3" fontId="6" fillId="6" borderId="59" xfId="0" applyNumberFormat="1" applyFont="1" applyFill="1" applyBorder="1" applyAlignment="1">
      <alignment horizontal="center" vertical="top"/>
    </xf>
    <xf numFmtId="3" fontId="4" fillId="6" borderId="58" xfId="0" applyNumberFormat="1" applyFont="1" applyFill="1" applyBorder="1" applyAlignment="1">
      <alignment horizontal="center" vertical="top" wrapText="1"/>
    </xf>
    <xf numFmtId="3" fontId="6" fillId="4" borderId="10" xfId="0" applyNumberFormat="1" applyFont="1" applyFill="1" applyBorder="1" applyAlignment="1">
      <alignment horizontal="center" vertical="top"/>
    </xf>
    <xf numFmtId="0" fontId="16" fillId="0" borderId="11" xfId="0" applyFont="1" applyBorder="1" applyAlignment="1">
      <alignment horizontal="left" vertical="top" wrapText="1"/>
    </xf>
    <xf numFmtId="3" fontId="6" fillId="6" borderId="12" xfId="0" applyNumberFormat="1" applyFont="1" applyFill="1" applyBorder="1" applyAlignment="1">
      <alignment horizontal="center" vertical="top"/>
    </xf>
    <xf numFmtId="3" fontId="6" fillId="6" borderId="59" xfId="0" applyNumberFormat="1" applyFont="1" applyFill="1" applyBorder="1" applyAlignment="1">
      <alignment horizontal="center" vertical="top"/>
    </xf>
    <xf numFmtId="0" fontId="4" fillId="6" borderId="34" xfId="0" applyFont="1" applyFill="1" applyBorder="1" applyAlignment="1">
      <alignment horizontal="center" vertical="top" wrapText="1"/>
    </xf>
    <xf numFmtId="0" fontId="9" fillId="6" borderId="40" xfId="0" applyFont="1" applyFill="1" applyBorder="1" applyAlignment="1">
      <alignment horizontal="center" vertical="top"/>
    </xf>
    <xf numFmtId="0" fontId="9" fillId="6" borderId="41" xfId="0" applyFont="1" applyFill="1" applyBorder="1" applyAlignment="1">
      <alignment horizontal="center" vertical="top"/>
    </xf>
    <xf numFmtId="0" fontId="12" fillId="6" borderId="18" xfId="0" applyFont="1" applyFill="1" applyBorder="1" applyAlignment="1">
      <alignment horizontal="center" vertical="top"/>
    </xf>
    <xf numFmtId="0" fontId="9" fillId="6" borderId="58" xfId="0" applyFont="1" applyFill="1" applyBorder="1" applyAlignment="1">
      <alignment horizontal="center" vertical="top"/>
    </xf>
    <xf numFmtId="0" fontId="9" fillId="6" borderId="60" xfId="0" applyFont="1" applyFill="1" applyBorder="1" applyAlignment="1">
      <alignment horizontal="center" vertical="top"/>
    </xf>
    <xf numFmtId="0" fontId="12" fillId="6" borderId="104" xfId="0" applyFont="1" applyFill="1" applyBorder="1" applyAlignment="1">
      <alignment horizontal="center" vertical="top"/>
    </xf>
    <xf numFmtId="3" fontId="6" fillId="9" borderId="24" xfId="0" applyNumberFormat="1" applyFont="1" applyFill="1" applyBorder="1" applyAlignment="1">
      <alignment horizontal="right" vertical="top" wrapText="1"/>
    </xf>
    <xf numFmtId="3" fontId="6" fillId="4" borderId="10"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3" fontId="4" fillId="6" borderId="14" xfId="0" applyNumberFormat="1" applyFont="1" applyFill="1" applyBorder="1" applyAlignment="1">
      <alignment horizontal="center" vertical="top" wrapText="1"/>
    </xf>
    <xf numFmtId="3" fontId="4" fillId="6" borderId="15" xfId="0" applyNumberFormat="1" applyFont="1" applyFill="1" applyBorder="1" applyAlignment="1">
      <alignment vertical="top" wrapText="1"/>
    </xf>
    <xf numFmtId="49" fontId="6" fillId="6" borderId="58" xfId="0" applyNumberFormat="1" applyFont="1" applyFill="1" applyBorder="1" applyAlignment="1">
      <alignment horizontal="center" vertical="top"/>
    </xf>
    <xf numFmtId="49" fontId="6" fillId="6" borderId="40" xfId="0" applyNumberFormat="1" applyFont="1" applyFill="1" applyBorder="1" applyAlignment="1">
      <alignment horizontal="center" vertical="top"/>
    </xf>
    <xf numFmtId="3" fontId="4" fillId="6" borderId="10" xfId="0" applyNumberFormat="1" applyFont="1" applyFill="1" applyBorder="1" applyAlignment="1">
      <alignment horizontal="left" vertical="top" wrapText="1"/>
    </xf>
    <xf numFmtId="3" fontId="4" fillId="6" borderId="15" xfId="0" applyNumberFormat="1" applyFont="1" applyFill="1" applyBorder="1" applyAlignment="1">
      <alignment horizontal="left" vertical="top" wrapText="1"/>
    </xf>
    <xf numFmtId="3" fontId="6" fillId="9" borderId="11" xfId="0" applyNumberFormat="1" applyFont="1" applyFill="1" applyBorder="1" applyAlignment="1">
      <alignment horizontal="center" vertical="top"/>
    </xf>
    <xf numFmtId="0" fontId="4" fillId="6" borderId="35" xfId="0" applyFont="1" applyFill="1" applyBorder="1" applyAlignment="1">
      <alignment horizontal="left" vertical="top" wrapText="1"/>
    </xf>
    <xf numFmtId="3" fontId="4" fillId="6" borderId="67" xfId="0" applyNumberFormat="1" applyFont="1" applyFill="1" applyBorder="1" applyAlignment="1">
      <alignment horizontal="left" vertical="top" wrapText="1"/>
    </xf>
    <xf numFmtId="3" fontId="4" fillId="6" borderId="36" xfId="0" applyNumberFormat="1" applyFont="1" applyFill="1" applyBorder="1" applyAlignment="1">
      <alignment horizontal="left" vertical="top" wrapText="1"/>
    </xf>
    <xf numFmtId="49" fontId="4" fillId="6" borderId="81" xfId="0" applyNumberFormat="1" applyFont="1" applyFill="1" applyBorder="1" applyAlignment="1">
      <alignment wrapText="1"/>
    </xf>
    <xf numFmtId="3" fontId="16" fillId="6" borderId="36" xfId="0" applyNumberFormat="1" applyFont="1" applyFill="1" applyBorder="1" applyAlignment="1">
      <alignment horizontal="left" vertical="top" wrapText="1"/>
    </xf>
    <xf numFmtId="3" fontId="4" fillId="6" borderId="79" xfId="0" applyNumberFormat="1" applyFont="1" applyFill="1" applyBorder="1" applyAlignment="1">
      <alignment horizontal="left" vertical="top" wrapText="1"/>
    </xf>
    <xf numFmtId="3" fontId="4" fillId="6" borderId="80" xfId="0" applyNumberFormat="1" applyFont="1" applyFill="1" applyBorder="1" applyAlignment="1">
      <alignment horizontal="left" vertical="top" wrapText="1"/>
    </xf>
    <xf numFmtId="0" fontId="4" fillId="6" borderId="53" xfId="0" applyFont="1" applyFill="1" applyBorder="1" applyAlignment="1">
      <alignment horizontal="center" vertical="top"/>
    </xf>
    <xf numFmtId="3" fontId="4" fillId="6" borderId="15" xfId="0" applyNumberFormat="1" applyFont="1" applyFill="1" applyBorder="1" applyAlignment="1">
      <alignment horizontal="center" vertical="top" wrapText="1"/>
    </xf>
    <xf numFmtId="0" fontId="10" fillId="6" borderId="114" xfId="0" applyFont="1" applyFill="1" applyBorder="1" applyAlignment="1">
      <alignment horizontal="left" vertical="top" wrapText="1"/>
    </xf>
    <xf numFmtId="166" fontId="20" fillId="6" borderId="68" xfId="0" applyNumberFormat="1" applyFont="1" applyFill="1" applyBorder="1" applyAlignment="1">
      <alignment horizontal="center" vertical="top"/>
    </xf>
    <xf numFmtId="166" fontId="4" fillId="6" borderId="119" xfId="0" applyNumberFormat="1" applyFont="1" applyFill="1" applyBorder="1" applyAlignment="1">
      <alignment horizontal="center" vertical="top"/>
    </xf>
    <xf numFmtId="0" fontId="4" fillId="6" borderId="0" xfId="0" applyFont="1" applyFill="1" applyAlignment="1">
      <alignment horizontal="left" vertical="top"/>
    </xf>
    <xf numFmtId="49" fontId="22" fillId="0" borderId="58" xfId="0" applyNumberFormat="1" applyFont="1" applyFill="1" applyBorder="1" applyAlignment="1">
      <alignment horizontal="center" vertical="top"/>
    </xf>
    <xf numFmtId="49" fontId="4" fillId="0" borderId="58" xfId="0" applyNumberFormat="1" applyFont="1" applyFill="1" applyBorder="1" applyAlignment="1">
      <alignment horizontal="center" vertical="top"/>
    </xf>
    <xf numFmtId="49" fontId="4" fillId="0" borderId="104" xfId="0" applyNumberFormat="1" applyFont="1" applyFill="1" applyBorder="1" applyAlignment="1">
      <alignment horizontal="center" vertical="top"/>
    </xf>
    <xf numFmtId="0" fontId="22" fillId="6" borderId="36" xfId="0" applyFont="1" applyFill="1" applyBorder="1" applyAlignment="1">
      <alignment horizontal="left" vertical="top" wrapText="1"/>
    </xf>
    <xf numFmtId="49" fontId="6" fillId="6" borderId="11" xfId="0" applyNumberFormat="1" applyFont="1" applyFill="1" applyBorder="1" applyAlignment="1">
      <alignment horizontal="center" vertical="top"/>
    </xf>
    <xf numFmtId="3" fontId="22" fillId="6" borderId="45" xfId="0" applyNumberFormat="1" applyFont="1" applyFill="1" applyBorder="1" applyAlignment="1">
      <alignment horizontal="center" vertical="top"/>
    </xf>
    <xf numFmtId="3" fontId="4" fillId="6" borderId="10" xfId="0" applyNumberFormat="1" applyFont="1" applyFill="1" applyBorder="1" applyAlignment="1">
      <alignment vertical="top" wrapText="1"/>
    </xf>
    <xf numFmtId="3" fontId="6" fillId="9" borderId="24" xfId="0" applyNumberFormat="1" applyFont="1" applyFill="1" applyBorder="1" applyAlignment="1">
      <alignment horizontal="right" vertical="top" wrapText="1"/>
    </xf>
    <xf numFmtId="3" fontId="6" fillId="0" borderId="0" xfId="0" applyNumberFormat="1" applyFont="1" applyFill="1" applyBorder="1" applyAlignment="1">
      <alignment horizontal="center" vertical="top" wrapText="1"/>
    </xf>
    <xf numFmtId="49" fontId="6" fillId="4" borderId="2" xfId="0" applyNumberFormat="1" applyFont="1" applyFill="1" applyBorder="1" applyAlignment="1">
      <alignment horizontal="center" vertical="top"/>
    </xf>
    <xf numFmtId="49" fontId="6" fillId="4" borderId="10"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5" borderId="11" xfId="0" applyNumberFormat="1" applyFont="1" applyFill="1" applyBorder="1" applyAlignment="1">
      <alignment horizontal="center" vertical="top"/>
    </xf>
    <xf numFmtId="49" fontId="6" fillId="5" borderId="22" xfId="0" applyNumberFormat="1" applyFont="1" applyFill="1" applyBorder="1" applyAlignment="1">
      <alignment horizontal="center" vertical="top"/>
    </xf>
    <xf numFmtId="49" fontId="6" fillId="6" borderId="4" xfId="0" applyNumberFormat="1" applyFont="1" applyFill="1" applyBorder="1" applyAlignment="1">
      <alignment horizontal="center" vertical="top"/>
    </xf>
    <xf numFmtId="49" fontId="6" fillId="6" borderId="12" xfId="0" applyNumberFormat="1" applyFont="1" applyFill="1" applyBorder="1" applyAlignment="1">
      <alignment horizontal="center" vertical="top"/>
    </xf>
    <xf numFmtId="0" fontId="4" fillId="6" borderId="58" xfId="0" applyFont="1" applyFill="1" applyBorder="1" applyAlignment="1">
      <alignment horizontal="left" vertical="top" wrapText="1"/>
    </xf>
    <xf numFmtId="0" fontId="4" fillId="6" borderId="10" xfId="0" applyFont="1" applyFill="1" applyBorder="1" applyAlignment="1">
      <alignment horizontal="left" vertical="top" wrapText="1"/>
    </xf>
    <xf numFmtId="3" fontId="4" fillId="6" borderId="40" xfId="0" applyNumberFormat="1" applyFont="1" applyFill="1" applyBorder="1" applyAlignment="1">
      <alignment vertical="top" wrapText="1"/>
    </xf>
    <xf numFmtId="3" fontId="4" fillId="6" borderId="11" xfId="0" applyNumberFormat="1" applyFont="1" applyFill="1" applyBorder="1" applyAlignment="1">
      <alignment vertical="top" wrapText="1"/>
    </xf>
    <xf numFmtId="0" fontId="4" fillId="6" borderId="11" xfId="0" applyFont="1" applyFill="1" applyBorder="1" applyAlignment="1">
      <alignment vertical="top" wrapText="1"/>
    </xf>
    <xf numFmtId="0" fontId="4" fillId="6" borderId="40" xfId="0" applyFont="1" applyFill="1" applyBorder="1" applyAlignment="1">
      <alignment horizontal="left" vertical="top" wrapText="1"/>
    </xf>
    <xf numFmtId="0" fontId="4" fillId="6" borderId="40" xfId="0" applyFont="1" applyFill="1" applyBorder="1" applyAlignment="1">
      <alignment vertical="top" wrapText="1"/>
    </xf>
    <xf numFmtId="0" fontId="4" fillId="6" borderId="58" xfId="0" applyFont="1" applyFill="1" applyBorder="1" applyAlignment="1">
      <alignment vertical="top" wrapText="1"/>
    </xf>
    <xf numFmtId="3" fontId="6" fillId="4" borderId="10"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49" fontId="6" fillId="6" borderId="33" xfId="0" applyNumberFormat="1" applyFont="1" applyFill="1" applyBorder="1" applyAlignment="1">
      <alignment horizontal="center" vertical="top"/>
    </xf>
    <xf numFmtId="3" fontId="4" fillId="6" borderId="15" xfId="0" applyNumberFormat="1" applyFont="1" applyFill="1" applyBorder="1" applyAlignment="1">
      <alignment vertical="top" wrapText="1"/>
    </xf>
    <xf numFmtId="3" fontId="4" fillId="6" borderId="2" xfId="0" applyNumberFormat="1" applyFont="1" applyFill="1" applyBorder="1" applyAlignment="1">
      <alignment horizontal="left" vertical="top" wrapText="1"/>
    </xf>
    <xf numFmtId="0" fontId="16" fillId="6" borderId="11" xfId="0" applyFont="1" applyFill="1" applyBorder="1" applyAlignment="1">
      <alignment horizontal="center" wrapText="1"/>
    </xf>
    <xf numFmtId="3" fontId="6" fillId="4" borderId="2" xfId="0" applyNumberFormat="1" applyFont="1" applyFill="1" applyBorder="1" applyAlignment="1">
      <alignment horizontal="center" vertical="top"/>
    </xf>
    <xf numFmtId="3" fontId="6" fillId="4" borderId="21" xfId="0" applyNumberFormat="1" applyFont="1" applyFill="1" applyBorder="1" applyAlignment="1">
      <alignment horizontal="center" vertical="top"/>
    </xf>
    <xf numFmtId="3" fontId="6" fillId="5" borderId="22" xfId="0" applyNumberFormat="1" applyFont="1" applyFill="1" applyBorder="1" applyAlignment="1">
      <alignment horizontal="center" vertical="top"/>
    </xf>
    <xf numFmtId="3" fontId="6" fillId="6" borderId="11" xfId="0" applyNumberFormat="1" applyFont="1" applyFill="1" applyBorder="1" applyAlignment="1">
      <alignment horizontal="center" vertical="top"/>
    </xf>
    <xf numFmtId="3" fontId="6" fillId="6" borderId="3" xfId="0" applyNumberFormat="1" applyFont="1" applyFill="1" applyBorder="1" applyAlignment="1">
      <alignment horizontal="center" vertical="top"/>
    </xf>
    <xf numFmtId="3" fontId="4" fillId="6" borderId="4" xfId="0" applyNumberFormat="1" applyFont="1" applyFill="1" applyBorder="1" applyAlignment="1">
      <alignment horizontal="center" vertical="top"/>
    </xf>
    <xf numFmtId="3" fontId="4" fillId="6" borderId="12"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3" fontId="5" fillId="0" borderId="3" xfId="0" applyNumberFormat="1" applyFont="1" applyFill="1" applyBorder="1" applyAlignment="1">
      <alignment horizontal="center" vertical="top" wrapText="1"/>
    </xf>
    <xf numFmtId="3" fontId="5" fillId="0" borderId="22" xfId="0" applyNumberFormat="1" applyFont="1" applyFill="1" applyBorder="1" applyAlignment="1">
      <alignment horizontal="center" vertical="top" wrapText="1"/>
    </xf>
    <xf numFmtId="3" fontId="4" fillId="6" borderId="10" xfId="0" applyNumberFormat="1" applyFont="1" applyFill="1" applyBorder="1" applyAlignment="1">
      <alignment horizontal="left" vertical="top" wrapText="1"/>
    </xf>
    <xf numFmtId="3" fontId="4" fillId="6" borderId="35" xfId="0" applyNumberFormat="1" applyFont="1" applyFill="1" applyBorder="1" applyAlignment="1">
      <alignment horizontal="left" vertical="top" wrapText="1"/>
    </xf>
    <xf numFmtId="0" fontId="4" fillId="6" borderId="85" xfId="0" applyFont="1" applyFill="1" applyBorder="1" applyAlignment="1">
      <alignment horizontal="left" vertical="top" wrapText="1"/>
    </xf>
    <xf numFmtId="3" fontId="4" fillId="6" borderId="15" xfId="0" applyNumberFormat="1" applyFont="1" applyFill="1" applyBorder="1" applyAlignment="1">
      <alignment horizontal="left" vertical="top" wrapText="1"/>
    </xf>
    <xf numFmtId="3" fontId="4" fillId="6" borderId="22" xfId="0" applyNumberFormat="1" applyFont="1" applyFill="1" applyBorder="1" applyAlignment="1">
      <alignment horizontal="left" vertical="top" wrapText="1"/>
    </xf>
    <xf numFmtId="3" fontId="10" fillId="6" borderId="40" xfId="0" applyNumberFormat="1" applyFont="1" applyFill="1" applyBorder="1" applyAlignment="1">
      <alignment horizontal="left" vertical="top" wrapText="1"/>
    </xf>
    <xf numFmtId="3" fontId="4" fillId="6" borderId="30"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3" fontId="4" fillId="6" borderId="1" xfId="0" applyNumberFormat="1" applyFont="1" applyFill="1" applyBorder="1" applyAlignment="1">
      <alignment horizontal="center" vertical="top"/>
    </xf>
    <xf numFmtId="3" fontId="6" fillId="5" borderId="23" xfId="0" applyNumberFormat="1" applyFont="1" applyFill="1" applyBorder="1" applyAlignment="1">
      <alignment horizontal="center" vertical="top"/>
    </xf>
    <xf numFmtId="3" fontId="6" fillId="0" borderId="12" xfId="0" applyNumberFormat="1" applyFont="1" applyFill="1" applyBorder="1" applyAlignment="1">
      <alignment horizontal="center" vertical="top"/>
    </xf>
    <xf numFmtId="3" fontId="6" fillId="5" borderId="12" xfId="0" applyNumberFormat="1" applyFont="1" applyFill="1" applyBorder="1" applyAlignment="1">
      <alignment horizontal="center" vertical="top"/>
    </xf>
    <xf numFmtId="3" fontId="6" fillId="0" borderId="12" xfId="0" applyNumberFormat="1" applyFont="1" applyBorder="1" applyAlignment="1">
      <alignment horizontal="center" vertical="top"/>
    </xf>
    <xf numFmtId="0" fontId="16" fillId="0" borderId="11" xfId="0" applyFont="1" applyBorder="1" applyAlignment="1">
      <alignment horizontal="left" vertical="top" wrapText="1"/>
    </xf>
    <xf numFmtId="3" fontId="4" fillId="6" borderId="21" xfId="0" applyNumberFormat="1" applyFont="1" applyFill="1" applyBorder="1" applyAlignment="1">
      <alignment horizontal="left" vertical="top" wrapText="1"/>
    </xf>
    <xf numFmtId="3" fontId="4" fillId="0" borderId="30" xfId="0" applyNumberFormat="1" applyFont="1" applyBorder="1" applyAlignment="1">
      <alignment horizontal="center" vertical="top"/>
    </xf>
    <xf numFmtId="3" fontId="4" fillId="0" borderId="0" xfId="0" applyNumberFormat="1" applyFont="1" applyBorder="1" applyAlignment="1">
      <alignment horizontal="center" vertical="top"/>
    </xf>
    <xf numFmtId="3" fontId="4" fillId="0" borderId="1" xfId="0" applyNumberFormat="1" applyFont="1" applyBorder="1" applyAlignment="1">
      <alignment horizontal="center" vertical="top"/>
    </xf>
    <xf numFmtId="3" fontId="4" fillId="0" borderId="63" xfId="0" applyNumberFormat="1" applyFont="1" applyBorder="1" applyAlignment="1">
      <alignment horizontal="center" vertical="top"/>
    </xf>
    <xf numFmtId="3" fontId="4" fillId="0" borderId="28" xfId="0" applyNumberFormat="1" applyFont="1" applyBorder="1" applyAlignment="1">
      <alignment horizontal="center" vertical="top"/>
    </xf>
    <xf numFmtId="3" fontId="4" fillId="6" borderId="63" xfId="0" applyNumberFormat="1" applyFont="1" applyFill="1" applyBorder="1" applyAlignment="1">
      <alignment horizontal="center" vertical="top"/>
    </xf>
    <xf numFmtId="3" fontId="4" fillId="6" borderId="33" xfId="0" applyNumberFormat="1" applyFont="1" applyFill="1" applyBorder="1" applyAlignment="1">
      <alignment horizontal="center" vertical="top"/>
    </xf>
    <xf numFmtId="3" fontId="4" fillId="6" borderId="28" xfId="0" applyNumberFormat="1" applyFont="1" applyFill="1" applyBorder="1" applyAlignment="1">
      <alignment horizontal="center" vertical="top"/>
    </xf>
    <xf numFmtId="3" fontId="6" fillId="6" borderId="39"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6" fillId="6" borderId="59" xfId="0" applyNumberFormat="1" applyFont="1" applyFill="1" applyBorder="1" applyAlignment="1">
      <alignment horizontal="center" vertical="top"/>
    </xf>
    <xf numFmtId="3" fontId="4" fillId="6" borderId="0" xfId="0" applyNumberFormat="1" applyFont="1" applyFill="1" applyBorder="1" applyAlignment="1">
      <alignment horizontal="center" vertical="top" wrapText="1"/>
    </xf>
    <xf numFmtId="0" fontId="4" fillId="0" borderId="0" xfId="0" applyFont="1" applyAlignment="1">
      <alignment horizontal="right" wrapText="1"/>
    </xf>
    <xf numFmtId="0" fontId="17" fillId="0" borderId="0" xfId="0" applyFont="1" applyAlignment="1">
      <alignment horizontal="right"/>
    </xf>
    <xf numFmtId="0" fontId="2" fillId="0" borderId="0" xfId="0" applyFont="1" applyAlignment="1">
      <alignment horizontal="center" vertical="top" wrapText="1"/>
    </xf>
    <xf numFmtId="3" fontId="4" fillId="0" borderId="0" xfId="0" applyNumberFormat="1" applyFont="1" applyAlignment="1">
      <alignment horizontal="left" vertical="top" wrapText="1"/>
    </xf>
    <xf numFmtId="0" fontId="4" fillId="6" borderId="35" xfId="0" applyFont="1" applyFill="1" applyBorder="1" applyAlignment="1">
      <alignment horizontal="left" vertical="top" wrapText="1"/>
    </xf>
    <xf numFmtId="3" fontId="4" fillId="6" borderId="52" xfId="0" applyNumberFormat="1" applyFont="1" applyFill="1" applyBorder="1" applyAlignment="1">
      <alignment vertical="top" wrapText="1"/>
    </xf>
    <xf numFmtId="3" fontId="6" fillId="6" borderId="3" xfId="0" applyNumberFormat="1" applyFont="1" applyFill="1" applyBorder="1" applyAlignment="1">
      <alignment vertical="top" wrapText="1"/>
    </xf>
    <xf numFmtId="3" fontId="6" fillId="6" borderId="11" xfId="0" applyNumberFormat="1" applyFont="1" applyFill="1" applyBorder="1" applyAlignment="1">
      <alignment vertical="top" wrapText="1"/>
    </xf>
    <xf numFmtId="3" fontId="4" fillId="6" borderId="0" xfId="0" applyNumberFormat="1" applyFont="1" applyFill="1" applyBorder="1" applyAlignment="1">
      <alignment vertical="top"/>
    </xf>
    <xf numFmtId="49" fontId="6" fillId="4" borderId="13" xfId="0" applyNumberFormat="1" applyFont="1" applyFill="1" applyBorder="1" applyAlignment="1">
      <alignment vertical="top"/>
    </xf>
    <xf numFmtId="49" fontId="6" fillId="6" borderId="0" xfId="0" applyNumberFormat="1" applyFont="1" applyFill="1" applyBorder="1" applyAlignment="1">
      <alignment vertical="top"/>
    </xf>
    <xf numFmtId="165" fontId="4" fillId="6" borderId="40" xfId="0" applyNumberFormat="1" applyFont="1" applyFill="1" applyBorder="1" applyAlignment="1">
      <alignment horizontal="center" vertical="center" textRotation="90"/>
    </xf>
    <xf numFmtId="165" fontId="4" fillId="6" borderId="12" xfId="0" applyNumberFormat="1" applyFont="1" applyFill="1" applyBorder="1" applyAlignment="1">
      <alignment horizontal="center" vertical="center" textRotation="90"/>
    </xf>
    <xf numFmtId="165" fontId="4" fillId="6" borderId="11" xfId="0" applyNumberFormat="1" applyFont="1" applyFill="1" applyBorder="1" applyAlignment="1">
      <alignment horizontal="center" vertical="center" textRotation="90"/>
    </xf>
    <xf numFmtId="165" fontId="4" fillId="6" borderId="33" xfId="0" applyNumberFormat="1" applyFont="1" applyFill="1" applyBorder="1" applyAlignment="1">
      <alignment horizontal="center" vertical="center" textRotation="90"/>
    </xf>
    <xf numFmtId="166" fontId="4" fillId="6" borderId="13" xfId="0" applyNumberFormat="1" applyFont="1" applyFill="1" applyBorder="1" applyAlignment="1">
      <alignment vertical="top"/>
    </xf>
    <xf numFmtId="166" fontId="4" fillId="6" borderId="49" xfId="0" applyNumberFormat="1" applyFont="1" applyFill="1" applyBorder="1" applyAlignment="1">
      <alignment horizontal="center" vertical="center"/>
    </xf>
    <xf numFmtId="166" fontId="4" fillId="6" borderId="50" xfId="0" applyNumberFormat="1" applyFont="1" applyFill="1" applyBorder="1" applyAlignment="1">
      <alignment horizontal="center" vertical="center"/>
    </xf>
    <xf numFmtId="166" fontId="4" fillId="6" borderId="13" xfId="0" applyNumberFormat="1" applyFont="1" applyFill="1" applyBorder="1" applyAlignment="1">
      <alignment horizontal="center" vertical="center"/>
    </xf>
    <xf numFmtId="166" fontId="4" fillId="6" borderId="14" xfId="0" applyNumberFormat="1" applyFont="1" applyFill="1" applyBorder="1" applyAlignment="1">
      <alignment horizontal="center" vertical="center"/>
    </xf>
    <xf numFmtId="165" fontId="4" fillId="6" borderId="96" xfId="0" applyNumberFormat="1" applyFont="1" applyFill="1" applyBorder="1" applyAlignment="1">
      <alignment horizontal="center" vertical="top" wrapText="1"/>
    </xf>
    <xf numFmtId="165" fontId="4" fillId="6" borderId="101" xfId="0" applyNumberFormat="1" applyFont="1" applyFill="1" applyBorder="1" applyAlignment="1">
      <alignment horizontal="center" vertical="top" wrapText="1"/>
    </xf>
    <xf numFmtId="165" fontId="4" fillId="6" borderId="103" xfId="0" applyNumberFormat="1" applyFont="1" applyFill="1" applyBorder="1" applyAlignment="1">
      <alignment horizontal="center" vertical="top" wrapText="1"/>
    </xf>
    <xf numFmtId="49" fontId="4" fillId="6" borderId="101" xfId="0" applyNumberFormat="1" applyFont="1" applyFill="1" applyBorder="1" applyAlignment="1">
      <alignment vertical="top"/>
    </xf>
    <xf numFmtId="49" fontId="4" fillId="6" borderId="81" xfId="0" applyNumberFormat="1" applyFont="1" applyFill="1" applyBorder="1" applyAlignment="1">
      <alignment vertical="top"/>
    </xf>
    <xf numFmtId="49" fontId="4" fillId="6" borderId="103" xfId="0" applyNumberFormat="1" applyFont="1" applyFill="1" applyBorder="1" applyAlignment="1">
      <alignment vertical="top"/>
    </xf>
    <xf numFmtId="49" fontId="5" fillId="0" borderId="100" xfId="0" applyNumberFormat="1" applyFont="1" applyBorder="1" applyAlignment="1">
      <alignment horizontal="center" vertical="top" wrapText="1"/>
    </xf>
    <xf numFmtId="0" fontId="4" fillId="6" borderId="49" xfId="0" applyFont="1" applyFill="1" applyBorder="1" applyAlignment="1">
      <alignment horizontal="center" vertical="top"/>
    </xf>
    <xf numFmtId="0" fontId="4" fillId="6" borderId="54" xfId="0" applyFont="1" applyFill="1" applyBorder="1" applyAlignment="1">
      <alignment horizontal="left" vertical="top" wrapText="1"/>
    </xf>
    <xf numFmtId="3" fontId="4" fillId="6" borderId="89" xfId="0" applyNumberFormat="1" applyFont="1" applyFill="1" applyBorder="1" applyAlignment="1">
      <alignment horizontal="center" vertical="top"/>
    </xf>
    <xf numFmtId="3" fontId="10" fillId="0" borderId="0" xfId="0" applyNumberFormat="1" applyFont="1" applyFill="1" applyBorder="1" applyAlignment="1">
      <alignment horizontal="center" vertical="top"/>
    </xf>
    <xf numFmtId="3" fontId="7" fillId="0" borderId="12" xfId="0" applyNumberFormat="1" applyFont="1" applyFill="1" applyBorder="1" applyAlignment="1">
      <alignment horizontal="center" vertical="center" textRotation="90"/>
    </xf>
    <xf numFmtId="3" fontId="12" fillId="6" borderId="1" xfId="0" applyNumberFormat="1" applyFont="1" applyFill="1" applyBorder="1" applyAlignment="1">
      <alignment horizontal="center" vertical="top" wrapText="1"/>
    </xf>
    <xf numFmtId="3" fontId="10" fillId="0" borderId="87" xfId="0" applyNumberFormat="1" applyFont="1" applyFill="1" applyBorder="1" applyAlignment="1">
      <alignment horizontal="center" vertical="top"/>
    </xf>
    <xf numFmtId="3" fontId="10" fillId="0" borderId="109" xfId="0" applyNumberFormat="1" applyFont="1" applyFill="1" applyBorder="1" applyAlignment="1">
      <alignment horizontal="center" vertical="top"/>
    </xf>
    <xf numFmtId="3" fontId="12" fillId="6" borderId="67" xfId="0" applyNumberFormat="1" applyFont="1" applyFill="1" applyBorder="1" applyAlignment="1">
      <alignment horizontal="center" vertical="top" wrapText="1"/>
    </xf>
    <xf numFmtId="3" fontId="4" fillId="6" borderId="62" xfId="0" applyNumberFormat="1" applyFont="1" applyFill="1" applyBorder="1" applyAlignment="1">
      <alignment horizontal="center" vertical="top"/>
    </xf>
    <xf numFmtId="0" fontId="4" fillId="6" borderId="14" xfId="0" applyFont="1" applyFill="1" applyBorder="1" applyAlignment="1">
      <alignment horizontal="center" vertical="top" wrapText="1"/>
    </xf>
    <xf numFmtId="3" fontId="4" fillId="0" borderId="14" xfId="0" applyNumberFormat="1" applyFont="1" applyBorder="1" applyAlignment="1">
      <alignment horizontal="center" vertical="top"/>
    </xf>
    <xf numFmtId="3" fontId="13" fillId="6" borderId="14" xfId="0" applyNumberFormat="1" applyFont="1" applyFill="1" applyBorder="1" applyAlignment="1">
      <alignment horizontal="center" vertical="top" wrapText="1"/>
    </xf>
    <xf numFmtId="3" fontId="13" fillId="6" borderId="38" xfId="0" applyNumberFormat="1" applyFont="1" applyFill="1" applyBorder="1" applyAlignment="1">
      <alignment horizontal="center" vertical="top" wrapText="1"/>
    </xf>
    <xf numFmtId="0" fontId="10" fillId="6" borderId="47" xfId="0" applyFont="1" applyFill="1" applyBorder="1" applyAlignment="1">
      <alignment horizontal="left" vertical="top" wrapText="1"/>
    </xf>
    <xf numFmtId="3" fontId="10" fillId="0" borderId="11" xfId="0" applyNumberFormat="1" applyFont="1" applyFill="1" applyBorder="1" applyAlignment="1">
      <alignment horizontal="center" vertical="top"/>
    </xf>
    <xf numFmtId="3" fontId="4" fillId="0" borderId="7" xfId="0" applyNumberFormat="1" applyFont="1" applyFill="1" applyBorder="1" applyAlignment="1">
      <alignment horizontal="center" vertical="top"/>
    </xf>
    <xf numFmtId="3" fontId="4" fillId="0" borderId="14" xfId="0" applyNumberFormat="1" applyFont="1" applyFill="1" applyBorder="1" applyAlignment="1">
      <alignment horizontal="center" vertical="top"/>
    </xf>
    <xf numFmtId="3" fontId="4" fillId="6" borderId="10" xfId="0" applyNumberFormat="1" applyFont="1" applyFill="1" applyBorder="1" applyAlignment="1">
      <alignment horizontal="center" vertical="top" wrapText="1"/>
    </xf>
    <xf numFmtId="166" fontId="20" fillId="6" borderId="7" xfId="0" applyNumberFormat="1" applyFont="1" applyFill="1" applyBorder="1" applyAlignment="1">
      <alignment horizontal="center" vertical="top"/>
    </xf>
    <xf numFmtId="3" fontId="19" fillId="6" borderId="40" xfId="0" applyNumberFormat="1" applyFont="1" applyFill="1" applyBorder="1" applyAlignment="1">
      <alignment horizontal="center" vertical="top"/>
    </xf>
    <xf numFmtId="0" fontId="4" fillId="10" borderId="15" xfId="0" applyFont="1" applyFill="1" applyBorder="1" applyAlignment="1">
      <alignment vertical="top" wrapText="1"/>
    </xf>
    <xf numFmtId="0" fontId="4" fillId="10" borderId="40" xfId="0" applyFont="1" applyFill="1" applyBorder="1" applyAlignment="1">
      <alignment horizontal="center" vertical="top"/>
    </xf>
    <xf numFmtId="3" fontId="6" fillId="6" borderId="58" xfId="0" applyNumberFormat="1" applyFont="1" applyFill="1" applyBorder="1" applyAlignment="1">
      <alignment vertical="top" wrapText="1"/>
    </xf>
    <xf numFmtId="3" fontId="4" fillId="6" borderId="5" xfId="0" applyNumberFormat="1" applyFont="1" applyFill="1" applyBorder="1" applyAlignment="1">
      <alignment vertical="top"/>
    </xf>
    <xf numFmtId="0" fontId="4" fillId="6" borderId="56" xfId="0" applyFont="1" applyFill="1" applyBorder="1" applyAlignment="1">
      <alignment vertical="top" wrapText="1"/>
    </xf>
    <xf numFmtId="0" fontId="4" fillId="6" borderId="13" xfId="0" applyFont="1" applyFill="1" applyBorder="1" applyAlignment="1">
      <alignment vertical="center" wrapText="1"/>
    </xf>
    <xf numFmtId="0" fontId="4" fillId="6" borderId="11" xfId="0" applyFont="1" applyFill="1" applyBorder="1" applyAlignment="1">
      <alignment horizontal="center" vertical="center"/>
    </xf>
    <xf numFmtId="0" fontId="4" fillId="6" borderId="34" xfId="0" applyFont="1" applyFill="1" applyBorder="1" applyAlignment="1">
      <alignment vertical="center" wrapText="1"/>
    </xf>
    <xf numFmtId="0" fontId="4" fillId="6" borderId="58" xfId="0" applyFont="1" applyFill="1" applyBorder="1" applyAlignment="1">
      <alignment horizontal="center" vertical="center"/>
    </xf>
    <xf numFmtId="0" fontId="4" fillId="6" borderId="7" xfId="0" applyFont="1" applyFill="1" applyBorder="1" applyAlignment="1">
      <alignment horizontal="center" vertical="top"/>
    </xf>
    <xf numFmtId="3" fontId="5" fillId="6" borderId="22" xfId="0" applyNumberFormat="1" applyFont="1" applyFill="1" applyBorder="1" applyAlignment="1">
      <alignment horizontal="center" vertical="top" wrapText="1"/>
    </xf>
    <xf numFmtId="166" fontId="23" fillId="6" borderId="14" xfId="0" applyNumberFormat="1" applyFont="1" applyFill="1" applyBorder="1" applyAlignment="1">
      <alignment horizontal="right" vertical="top"/>
    </xf>
    <xf numFmtId="166" fontId="23" fillId="6" borderId="0" xfId="0" applyNumberFormat="1" applyFont="1" applyFill="1" applyBorder="1" applyAlignment="1">
      <alignment horizontal="right" vertical="top"/>
    </xf>
    <xf numFmtId="166" fontId="31" fillId="6" borderId="0" xfId="0" applyNumberFormat="1" applyFont="1" applyFill="1" applyBorder="1" applyAlignment="1">
      <alignment horizontal="center" vertical="top"/>
    </xf>
    <xf numFmtId="166" fontId="31" fillId="6" borderId="14" xfId="0" applyNumberFormat="1" applyFont="1" applyFill="1" applyBorder="1" applyAlignment="1">
      <alignment horizontal="center" vertical="top"/>
    </xf>
    <xf numFmtId="0" fontId="6" fillId="0" borderId="77" xfId="0" applyFont="1" applyBorder="1" applyAlignment="1">
      <alignment horizontal="center" vertical="center" wrapText="1"/>
    </xf>
    <xf numFmtId="0" fontId="6" fillId="0" borderId="62" xfId="0" applyFont="1" applyBorder="1" applyAlignment="1">
      <alignment horizontal="center" vertical="center" wrapText="1"/>
    </xf>
    <xf numFmtId="3" fontId="4" fillId="6" borderId="0" xfId="0" applyNumberFormat="1" applyFont="1" applyFill="1" applyBorder="1" applyAlignment="1">
      <alignment horizontal="center" vertical="top"/>
    </xf>
    <xf numFmtId="3" fontId="4" fillId="6" borderId="33" xfId="0" applyNumberFormat="1" applyFont="1" applyFill="1" applyBorder="1" applyAlignment="1">
      <alignment horizontal="center" vertical="top"/>
    </xf>
    <xf numFmtId="3" fontId="6" fillId="4" borderId="10"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10" fillId="6" borderId="58" xfId="0" applyNumberFormat="1" applyFont="1" applyFill="1" applyBorder="1" applyAlignment="1">
      <alignment horizontal="left" vertical="top" wrapText="1"/>
    </xf>
    <xf numFmtId="0" fontId="10" fillId="6" borderId="35" xfId="0" applyFont="1" applyFill="1" applyBorder="1" applyAlignment="1">
      <alignment horizontal="left" vertical="top" wrapText="1"/>
    </xf>
    <xf numFmtId="3" fontId="10" fillId="6" borderId="58" xfId="0" applyNumberFormat="1" applyFont="1" applyFill="1" applyBorder="1" applyAlignment="1">
      <alignment horizontal="center" vertical="top"/>
    </xf>
    <xf numFmtId="3" fontId="10" fillId="6" borderId="60" xfId="0" applyNumberFormat="1" applyFont="1" applyFill="1" applyBorder="1" applyAlignment="1">
      <alignment horizontal="center" vertical="top"/>
    </xf>
    <xf numFmtId="3" fontId="10" fillId="6" borderId="104" xfId="0" applyNumberFormat="1" applyFont="1" applyFill="1" applyBorder="1" applyAlignment="1">
      <alignment horizontal="center" vertical="top"/>
    </xf>
    <xf numFmtId="3" fontId="4" fillId="6" borderId="102" xfId="0" applyNumberFormat="1" applyFont="1" applyFill="1" applyBorder="1" applyAlignment="1">
      <alignment horizontal="center" vertical="top"/>
    </xf>
    <xf numFmtId="3" fontId="4" fillId="6" borderId="120" xfId="0" applyNumberFormat="1" applyFont="1" applyFill="1" applyBorder="1" applyAlignment="1">
      <alignment horizontal="center" vertical="top"/>
    </xf>
    <xf numFmtId="3" fontId="4" fillId="6" borderId="121" xfId="0" applyNumberFormat="1" applyFont="1" applyFill="1" applyBorder="1" applyAlignment="1">
      <alignment horizontal="center" vertical="top"/>
    </xf>
    <xf numFmtId="3" fontId="4" fillId="6" borderId="84" xfId="0" applyNumberFormat="1" applyFont="1" applyFill="1" applyBorder="1" applyAlignment="1">
      <alignment vertical="top" wrapText="1"/>
    </xf>
    <xf numFmtId="0" fontId="0" fillId="0" borderId="0" xfId="0" applyAlignment="1">
      <alignment vertical="center"/>
    </xf>
    <xf numFmtId="3" fontId="22" fillId="6" borderId="80" xfId="0" applyNumberFormat="1" applyFont="1" applyFill="1" applyBorder="1" applyAlignment="1">
      <alignment vertical="top" wrapText="1"/>
    </xf>
    <xf numFmtId="3" fontId="22" fillId="0" borderId="97" xfId="0" applyNumberFormat="1" applyFont="1" applyBorder="1" applyAlignment="1">
      <alignment horizontal="center" vertical="top"/>
    </xf>
    <xf numFmtId="3" fontId="22" fillId="6" borderId="114" xfId="0" applyNumberFormat="1" applyFont="1" applyFill="1" applyBorder="1" applyAlignment="1">
      <alignment vertical="top" wrapText="1"/>
    </xf>
    <xf numFmtId="3" fontId="22" fillId="0" borderId="98" xfId="0" applyNumberFormat="1" applyFont="1" applyBorder="1" applyAlignment="1">
      <alignment horizontal="center" vertical="top"/>
    </xf>
    <xf numFmtId="0" fontId="4" fillId="6" borderId="35" xfId="0" applyFont="1" applyFill="1" applyBorder="1" applyAlignment="1">
      <alignment horizontal="left" vertical="top" wrapText="1"/>
    </xf>
    <xf numFmtId="166" fontId="10" fillId="6" borderId="60" xfId="0" applyNumberFormat="1" applyFont="1" applyFill="1" applyBorder="1" applyAlignment="1">
      <alignment horizontal="center" vertical="top" wrapText="1"/>
    </xf>
    <xf numFmtId="166" fontId="13" fillId="6" borderId="54" xfId="0" applyNumberFormat="1" applyFont="1" applyFill="1" applyBorder="1" applyAlignment="1">
      <alignment horizontal="center" vertical="top"/>
    </xf>
    <xf numFmtId="166" fontId="13" fillId="6" borderId="49" xfId="0" applyNumberFormat="1" applyFont="1" applyFill="1" applyBorder="1" applyAlignment="1">
      <alignment horizontal="center" vertical="top"/>
    </xf>
    <xf numFmtId="0" fontId="4" fillId="6" borderId="115" xfId="0" applyFont="1" applyFill="1" applyBorder="1" applyAlignment="1">
      <alignment vertical="top" wrapText="1"/>
    </xf>
    <xf numFmtId="3" fontId="10" fillId="6" borderId="11" xfId="0" applyNumberFormat="1" applyFont="1" applyFill="1" applyBorder="1" applyAlignment="1">
      <alignment horizontal="center" vertical="top"/>
    </xf>
    <xf numFmtId="3" fontId="27" fillId="6" borderId="0" xfId="0" applyNumberFormat="1" applyFont="1" applyFill="1" applyAlignment="1">
      <alignment horizontal="left" vertical="top" wrapText="1"/>
    </xf>
    <xf numFmtId="0" fontId="4" fillId="0" borderId="0" xfId="0" applyFont="1" applyAlignment="1">
      <alignment vertical="top" wrapText="1"/>
    </xf>
    <xf numFmtId="166" fontId="4" fillId="0" borderId="35" xfId="0" applyNumberFormat="1" applyFont="1" applyFill="1" applyBorder="1" applyAlignment="1">
      <alignment horizontal="center" vertical="top"/>
    </xf>
    <xf numFmtId="166" fontId="5" fillId="0" borderId="14" xfId="0" applyNumberFormat="1" applyFont="1" applyFill="1" applyBorder="1" applyAlignment="1">
      <alignment horizontal="center" vertical="top"/>
    </xf>
    <xf numFmtId="3" fontId="6" fillId="4" borderId="10"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49" fontId="6" fillId="6" borderId="11" xfId="0" applyNumberFormat="1" applyFont="1" applyFill="1" applyBorder="1" applyAlignment="1">
      <alignment horizontal="center" vertical="top"/>
    </xf>
    <xf numFmtId="49" fontId="6" fillId="6" borderId="58" xfId="0" applyNumberFormat="1" applyFont="1" applyFill="1" applyBorder="1" applyAlignment="1">
      <alignment horizontal="center" vertical="top"/>
    </xf>
    <xf numFmtId="0" fontId="10" fillId="6" borderId="10" xfId="0" applyFont="1" applyFill="1" applyBorder="1" applyAlignment="1">
      <alignment horizontal="left" vertical="top" wrapText="1"/>
    </xf>
    <xf numFmtId="3" fontId="33" fillId="6" borderId="14" xfId="0" applyNumberFormat="1" applyFont="1" applyFill="1" applyBorder="1" applyAlignment="1">
      <alignment horizontal="center" vertical="top"/>
    </xf>
    <xf numFmtId="3" fontId="10" fillId="0" borderId="45" xfId="0" applyNumberFormat="1" applyFont="1" applyFill="1" applyBorder="1" applyAlignment="1">
      <alignment horizontal="center" vertical="top"/>
    </xf>
    <xf numFmtId="3" fontId="10" fillId="0" borderId="112" xfId="0" applyNumberFormat="1" applyFont="1" applyFill="1" applyBorder="1" applyAlignment="1">
      <alignment horizontal="center" vertical="top"/>
    </xf>
    <xf numFmtId="3" fontId="10" fillId="0" borderId="110" xfId="0" applyNumberFormat="1" applyFont="1" applyFill="1" applyBorder="1" applyAlignment="1">
      <alignment horizontal="center" vertical="top"/>
    </xf>
    <xf numFmtId="3" fontId="10" fillId="0" borderId="102" xfId="0" applyNumberFormat="1" applyFont="1" applyFill="1" applyBorder="1" applyAlignment="1">
      <alignment horizontal="center" vertical="top"/>
    </xf>
    <xf numFmtId="166" fontId="13" fillId="6" borderId="34" xfId="0" applyNumberFormat="1" applyFont="1" applyFill="1" applyBorder="1" applyAlignment="1">
      <alignment horizontal="center" vertical="top"/>
    </xf>
    <xf numFmtId="3" fontId="4" fillId="6" borderId="11" xfId="0" applyNumberFormat="1" applyFont="1" applyFill="1" applyBorder="1" applyAlignment="1">
      <alignment horizontal="left" vertical="top" wrapText="1"/>
    </xf>
    <xf numFmtId="0" fontId="16" fillId="6" borderId="11" xfId="0" applyFont="1" applyFill="1" applyBorder="1" applyAlignment="1">
      <alignment horizontal="left" vertical="top" wrapText="1"/>
    </xf>
    <xf numFmtId="3" fontId="5" fillId="0" borderId="0" xfId="0" applyNumberFormat="1" applyFont="1" applyAlignment="1">
      <alignment horizontal="center" vertical="top"/>
    </xf>
    <xf numFmtId="3" fontId="6" fillId="6" borderId="3" xfId="0" applyNumberFormat="1" applyFont="1" applyFill="1" applyBorder="1" applyAlignment="1">
      <alignment horizontal="left" vertical="top" wrapText="1"/>
    </xf>
    <xf numFmtId="3" fontId="6" fillId="6" borderId="11" xfId="0" applyNumberFormat="1" applyFont="1" applyFill="1" applyBorder="1" applyAlignment="1">
      <alignment horizontal="left" vertical="top" wrapText="1"/>
    </xf>
    <xf numFmtId="3" fontId="6" fillId="6" borderId="58" xfId="0" applyNumberFormat="1" applyFont="1" applyFill="1" applyBorder="1" applyAlignment="1">
      <alignment horizontal="left" vertical="top" wrapText="1"/>
    </xf>
    <xf numFmtId="0" fontId="6" fillId="6" borderId="40" xfId="0" applyFont="1" applyFill="1" applyBorder="1" applyAlignment="1">
      <alignment horizontal="left" vertical="top" wrapText="1"/>
    </xf>
    <xf numFmtId="0" fontId="6" fillId="6" borderId="11" xfId="0" applyFont="1" applyFill="1" applyBorder="1" applyAlignment="1">
      <alignment horizontal="left" vertical="top" wrapText="1"/>
    </xf>
    <xf numFmtId="0" fontId="4" fillId="0" borderId="1" xfId="0" applyFont="1" applyBorder="1" applyAlignment="1">
      <alignment horizontal="right" vertical="top"/>
    </xf>
    <xf numFmtId="3" fontId="4" fillId="0" borderId="2" xfId="0" applyNumberFormat="1" applyFont="1" applyBorder="1" applyAlignment="1">
      <alignment horizontal="center" vertical="center" textRotation="90" shrinkToFit="1"/>
    </xf>
    <xf numFmtId="3" fontId="4" fillId="0" borderId="10" xfId="0" applyNumberFormat="1" applyFont="1" applyBorder="1" applyAlignment="1">
      <alignment horizontal="center" vertical="center" textRotation="90" shrinkToFit="1"/>
    </xf>
    <xf numFmtId="3" fontId="4" fillId="0" borderId="21" xfId="0" applyNumberFormat="1" applyFont="1" applyBorder="1" applyAlignment="1">
      <alignment horizontal="center" vertical="center" textRotation="90" shrinkToFit="1"/>
    </xf>
    <xf numFmtId="3" fontId="4" fillId="0" borderId="3" xfId="0" applyNumberFormat="1" applyFont="1" applyBorder="1" applyAlignment="1">
      <alignment horizontal="center" vertical="center" textRotation="90" shrinkToFit="1"/>
    </xf>
    <xf numFmtId="3" fontId="4" fillId="0" borderId="11" xfId="0" applyNumberFormat="1" applyFont="1" applyBorder="1" applyAlignment="1">
      <alignment horizontal="center" vertical="center" textRotation="90" shrinkToFit="1"/>
    </xf>
    <xf numFmtId="3" fontId="4" fillId="0" borderId="22" xfId="0" applyNumberFormat="1" applyFont="1" applyBorder="1" applyAlignment="1">
      <alignment horizontal="center" vertical="center" textRotation="90" shrinkToFit="1"/>
    </xf>
    <xf numFmtId="3" fontId="4" fillId="0" borderId="4" xfId="0" applyNumberFormat="1" applyFont="1" applyBorder="1" applyAlignment="1">
      <alignment horizontal="center" vertical="center" shrinkToFit="1"/>
    </xf>
    <xf numFmtId="3" fontId="4" fillId="0" borderId="12" xfId="0" applyNumberFormat="1" applyFont="1" applyBorder="1" applyAlignment="1">
      <alignment horizontal="center" vertical="center" shrinkToFit="1"/>
    </xf>
    <xf numFmtId="3" fontId="4" fillId="0" borderId="23" xfId="0" applyNumberFormat="1" applyFont="1" applyBorder="1" applyAlignment="1">
      <alignment horizontal="center" vertical="center" shrinkToFit="1"/>
    </xf>
    <xf numFmtId="0" fontId="8" fillId="3" borderId="31"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20" xfId="0" applyFont="1" applyFill="1" applyBorder="1" applyAlignment="1">
      <alignment horizontal="left" vertical="top" wrapText="1"/>
    </xf>
    <xf numFmtId="0" fontId="6" fillId="5" borderId="16" xfId="0" applyFont="1" applyFill="1" applyBorder="1" applyAlignment="1">
      <alignment horizontal="left" vertical="top" wrapText="1"/>
    </xf>
    <xf numFmtId="0" fontId="6" fillId="5" borderId="19" xfId="0" applyFont="1" applyFill="1" applyBorder="1" applyAlignment="1">
      <alignment horizontal="left" vertical="top" wrapText="1"/>
    </xf>
    <xf numFmtId="0" fontId="6" fillId="5" borderId="41" xfId="0" applyFont="1" applyFill="1" applyBorder="1" applyAlignment="1">
      <alignment horizontal="left" vertical="top" wrapText="1"/>
    </xf>
    <xf numFmtId="0" fontId="6" fillId="5" borderId="20" xfId="0" applyFont="1" applyFill="1" applyBorder="1" applyAlignment="1">
      <alignment horizontal="left" vertical="top" wrapText="1"/>
    </xf>
    <xf numFmtId="0" fontId="4" fillId="0" borderId="7"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26" xfId="0" applyFont="1" applyBorder="1" applyAlignment="1">
      <alignment horizontal="center" vertical="center" textRotation="90" wrapText="1"/>
    </xf>
    <xf numFmtId="0" fontId="6" fillId="0" borderId="8" xfId="0" applyFont="1" applyBorder="1" applyAlignment="1">
      <alignment horizontal="center" vertical="center"/>
    </xf>
    <xf numFmtId="0" fontId="6" fillId="0" borderId="86" xfId="0" applyFont="1" applyBorder="1" applyAlignment="1">
      <alignment horizontal="center" vertical="center"/>
    </xf>
    <xf numFmtId="0" fontId="6" fillId="0" borderId="9" xfId="0" applyFont="1" applyBorder="1" applyAlignment="1">
      <alignment horizontal="center" vertical="center"/>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49" fontId="6" fillId="2" borderId="5" xfId="0" applyNumberFormat="1" applyFont="1" applyFill="1" applyBorder="1" applyAlignment="1">
      <alignment horizontal="left" vertical="top" wrapText="1"/>
    </xf>
    <xf numFmtId="49" fontId="6" fillId="2" borderId="30"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wrapText="1"/>
    </xf>
    <xf numFmtId="3" fontId="4" fillId="0" borderId="4" xfId="0" applyNumberFormat="1" applyFont="1" applyBorder="1" applyAlignment="1">
      <alignment horizontal="center" vertical="center" textRotation="90" shrinkToFit="1"/>
    </xf>
    <xf numFmtId="3" fontId="4" fillId="0" borderId="12" xfId="0" applyNumberFormat="1" applyFont="1" applyBorder="1" applyAlignment="1">
      <alignment horizontal="center" vertical="center" textRotation="90" shrinkToFit="1"/>
    </xf>
    <xf numFmtId="3" fontId="4" fillId="0" borderId="23" xfId="0" applyNumberFormat="1" applyFont="1" applyBorder="1" applyAlignment="1">
      <alignment horizontal="center" vertical="center" textRotation="90" shrinkToFit="1"/>
    </xf>
    <xf numFmtId="3" fontId="4" fillId="0" borderId="4" xfId="0" applyNumberFormat="1" applyFont="1" applyBorder="1" applyAlignment="1">
      <alignment horizontal="center" vertical="center" textRotation="90" wrapText="1"/>
    </xf>
    <xf numFmtId="3" fontId="4" fillId="0" borderId="12" xfId="0" applyNumberFormat="1" applyFont="1" applyBorder="1" applyAlignment="1">
      <alignment horizontal="center" vertical="center" textRotation="90" wrapText="1"/>
    </xf>
    <xf numFmtId="3" fontId="4" fillId="0" borderId="23" xfId="0" applyNumberFormat="1" applyFont="1" applyBorder="1" applyAlignment="1">
      <alignment horizontal="center" vertical="center" textRotation="90" wrapText="1"/>
    </xf>
    <xf numFmtId="3" fontId="4" fillId="0" borderId="7" xfId="0" applyNumberFormat="1" applyFont="1" applyBorder="1" applyAlignment="1">
      <alignment horizontal="center" vertical="center" textRotation="90" wrapText="1" shrinkToFit="1"/>
    </xf>
    <xf numFmtId="3" fontId="4" fillId="0" borderId="14" xfId="0" applyNumberFormat="1" applyFont="1" applyBorder="1" applyAlignment="1">
      <alignment horizontal="center" vertical="center" textRotation="90" wrapText="1" shrinkToFit="1"/>
    </xf>
    <xf numFmtId="3" fontId="4" fillId="0" borderId="26" xfId="0" applyNumberFormat="1" applyFont="1" applyBorder="1" applyAlignment="1">
      <alignment horizontal="center" vertical="center" textRotation="90" wrapText="1" shrinkToFit="1"/>
    </xf>
    <xf numFmtId="3" fontId="4" fillId="6" borderId="84" xfId="0" applyNumberFormat="1" applyFont="1" applyFill="1" applyBorder="1" applyAlignment="1">
      <alignment horizontal="left" vertical="top" wrapText="1"/>
    </xf>
    <xf numFmtId="0" fontId="0" fillId="6" borderId="84" xfId="0" applyFill="1" applyBorder="1" applyAlignment="1">
      <alignment vertical="top" wrapText="1"/>
    </xf>
    <xf numFmtId="49" fontId="4" fillId="0" borderId="101" xfId="0" applyNumberFormat="1" applyFont="1" applyBorder="1" applyAlignment="1">
      <alignment horizontal="center" vertical="top" wrapText="1"/>
    </xf>
    <xf numFmtId="0" fontId="0" fillId="0" borderId="101" xfId="0" applyBorder="1" applyAlignment="1">
      <alignment vertical="top" wrapText="1"/>
    </xf>
    <xf numFmtId="49" fontId="4" fillId="0" borderId="103" xfId="0" applyNumberFormat="1" applyFont="1" applyBorder="1" applyAlignment="1">
      <alignment horizontal="center" vertical="top" wrapText="1"/>
    </xf>
    <xf numFmtId="0" fontId="0" fillId="0" borderId="103" xfId="0" applyBorder="1" applyAlignment="1">
      <alignment vertical="top" wrapText="1"/>
    </xf>
    <xf numFmtId="3" fontId="4" fillId="6" borderId="84" xfId="0" applyNumberFormat="1" applyFont="1" applyFill="1" applyBorder="1" applyAlignment="1">
      <alignment vertical="top" wrapText="1"/>
    </xf>
    <xf numFmtId="3" fontId="6" fillId="4" borderId="10" xfId="0" applyNumberFormat="1" applyFont="1" applyFill="1" applyBorder="1" applyAlignment="1">
      <alignment horizontal="center" vertical="top"/>
    </xf>
    <xf numFmtId="3" fontId="6" fillId="5" borderId="12"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6" fillId="6" borderId="3" xfId="0" applyNumberFormat="1" applyFont="1" applyFill="1" applyBorder="1" applyAlignment="1">
      <alignment vertical="top" wrapText="1"/>
    </xf>
    <xf numFmtId="0" fontId="0" fillId="0" borderId="11" xfId="0" applyBorder="1" applyAlignment="1">
      <alignment vertical="top" wrapText="1"/>
    </xf>
    <xf numFmtId="3" fontId="6" fillId="0" borderId="12" xfId="0" applyNumberFormat="1" applyFont="1" applyBorder="1" applyAlignment="1">
      <alignment horizontal="center" vertical="top"/>
    </xf>
    <xf numFmtId="3" fontId="6" fillId="0" borderId="23" xfId="0" applyNumberFormat="1" applyFont="1" applyBorder="1" applyAlignment="1">
      <alignment horizontal="center" vertical="top"/>
    </xf>
    <xf numFmtId="3" fontId="4" fillId="6" borderId="2" xfId="0" applyNumberFormat="1" applyFont="1" applyFill="1" applyBorder="1" applyAlignment="1">
      <alignment horizontal="left" vertical="top" wrapText="1"/>
    </xf>
    <xf numFmtId="3" fontId="4" fillId="6" borderId="10" xfId="0" applyNumberFormat="1" applyFont="1" applyFill="1" applyBorder="1" applyAlignment="1">
      <alignment horizontal="left" vertical="top" wrapText="1"/>
    </xf>
    <xf numFmtId="3" fontId="4" fillId="6" borderId="21" xfId="0" applyNumberFormat="1" applyFont="1" applyFill="1" applyBorder="1" applyAlignment="1">
      <alignment horizontal="left" vertical="top" wrapText="1"/>
    </xf>
    <xf numFmtId="3" fontId="4" fillId="0" borderId="30" xfId="0" applyNumberFormat="1" applyFont="1" applyBorder="1" applyAlignment="1">
      <alignment horizontal="center" vertical="top"/>
    </xf>
    <xf numFmtId="3" fontId="4" fillId="0" borderId="0" xfId="0" applyNumberFormat="1" applyFont="1" applyBorder="1" applyAlignment="1">
      <alignment horizontal="center" vertical="top"/>
    </xf>
    <xf numFmtId="3" fontId="4" fillId="0" borderId="1" xfId="0" applyNumberFormat="1" applyFont="1" applyBorder="1" applyAlignment="1">
      <alignment horizontal="center" vertical="top"/>
    </xf>
    <xf numFmtId="3" fontId="4" fillId="0" borderId="63" xfId="0" applyNumberFormat="1" applyFont="1" applyBorder="1" applyAlignment="1">
      <alignment horizontal="center" vertical="top"/>
    </xf>
    <xf numFmtId="3" fontId="4" fillId="0" borderId="33" xfId="0" applyNumberFormat="1" applyFont="1" applyBorder="1" applyAlignment="1">
      <alignment horizontal="center" vertical="top"/>
    </xf>
    <xf numFmtId="3" fontId="4" fillId="0" borderId="28" xfId="0" applyNumberFormat="1" applyFont="1" applyBorder="1" applyAlignment="1">
      <alignment horizontal="center" vertical="top"/>
    </xf>
    <xf numFmtId="3" fontId="6" fillId="4" borderId="2" xfId="0" applyNumberFormat="1" applyFont="1" applyFill="1" applyBorder="1" applyAlignment="1">
      <alignment horizontal="center" vertical="top"/>
    </xf>
    <xf numFmtId="3" fontId="6" fillId="4" borderId="21" xfId="0" applyNumberFormat="1" applyFont="1" applyFill="1" applyBorder="1" applyAlignment="1">
      <alignment horizontal="center" vertical="top"/>
    </xf>
    <xf numFmtId="3" fontId="6" fillId="5" borderId="4" xfId="0" applyNumberFormat="1" applyFont="1" applyFill="1" applyBorder="1" applyAlignment="1">
      <alignment horizontal="center" vertical="top"/>
    </xf>
    <xf numFmtId="3" fontId="6" fillId="5" borderId="23" xfId="0" applyNumberFormat="1" applyFont="1" applyFill="1" applyBorder="1" applyAlignment="1">
      <alignment horizontal="center" vertical="top"/>
    </xf>
    <xf numFmtId="3" fontId="6" fillId="6" borderId="3" xfId="0" applyNumberFormat="1" applyFont="1" applyFill="1" applyBorder="1" applyAlignment="1">
      <alignment horizontal="center" vertical="top"/>
    </xf>
    <xf numFmtId="3" fontId="6" fillId="6" borderId="11" xfId="0" applyNumberFormat="1" applyFont="1" applyFill="1" applyBorder="1" applyAlignment="1">
      <alignment horizontal="center" vertical="top"/>
    </xf>
    <xf numFmtId="3" fontId="6" fillId="6" borderId="22" xfId="0" applyNumberFormat="1" applyFont="1" applyFill="1" applyBorder="1" applyAlignment="1">
      <alignment horizontal="center" vertical="top"/>
    </xf>
    <xf numFmtId="3" fontId="5" fillId="0" borderId="3" xfId="0" applyNumberFormat="1" applyFont="1" applyFill="1" applyBorder="1" applyAlignment="1">
      <alignment horizontal="center" vertical="top" wrapText="1"/>
    </xf>
    <xf numFmtId="3" fontId="5" fillId="0" borderId="11" xfId="0" applyNumberFormat="1" applyFont="1" applyFill="1" applyBorder="1" applyAlignment="1">
      <alignment horizontal="center" vertical="top" wrapText="1"/>
    </xf>
    <xf numFmtId="3" fontId="5" fillId="0" borderId="22" xfId="0" applyNumberFormat="1" applyFont="1" applyFill="1" applyBorder="1" applyAlignment="1">
      <alignment horizontal="center" vertical="top" wrapText="1"/>
    </xf>
    <xf numFmtId="3" fontId="6" fillId="0" borderId="4" xfId="0" applyNumberFormat="1" applyFont="1" applyBorder="1" applyAlignment="1">
      <alignment horizontal="center" vertical="top"/>
    </xf>
    <xf numFmtId="3" fontId="4" fillId="6" borderId="3" xfId="0" applyNumberFormat="1" applyFont="1" applyFill="1" applyBorder="1" applyAlignment="1">
      <alignment horizontal="left" vertical="top" wrapText="1"/>
    </xf>
    <xf numFmtId="0" fontId="0" fillId="0" borderId="11" xfId="0" applyBorder="1" applyAlignment="1">
      <alignment horizontal="left" vertical="top" wrapText="1"/>
    </xf>
    <xf numFmtId="3" fontId="4" fillId="6" borderId="11" xfId="0" applyNumberFormat="1" applyFont="1" applyFill="1" applyBorder="1" applyAlignment="1">
      <alignment horizontal="left" vertical="top" wrapText="1"/>
    </xf>
    <xf numFmtId="3" fontId="4" fillId="6" borderId="22" xfId="0" applyNumberFormat="1" applyFont="1" applyFill="1" applyBorder="1" applyAlignment="1">
      <alignment horizontal="left" vertical="top" wrapText="1"/>
    </xf>
    <xf numFmtId="3" fontId="4" fillId="6" borderId="40" xfId="0" applyNumberFormat="1" applyFont="1" applyFill="1" applyBorder="1" applyAlignment="1">
      <alignment horizontal="left" vertical="top" wrapText="1"/>
    </xf>
    <xf numFmtId="0" fontId="16" fillId="0" borderId="11" xfId="0" applyFont="1" applyBorder="1" applyAlignment="1">
      <alignment horizontal="left" vertical="top" wrapText="1"/>
    </xf>
    <xf numFmtId="3" fontId="4" fillId="6" borderId="15" xfId="0" applyNumberFormat="1" applyFont="1" applyFill="1" applyBorder="1" applyAlignment="1">
      <alignment vertical="top" wrapText="1"/>
    </xf>
    <xf numFmtId="0" fontId="0" fillId="6" borderId="35" xfId="0" applyFill="1" applyBorder="1" applyAlignment="1">
      <alignment vertical="top" wrapText="1"/>
    </xf>
    <xf numFmtId="0" fontId="4" fillId="6" borderId="15" xfId="0" applyFont="1" applyFill="1" applyBorder="1" applyAlignment="1">
      <alignment vertical="top" wrapText="1"/>
    </xf>
    <xf numFmtId="0" fontId="16" fillId="6" borderId="11" xfId="0" applyFont="1" applyFill="1" applyBorder="1" applyAlignment="1">
      <alignment horizontal="left" vertical="top" wrapText="1"/>
    </xf>
    <xf numFmtId="3" fontId="4" fillId="6" borderId="30"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3" fontId="4" fillId="6" borderId="1" xfId="0" applyNumberFormat="1" applyFont="1" applyFill="1" applyBorder="1" applyAlignment="1">
      <alignment horizontal="center" vertical="top"/>
    </xf>
    <xf numFmtId="3" fontId="4" fillId="6" borderId="63" xfId="0" applyNumberFormat="1" applyFont="1" applyFill="1" applyBorder="1" applyAlignment="1">
      <alignment horizontal="center" vertical="top"/>
    </xf>
    <xf numFmtId="3" fontId="4" fillId="6" borderId="33" xfId="0" applyNumberFormat="1" applyFont="1" applyFill="1" applyBorder="1" applyAlignment="1">
      <alignment horizontal="center" vertical="top"/>
    </xf>
    <xf numFmtId="3" fontId="4" fillId="6" borderId="28" xfId="0" applyNumberFormat="1" applyFont="1" applyFill="1" applyBorder="1" applyAlignment="1">
      <alignment horizontal="center" vertical="top"/>
    </xf>
    <xf numFmtId="3" fontId="16" fillId="6" borderId="22" xfId="0" applyNumberFormat="1" applyFont="1" applyFill="1" applyBorder="1" applyAlignment="1">
      <alignment horizontal="left" vertical="top" wrapText="1"/>
    </xf>
    <xf numFmtId="3" fontId="6" fillId="5" borderId="3"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3" fontId="6" fillId="5" borderId="22" xfId="0" applyNumberFormat="1" applyFont="1" applyFill="1" applyBorder="1" applyAlignment="1">
      <alignment horizontal="center" vertical="top"/>
    </xf>
    <xf numFmtId="3" fontId="4" fillId="0" borderId="10" xfId="0" applyNumberFormat="1" applyFont="1" applyBorder="1" applyAlignment="1">
      <alignment vertical="top" wrapText="1"/>
    </xf>
    <xf numFmtId="3" fontId="4" fillId="0" borderId="21" xfId="0" applyNumberFormat="1" applyFont="1" applyBorder="1" applyAlignment="1">
      <alignment vertical="top" wrapText="1"/>
    </xf>
    <xf numFmtId="49" fontId="6" fillId="6" borderId="11" xfId="0" applyNumberFormat="1" applyFont="1" applyFill="1" applyBorder="1" applyAlignment="1">
      <alignment horizontal="center" vertical="top"/>
    </xf>
    <xf numFmtId="49" fontId="6" fillId="6" borderId="22" xfId="0" applyNumberFormat="1" applyFont="1" applyFill="1" applyBorder="1" applyAlignment="1">
      <alignment horizontal="center" vertical="top"/>
    </xf>
    <xf numFmtId="3" fontId="5" fillId="0" borderId="11" xfId="0" applyNumberFormat="1" applyFont="1" applyFill="1" applyBorder="1" applyAlignment="1">
      <alignment horizontal="right" vertical="top"/>
    </xf>
    <xf numFmtId="3" fontId="5" fillId="0" borderId="22" xfId="0" applyNumberFormat="1" applyFont="1" applyFill="1" applyBorder="1" applyAlignment="1">
      <alignment horizontal="right" vertical="top"/>
    </xf>
    <xf numFmtId="3" fontId="6" fillId="0" borderId="4" xfId="0" applyNumberFormat="1" applyFont="1" applyFill="1" applyBorder="1" applyAlignment="1">
      <alignment horizontal="center" vertical="top"/>
    </xf>
    <xf numFmtId="3" fontId="6" fillId="0" borderId="23" xfId="0" applyNumberFormat="1" applyFont="1" applyFill="1" applyBorder="1" applyAlignment="1">
      <alignment horizontal="center" vertical="top"/>
    </xf>
    <xf numFmtId="3" fontId="10" fillId="6" borderId="11" xfId="0" applyNumberFormat="1" applyFont="1" applyFill="1" applyBorder="1" applyAlignment="1">
      <alignment horizontal="left" vertical="top" wrapText="1"/>
    </xf>
    <xf numFmtId="3" fontId="6" fillId="0" borderId="12" xfId="0" applyNumberFormat="1" applyFont="1" applyFill="1" applyBorder="1" applyAlignment="1">
      <alignment horizontal="center" vertical="top"/>
    </xf>
    <xf numFmtId="3" fontId="10" fillId="6" borderId="40" xfId="0" applyNumberFormat="1" applyFont="1" applyFill="1" applyBorder="1" applyAlignment="1">
      <alignment horizontal="left" vertical="top" wrapText="1"/>
    </xf>
    <xf numFmtId="0" fontId="0" fillId="0" borderId="58" xfId="0" applyBorder="1" applyAlignment="1">
      <alignment horizontal="left" vertical="top" wrapText="1"/>
    </xf>
    <xf numFmtId="0" fontId="4" fillId="6" borderId="10" xfId="0" applyFont="1" applyFill="1" applyBorder="1" applyAlignment="1">
      <alignment horizontal="left" vertical="top" wrapText="1"/>
    </xf>
    <xf numFmtId="0" fontId="16" fillId="6" borderId="47" xfId="0" applyFont="1" applyFill="1" applyBorder="1" applyAlignment="1">
      <alignment horizontal="left" vertical="top" wrapText="1"/>
    </xf>
    <xf numFmtId="3" fontId="4" fillId="6" borderId="52" xfId="0" applyNumberFormat="1" applyFont="1" applyFill="1" applyBorder="1" applyAlignment="1">
      <alignment horizontal="left" vertical="top" wrapText="1"/>
    </xf>
    <xf numFmtId="0" fontId="16" fillId="6" borderId="58" xfId="0" applyFont="1" applyFill="1" applyBorder="1" applyAlignment="1">
      <alignment horizontal="left" vertical="top" wrapText="1"/>
    </xf>
    <xf numFmtId="3" fontId="4" fillId="6" borderId="59" xfId="0" applyNumberFormat="1" applyFont="1" applyFill="1" applyBorder="1" applyAlignment="1">
      <alignment horizontal="left" vertical="top" wrapText="1"/>
    </xf>
    <xf numFmtId="3" fontId="4" fillId="6" borderId="16" xfId="0" applyNumberFormat="1" applyFont="1" applyFill="1" applyBorder="1" applyAlignment="1">
      <alignment horizontal="left" vertical="top" wrapText="1"/>
    </xf>
    <xf numFmtId="0" fontId="4" fillId="6" borderId="40" xfId="0" applyFont="1" applyFill="1" applyBorder="1" applyAlignment="1">
      <alignment vertical="top" wrapText="1"/>
    </xf>
    <xf numFmtId="0" fontId="4" fillId="6" borderId="85" xfId="0" applyFont="1" applyFill="1" applyBorder="1" applyAlignment="1">
      <alignment horizontal="left" vertical="top" wrapText="1"/>
    </xf>
    <xf numFmtId="0" fontId="0" fillId="6" borderId="47" xfId="0" applyFill="1" applyBorder="1" applyAlignment="1">
      <alignment horizontal="left" vertical="top" wrapText="1"/>
    </xf>
    <xf numFmtId="0" fontId="4" fillId="6" borderId="47" xfId="0" applyFont="1" applyFill="1" applyBorder="1" applyAlignment="1">
      <alignment horizontal="left" vertical="top" wrapText="1"/>
    </xf>
    <xf numFmtId="3" fontId="4" fillId="6" borderId="15" xfId="0" applyNumberFormat="1" applyFont="1" applyFill="1" applyBorder="1" applyAlignment="1">
      <alignment horizontal="left" vertical="top" wrapText="1"/>
    </xf>
    <xf numFmtId="0" fontId="0" fillId="0" borderId="35" xfId="0" applyBorder="1" applyAlignment="1">
      <alignment horizontal="left" vertical="top" wrapText="1"/>
    </xf>
    <xf numFmtId="3" fontId="4" fillId="6" borderId="58" xfId="0" applyNumberFormat="1" applyFont="1" applyFill="1" applyBorder="1" applyAlignment="1">
      <alignment vertical="top" wrapText="1"/>
    </xf>
    <xf numFmtId="3" fontId="11" fillId="6" borderId="52" xfId="0" applyNumberFormat="1" applyFont="1" applyFill="1" applyBorder="1" applyAlignment="1">
      <alignment vertical="top" wrapText="1"/>
    </xf>
    <xf numFmtId="3" fontId="4" fillId="6" borderId="35" xfId="0" applyNumberFormat="1" applyFont="1" applyFill="1" applyBorder="1" applyAlignment="1">
      <alignment horizontal="left" vertical="top" wrapText="1"/>
    </xf>
    <xf numFmtId="3" fontId="4" fillId="6" borderId="40" xfId="0" applyNumberFormat="1" applyFont="1" applyFill="1" applyBorder="1" applyAlignment="1">
      <alignment vertical="top" wrapText="1"/>
    </xf>
    <xf numFmtId="0" fontId="16" fillId="6" borderId="58" xfId="0" applyFont="1" applyFill="1" applyBorder="1" applyAlignment="1">
      <alignment vertical="top" wrapText="1"/>
    </xf>
    <xf numFmtId="0" fontId="0" fillId="0" borderId="10" xfId="0" applyBorder="1" applyAlignment="1">
      <alignment horizontal="left" vertical="top" wrapText="1"/>
    </xf>
    <xf numFmtId="3" fontId="6" fillId="5" borderId="23" xfId="0" applyNumberFormat="1" applyFont="1" applyFill="1" applyBorder="1" applyAlignment="1">
      <alignment horizontal="right" vertical="top"/>
    </xf>
    <xf numFmtId="3" fontId="6" fillId="5" borderId="1" xfId="0" applyNumberFormat="1" applyFont="1" applyFill="1" applyBorder="1" applyAlignment="1">
      <alignment horizontal="right" vertical="top"/>
    </xf>
    <xf numFmtId="3" fontId="6" fillId="5" borderId="25" xfId="0" applyNumberFormat="1" applyFont="1" applyFill="1" applyBorder="1" applyAlignment="1">
      <alignment horizontal="right" vertical="top"/>
    </xf>
    <xf numFmtId="3" fontId="6" fillId="5" borderId="73" xfId="0" applyNumberFormat="1" applyFont="1" applyFill="1" applyBorder="1" applyAlignment="1">
      <alignment horizontal="left" vertical="top"/>
    </xf>
    <xf numFmtId="3" fontId="6" fillId="5" borderId="74" xfId="0" applyNumberFormat="1" applyFont="1" applyFill="1" applyBorder="1" applyAlignment="1">
      <alignment horizontal="left" vertical="top"/>
    </xf>
    <xf numFmtId="3" fontId="6" fillId="5" borderId="75" xfId="0" applyNumberFormat="1" applyFont="1" applyFill="1" applyBorder="1" applyAlignment="1">
      <alignment horizontal="left" vertical="top"/>
    </xf>
    <xf numFmtId="3" fontId="4" fillId="6" borderId="3" xfId="0" applyNumberFormat="1" applyFont="1" applyFill="1" applyBorder="1" applyAlignment="1">
      <alignment vertical="top" wrapText="1"/>
    </xf>
    <xf numFmtId="3" fontId="4" fillId="6" borderId="11" xfId="0" applyNumberFormat="1" applyFont="1" applyFill="1" applyBorder="1" applyAlignment="1">
      <alignment vertical="top" wrapText="1"/>
    </xf>
    <xf numFmtId="3" fontId="5" fillId="6" borderId="40" xfId="0" applyNumberFormat="1" applyFont="1" applyFill="1" applyBorder="1" applyAlignment="1">
      <alignment horizontal="center" vertical="center" textRotation="90" wrapText="1"/>
    </xf>
    <xf numFmtId="0" fontId="16" fillId="6" borderId="11" xfId="0" applyFont="1" applyFill="1" applyBorder="1" applyAlignment="1">
      <alignment horizontal="center" wrapText="1"/>
    </xf>
    <xf numFmtId="3" fontId="6" fillId="0" borderId="4" xfId="1" applyNumberFormat="1" applyFont="1" applyBorder="1" applyAlignment="1">
      <alignment horizontal="center" vertical="top"/>
    </xf>
    <xf numFmtId="3" fontId="6" fillId="0" borderId="12" xfId="1" applyNumberFormat="1" applyFont="1" applyBorder="1" applyAlignment="1">
      <alignment horizontal="center" vertical="top"/>
    </xf>
    <xf numFmtId="3" fontId="6" fillId="0" borderId="23" xfId="1" applyNumberFormat="1" applyFont="1" applyBorder="1" applyAlignment="1">
      <alignment horizontal="center" vertical="top"/>
    </xf>
    <xf numFmtId="3" fontId="6" fillId="6" borderId="65" xfId="0" applyNumberFormat="1" applyFont="1" applyFill="1" applyBorder="1" applyAlignment="1">
      <alignment horizontal="center" vertical="top"/>
    </xf>
    <xf numFmtId="3" fontId="6" fillId="6" borderId="27" xfId="0" applyNumberFormat="1" applyFont="1" applyFill="1" applyBorder="1" applyAlignment="1">
      <alignment horizontal="center" vertical="top"/>
    </xf>
    <xf numFmtId="3" fontId="4" fillId="6" borderId="4" xfId="0" applyNumberFormat="1" applyFont="1" applyFill="1" applyBorder="1" applyAlignment="1">
      <alignment vertical="top" wrapText="1"/>
    </xf>
    <xf numFmtId="3" fontId="4" fillId="6" borderId="12" xfId="0" applyNumberFormat="1" applyFont="1" applyFill="1" applyBorder="1" applyAlignment="1">
      <alignment vertical="top" wrapText="1"/>
    </xf>
    <xf numFmtId="3" fontId="4" fillId="6" borderId="23" xfId="0" applyNumberFormat="1" applyFont="1" applyFill="1" applyBorder="1" applyAlignment="1">
      <alignment vertical="top" wrapText="1"/>
    </xf>
    <xf numFmtId="49" fontId="6" fillId="4" borderId="10" xfId="0" applyNumberFormat="1" applyFont="1" applyFill="1" applyBorder="1" applyAlignment="1">
      <alignment horizontal="center" vertical="top"/>
    </xf>
    <xf numFmtId="49" fontId="6" fillId="4" borderId="21" xfId="0" applyNumberFormat="1" applyFont="1" applyFill="1" applyBorder="1" applyAlignment="1">
      <alignment horizontal="center" vertical="top"/>
    </xf>
    <xf numFmtId="49" fontId="6" fillId="5" borderId="11" xfId="0" applyNumberFormat="1" applyFont="1" applyFill="1" applyBorder="1" applyAlignment="1">
      <alignment horizontal="center" vertical="top"/>
    </xf>
    <xf numFmtId="49" fontId="6" fillId="5" borderId="22" xfId="0" applyNumberFormat="1" applyFont="1" applyFill="1" applyBorder="1" applyAlignment="1">
      <alignment horizontal="center" vertical="top"/>
    </xf>
    <xf numFmtId="49" fontId="6" fillId="6" borderId="12" xfId="0" applyNumberFormat="1" applyFont="1" applyFill="1" applyBorder="1" applyAlignment="1">
      <alignment horizontal="center" vertical="top"/>
    </xf>
    <xf numFmtId="49" fontId="6" fillId="6" borderId="23" xfId="0" applyNumberFormat="1" applyFont="1" applyFill="1" applyBorder="1" applyAlignment="1">
      <alignment horizontal="center" vertical="top"/>
    </xf>
    <xf numFmtId="0" fontId="4" fillId="6" borderId="40" xfId="0" applyFont="1" applyFill="1" applyBorder="1" applyAlignment="1">
      <alignment horizontal="left" vertical="top" wrapText="1"/>
    </xf>
    <xf numFmtId="0" fontId="0" fillId="0" borderId="11" xfId="0" applyBorder="1" applyAlignment="1">
      <alignment wrapText="1"/>
    </xf>
    <xf numFmtId="49" fontId="5" fillId="6" borderId="40" xfId="0" applyNumberFormat="1" applyFont="1" applyFill="1" applyBorder="1" applyAlignment="1">
      <alignment horizontal="center" vertical="top" textRotation="90" wrapText="1"/>
    </xf>
    <xf numFmtId="0" fontId="0" fillId="6" borderId="11" xfId="0" applyFill="1" applyBorder="1" applyAlignment="1">
      <alignment vertical="top" wrapText="1"/>
    </xf>
    <xf numFmtId="3" fontId="6" fillId="5" borderId="73" xfId="0" applyNumberFormat="1" applyFont="1" applyFill="1" applyBorder="1" applyAlignment="1">
      <alignment horizontal="right" vertical="top"/>
    </xf>
    <xf numFmtId="3" fontId="6" fillId="5" borderId="74" xfId="0" applyNumberFormat="1" applyFont="1" applyFill="1" applyBorder="1" applyAlignment="1">
      <alignment horizontal="right" vertical="top"/>
    </xf>
    <xf numFmtId="3" fontId="4" fillId="0" borderId="58" xfId="0" applyNumberFormat="1" applyFont="1" applyFill="1" applyBorder="1" applyAlignment="1">
      <alignment horizontal="left" vertical="top" wrapText="1"/>
    </xf>
    <xf numFmtId="49" fontId="5" fillId="0" borderId="58" xfId="0" applyNumberFormat="1" applyFont="1" applyFill="1" applyBorder="1" applyAlignment="1">
      <alignment horizontal="center" vertical="center" wrapText="1"/>
    </xf>
    <xf numFmtId="49" fontId="6" fillId="6" borderId="104" xfId="0" applyNumberFormat="1" applyFont="1" applyFill="1" applyBorder="1" applyAlignment="1">
      <alignment horizontal="center" vertical="top"/>
    </xf>
    <xf numFmtId="49" fontId="6" fillId="6" borderId="33" xfId="0" applyNumberFormat="1" applyFont="1" applyFill="1" applyBorder="1" applyAlignment="1">
      <alignment horizontal="center" vertical="top"/>
    </xf>
    <xf numFmtId="3" fontId="4" fillId="6" borderId="13" xfId="0" applyNumberFormat="1" applyFont="1" applyFill="1" applyBorder="1" applyAlignment="1">
      <alignment vertical="top" wrapText="1"/>
    </xf>
    <xf numFmtId="0" fontId="0" fillId="6" borderId="34" xfId="0" applyFill="1" applyBorder="1" applyAlignment="1">
      <alignment vertical="top" wrapText="1"/>
    </xf>
    <xf numFmtId="0" fontId="4" fillId="6" borderId="58" xfId="0" applyFont="1" applyFill="1" applyBorder="1" applyAlignment="1">
      <alignment vertical="top" wrapText="1"/>
    </xf>
    <xf numFmtId="0" fontId="0" fillId="6" borderId="10" xfId="0" applyFill="1" applyBorder="1" applyAlignment="1">
      <alignment vertical="top" wrapText="1"/>
    </xf>
    <xf numFmtId="3" fontId="6" fillId="5" borderId="0" xfId="0" applyNumberFormat="1" applyFont="1" applyFill="1" applyBorder="1" applyAlignment="1">
      <alignment horizontal="left" vertical="top"/>
    </xf>
    <xf numFmtId="0" fontId="4" fillId="0" borderId="40" xfId="0" applyFont="1" applyFill="1" applyBorder="1" applyAlignment="1">
      <alignment vertical="top" wrapText="1"/>
    </xf>
    <xf numFmtId="0" fontId="4" fillId="0" borderId="58" xfId="0" applyFont="1" applyFill="1" applyBorder="1" applyAlignment="1">
      <alignment vertical="top" wrapText="1"/>
    </xf>
    <xf numFmtId="0" fontId="4" fillId="6" borderId="13" xfId="0" applyFont="1" applyFill="1" applyBorder="1" applyAlignment="1">
      <alignment vertical="top" wrapText="1"/>
    </xf>
    <xf numFmtId="0" fontId="0" fillId="6" borderId="34" xfId="0" applyFont="1" applyFill="1" applyBorder="1" applyAlignment="1">
      <alignment vertical="top" wrapText="1"/>
    </xf>
    <xf numFmtId="0" fontId="0" fillId="0" borderId="58" xfId="0" applyBorder="1" applyAlignment="1">
      <alignment vertical="top" wrapText="1"/>
    </xf>
    <xf numFmtId="3" fontId="6" fillId="3" borderId="2" xfId="0" applyNumberFormat="1" applyFont="1" applyFill="1" applyBorder="1" applyAlignment="1">
      <alignment horizontal="right" vertical="top" wrapText="1"/>
    </xf>
    <xf numFmtId="3" fontId="4" fillId="3" borderId="3" xfId="0" applyNumberFormat="1" applyFont="1" applyFill="1" applyBorder="1" applyAlignment="1">
      <alignment vertical="top" wrapText="1"/>
    </xf>
    <xf numFmtId="3" fontId="4" fillId="3" borderId="4" xfId="0" applyNumberFormat="1" applyFont="1" applyFill="1" applyBorder="1" applyAlignment="1">
      <alignment vertical="top" wrapText="1"/>
    </xf>
    <xf numFmtId="0" fontId="4" fillId="6" borderId="21" xfId="0" applyFont="1" applyFill="1" applyBorder="1" applyAlignment="1">
      <alignment horizontal="left" vertical="top" wrapText="1"/>
    </xf>
    <xf numFmtId="3" fontId="6" fillId="5" borderId="75" xfId="0" applyNumberFormat="1" applyFont="1" applyFill="1" applyBorder="1" applyAlignment="1">
      <alignment horizontal="right" vertical="top"/>
    </xf>
    <xf numFmtId="3" fontId="6" fillId="5" borderId="77" xfId="0" applyNumberFormat="1" applyFont="1" applyFill="1" applyBorder="1" applyAlignment="1">
      <alignment horizontal="center" vertical="top"/>
    </xf>
    <xf numFmtId="3" fontId="6" fillId="5" borderId="74" xfId="0" applyNumberFormat="1" applyFont="1" applyFill="1" applyBorder="1" applyAlignment="1">
      <alignment horizontal="center" vertical="top"/>
    </xf>
    <xf numFmtId="3" fontId="6" fillId="5" borderId="75" xfId="0" applyNumberFormat="1" applyFont="1" applyFill="1" applyBorder="1" applyAlignment="1">
      <alignment horizontal="center" vertical="top"/>
    </xf>
    <xf numFmtId="3" fontId="6" fillId="4" borderId="73" xfId="0" applyNumberFormat="1" applyFont="1" applyFill="1" applyBorder="1" applyAlignment="1">
      <alignment horizontal="right" vertical="top"/>
    </xf>
    <xf numFmtId="3" fontId="6" fillId="4" borderId="74" xfId="0" applyNumberFormat="1" applyFont="1" applyFill="1" applyBorder="1" applyAlignment="1">
      <alignment horizontal="right" vertical="top"/>
    </xf>
    <xf numFmtId="3" fontId="6" fillId="4" borderId="75" xfId="0" applyNumberFormat="1" applyFont="1" applyFill="1" applyBorder="1" applyAlignment="1">
      <alignment horizontal="right" vertical="top"/>
    </xf>
    <xf numFmtId="3" fontId="6" fillId="4" borderId="77" xfId="0" applyNumberFormat="1" applyFont="1" applyFill="1" applyBorder="1" applyAlignment="1">
      <alignment horizontal="center" vertical="top"/>
    </xf>
    <xf numFmtId="3" fontId="6" fillId="4" borderId="74" xfId="0" applyNumberFormat="1" applyFont="1" applyFill="1" applyBorder="1" applyAlignment="1">
      <alignment horizontal="center" vertical="top"/>
    </xf>
    <xf numFmtId="3" fontId="6" fillId="4" borderId="75" xfId="0" applyNumberFormat="1" applyFont="1" applyFill="1" applyBorder="1" applyAlignment="1">
      <alignment horizontal="center" vertical="top"/>
    </xf>
    <xf numFmtId="49" fontId="6" fillId="4" borderId="2"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4" xfId="0" applyNumberFormat="1" applyFont="1" applyFill="1" applyBorder="1" applyAlignment="1">
      <alignment horizontal="center" vertical="top"/>
    </xf>
    <xf numFmtId="0" fontId="4" fillId="6" borderId="65" xfId="0" applyFont="1" applyFill="1" applyBorder="1" applyAlignment="1">
      <alignment horizontal="left" vertical="top" wrapText="1"/>
    </xf>
    <xf numFmtId="0" fontId="4" fillId="6" borderId="58" xfId="0" applyFont="1" applyFill="1" applyBorder="1" applyAlignment="1">
      <alignment horizontal="left" vertical="top" wrapText="1"/>
    </xf>
    <xf numFmtId="0" fontId="4" fillId="6" borderId="27" xfId="0" applyFont="1" applyFill="1" applyBorder="1" applyAlignment="1">
      <alignment horizontal="left" vertical="top" wrapText="1"/>
    </xf>
    <xf numFmtId="0" fontId="5" fillId="0" borderId="3" xfId="0" applyFont="1" applyFill="1" applyBorder="1" applyAlignment="1">
      <alignment horizontal="center" vertical="center" textRotation="90" wrapText="1"/>
    </xf>
    <xf numFmtId="0" fontId="5" fillId="0" borderId="11" xfId="0" applyFont="1" applyFill="1" applyBorder="1" applyAlignment="1">
      <alignment horizontal="center" vertical="center" textRotation="90" wrapText="1"/>
    </xf>
    <xf numFmtId="0" fontId="5" fillId="0" borderId="22" xfId="0" applyFont="1" applyFill="1" applyBorder="1" applyAlignment="1">
      <alignment horizontal="center" vertical="center" textRotation="90" wrapText="1"/>
    </xf>
    <xf numFmtId="49" fontId="6" fillId="0" borderId="82" xfId="0" applyNumberFormat="1" applyFont="1" applyBorder="1" applyAlignment="1">
      <alignment horizontal="center" vertical="top"/>
    </xf>
    <xf numFmtId="49" fontId="6" fillId="0" borderId="59" xfId="0" applyNumberFormat="1" applyFont="1" applyBorder="1" applyAlignment="1">
      <alignment horizontal="center" vertical="top"/>
    </xf>
    <xf numFmtId="49" fontId="6" fillId="0" borderId="83" xfId="0" applyNumberFormat="1" applyFont="1" applyBorder="1" applyAlignment="1">
      <alignment horizontal="center" vertical="top"/>
    </xf>
    <xf numFmtId="3" fontId="6" fillId="3" borderId="32" xfId="0" applyNumberFormat="1" applyFont="1" applyFill="1" applyBorder="1" applyAlignment="1">
      <alignment horizontal="right" vertical="top" wrapText="1"/>
    </xf>
    <xf numFmtId="3" fontId="4" fillId="3" borderId="52" xfId="0" applyNumberFormat="1" applyFont="1" applyFill="1" applyBorder="1" applyAlignment="1">
      <alignment vertical="top" wrapText="1"/>
    </xf>
    <xf numFmtId="3" fontId="4" fillId="3" borderId="105" xfId="0" applyNumberFormat="1" applyFont="1" applyFill="1" applyBorder="1" applyAlignment="1">
      <alignment vertical="top" wrapText="1"/>
    </xf>
    <xf numFmtId="3" fontId="4" fillId="8" borderId="31" xfId="0" applyNumberFormat="1" applyFont="1" applyFill="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3" fontId="4" fillId="0" borderId="35" xfId="0" applyNumberFormat="1" applyFont="1" applyBorder="1" applyAlignment="1">
      <alignment horizontal="left" vertical="top" wrapText="1"/>
    </xf>
    <xf numFmtId="3" fontId="4" fillId="0" borderId="58" xfId="0" applyNumberFormat="1" applyFont="1" applyBorder="1" applyAlignment="1">
      <alignment vertical="top" wrapText="1"/>
    </xf>
    <xf numFmtId="3" fontId="4" fillId="0" borderId="59" xfId="0" applyNumberFormat="1" applyFont="1" applyBorder="1" applyAlignment="1">
      <alignment vertical="top" wrapText="1"/>
    </xf>
    <xf numFmtId="3" fontId="6" fillId="9" borderId="24" xfId="0" applyNumberFormat="1" applyFont="1" applyFill="1" applyBorder="1" applyAlignment="1">
      <alignment horizontal="right" vertical="top" wrapText="1"/>
    </xf>
    <xf numFmtId="3" fontId="6" fillId="9" borderId="1" xfId="0" applyNumberFormat="1" applyFont="1" applyFill="1" applyBorder="1" applyAlignment="1">
      <alignment horizontal="right" vertical="top" wrapText="1"/>
    </xf>
    <xf numFmtId="3" fontId="6" fillId="9" borderId="25" xfId="0" applyNumberFormat="1" applyFont="1" applyFill="1" applyBorder="1" applyAlignment="1">
      <alignment horizontal="right" vertical="top" wrapText="1"/>
    </xf>
    <xf numFmtId="3" fontId="27" fillId="6" borderId="0" xfId="0" applyNumberFormat="1" applyFont="1" applyFill="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21" fillId="0" borderId="0" xfId="0" applyFont="1" applyAlignment="1">
      <alignment horizontal="center" wrapText="1"/>
    </xf>
    <xf numFmtId="0" fontId="2" fillId="0" borderId="0" xfId="0" applyFont="1" applyAlignment="1">
      <alignment horizontal="center" vertical="top"/>
    </xf>
    <xf numFmtId="3" fontId="4" fillId="8" borderId="19" xfId="0" applyNumberFormat="1" applyFont="1" applyFill="1" applyBorder="1" applyAlignment="1">
      <alignment horizontal="left" vertical="top" wrapText="1"/>
    </xf>
    <xf numFmtId="3" fontId="4" fillId="9" borderId="35" xfId="0" applyNumberFormat="1" applyFont="1" applyFill="1" applyBorder="1" applyAlignment="1">
      <alignment horizontal="left" vertical="top" wrapText="1"/>
    </xf>
    <xf numFmtId="3" fontId="4" fillId="9" borderId="58" xfId="0" applyNumberFormat="1" applyFont="1" applyFill="1" applyBorder="1" applyAlignment="1">
      <alignment vertical="top" wrapText="1"/>
    </xf>
    <xf numFmtId="3" fontId="4" fillId="9" borderId="59" xfId="0" applyNumberFormat="1" applyFont="1" applyFill="1" applyBorder="1" applyAlignment="1">
      <alignment vertical="top" wrapText="1"/>
    </xf>
    <xf numFmtId="3" fontId="6" fillId="9" borderId="31" xfId="0" applyNumberFormat="1" applyFont="1" applyFill="1" applyBorder="1" applyAlignment="1">
      <alignment horizontal="right" vertical="top" wrapText="1"/>
    </xf>
    <xf numFmtId="3" fontId="6" fillId="9" borderId="19" xfId="0" applyNumberFormat="1" applyFont="1" applyFill="1" applyBorder="1" applyAlignment="1">
      <alignment horizontal="right" vertical="top" wrapText="1"/>
    </xf>
    <xf numFmtId="3" fontId="6" fillId="9" borderId="20" xfId="0" applyNumberFormat="1" applyFont="1" applyFill="1" applyBorder="1" applyAlignment="1">
      <alignment horizontal="right" vertical="top" wrapText="1"/>
    </xf>
    <xf numFmtId="3" fontId="4" fillId="6" borderId="31" xfId="0" applyNumberFormat="1" applyFont="1" applyFill="1" applyBorder="1" applyAlignment="1">
      <alignment horizontal="left" vertical="top" wrapText="1"/>
    </xf>
    <xf numFmtId="3" fontId="4" fillId="6" borderId="19" xfId="0" applyNumberFormat="1" applyFont="1" applyFill="1" applyBorder="1" applyAlignment="1">
      <alignment horizontal="left" vertical="top" wrapText="1"/>
    </xf>
    <xf numFmtId="3" fontId="4" fillId="6" borderId="20" xfId="0" applyNumberFormat="1" applyFont="1" applyFill="1" applyBorder="1" applyAlignment="1">
      <alignment horizontal="left" vertical="top" wrapText="1"/>
    </xf>
    <xf numFmtId="3" fontId="4" fillId="0" borderId="31" xfId="0" applyNumberFormat="1" applyFont="1" applyBorder="1" applyAlignment="1">
      <alignment horizontal="left" vertical="top" wrapText="1"/>
    </xf>
    <xf numFmtId="3" fontId="4" fillId="0" borderId="19" xfId="0" applyNumberFormat="1" applyFont="1" applyBorder="1" applyAlignment="1">
      <alignment horizontal="left" vertical="top" wrapText="1"/>
    </xf>
    <xf numFmtId="3" fontId="4" fillId="0" borderId="20" xfId="0" applyNumberFormat="1" applyFont="1" applyBorder="1" applyAlignment="1">
      <alignment horizontal="left" vertical="top" wrapText="1"/>
    </xf>
    <xf numFmtId="3" fontId="4" fillId="0" borderId="32" xfId="0" applyNumberFormat="1" applyFont="1" applyBorder="1" applyAlignment="1">
      <alignment horizontal="left" vertical="top" wrapText="1"/>
    </xf>
    <xf numFmtId="3" fontId="4" fillId="0" borderId="52" xfId="0" applyNumberFormat="1" applyFont="1" applyBorder="1" applyAlignment="1">
      <alignment vertical="top" wrapText="1"/>
    </xf>
    <xf numFmtId="3" fontId="4" fillId="0" borderId="16" xfId="0" applyNumberFormat="1" applyFont="1" applyBorder="1" applyAlignment="1">
      <alignment vertical="top" wrapText="1"/>
    </xf>
    <xf numFmtId="3" fontId="6" fillId="3" borderId="73" xfId="0" applyNumberFormat="1" applyFont="1" applyFill="1" applyBorder="1" applyAlignment="1">
      <alignment horizontal="right" vertical="top"/>
    </xf>
    <xf numFmtId="3" fontId="6" fillId="3" borderId="74" xfId="0" applyNumberFormat="1" applyFont="1" applyFill="1" applyBorder="1" applyAlignment="1">
      <alignment horizontal="right" vertical="top"/>
    </xf>
    <xf numFmtId="3" fontId="6" fillId="3" borderId="75" xfId="0" applyNumberFormat="1" applyFont="1" applyFill="1" applyBorder="1" applyAlignment="1">
      <alignment horizontal="right" vertical="top"/>
    </xf>
    <xf numFmtId="3" fontId="6" fillId="3" borderId="77" xfId="0" applyNumberFormat="1" applyFont="1" applyFill="1" applyBorder="1" applyAlignment="1">
      <alignment horizontal="center" vertical="top"/>
    </xf>
    <xf numFmtId="3" fontId="6" fillId="3" borderId="74" xfId="0" applyNumberFormat="1" applyFont="1" applyFill="1" applyBorder="1" applyAlignment="1">
      <alignment horizontal="center" vertical="top"/>
    </xf>
    <xf numFmtId="3" fontId="6" fillId="3" borderId="75" xfId="0" applyNumberFormat="1" applyFont="1" applyFill="1" applyBorder="1" applyAlignment="1">
      <alignment horizontal="center" vertical="top"/>
    </xf>
    <xf numFmtId="3" fontId="6" fillId="0" borderId="0" xfId="0" applyNumberFormat="1" applyFont="1" applyFill="1" applyBorder="1" applyAlignment="1">
      <alignment horizontal="center" vertical="top" wrapText="1"/>
    </xf>
    <xf numFmtId="3" fontId="6" fillId="0" borderId="77" xfId="0" applyNumberFormat="1" applyFont="1" applyBorder="1" applyAlignment="1">
      <alignment horizontal="center" vertical="center" wrapText="1"/>
    </xf>
    <xf numFmtId="3" fontId="6" fillId="0" borderId="74" xfId="0" applyNumberFormat="1" applyFont="1" applyBorder="1" applyAlignment="1">
      <alignment horizontal="center" vertical="center" wrapText="1"/>
    </xf>
    <xf numFmtId="3" fontId="6" fillId="0" borderId="75" xfId="0" applyNumberFormat="1" applyFont="1" applyBorder="1" applyAlignment="1">
      <alignment horizontal="center" vertical="center" wrapText="1"/>
    </xf>
    <xf numFmtId="0" fontId="4" fillId="0" borderId="0" xfId="0" applyFont="1" applyAlignment="1">
      <alignment horizontal="right" wrapText="1"/>
    </xf>
    <xf numFmtId="0" fontId="17" fillId="0" borderId="0" xfId="0" applyFont="1" applyAlignment="1">
      <alignment horizontal="right"/>
    </xf>
    <xf numFmtId="0" fontId="6" fillId="0" borderId="7"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4" fillId="0" borderId="16" xfId="0" applyFont="1" applyBorder="1" applyAlignment="1">
      <alignment horizontal="center" vertical="center"/>
    </xf>
    <xf numFmtId="3" fontId="4" fillId="0" borderId="63" xfId="0" applyNumberFormat="1" applyFont="1" applyFill="1" applyBorder="1" applyAlignment="1">
      <alignment horizontal="center" vertical="center" textRotation="90" wrapText="1" shrinkToFit="1"/>
    </xf>
    <xf numFmtId="3" fontId="4" fillId="0" borderId="33" xfId="0" applyNumberFormat="1" applyFont="1" applyFill="1" applyBorder="1" applyAlignment="1">
      <alignment horizontal="center" vertical="center" textRotation="90" wrapText="1" shrinkToFit="1"/>
    </xf>
    <xf numFmtId="3" fontId="4" fillId="0" borderId="28" xfId="0" applyNumberFormat="1" applyFont="1" applyFill="1" applyBorder="1" applyAlignment="1">
      <alignment horizontal="center" vertical="center" textRotation="90" wrapText="1" shrinkToFit="1"/>
    </xf>
    <xf numFmtId="0" fontId="0" fillId="0" borderId="14" xfId="0" applyBorder="1" applyAlignment="1">
      <alignment horizontal="center" vertical="center" textRotation="90" wrapText="1"/>
    </xf>
    <xf numFmtId="0" fontId="0" fillId="0" borderId="26" xfId="0" applyBorder="1" applyAlignment="1">
      <alignment horizontal="center" vertical="center" textRotation="90" wrapText="1"/>
    </xf>
    <xf numFmtId="3" fontId="4" fillId="6" borderId="50" xfId="0" applyNumberFormat="1" applyFont="1" applyFill="1" applyBorder="1" applyAlignment="1">
      <alignment horizontal="center" vertical="top" wrapText="1"/>
    </xf>
    <xf numFmtId="0" fontId="0" fillId="0" borderId="14" xfId="0" applyBorder="1" applyAlignment="1">
      <alignment horizontal="center" vertical="top" wrapText="1"/>
    </xf>
    <xf numFmtId="0" fontId="0" fillId="6" borderId="47" xfId="0" applyFill="1" applyBorder="1" applyAlignment="1">
      <alignment vertical="top" wrapText="1"/>
    </xf>
    <xf numFmtId="49" fontId="4" fillId="6" borderId="40" xfId="0" applyNumberFormat="1" applyFont="1" applyFill="1" applyBorder="1" applyAlignment="1">
      <alignment horizontal="center" vertical="top" wrapText="1"/>
    </xf>
    <xf numFmtId="0" fontId="0" fillId="0" borderId="45" xfId="0" applyBorder="1" applyAlignment="1">
      <alignment vertical="top" wrapText="1"/>
    </xf>
    <xf numFmtId="49" fontId="4" fillId="0" borderId="40" xfId="0" applyNumberFormat="1" applyFont="1" applyBorder="1" applyAlignment="1">
      <alignment horizontal="center" vertical="top" wrapText="1"/>
    </xf>
    <xf numFmtId="3" fontId="16" fillId="6" borderId="11" xfId="0" applyNumberFormat="1" applyFont="1" applyFill="1" applyBorder="1" applyAlignment="1">
      <alignment horizontal="left" vertical="top" wrapText="1"/>
    </xf>
    <xf numFmtId="3" fontId="4" fillId="6" borderId="41" xfId="0" applyNumberFormat="1" applyFont="1" applyFill="1" applyBorder="1" applyAlignment="1">
      <alignment horizontal="center" vertical="top" wrapText="1"/>
    </xf>
    <xf numFmtId="3" fontId="4" fillId="6" borderId="0" xfId="0" applyNumberFormat="1" applyFont="1" applyFill="1" applyBorder="1" applyAlignment="1">
      <alignment horizontal="center" vertical="top" wrapText="1"/>
    </xf>
    <xf numFmtId="3" fontId="6" fillId="6" borderId="39" xfId="0" applyNumberFormat="1" applyFont="1" applyFill="1" applyBorder="1" applyAlignment="1">
      <alignment horizontal="center" vertical="top"/>
    </xf>
    <xf numFmtId="3" fontId="4" fillId="0" borderId="50" xfId="0" applyNumberFormat="1" applyFont="1" applyBorder="1" applyAlignment="1">
      <alignment horizontal="center" vertical="top" wrapText="1"/>
    </xf>
    <xf numFmtId="3" fontId="4" fillId="0" borderId="14" xfId="0" applyNumberFormat="1" applyFont="1" applyBorder="1" applyAlignment="1">
      <alignment horizontal="center" vertical="top" wrapText="1"/>
    </xf>
    <xf numFmtId="3" fontId="16" fillId="0" borderId="38" xfId="0" applyNumberFormat="1" applyFont="1" applyBorder="1" applyAlignment="1">
      <alignment horizontal="center" vertical="top" wrapText="1"/>
    </xf>
    <xf numFmtId="49" fontId="4" fillId="0" borderId="18" xfId="0" applyNumberFormat="1" applyFont="1" applyBorder="1" applyAlignment="1">
      <alignment horizontal="center" vertical="top" wrapText="1"/>
    </xf>
    <xf numFmtId="0" fontId="0" fillId="0" borderId="110" xfId="0" applyBorder="1" applyAlignment="1">
      <alignment vertical="top" wrapText="1"/>
    </xf>
    <xf numFmtId="3" fontId="6" fillId="9" borderId="12" xfId="0" applyNumberFormat="1" applyFont="1" applyFill="1" applyBorder="1" applyAlignment="1">
      <alignment horizontal="center" vertical="top"/>
    </xf>
    <xf numFmtId="0" fontId="4" fillId="10" borderId="40" xfId="0" applyFont="1" applyFill="1" applyBorder="1" applyAlignment="1">
      <alignment vertical="top" wrapText="1"/>
    </xf>
    <xf numFmtId="0" fontId="4" fillId="10" borderId="11" xfId="0" applyFont="1" applyFill="1" applyBorder="1" applyAlignment="1">
      <alignment vertical="top" wrapText="1"/>
    </xf>
    <xf numFmtId="3" fontId="6" fillId="6" borderId="59" xfId="0" applyNumberFormat="1" applyFont="1" applyFill="1" applyBorder="1" applyAlignment="1">
      <alignment horizontal="center" vertical="top"/>
    </xf>
    <xf numFmtId="3" fontId="4" fillId="6" borderId="14" xfId="0" applyNumberFormat="1" applyFont="1" applyFill="1" applyBorder="1" applyAlignment="1">
      <alignment horizontal="center" vertical="top" wrapText="1"/>
    </xf>
    <xf numFmtId="0" fontId="0" fillId="0" borderId="38" xfId="0" applyBorder="1" applyAlignment="1">
      <alignment horizontal="center" wrapText="1"/>
    </xf>
    <xf numFmtId="3" fontId="6" fillId="9" borderId="11" xfId="0" applyNumberFormat="1" applyFont="1" applyFill="1" applyBorder="1" applyAlignment="1">
      <alignment horizontal="center" vertical="top"/>
    </xf>
    <xf numFmtId="3" fontId="5" fillId="0" borderId="41" xfId="0" applyNumberFormat="1"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60" xfId="0" applyNumberFormat="1" applyFont="1" applyFill="1" applyBorder="1" applyAlignment="1">
      <alignment horizontal="center" vertical="top" wrapText="1"/>
    </xf>
    <xf numFmtId="0" fontId="0" fillId="0" borderId="38" xfId="0" applyBorder="1" applyAlignment="1">
      <alignment horizontal="center" vertical="top" wrapText="1"/>
    </xf>
    <xf numFmtId="3" fontId="22" fillId="6" borderId="11" xfId="0" applyNumberFormat="1" applyFont="1" applyFill="1" applyBorder="1" applyAlignment="1">
      <alignment horizontal="left" vertical="top" wrapText="1"/>
    </xf>
    <xf numFmtId="0" fontId="34" fillId="6" borderId="58" xfId="0" applyFont="1" applyFill="1" applyBorder="1" applyAlignment="1">
      <alignment vertical="top" wrapText="1"/>
    </xf>
    <xf numFmtId="3" fontId="22" fillId="6" borderId="14" xfId="0" applyNumberFormat="1" applyFont="1" applyFill="1" applyBorder="1" applyAlignment="1">
      <alignment horizontal="center" vertical="top" wrapText="1"/>
    </xf>
    <xf numFmtId="0" fontId="34" fillId="0" borderId="38" xfId="0" applyFont="1" applyBorder="1" applyAlignment="1">
      <alignment vertical="top" wrapText="1"/>
    </xf>
    <xf numFmtId="3" fontId="22" fillId="6" borderId="40" xfId="0" applyNumberFormat="1" applyFont="1" applyFill="1" applyBorder="1" applyAlignment="1">
      <alignment horizontal="left" vertical="top" wrapText="1"/>
    </xf>
    <xf numFmtId="0" fontId="34" fillId="6" borderId="58" xfId="0" applyFont="1" applyFill="1" applyBorder="1" applyAlignment="1">
      <alignment horizontal="left" vertical="top" wrapText="1"/>
    </xf>
    <xf numFmtId="3" fontId="4" fillId="0" borderId="7" xfId="0" applyNumberFormat="1" applyFont="1" applyBorder="1" applyAlignment="1">
      <alignment horizontal="center" vertical="top" wrapText="1"/>
    </xf>
    <xf numFmtId="3" fontId="4" fillId="0" borderId="26" xfId="0" applyNumberFormat="1" applyFont="1" applyBorder="1" applyAlignment="1">
      <alignment horizontal="center" vertical="top" wrapText="1"/>
    </xf>
    <xf numFmtId="0" fontId="16" fillId="6" borderId="38" xfId="0" applyFont="1" applyFill="1" applyBorder="1" applyAlignment="1">
      <alignment horizontal="center" vertical="top" wrapText="1"/>
    </xf>
    <xf numFmtId="0" fontId="0" fillId="0" borderId="35" xfId="0" applyBorder="1" applyAlignment="1">
      <alignment vertical="top" wrapText="1"/>
    </xf>
    <xf numFmtId="0" fontId="16" fillId="6" borderId="14" xfId="0" applyFont="1" applyFill="1" applyBorder="1" applyAlignment="1">
      <alignment vertical="top" wrapText="1"/>
    </xf>
    <xf numFmtId="3" fontId="40" fillId="6" borderId="40" xfId="0" applyNumberFormat="1" applyFont="1" applyFill="1" applyBorder="1" applyAlignment="1">
      <alignment horizontal="left" vertical="top" wrapText="1"/>
    </xf>
    <xf numFmtId="0" fontId="36" fillId="0" borderId="58" xfId="0" applyFont="1" applyBorder="1" applyAlignment="1">
      <alignment horizontal="left" vertical="top" wrapText="1"/>
    </xf>
    <xf numFmtId="49" fontId="42" fillId="0" borderId="12" xfId="0" applyNumberFormat="1" applyFont="1" applyBorder="1" applyAlignment="1">
      <alignment horizontal="center" vertical="center" textRotation="90"/>
    </xf>
    <xf numFmtId="49" fontId="42" fillId="0" borderId="59" xfId="0" applyNumberFormat="1" applyFont="1" applyBorder="1" applyAlignment="1">
      <alignment horizontal="center" vertical="center" textRotation="90"/>
    </xf>
    <xf numFmtId="49" fontId="6" fillId="6" borderId="58" xfId="0" applyNumberFormat="1" applyFont="1" applyFill="1" applyBorder="1" applyAlignment="1">
      <alignment horizontal="center" vertical="top"/>
    </xf>
    <xf numFmtId="3" fontId="4" fillId="6" borderId="7" xfId="0" applyNumberFormat="1" applyFont="1" applyFill="1" applyBorder="1" applyAlignment="1">
      <alignment horizontal="center" vertical="top" wrapText="1"/>
    </xf>
    <xf numFmtId="3" fontId="4" fillId="6" borderId="26" xfId="0" applyNumberFormat="1" applyFont="1" applyFill="1" applyBorder="1" applyAlignment="1">
      <alignment horizontal="center" vertical="top" wrapText="1"/>
    </xf>
    <xf numFmtId="3" fontId="4" fillId="6" borderId="50" xfId="1" applyNumberFormat="1" applyFont="1" applyFill="1" applyBorder="1" applyAlignment="1">
      <alignment horizontal="center" vertical="top" wrapText="1"/>
    </xf>
    <xf numFmtId="49" fontId="6" fillId="6" borderId="40" xfId="0" applyNumberFormat="1" applyFont="1" applyFill="1" applyBorder="1" applyAlignment="1">
      <alignment horizontal="center" vertical="top"/>
    </xf>
    <xf numFmtId="0" fontId="0" fillId="6" borderId="14" xfId="0" applyFont="1" applyFill="1" applyBorder="1" applyAlignment="1">
      <alignment horizontal="center" vertical="top" wrapText="1"/>
    </xf>
    <xf numFmtId="0" fontId="4" fillId="6" borderId="50" xfId="1" applyNumberFormat="1" applyFont="1" applyFill="1" applyBorder="1" applyAlignment="1">
      <alignment horizontal="center" vertical="top" wrapText="1"/>
    </xf>
    <xf numFmtId="0" fontId="4" fillId="6" borderId="14" xfId="1" applyNumberFormat="1" applyFont="1" applyFill="1" applyBorder="1" applyAlignment="1">
      <alignment horizontal="center" vertical="top" wrapText="1"/>
    </xf>
    <xf numFmtId="0" fontId="4" fillId="6" borderId="38" xfId="1" applyNumberFormat="1" applyFont="1" applyFill="1" applyBorder="1" applyAlignment="1">
      <alignment horizontal="center" vertical="top" wrapText="1"/>
    </xf>
    <xf numFmtId="0" fontId="22" fillId="6" borderId="10" xfId="0" applyFont="1" applyFill="1" applyBorder="1" applyAlignment="1">
      <alignment horizontal="left" vertical="top" wrapText="1"/>
    </xf>
    <xf numFmtId="0" fontId="16" fillId="0" borderId="38" xfId="0" applyFont="1" applyBorder="1" applyAlignment="1">
      <alignment horizontal="center" vertical="top" wrapText="1"/>
    </xf>
    <xf numFmtId="0" fontId="0" fillId="0" borderId="38" xfId="0" applyBorder="1" applyAlignment="1">
      <alignment horizontal="center" vertical="top"/>
    </xf>
    <xf numFmtId="0" fontId="16" fillId="0" borderId="14" xfId="0" applyFont="1" applyBorder="1" applyAlignment="1">
      <alignment horizontal="center" vertical="top" wrapText="1"/>
    </xf>
    <xf numFmtId="3" fontId="4" fillId="0" borderId="65" xfId="0" applyNumberFormat="1" applyFont="1" applyBorder="1" applyAlignment="1">
      <alignment horizontal="center" vertical="top"/>
    </xf>
    <xf numFmtId="3" fontId="4" fillId="0" borderId="11" xfId="0" applyNumberFormat="1" applyFont="1" applyBorder="1" applyAlignment="1">
      <alignment horizontal="center" vertical="top"/>
    </xf>
    <xf numFmtId="3" fontId="4" fillId="0" borderId="27" xfId="0" applyNumberFormat="1" applyFont="1" applyBorder="1" applyAlignment="1">
      <alignment horizontal="center" vertical="top"/>
    </xf>
    <xf numFmtId="3" fontId="4" fillId="6" borderId="4" xfId="0" applyNumberFormat="1" applyFont="1" applyFill="1" applyBorder="1" applyAlignment="1">
      <alignment horizontal="center" vertical="top"/>
    </xf>
    <xf numFmtId="3" fontId="4" fillId="6" borderId="12"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49" fontId="6" fillId="9" borderId="11" xfId="0" applyNumberFormat="1" applyFont="1" applyFill="1" applyBorder="1" applyAlignment="1">
      <alignment horizontal="center" vertical="top"/>
    </xf>
    <xf numFmtId="49" fontId="6" fillId="6" borderId="105" xfId="0" applyNumberFormat="1" applyFont="1" applyFill="1" applyBorder="1" applyAlignment="1">
      <alignment horizontal="center" vertical="top"/>
    </xf>
    <xf numFmtId="49" fontId="4" fillId="0" borderId="50" xfId="0" applyNumberFormat="1" applyFont="1" applyBorder="1" applyAlignment="1">
      <alignment horizontal="center" vertical="top" wrapText="1"/>
    </xf>
    <xf numFmtId="0" fontId="4" fillId="6" borderId="11" xfId="0" applyFont="1" applyFill="1" applyBorder="1" applyAlignment="1">
      <alignment vertical="top" wrapText="1"/>
    </xf>
    <xf numFmtId="49" fontId="6" fillId="9" borderId="12" xfId="0" applyNumberFormat="1" applyFont="1" applyFill="1" applyBorder="1" applyAlignment="1">
      <alignment horizontal="center" vertical="top"/>
    </xf>
    <xf numFmtId="49" fontId="6" fillId="9" borderId="23" xfId="0" applyNumberFormat="1" applyFont="1" applyFill="1" applyBorder="1" applyAlignment="1">
      <alignment horizontal="center" vertical="top"/>
    </xf>
    <xf numFmtId="49" fontId="5" fillId="0" borderId="40" xfId="0" applyNumberFormat="1" applyFont="1" applyFill="1" applyBorder="1" applyAlignment="1">
      <alignment horizontal="center" vertical="top" textRotation="90" wrapText="1"/>
    </xf>
    <xf numFmtId="0" fontId="4" fillId="6" borderId="10" xfId="0" applyFont="1" applyFill="1" applyBorder="1" applyAlignment="1">
      <alignment vertical="top" wrapText="1"/>
    </xf>
    <xf numFmtId="0" fontId="0" fillId="0" borderId="35" xfId="0" applyFont="1" applyBorder="1" applyAlignment="1">
      <alignment vertical="top" wrapText="1"/>
    </xf>
    <xf numFmtId="0" fontId="22" fillId="6" borderId="40" xfId="0" applyFont="1" applyFill="1" applyBorder="1" applyAlignment="1">
      <alignment vertical="top" wrapText="1"/>
    </xf>
    <xf numFmtId="0" fontId="36" fillId="0" borderId="58" xfId="0" applyFont="1" applyBorder="1" applyAlignment="1">
      <alignment vertical="top" wrapText="1"/>
    </xf>
    <xf numFmtId="0" fontId="22" fillId="6" borderId="15" xfId="0" applyFont="1" applyFill="1" applyBorder="1" applyAlignment="1">
      <alignment vertical="top" wrapText="1"/>
    </xf>
    <xf numFmtId="0" fontId="34" fillId="6" borderId="35" xfId="0" applyFont="1" applyFill="1" applyBorder="1" applyAlignment="1">
      <alignment vertical="top" wrapText="1"/>
    </xf>
    <xf numFmtId="49" fontId="4" fillId="0" borderId="7" xfId="0" applyNumberFormat="1" applyFont="1" applyBorder="1" applyAlignment="1">
      <alignment horizontal="center" vertical="top" wrapText="1"/>
    </xf>
    <xf numFmtId="49" fontId="4" fillId="0" borderId="14" xfId="0" applyNumberFormat="1" applyFont="1" applyBorder="1" applyAlignment="1">
      <alignment horizontal="center" vertical="top" wrapText="1"/>
    </xf>
    <xf numFmtId="49" fontId="4" fillId="0" borderId="26" xfId="0" applyNumberFormat="1" applyFont="1" applyBorder="1" applyAlignment="1">
      <alignment horizontal="center" vertical="top" wrapText="1"/>
    </xf>
    <xf numFmtId="0" fontId="4" fillId="0" borderId="13" xfId="0" applyFont="1" applyBorder="1" applyAlignment="1">
      <alignment horizontal="left" vertical="top"/>
    </xf>
    <xf numFmtId="3" fontId="4" fillId="6" borderId="10" xfId="0" applyNumberFormat="1" applyFont="1" applyFill="1" applyBorder="1" applyAlignment="1">
      <alignment vertical="top" wrapText="1"/>
    </xf>
    <xf numFmtId="3" fontId="4" fillId="0" borderId="36" xfId="0" applyNumberFormat="1" applyFont="1" applyBorder="1" applyAlignment="1">
      <alignment horizontal="left" vertical="top" wrapText="1"/>
    </xf>
    <xf numFmtId="3" fontId="4" fillId="9" borderId="36" xfId="0" applyNumberFormat="1" applyFont="1" applyFill="1" applyBorder="1" applyAlignment="1">
      <alignment horizontal="left" vertical="top" wrapText="1"/>
    </xf>
    <xf numFmtId="3" fontId="6" fillId="3" borderId="17" xfId="0" applyNumberFormat="1" applyFont="1" applyFill="1" applyBorder="1" applyAlignment="1">
      <alignment horizontal="right" vertical="top" wrapText="1"/>
    </xf>
    <xf numFmtId="3" fontId="4" fillId="3" borderId="16" xfId="0" applyNumberFormat="1" applyFont="1" applyFill="1" applyBorder="1" applyAlignment="1">
      <alignment vertical="top" wrapText="1"/>
    </xf>
    <xf numFmtId="3" fontId="4" fillId="0" borderId="17" xfId="0" applyNumberFormat="1" applyFont="1" applyBorder="1" applyAlignment="1">
      <alignment horizontal="left" vertical="top" wrapText="1"/>
    </xf>
    <xf numFmtId="3" fontId="4" fillId="8" borderId="30" xfId="0" applyNumberFormat="1" applyFont="1" applyFill="1" applyBorder="1" applyAlignment="1">
      <alignment horizontal="left" vertical="top" wrapText="1"/>
    </xf>
    <xf numFmtId="0" fontId="0" fillId="0" borderId="30" xfId="0" applyBorder="1" applyAlignment="1">
      <alignment horizontal="left" vertical="top" wrapText="1"/>
    </xf>
    <xf numFmtId="3" fontId="6" fillId="3" borderId="70" xfId="0" applyNumberFormat="1" applyFont="1" applyFill="1" applyBorder="1" applyAlignment="1">
      <alignment horizontal="right" vertical="top" wrapText="1"/>
    </xf>
    <xf numFmtId="3" fontId="4" fillId="6" borderId="18" xfId="0" applyNumberFormat="1" applyFont="1" applyFill="1" applyBorder="1" applyAlignment="1">
      <alignment horizontal="left" vertical="top" wrapText="1"/>
    </xf>
    <xf numFmtId="3" fontId="4" fillId="6" borderId="104" xfId="0" applyNumberFormat="1" applyFont="1" applyFill="1" applyBorder="1" applyAlignment="1">
      <alignment horizontal="left" vertical="top" wrapText="1"/>
    </xf>
    <xf numFmtId="49" fontId="4" fillId="0" borderId="33" xfId="0" applyNumberFormat="1" applyFont="1" applyFill="1" applyBorder="1" applyAlignment="1">
      <alignment horizontal="left" vertical="top" wrapText="1"/>
    </xf>
    <xf numFmtId="0" fontId="0" fillId="0" borderId="33" xfId="0" applyBorder="1" applyAlignment="1">
      <alignment horizontal="left" vertical="top" wrapText="1"/>
    </xf>
    <xf numFmtId="0" fontId="0" fillId="0" borderId="0" xfId="0" applyAlignment="1">
      <alignment horizontal="center" wrapText="1"/>
    </xf>
    <xf numFmtId="0" fontId="2" fillId="0" borderId="0" xfId="0" applyFont="1" applyAlignment="1">
      <alignment horizontal="left" vertical="top" wrapText="1"/>
    </xf>
    <xf numFmtId="0" fontId="0" fillId="0" borderId="0" xfId="0" applyAlignment="1">
      <alignment vertical="top" wrapText="1"/>
    </xf>
    <xf numFmtId="49" fontId="4" fillId="0" borderId="96" xfId="0" applyNumberFormat="1" applyFont="1" applyBorder="1" applyAlignment="1">
      <alignment horizontal="center" vertical="top" wrapText="1"/>
    </xf>
    <xf numFmtId="0" fontId="0" fillId="0" borderId="96" xfId="0" applyBorder="1" applyAlignment="1">
      <alignment horizontal="center" vertical="top" wrapText="1"/>
    </xf>
    <xf numFmtId="3" fontId="4" fillId="0" borderId="12" xfId="0" applyNumberFormat="1" applyFont="1" applyBorder="1" applyAlignment="1">
      <alignment horizontal="center" vertical="top"/>
    </xf>
    <xf numFmtId="3" fontId="4" fillId="0" borderId="23" xfId="0" applyNumberFormat="1" applyFont="1" applyBorder="1" applyAlignment="1">
      <alignment horizontal="center" vertical="top"/>
    </xf>
    <xf numFmtId="0" fontId="4" fillId="0" borderId="6" xfId="0" applyFont="1" applyBorder="1" applyAlignment="1">
      <alignment horizontal="center" vertical="center" textRotation="90" shrinkToFit="1"/>
    </xf>
    <xf numFmtId="0" fontId="4" fillId="0" borderId="88" xfId="0" applyFont="1" applyBorder="1" applyAlignment="1">
      <alignment horizontal="center" vertical="center" textRotation="90" shrinkToFit="1"/>
    </xf>
    <xf numFmtId="0" fontId="4" fillId="0" borderId="25" xfId="0" applyFont="1" applyBorder="1" applyAlignment="1">
      <alignment horizontal="center" vertical="center" textRotation="90" shrinkToFit="1"/>
    </xf>
    <xf numFmtId="3" fontId="4" fillId="0" borderId="2" xfId="0" applyNumberFormat="1" applyFont="1" applyBorder="1" applyAlignment="1">
      <alignment horizontal="left" vertical="top" wrapText="1"/>
    </xf>
    <xf numFmtId="3" fontId="4" fillId="0" borderId="10" xfId="0" applyNumberFormat="1" applyFont="1" applyBorder="1" applyAlignment="1">
      <alignment horizontal="left" vertical="top" wrapText="1"/>
    </xf>
    <xf numFmtId="3" fontId="4" fillId="0" borderId="21" xfId="0" applyNumberFormat="1" applyFont="1" applyBorder="1" applyAlignment="1">
      <alignment horizontal="left" vertical="top" wrapText="1"/>
    </xf>
    <xf numFmtId="0" fontId="0" fillId="0" borderId="11" xfId="0" applyFont="1" applyBorder="1" applyAlignment="1">
      <alignment horizontal="left" vertical="top" wrapText="1"/>
    </xf>
    <xf numFmtId="0" fontId="4" fillId="0" borderId="2" xfId="0" applyFont="1" applyBorder="1" applyAlignment="1">
      <alignment horizontal="center" vertical="center" textRotation="90" shrinkToFit="1"/>
    </xf>
    <xf numFmtId="0" fontId="4" fillId="0" borderId="10" xfId="0" applyFont="1" applyBorder="1" applyAlignment="1">
      <alignment horizontal="center" vertical="center" textRotation="90" shrinkToFit="1"/>
    </xf>
    <xf numFmtId="0" fontId="4" fillId="0" borderId="21" xfId="0" applyFont="1" applyBorder="1" applyAlignment="1">
      <alignment horizontal="center" vertical="center" textRotation="90" shrinkToFit="1"/>
    </xf>
    <xf numFmtId="0" fontId="4" fillId="0" borderId="3" xfId="0" applyFont="1" applyBorder="1" applyAlignment="1">
      <alignment horizontal="center" vertical="center" textRotation="90" shrinkToFit="1"/>
    </xf>
    <xf numFmtId="0" fontId="4" fillId="0" borderId="11" xfId="0" applyFont="1" applyBorder="1" applyAlignment="1">
      <alignment horizontal="center" vertical="center" textRotation="90" shrinkToFit="1"/>
    </xf>
    <xf numFmtId="0" fontId="4" fillId="0" borderId="22" xfId="0" applyFont="1" applyBorder="1" applyAlignment="1">
      <alignment horizontal="center" vertical="center" textRotation="90"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3" xfId="0" applyFont="1" applyBorder="1" applyAlignment="1">
      <alignment horizontal="center" vertical="center" shrinkToFit="1"/>
    </xf>
    <xf numFmtId="0" fontId="4" fillId="6" borderId="3" xfId="0" applyFont="1" applyFill="1" applyBorder="1" applyAlignment="1">
      <alignment horizontal="center" vertical="center" textRotation="90" wrapText="1" shrinkToFit="1"/>
    </xf>
    <xf numFmtId="0" fontId="4" fillId="6" borderId="11" xfId="0" applyFont="1" applyFill="1" applyBorder="1" applyAlignment="1">
      <alignment horizontal="center" vertical="center" textRotation="90" wrapText="1" shrinkToFit="1"/>
    </xf>
    <xf numFmtId="0" fontId="4" fillId="6" borderId="22" xfId="0" applyFont="1" applyFill="1" applyBorder="1" applyAlignment="1">
      <alignment horizontal="center" vertical="center" textRotation="90" wrapText="1" shrinkToFit="1"/>
    </xf>
    <xf numFmtId="49" fontId="5" fillId="0" borderId="40" xfId="0" applyNumberFormat="1" applyFont="1" applyFill="1" applyBorder="1" applyAlignment="1">
      <alignment horizontal="center" vertical="center" textRotation="90" wrapText="1"/>
    </xf>
    <xf numFmtId="0" fontId="0" fillId="0" borderId="58" xfId="0" applyBorder="1" applyAlignment="1">
      <alignment horizontal="center" vertical="center" textRotation="90" wrapText="1"/>
    </xf>
    <xf numFmtId="49" fontId="5" fillId="0" borderId="52" xfId="0" applyNumberFormat="1" applyFont="1" applyFill="1" applyBorder="1" applyAlignment="1">
      <alignment horizontal="center" vertical="center" textRotation="90" wrapText="1"/>
    </xf>
    <xf numFmtId="49" fontId="5" fillId="0" borderId="58" xfId="0" applyNumberFormat="1" applyFont="1" applyFill="1" applyBorder="1" applyAlignment="1">
      <alignment horizontal="center" vertical="center" textRotation="90" wrapText="1"/>
    </xf>
    <xf numFmtId="3" fontId="4" fillId="6" borderId="63" xfId="0" applyNumberFormat="1" applyFont="1" applyFill="1" applyBorder="1" applyAlignment="1">
      <alignment horizontal="left" vertical="top" wrapText="1"/>
    </xf>
    <xf numFmtId="3" fontId="4" fillId="6" borderId="28" xfId="0" applyNumberFormat="1" applyFont="1" applyFill="1" applyBorder="1" applyAlignment="1">
      <alignment horizontal="left" vertical="top" wrapText="1"/>
    </xf>
    <xf numFmtId="0" fontId="4" fillId="6" borderId="63" xfId="0" applyFont="1" applyFill="1" applyBorder="1" applyAlignment="1">
      <alignment horizontal="left" vertical="top" wrapText="1"/>
    </xf>
    <xf numFmtId="0" fontId="0" fillId="6" borderId="33" xfId="0" applyFill="1" applyBorder="1" applyAlignment="1">
      <alignment horizontal="left" vertical="top" wrapText="1"/>
    </xf>
    <xf numFmtId="0" fontId="4" fillId="0" borderId="116" xfId="0" applyFont="1" applyFill="1" applyBorder="1" applyAlignment="1">
      <alignment horizontal="left" vertical="top" wrapText="1"/>
    </xf>
    <xf numFmtId="0" fontId="4" fillId="0" borderId="79" xfId="0" applyFont="1" applyFill="1" applyBorder="1" applyAlignment="1">
      <alignment horizontal="left" vertical="top" wrapText="1"/>
    </xf>
    <xf numFmtId="0" fontId="4" fillId="6" borderId="35" xfId="0" applyFont="1" applyFill="1" applyBorder="1" applyAlignment="1">
      <alignment horizontal="left" vertical="top" wrapText="1"/>
    </xf>
    <xf numFmtId="3" fontId="6" fillId="6" borderId="11" xfId="0" applyNumberFormat="1" applyFont="1" applyFill="1" applyBorder="1" applyAlignment="1">
      <alignment vertical="top" wrapText="1"/>
    </xf>
    <xf numFmtId="3" fontId="4" fillId="6" borderId="52" xfId="0" applyNumberFormat="1" applyFont="1" applyFill="1" applyBorder="1" applyAlignment="1">
      <alignment vertical="top" wrapText="1"/>
    </xf>
    <xf numFmtId="3" fontId="4" fillId="6" borderId="67" xfId="0" applyNumberFormat="1" applyFont="1" applyFill="1" applyBorder="1" applyAlignment="1">
      <alignment horizontal="left" vertical="top" wrapText="1"/>
    </xf>
    <xf numFmtId="3" fontId="4" fillId="6" borderId="36" xfId="0" applyNumberFormat="1" applyFont="1" applyFill="1" applyBorder="1" applyAlignment="1">
      <alignment horizontal="left" vertical="top" wrapText="1"/>
    </xf>
    <xf numFmtId="3" fontId="4" fillId="0" borderId="84" xfId="0" applyNumberFormat="1" applyFont="1" applyBorder="1" applyAlignment="1">
      <alignment horizontal="left" vertical="top" wrapText="1"/>
    </xf>
    <xf numFmtId="0" fontId="0" fillId="0" borderId="84" xfId="0" applyBorder="1" applyAlignment="1">
      <alignment vertical="top" wrapText="1"/>
    </xf>
    <xf numFmtId="0" fontId="16" fillId="0" borderId="58" xfId="0" applyFont="1" applyBorder="1" applyAlignment="1">
      <alignment horizontal="left" vertical="top" wrapText="1"/>
    </xf>
    <xf numFmtId="0" fontId="16" fillId="6" borderId="33" xfId="0" applyFont="1" applyFill="1" applyBorder="1" applyAlignment="1">
      <alignment horizontal="left" vertical="top" wrapText="1"/>
    </xf>
    <xf numFmtId="0" fontId="4" fillId="0" borderId="6" xfId="0" applyNumberFormat="1" applyFont="1" applyBorder="1" applyAlignment="1">
      <alignment horizontal="center" vertical="center" textRotation="90" shrinkToFit="1"/>
    </xf>
    <xf numFmtId="0" fontId="4" fillId="0" borderId="88" xfId="0" applyNumberFormat="1" applyFont="1" applyBorder="1" applyAlignment="1">
      <alignment horizontal="center" vertical="center" textRotation="90" shrinkToFit="1"/>
    </xf>
    <xf numFmtId="0" fontId="4" fillId="0" borderId="25" xfId="0" applyNumberFormat="1" applyFont="1" applyBorder="1" applyAlignment="1">
      <alignment horizontal="center" vertical="center" textRotation="90" shrinkToFit="1"/>
    </xf>
    <xf numFmtId="0" fontId="4" fillId="0" borderId="7" xfId="0" applyFont="1" applyBorder="1" applyAlignment="1">
      <alignment horizontal="center" vertical="center" textRotation="90" shrinkToFit="1"/>
    </xf>
    <xf numFmtId="0" fontId="4" fillId="0" borderId="14" xfId="0" applyFont="1" applyBorder="1" applyAlignment="1">
      <alignment horizontal="center" vertical="center" textRotation="90" shrinkToFit="1"/>
    </xf>
    <xf numFmtId="0" fontId="4" fillId="0" borderId="26" xfId="0" applyFont="1" applyBorder="1" applyAlignment="1">
      <alignment horizontal="center" vertical="center" textRotation="90" shrinkToFit="1"/>
    </xf>
    <xf numFmtId="166" fontId="4" fillId="0" borderId="5" xfId="0" applyNumberFormat="1" applyFont="1" applyBorder="1" applyAlignment="1">
      <alignment horizontal="center" vertical="center" textRotation="90" wrapText="1"/>
    </xf>
    <xf numFmtId="0" fontId="11" fillId="0" borderId="13" xfId="0" applyFont="1" applyBorder="1" applyAlignment="1">
      <alignment horizontal="center" vertical="center" textRotation="90" wrapText="1"/>
    </xf>
    <xf numFmtId="0" fontId="11" fillId="0" borderId="24" xfId="0" applyFont="1" applyBorder="1" applyAlignment="1">
      <alignment horizontal="center" vertical="center" textRotation="90" wrapText="1"/>
    </xf>
    <xf numFmtId="3" fontId="4" fillId="6" borderId="33" xfId="0" applyNumberFormat="1" applyFont="1" applyFill="1" applyBorder="1" applyAlignment="1">
      <alignment horizontal="left" vertical="top" wrapText="1"/>
    </xf>
    <xf numFmtId="165" fontId="4" fillId="6" borderId="18" xfId="0" applyNumberFormat="1" applyFont="1" applyFill="1" applyBorder="1" applyAlignment="1">
      <alignment horizontal="left" vertical="top" wrapText="1"/>
    </xf>
    <xf numFmtId="165" fontId="4" fillId="6" borderId="33" xfId="0" applyNumberFormat="1" applyFont="1" applyFill="1" applyBorder="1" applyAlignment="1">
      <alignment horizontal="left" vertical="top" wrapText="1"/>
    </xf>
    <xf numFmtId="165" fontId="4" fillId="6" borderId="28" xfId="0" applyNumberFormat="1" applyFont="1" applyFill="1" applyBorder="1" applyAlignment="1">
      <alignment horizontal="left" vertical="top" wrapText="1"/>
    </xf>
    <xf numFmtId="0" fontId="0" fillId="0" borderId="101" xfId="0" applyBorder="1" applyAlignment="1">
      <alignment horizontal="center" vertical="top" wrapText="1"/>
    </xf>
    <xf numFmtId="0" fontId="4" fillId="6" borderId="33" xfId="0" applyNumberFormat="1" applyFont="1" applyFill="1" applyBorder="1" applyAlignment="1">
      <alignment horizontal="left" vertical="top" wrapText="1"/>
    </xf>
    <xf numFmtId="0" fontId="16" fillId="0" borderId="33" xfId="0" applyFont="1" applyBorder="1" applyAlignment="1">
      <alignment horizontal="left" vertical="top" wrapText="1"/>
    </xf>
    <xf numFmtId="0" fontId="16" fillId="6" borderId="28" xfId="0" applyFont="1" applyFill="1" applyBorder="1" applyAlignment="1">
      <alignment horizontal="left" vertical="top" wrapText="1"/>
    </xf>
  </cellXfs>
  <cellStyles count="4">
    <cellStyle name="Įprastas" xfId="0" builtinId="0"/>
    <cellStyle name="Įprastas 5" xfId="2"/>
    <cellStyle name="Kablelis" xfId="1" builtinId="3"/>
    <cellStyle name="Normal_biudz uz 2001 atskaitomybe3" xfId="3"/>
  </cellStyles>
  <dxfs count="0"/>
  <tableStyles count="0" defaultTableStyle="TableStyleMedium2" defaultPivotStyle="PivotStyleLight16"/>
  <colors>
    <mruColors>
      <color rgb="FFCCFFCC"/>
      <color rgb="FF99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78"/>
  <sheetViews>
    <sheetView tabSelected="1" view="pageBreakPreview" zoomScaleNormal="100" zoomScaleSheetLayoutView="100" workbookViewId="0">
      <selection activeCell="Y11" sqref="Y11"/>
    </sheetView>
  </sheetViews>
  <sheetFormatPr defaultColWidth="9.140625" defaultRowHeight="15"/>
  <cols>
    <col min="1" max="1" width="3" style="85" customWidth="1"/>
    <col min="2" max="2" width="2.7109375" style="85" customWidth="1"/>
    <col min="3" max="3" width="3" style="85" customWidth="1"/>
    <col min="4" max="4" width="33.7109375" style="85" customWidth="1"/>
    <col min="5" max="5" width="3.140625" style="85" customWidth="1"/>
    <col min="6" max="6" width="3.7109375" style="85" customWidth="1"/>
    <col min="7" max="7" width="8.140625" style="85" customWidth="1"/>
    <col min="8" max="8" width="8.7109375" style="85" customWidth="1"/>
    <col min="9" max="10" width="8.5703125" style="85" customWidth="1"/>
    <col min="11" max="11" width="36.5703125" style="85" customWidth="1"/>
    <col min="12" max="14" width="4.5703125" style="85" customWidth="1"/>
    <col min="15" max="15" width="10.140625" style="1008" customWidth="1"/>
    <col min="16" max="16384" width="9.140625" style="85"/>
  </cols>
  <sheetData>
    <row r="1" spans="1:15" ht="15" customHeight="1">
      <c r="C1" s="542"/>
      <c r="K1" s="1532" t="s">
        <v>287</v>
      </c>
      <c r="L1" s="1532"/>
      <c r="M1" s="1532"/>
      <c r="N1" s="1532"/>
      <c r="O1" s="85"/>
    </row>
    <row r="2" spans="1:15" ht="15" customHeight="1">
      <c r="C2" s="542"/>
      <c r="K2" s="1302" t="s">
        <v>288</v>
      </c>
      <c r="L2" s="1302"/>
      <c r="M2" s="1302"/>
      <c r="N2" s="1302"/>
      <c r="O2" s="85"/>
    </row>
    <row r="3" spans="1:15" ht="15" customHeight="1">
      <c r="C3" s="542"/>
      <c r="K3" s="1302" t="s">
        <v>289</v>
      </c>
      <c r="L3" s="1302"/>
      <c r="M3" s="1302"/>
      <c r="N3" s="1302"/>
      <c r="O3" s="85"/>
    </row>
    <row r="4" spans="1:15" ht="12.75" customHeight="1">
      <c r="C4" s="542"/>
      <c r="K4" s="1216"/>
      <c r="L4" s="1216"/>
      <c r="M4" s="1216"/>
      <c r="N4" s="1216"/>
      <c r="O4" s="85"/>
    </row>
    <row r="5" spans="1:15" ht="14.25" customHeight="1">
      <c r="C5" s="542"/>
      <c r="K5" s="1213"/>
      <c r="L5" s="1214"/>
      <c r="M5" s="1214"/>
      <c r="N5" s="1214"/>
      <c r="O5" s="85"/>
    </row>
    <row r="6" spans="1:15" s="1" customFormat="1" ht="15" customHeight="1">
      <c r="A6" s="1215"/>
      <c r="B6" s="1215"/>
      <c r="C6" s="543"/>
      <c r="D6" s="1533" t="s">
        <v>296</v>
      </c>
      <c r="E6" s="1533"/>
      <c r="F6" s="1533"/>
      <c r="G6" s="1533"/>
      <c r="H6" s="1533"/>
      <c r="I6" s="1533"/>
      <c r="J6" s="1533"/>
      <c r="K6" s="1533"/>
      <c r="L6" s="1215"/>
      <c r="M6" s="1215"/>
      <c r="N6" s="1215"/>
    </row>
    <row r="7" spans="1:15" s="1" customFormat="1">
      <c r="A7" s="1215"/>
      <c r="B7" s="1215"/>
      <c r="C7" s="543"/>
      <c r="D7" s="1534" t="s">
        <v>122</v>
      </c>
      <c r="E7" s="1535"/>
      <c r="F7" s="1535"/>
      <c r="G7" s="1535"/>
      <c r="H7" s="1535"/>
      <c r="I7" s="1535"/>
      <c r="J7" s="1535"/>
      <c r="K7" s="1535"/>
      <c r="L7" s="1215"/>
      <c r="M7" s="1215"/>
      <c r="N7" s="1215"/>
    </row>
    <row r="8" spans="1:15" s="1" customFormat="1" ht="15" customHeight="1">
      <c r="A8" s="1536" t="s">
        <v>120</v>
      </c>
      <c r="B8" s="1536"/>
      <c r="C8" s="1536"/>
      <c r="D8" s="1536"/>
      <c r="E8" s="1536"/>
      <c r="F8" s="1536"/>
      <c r="G8" s="1536"/>
      <c r="H8" s="1536"/>
      <c r="I8" s="1536"/>
      <c r="J8" s="1536"/>
      <c r="K8" s="1536"/>
      <c r="L8" s="1536"/>
      <c r="M8" s="1536"/>
      <c r="N8" s="1536"/>
    </row>
    <row r="9" spans="1:15" s="1" customFormat="1" ht="13.5" thickBot="1">
      <c r="E9" s="2"/>
      <c r="F9" s="3"/>
      <c r="K9" s="1325" t="s">
        <v>121</v>
      </c>
      <c r="L9" s="1325"/>
      <c r="M9" s="1325"/>
      <c r="N9" s="1325"/>
      <c r="O9" s="1009"/>
    </row>
    <row r="10" spans="1:15" s="52" customFormat="1" ht="33.75" customHeight="1">
      <c r="A10" s="1326" t="s">
        <v>0</v>
      </c>
      <c r="B10" s="1329" t="s">
        <v>1</v>
      </c>
      <c r="C10" s="1329" t="s">
        <v>2</v>
      </c>
      <c r="D10" s="1332" t="s">
        <v>4</v>
      </c>
      <c r="E10" s="1357" t="s">
        <v>5</v>
      </c>
      <c r="F10" s="1360" t="s">
        <v>6</v>
      </c>
      <c r="G10" s="1363" t="s">
        <v>8</v>
      </c>
      <c r="H10" s="1344" t="s">
        <v>290</v>
      </c>
      <c r="I10" s="1344" t="s">
        <v>156</v>
      </c>
      <c r="J10" s="1344" t="s">
        <v>231</v>
      </c>
      <c r="K10" s="1347" t="s">
        <v>9</v>
      </c>
      <c r="L10" s="1348"/>
      <c r="M10" s="1348"/>
      <c r="N10" s="1349"/>
      <c r="O10" s="1010"/>
    </row>
    <row r="11" spans="1:15" s="52" customFormat="1" ht="18.75" customHeight="1">
      <c r="A11" s="1327"/>
      <c r="B11" s="1330"/>
      <c r="C11" s="1330"/>
      <c r="D11" s="1333"/>
      <c r="E11" s="1358"/>
      <c r="F11" s="1361"/>
      <c r="G11" s="1364"/>
      <c r="H11" s="1345"/>
      <c r="I11" s="1345"/>
      <c r="J11" s="1345"/>
      <c r="K11" s="1350" t="s">
        <v>4</v>
      </c>
      <c r="L11" s="1352" t="s">
        <v>10</v>
      </c>
      <c r="M11" s="1352"/>
      <c r="N11" s="1353"/>
      <c r="O11" s="1010"/>
    </row>
    <row r="12" spans="1:15" s="52" customFormat="1" ht="60.75" customHeight="1" thickBot="1">
      <c r="A12" s="1328"/>
      <c r="B12" s="1331"/>
      <c r="C12" s="1331"/>
      <c r="D12" s="1334"/>
      <c r="E12" s="1359"/>
      <c r="F12" s="1362"/>
      <c r="G12" s="1365"/>
      <c r="H12" s="1346"/>
      <c r="I12" s="1346"/>
      <c r="J12" s="1346"/>
      <c r="K12" s="1351"/>
      <c r="L12" s="172" t="s">
        <v>129</v>
      </c>
      <c r="M12" s="172" t="s">
        <v>157</v>
      </c>
      <c r="N12" s="173" t="s">
        <v>232</v>
      </c>
      <c r="O12" s="1010"/>
    </row>
    <row r="13" spans="1:15" s="1" customFormat="1" ht="15.75" customHeight="1">
      <c r="A13" s="1354" t="s">
        <v>11</v>
      </c>
      <c r="B13" s="1355"/>
      <c r="C13" s="1355"/>
      <c r="D13" s="1355"/>
      <c r="E13" s="1355"/>
      <c r="F13" s="1355"/>
      <c r="G13" s="1355"/>
      <c r="H13" s="1355"/>
      <c r="I13" s="1355"/>
      <c r="J13" s="1355"/>
      <c r="K13" s="1355"/>
      <c r="L13" s="1355"/>
      <c r="M13" s="1355"/>
      <c r="N13" s="1356"/>
      <c r="O13" s="1009"/>
    </row>
    <row r="14" spans="1:15" s="1" customFormat="1" ht="14.25" customHeight="1">
      <c r="A14" s="1335" t="s">
        <v>12</v>
      </c>
      <c r="B14" s="1336"/>
      <c r="C14" s="1336"/>
      <c r="D14" s="1336"/>
      <c r="E14" s="1336"/>
      <c r="F14" s="1336"/>
      <c r="G14" s="1336"/>
      <c r="H14" s="1336"/>
      <c r="I14" s="1336"/>
      <c r="J14" s="1336"/>
      <c r="K14" s="1336"/>
      <c r="L14" s="1336"/>
      <c r="M14" s="1336"/>
      <c r="N14" s="1337"/>
      <c r="O14" s="1009"/>
    </row>
    <row r="15" spans="1:15" s="1" customFormat="1" ht="14.25" customHeight="1">
      <c r="A15" s="5" t="s">
        <v>13</v>
      </c>
      <c r="B15" s="1338" t="s">
        <v>14</v>
      </c>
      <c r="C15" s="1338"/>
      <c r="D15" s="1338"/>
      <c r="E15" s="1338"/>
      <c r="F15" s="1338"/>
      <c r="G15" s="1338"/>
      <c r="H15" s="1338"/>
      <c r="I15" s="1338"/>
      <c r="J15" s="1338"/>
      <c r="K15" s="1338"/>
      <c r="L15" s="1338"/>
      <c r="M15" s="1338"/>
      <c r="N15" s="1339"/>
      <c r="O15" s="1009"/>
    </row>
    <row r="16" spans="1:15" s="1" customFormat="1" ht="15.75" customHeight="1">
      <c r="A16" s="6" t="s">
        <v>13</v>
      </c>
      <c r="B16" s="7" t="s">
        <v>13</v>
      </c>
      <c r="C16" s="1340" t="s">
        <v>15</v>
      </c>
      <c r="D16" s="1341"/>
      <c r="E16" s="1341"/>
      <c r="F16" s="1341"/>
      <c r="G16" s="1342"/>
      <c r="H16" s="1342"/>
      <c r="I16" s="1342"/>
      <c r="J16" s="1342"/>
      <c r="K16" s="1342"/>
      <c r="L16" s="1341"/>
      <c r="M16" s="1341"/>
      <c r="N16" s="1343"/>
      <c r="O16" s="1009"/>
    </row>
    <row r="17" spans="1:15" s="4" customFormat="1" ht="15" customHeight="1">
      <c r="A17" s="8" t="s">
        <v>13</v>
      </c>
      <c r="B17" s="9" t="s">
        <v>13</v>
      </c>
      <c r="C17" s="309" t="s">
        <v>13</v>
      </c>
      <c r="D17" s="1323" t="s">
        <v>16</v>
      </c>
      <c r="E17" s="10"/>
      <c r="F17" s="74">
        <v>1</v>
      </c>
      <c r="G17" s="1240" t="s">
        <v>20</v>
      </c>
      <c r="H17" s="1230">
        <v>8919.4</v>
      </c>
      <c r="I17" s="1229">
        <v>8952.2000000000007</v>
      </c>
      <c r="J17" s="1230">
        <v>8947.2000000000007</v>
      </c>
      <c r="K17" s="1241"/>
      <c r="L17" s="1224"/>
      <c r="M17" s="1224"/>
      <c r="N17" s="274"/>
      <c r="O17" s="1011"/>
    </row>
    <row r="18" spans="1:15" s="4" customFormat="1" ht="15" customHeight="1">
      <c r="A18" s="1222"/>
      <c r="B18" s="9"/>
      <c r="C18" s="1223"/>
      <c r="D18" s="1324"/>
      <c r="E18" s="10"/>
      <c r="F18" s="74"/>
      <c r="G18" s="751" t="s">
        <v>42</v>
      </c>
      <c r="H18" s="1232">
        <v>10</v>
      </c>
      <c r="I18" s="1232"/>
      <c r="J18" s="1232"/>
      <c r="K18" s="597"/>
      <c r="L18" s="1225"/>
      <c r="M18" s="1226"/>
      <c r="N18" s="1227"/>
      <c r="O18" s="1011"/>
    </row>
    <row r="19" spans="1:15" s="4" customFormat="1" ht="15" customHeight="1">
      <c r="A19" s="1222"/>
      <c r="B19" s="9"/>
      <c r="C19" s="1223"/>
      <c r="D19" s="1324"/>
      <c r="E19" s="10"/>
      <c r="F19" s="74"/>
      <c r="G19" s="751" t="s">
        <v>43</v>
      </c>
      <c r="H19" s="1232">
        <v>22.3</v>
      </c>
      <c r="I19" s="1231"/>
      <c r="J19" s="1232"/>
      <c r="K19" s="597"/>
      <c r="L19" s="1225"/>
      <c r="M19" s="1226"/>
      <c r="N19" s="1227"/>
      <c r="O19" s="1011"/>
    </row>
    <row r="20" spans="1:15" s="4" customFormat="1" ht="15" customHeight="1">
      <c r="A20" s="1222"/>
      <c r="B20" s="9"/>
      <c r="C20" s="1223"/>
      <c r="D20" s="1324"/>
      <c r="E20" s="10"/>
      <c r="F20" s="74"/>
      <c r="G20" s="751" t="s">
        <v>21</v>
      </c>
      <c r="H20" s="1232">
        <f>471.8+41</f>
        <v>512.79999999999995</v>
      </c>
      <c r="I20" s="1232"/>
      <c r="J20" s="1232"/>
      <c r="K20" s="597"/>
      <c r="L20" s="1225"/>
      <c r="M20" s="1226"/>
      <c r="N20" s="1227"/>
      <c r="O20" s="1011"/>
    </row>
    <row r="21" spans="1:15" s="4" customFormat="1" ht="15" customHeight="1">
      <c r="A21" s="1222"/>
      <c r="B21" s="9"/>
      <c r="C21" s="1223"/>
      <c r="D21" s="1324"/>
      <c r="E21" s="10"/>
      <c r="F21" s="74"/>
      <c r="G21" s="19" t="s">
        <v>24</v>
      </c>
      <c r="H21" s="1232">
        <v>3.3</v>
      </c>
      <c r="I21" s="1232">
        <v>3.3</v>
      </c>
      <c r="J21" s="1232">
        <v>3.3</v>
      </c>
      <c r="K21" s="597"/>
      <c r="L21" s="1225"/>
      <c r="M21" s="1226"/>
      <c r="N21" s="1227"/>
      <c r="O21" s="1011"/>
    </row>
    <row r="22" spans="1:15" s="4" customFormat="1" ht="15" customHeight="1">
      <c r="A22" s="1222"/>
      <c r="B22" s="9"/>
      <c r="C22" s="1223"/>
      <c r="D22" s="1324"/>
      <c r="E22" s="10"/>
      <c r="F22" s="74"/>
      <c r="G22" s="19" t="s">
        <v>25</v>
      </c>
      <c r="H22" s="1232"/>
      <c r="I22" s="1232"/>
      <c r="J22" s="1232"/>
      <c r="K22" s="597"/>
      <c r="L22" s="1225"/>
      <c r="M22" s="1226"/>
      <c r="N22" s="1227"/>
      <c r="O22" s="1011"/>
    </row>
    <row r="23" spans="1:15" s="4" customFormat="1" ht="13.5" customHeight="1">
      <c r="A23" s="1222"/>
      <c r="B23" s="9"/>
      <c r="C23" s="1223"/>
      <c r="D23" s="1324"/>
      <c r="E23" s="10"/>
      <c r="F23" s="74"/>
      <c r="G23" s="19" t="s">
        <v>126</v>
      </c>
      <c r="H23" s="1232">
        <f>88.3+6</f>
        <v>94.3</v>
      </c>
      <c r="I23" s="1231"/>
      <c r="J23" s="1232"/>
      <c r="K23" s="597"/>
      <c r="L23" s="1225"/>
      <c r="M23" s="1226"/>
      <c r="N23" s="1227"/>
      <c r="O23" s="1011"/>
    </row>
    <row r="24" spans="1:15" s="4" customFormat="1" ht="25.5" customHeight="1">
      <c r="A24" s="11"/>
      <c r="B24" s="12"/>
      <c r="C24" s="1221"/>
      <c r="D24" s="1324"/>
      <c r="E24" s="1212"/>
      <c r="F24" s="1210"/>
      <c r="G24" s="19"/>
      <c r="H24" s="107"/>
      <c r="I24" s="107"/>
      <c r="J24" s="107"/>
      <c r="K24" s="557" t="s">
        <v>124</v>
      </c>
      <c r="L24" s="1233">
        <v>438.5</v>
      </c>
      <c r="M24" s="1234">
        <v>438.5</v>
      </c>
      <c r="N24" s="1235">
        <v>438.5</v>
      </c>
      <c r="O24" s="1011"/>
    </row>
    <row r="25" spans="1:15" s="1" customFormat="1" ht="14.25" customHeight="1">
      <c r="A25" s="1373"/>
      <c r="B25" s="1374"/>
      <c r="C25" s="1375"/>
      <c r="D25" s="1324"/>
      <c r="E25" s="541"/>
      <c r="F25" s="1210"/>
      <c r="G25" s="16"/>
      <c r="H25" s="107"/>
      <c r="I25" s="107"/>
      <c r="J25" s="107"/>
      <c r="K25" s="557" t="s">
        <v>293</v>
      </c>
      <c r="L25" s="224">
        <v>4</v>
      </c>
      <c r="M25" s="379">
        <v>4</v>
      </c>
      <c r="N25" s="367">
        <v>4</v>
      </c>
      <c r="O25" s="1009"/>
    </row>
    <row r="26" spans="1:15" s="1" customFormat="1" ht="18" customHeight="1">
      <c r="A26" s="1373"/>
      <c r="B26" s="1374"/>
      <c r="C26" s="1375"/>
      <c r="D26" s="1324"/>
      <c r="E26" s="541"/>
      <c r="F26" s="1210"/>
      <c r="G26" s="19"/>
      <c r="H26" s="107"/>
      <c r="I26" s="107"/>
      <c r="J26" s="107"/>
      <c r="K26" s="557" t="s">
        <v>111</v>
      </c>
      <c r="L26" s="224">
        <v>21</v>
      </c>
      <c r="M26" s="379">
        <v>21</v>
      </c>
      <c r="N26" s="367">
        <v>21</v>
      </c>
      <c r="O26" s="1009"/>
    </row>
    <row r="27" spans="1:15" s="1" customFormat="1" ht="26.25" customHeight="1">
      <c r="A27" s="1170"/>
      <c r="B27" s="1197"/>
      <c r="C27" s="1210"/>
      <c r="D27" s="1324"/>
      <c r="E27" s="505"/>
      <c r="F27" s="1210"/>
      <c r="G27" s="19"/>
      <c r="H27" s="107"/>
      <c r="I27" s="107"/>
      <c r="J27" s="107"/>
      <c r="K27" s="484" t="s">
        <v>240</v>
      </c>
      <c r="L27" s="1236" t="s">
        <v>234</v>
      </c>
      <c r="M27" s="1237" t="s">
        <v>234</v>
      </c>
      <c r="N27" s="1238" t="s">
        <v>234</v>
      </c>
      <c r="O27" s="1009"/>
    </row>
    <row r="28" spans="1:15" s="1" customFormat="1" ht="25.5" customHeight="1">
      <c r="A28" s="23"/>
      <c r="B28" s="1171"/>
      <c r="C28" s="1210"/>
      <c r="D28" s="1324"/>
      <c r="E28" s="487"/>
      <c r="F28" s="1210"/>
      <c r="G28" s="375"/>
      <c r="H28" s="107"/>
      <c r="I28" s="179"/>
      <c r="J28" s="179"/>
      <c r="K28" s="1366" t="s">
        <v>292</v>
      </c>
      <c r="L28" s="1368" t="s">
        <v>241</v>
      </c>
      <c r="M28" s="1368" t="s">
        <v>241</v>
      </c>
      <c r="N28" s="1370" t="s">
        <v>241</v>
      </c>
      <c r="O28" s="1012"/>
    </row>
    <row r="29" spans="1:15" s="1" customFormat="1" ht="11.25" customHeight="1">
      <c r="A29" s="23"/>
      <c r="B29" s="1171"/>
      <c r="C29" s="1210"/>
      <c r="D29" s="1324"/>
      <c r="E29" s="487"/>
      <c r="F29" s="1210"/>
      <c r="G29" s="375"/>
      <c r="H29" s="107"/>
      <c r="I29" s="179"/>
      <c r="J29" s="179"/>
      <c r="K29" s="1367"/>
      <c r="L29" s="1369"/>
      <c r="M29" s="1369"/>
      <c r="N29" s="1371"/>
      <c r="O29" s="1009"/>
    </row>
    <row r="30" spans="1:15" s="1" customFormat="1" ht="18" customHeight="1">
      <c r="A30" s="1170"/>
      <c r="B30" s="1171"/>
      <c r="C30" s="1179"/>
      <c r="D30" s="1324"/>
      <c r="E30" s="556"/>
      <c r="F30" s="1210"/>
      <c r="G30" s="19"/>
      <c r="H30" s="107"/>
      <c r="I30" s="107"/>
      <c r="J30" s="107"/>
      <c r="K30" s="1372" t="s">
        <v>302</v>
      </c>
      <c r="L30" s="219">
        <f>64+11</f>
        <v>75</v>
      </c>
      <c r="M30" s="219"/>
      <c r="N30" s="277"/>
      <c r="O30" s="1009"/>
    </row>
    <row r="31" spans="1:15" s="1" customFormat="1" ht="21.75" customHeight="1">
      <c r="A31" s="1170"/>
      <c r="B31" s="1171"/>
      <c r="C31" s="1179"/>
      <c r="D31" s="1324"/>
      <c r="E31" s="556"/>
      <c r="F31" s="1210"/>
      <c r="G31" s="19"/>
      <c r="H31" s="107"/>
      <c r="I31" s="107"/>
      <c r="J31" s="107"/>
      <c r="K31" s="1367"/>
      <c r="L31" s="201"/>
      <c r="M31" s="220"/>
      <c r="N31" s="1242"/>
      <c r="O31" s="1009"/>
    </row>
    <row r="32" spans="1:15" s="1" customFormat="1" ht="24" customHeight="1">
      <c r="A32" s="1170"/>
      <c r="B32" s="1171"/>
      <c r="C32" s="1179"/>
      <c r="D32" s="1324"/>
      <c r="E32" s="138"/>
      <c r="F32" s="1198"/>
      <c r="G32" s="16"/>
      <c r="H32" s="107"/>
      <c r="I32" s="107"/>
      <c r="J32" s="107"/>
      <c r="K32" s="484" t="s">
        <v>243</v>
      </c>
      <c r="L32" s="641" t="s">
        <v>242</v>
      </c>
      <c r="M32" s="559" t="s">
        <v>242</v>
      </c>
      <c r="N32" s="1239" t="s">
        <v>242</v>
      </c>
      <c r="O32" s="1013"/>
    </row>
    <row r="33" spans="1:15" s="1" customFormat="1" ht="26.25" customHeight="1">
      <c r="A33" s="1170"/>
      <c r="B33" s="1197"/>
      <c r="C33" s="1179"/>
      <c r="D33" s="1318"/>
      <c r="E33" s="69"/>
      <c r="F33" s="1210"/>
      <c r="G33" s="19"/>
      <c r="H33" s="107"/>
      <c r="I33" s="107"/>
      <c r="J33" s="107"/>
      <c r="K33" s="484" t="s">
        <v>161</v>
      </c>
      <c r="L33" s="825">
        <v>95.4</v>
      </c>
      <c r="M33" s="826" t="s">
        <v>245</v>
      </c>
      <c r="N33" s="827" t="s">
        <v>245</v>
      </c>
      <c r="O33" s="1009"/>
    </row>
    <row r="34" spans="1:15" s="1" customFormat="1" ht="17.25" customHeight="1">
      <c r="A34" s="23"/>
      <c r="B34" s="1197"/>
      <c r="C34" s="1210"/>
      <c r="D34" s="1317"/>
      <c r="E34" s="20"/>
      <c r="F34" s="1210"/>
      <c r="G34" s="127"/>
      <c r="H34" s="107"/>
      <c r="I34" s="107"/>
      <c r="J34" s="107"/>
      <c r="K34" s="635" t="s">
        <v>118</v>
      </c>
      <c r="L34" s="584">
        <v>55</v>
      </c>
      <c r="M34" s="1193">
        <v>55</v>
      </c>
      <c r="N34" s="1207">
        <v>55</v>
      </c>
      <c r="O34" s="1009"/>
    </row>
    <row r="35" spans="1:15" s="1" customFormat="1" ht="16.5" customHeight="1" thickBot="1">
      <c r="A35" s="26"/>
      <c r="B35" s="1195"/>
      <c r="C35" s="331"/>
      <c r="D35" s="1190"/>
      <c r="E35" s="561"/>
      <c r="F35" s="562"/>
      <c r="G35" s="707" t="s">
        <v>49</v>
      </c>
      <c r="H35" s="118">
        <f>SUM(H17:H34)</f>
        <v>9562.0999999999967</v>
      </c>
      <c r="I35" s="118">
        <f t="shared" ref="I35:J35" si="0">SUM(I17:I34)</f>
        <v>8955.5</v>
      </c>
      <c r="J35" s="118">
        <f t="shared" si="0"/>
        <v>8950.5</v>
      </c>
      <c r="K35" s="709"/>
      <c r="L35" s="585"/>
      <c r="M35" s="1194"/>
      <c r="N35" s="1208"/>
    </row>
    <row r="36" spans="1:15" s="1" customFormat="1" ht="18" customHeight="1">
      <c r="A36" s="1373" t="s">
        <v>13</v>
      </c>
      <c r="B36" s="1374" t="s">
        <v>13</v>
      </c>
      <c r="C36" s="1394" t="s">
        <v>22</v>
      </c>
      <c r="D36" s="1402" t="s">
        <v>47</v>
      </c>
      <c r="E36" s="1397"/>
      <c r="F36" s="1378" t="s">
        <v>18</v>
      </c>
      <c r="G36" s="345" t="s">
        <v>20</v>
      </c>
      <c r="H36" s="154">
        <f>235-1</f>
        <v>234</v>
      </c>
      <c r="I36" s="107">
        <v>235.7</v>
      </c>
      <c r="J36" s="107">
        <v>235.7</v>
      </c>
      <c r="K36" s="1380" t="s">
        <v>48</v>
      </c>
      <c r="L36" s="583">
        <v>9</v>
      </c>
      <c r="M36" s="1383">
        <v>9</v>
      </c>
      <c r="N36" s="1386">
        <v>9</v>
      </c>
      <c r="O36" s="1009"/>
    </row>
    <row r="37" spans="1:15" s="1" customFormat="1" ht="16.5" customHeight="1">
      <c r="A37" s="1373"/>
      <c r="B37" s="1374"/>
      <c r="C37" s="1394"/>
      <c r="D37" s="1402"/>
      <c r="E37" s="1397"/>
      <c r="F37" s="1378"/>
      <c r="G37" s="22"/>
      <c r="H37" s="113"/>
      <c r="I37" s="113"/>
      <c r="J37" s="113"/>
      <c r="K37" s="1381"/>
      <c r="L37" s="584"/>
      <c r="M37" s="1384"/>
      <c r="N37" s="1387"/>
      <c r="O37" s="1009"/>
    </row>
    <row r="38" spans="1:15" s="1" customFormat="1" ht="15.75" customHeight="1" thickBot="1">
      <c r="A38" s="1390"/>
      <c r="B38" s="1392"/>
      <c r="C38" s="1395"/>
      <c r="D38" s="1403"/>
      <c r="E38" s="1398"/>
      <c r="F38" s="1379"/>
      <c r="G38" s="1153" t="s">
        <v>49</v>
      </c>
      <c r="H38" s="116">
        <f t="shared" ref="H38:J38" si="1">SUM(H36:H37)</f>
        <v>234</v>
      </c>
      <c r="I38" s="116">
        <f t="shared" si="1"/>
        <v>235.7</v>
      </c>
      <c r="J38" s="116">
        <f t="shared" si="1"/>
        <v>235.7</v>
      </c>
      <c r="K38" s="1382"/>
      <c r="L38" s="585"/>
      <c r="M38" s="1385"/>
      <c r="N38" s="1388"/>
      <c r="O38" s="1009"/>
    </row>
    <row r="39" spans="1:15" s="1" customFormat="1" ht="15" customHeight="1">
      <c r="A39" s="1389" t="s">
        <v>13</v>
      </c>
      <c r="B39" s="1391" t="s">
        <v>13</v>
      </c>
      <c r="C39" s="1393" t="s">
        <v>26</v>
      </c>
      <c r="D39" s="1400" t="s">
        <v>50</v>
      </c>
      <c r="E39" s="1396"/>
      <c r="F39" s="1399" t="s">
        <v>18</v>
      </c>
      <c r="G39" s="345" t="s">
        <v>20</v>
      </c>
      <c r="H39" s="154">
        <f>317.5-0.6+49.8</f>
        <v>366.7</v>
      </c>
      <c r="I39" s="154">
        <f>318+48.8</f>
        <v>366.8</v>
      </c>
      <c r="J39" s="154">
        <f>318+48.8</f>
        <v>366.8</v>
      </c>
      <c r="K39" s="390" t="s">
        <v>51</v>
      </c>
      <c r="L39" s="583">
        <v>31</v>
      </c>
      <c r="M39" s="1192">
        <v>31</v>
      </c>
      <c r="N39" s="1206">
        <v>31</v>
      </c>
      <c r="O39" s="1009"/>
    </row>
    <row r="40" spans="1:15" s="1" customFormat="1" ht="11.25" customHeight="1">
      <c r="A40" s="1373"/>
      <c r="B40" s="1374"/>
      <c r="C40" s="1394"/>
      <c r="D40" s="1401"/>
      <c r="E40" s="1397"/>
      <c r="F40" s="1378"/>
      <c r="G40" s="22"/>
      <c r="H40" s="113"/>
      <c r="I40" s="113"/>
      <c r="J40" s="113"/>
      <c r="K40" s="1152"/>
      <c r="L40" s="584"/>
      <c r="M40" s="1193"/>
      <c r="N40" s="1207"/>
      <c r="O40" s="1009"/>
    </row>
    <row r="41" spans="1:15" s="1" customFormat="1" ht="14.25" customHeight="1" thickBot="1">
      <c r="A41" s="1390"/>
      <c r="B41" s="1392"/>
      <c r="C41" s="1395"/>
      <c r="D41" s="1190"/>
      <c r="E41" s="1398"/>
      <c r="F41" s="1379"/>
      <c r="G41" s="1153" t="s">
        <v>49</v>
      </c>
      <c r="H41" s="116">
        <f>SUM(H39:H40)</f>
        <v>366.7</v>
      </c>
      <c r="I41" s="116">
        <f>SUM(I39:I40)</f>
        <v>366.8</v>
      </c>
      <c r="J41" s="116">
        <f>SUM(J39:J40)</f>
        <v>366.8</v>
      </c>
      <c r="K41" s="103"/>
      <c r="L41" s="539"/>
      <c r="M41" s="1203"/>
      <c r="N41" s="1205"/>
      <c r="O41" s="1009"/>
    </row>
    <row r="42" spans="1:15" s="1" customFormat="1" ht="18" customHeight="1">
      <c r="A42" s="1389" t="s">
        <v>13</v>
      </c>
      <c r="B42" s="1417" t="s">
        <v>13</v>
      </c>
      <c r="C42" s="1393" t="s">
        <v>28</v>
      </c>
      <c r="D42" s="1400" t="s">
        <v>113</v>
      </c>
      <c r="E42" s="1396"/>
      <c r="F42" s="1399" t="s">
        <v>18</v>
      </c>
      <c r="G42" s="355" t="s">
        <v>20</v>
      </c>
      <c r="H42" s="154">
        <f>211.7-0.5+3.9</f>
        <v>215.1</v>
      </c>
      <c r="I42" s="187">
        <f>211.7+3.9</f>
        <v>215.6</v>
      </c>
      <c r="J42" s="187">
        <f>211.7+3.9</f>
        <v>215.6</v>
      </c>
      <c r="K42" s="1380" t="s">
        <v>114</v>
      </c>
      <c r="L42" s="583">
        <v>11</v>
      </c>
      <c r="M42" s="1410">
        <v>11</v>
      </c>
      <c r="N42" s="1413">
        <v>11</v>
      </c>
      <c r="O42" s="1009"/>
    </row>
    <row r="43" spans="1:15" s="1" customFormat="1" ht="9.75" customHeight="1">
      <c r="A43" s="1373"/>
      <c r="B43" s="1418"/>
      <c r="C43" s="1394"/>
      <c r="D43" s="1402"/>
      <c r="E43" s="1397"/>
      <c r="F43" s="1378"/>
      <c r="G43" s="128"/>
      <c r="H43" s="113"/>
      <c r="I43" s="113"/>
      <c r="J43" s="113"/>
      <c r="K43" s="1381"/>
      <c r="L43" s="584"/>
      <c r="M43" s="1411"/>
      <c r="N43" s="1414"/>
      <c r="O43" s="1009"/>
    </row>
    <row r="44" spans="1:15" s="1" customFormat="1" ht="15.75" customHeight="1" thickBot="1">
      <c r="A44" s="1390"/>
      <c r="B44" s="1419"/>
      <c r="C44" s="1395"/>
      <c r="D44" s="1403"/>
      <c r="E44" s="1398"/>
      <c r="F44" s="1379"/>
      <c r="G44" s="1153" t="s">
        <v>49</v>
      </c>
      <c r="H44" s="357">
        <f>SUM(H42:H43)</f>
        <v>215.1</v>
      </c>
      <c r="I44" s="357">
        <f>SUM(I42:I43)</f>
        <v>215.6</v>
      </c>
      <c r="J44" s="357">
        <f>SUM(J42:J43)</f>
        <v>215.6</v>
      </c>
      <c r="K44" s="1382"/>
      <c r="L44" s="585"/>
      <c r="M44" s="1412"/>
      <c r="N44" s="1415"/>
      <c r="O44" s="1009"/>
    </row>
    <row r="45" spans="1:15" s="1" customFormat="1" ht="19.5" customHeight="1">
      <c r="A45" s="1389" t="s">
        <v>13</v>
      </c>
      <c r="B45" s="1391" t="s">
        <v>13</v>
      </c>
      <c r="C45" s="1393" t="s">
        <v>30</v>
      </c>
      <c r="D45" s="1400" t="s">
        <v>52</v>
      </c>
      <c r="E45" s="1396"/>
      <c r="F45" s="1399" t="s">
        <v>18</v>
      </c>
      <c r="G45" s="34" t="s">
        <v>20</v>
      </c>
      <c r="H45" s="117">
        <v>15.7</v>
      </c>
      <c r="I45" s="117">
        <v>15.7</v>
      </c>
      <c r="J45" s="117">
        <v>15.7</v>
      </c>
      <c r="K45" s="390"/>
      <c r="L45" s="538"/>
      <c r="M45" s="1201"/>
      <c r="N45" s="1204"/>
      <c r="O45" s="1009"/>
    </row>
    <row r="46" spans="1:15" s="1" customFormat="1" ht="15.75" customHeight="1" thickBot="1">
      <c r="A46" s="1390"/>
      <c r="B46" s="1392"/>
      <c r="C46" s="1395"/>
      <c r="D46" s="1416"/>
      <c r="E46" s="1398"/>
      <c r="F46" s="1379"/>
      <c r="G46" s="1153" t="s">
        <v>49</v>
      </c>
      <c r="H46" s="118">
        <f t="shared" ref="H46:J46" si="2">SUM(H45:H45)</f>
        <v>15.7</v>
      </c>
      <c r="I46" s="118">
        <f t="shared" si="2"/>
        <v>15.7</v>
      </c>
      <c r="J46" s="118">
        <f t="shared" si="2"/>
        <v>15.7</v>
      </c>
      <c r="K46" s="104"/>
      <c r="L46" s="585"/>
      <c r="M46" s="1194"/>
      <c r="N46" s="1208"/>
      <c r="O46" s="1009"/>
    </row>
    <row r="47" spans="1:15" s="1" customFormat="1" ht="15.75" customHeight="1">
      <c r="A47" s="1176" t="s">
        <v>13</v>
      </c>
      <c r="B47" s="393" t="s">
        <v>13</v>
      </c>
      <c r="C47" s="545" t="s">
        <v>33</v>
      </c>
      <c r="D47" s="1320" t="s">
        <v>53</v>
      </c>
      <c r="E47" s="603"/>
      <c r="F47" s="327">
        <v>1</v>
      </c>
      <c r="G47" s="1249" t="s">
        <v>20</v>
      </c>
      <c r="H47" s="105">
        <v>52.8</v>
      </c>
      <c r="I47" s="105">
        <v>52.8</v>
      </c>
      <c r="J47" s="105">
        <v>52.8</v>
      </c>
      <c r="K47" s="606"/>
      <c r="L47" s="583"/>
      <c r="M47" s="1192"/>
      <c r="N47" s="1206"/>
      <c r="O47" s="1009"/>
    </row>
    <row r="48" spans="1:15" s="1" customFormat="1" ht="14.25" customHeight="1">
      <c r="A48" s="1170"/>
      <c r="B48" s="27"/>
      <c r="C48" s="314"/>
      <c r="D48" s="1321"/>
      <c r="E48" s="605"/>
      <c r="F48" s="1210">
        <v>5</v>
      </c>
      <c r="G48" s="70" t="s">
        <v>20</v>
      </c>
      <c r="H48" s="107">
        <v>119.9</v>
      </c>
      <c r="I48" s="107">
        <v>140.5</v>
      </c>
      <c r="J48" s="107">
        <v>140.5</v>
      </c>
      <c r="K48" s="1152"/>
      <c r="L48" s="584"/>
      <c r="M48" s="1193"/>
      <c r="N48" s="1207"/>
      <c r="O48" s="1009"/>
    </row>
    <row r="49" spans="1:15" s="1" customFormat="1" ht="12.75" customHeight="1">
      <c r="A49" s="1170"/>
      <c r="B49" s="27"/>
      <c r="C49" s="314"/>
      <c r="D49" s="1322"/>
      <c r="E49" s="605"/>
      <c r="F49" s="1210"/>
      <c r="G49" s="70" t="s">
        <v>126</v>
      </c>
      <c r="H49" s="107">
        <v>22.6</v>
      </c>
      <c r="I49" s="91"/>
      <c r="J49" s="107"/>
      <c r="K49" s="1152"/>
      <c r="L49" s="584"/>
      <c r="M49" s="1193"/>
      <c r="N49" s="1207"/>
      <c r="O49" s="1009"/>
    </row>
    <row r="50" spans="1:15" s="1" customFormat="1" ht="15.75" customHeight="1">
      <c r="A50" s="1170"/>
      <c r="B50" s="27"/>
      <c r="C50" s="314"/>
      <c r="D50" s="1404" t="s">
        <v>119</v>
      </c>
      <c r="E50" s="77"/>
      <c r="F50" s="1210"/>
      <c r="G50" s="70"/>
      <c r="H50" s="107"/>
      <c r="I50" s="107"/>
      <c r="J50" s="107"/>
      <c r="K50" s="1406" t="s">
        <v>104</v>
      </c>
      <c r="L50" s="229">
        <v>3</v>
      </c>
      <c r="M50" s="298">
        <v>3</v>
      </c>
      <c r="N50" s="255">
        <v>3</v>
      </c>
      <c r="O50" s="1009"/>
    </row>
    <row r="51" spans="1:15" s="1" customFormat="1" ht="9.75" customHeight="1">
      <c r="A51" s="1170"/>
      <c r="B51" s="27"/>
      <c r="C51" s="314"/>
      <c r="D51" s="1405"/>
      <c r="E51" s="302"/>
      <c r="F51" s="1210"/>
      <c r="G51" s="70"/>
      <c r="H51" s="343"/>
      <c r="I51" s="340"/>
      <c r="J51" s="343"/>
      <c r="K51" s="1407"/>
      <c r="L51" s="584"/>
      <c r="M51" s="1193"/>
      <c r="N51" s="1207"/>
      <c r="O51" s="1009"/>
    </row>
    <row r="52" spans="1:15" s="1" customFormat="1" ht="15.75" customHeight="1">
      <c r="A52" s="1170"/>
      <c r="B52" s="27"/>
      <c r="C52" s="314"/>
      <c r="D52" s="1405"/>
      <c r="E52" s="302"/>
      <c r="F52" s="1210"/>
      <c r="G52" s="1250"/>
      <c r="H52" s="107"/>
      <c r="I52" s="91"/>
      <c r="J52" s="107"/>
      <c r="K52" s="1408" t="s">
        <v>138</v>
      </c>
      <c r="L52" s="1117">
        <v>1</v>
      </c>
      <c r="M52" s="1118">
        <v>1</v>
      </c>
      <c r="N52" s="1119">
        <v>1</v>
      </c>
      <c r="O52" s="1009"/>
    </row>
    <row r="53" spans="1:15" s="1" customFormat="1" ht="9.75" customHeight="1">
      <c r="A53" s="1170"/>
      <c r="B53" s="27"/>
      <c r="C53" s="314"/>
      <c r="D53" s="1199"/>
      <c r="E53" s="302"/>
      <c r="F53" s="1210"/>
      <c r="G53" s="1250"/>
      <c r="H53" s="107"/>
      <c r="I53" s="91"/>
      <c r="J53" s="107"/>
      <c r="K53" s="1407"/>
      <c r="L53" s="1120"/>
      <c r="M53" s="1121"/>
      <c r="N53" s="1122"/>
      <c r="O53" s="1009"/>
    </row>
    <row r="54" spans="1:15" s="1" customFormat="1" ht="30" customHeight="1">
      <c r="A54" s="1170"/>
      <c r="B54" s="27"/>
      <c r="C54" s="314"/>
      <c r="D54" s="1404" t="s">
        <v>303</v>
      </c>
      <c r="E54" s="1244"/>
      <c r="F54" s="1196"/>
      <c r="G54" s="1251"/>
      <c r="H54" s="107"/>
      <c r="I54" s="91"/>
      <c r="J54" s="107"/>
      <c r="K54" s="483" t="s">
        <v>56</v>
      </c>
      <c r="L54" s="222">
        <v>10</v>
      </c>
      <c r="M54" s="383">
        <v>10</v>
      </c>
      <c r="N54" s="253">
        <v>10</v>
      </c>
      <c r="O54" s="1009"/>
    </row>
    <row r="55" spans="1:15" s="1" customFormat="1" ht="60" customHeight="1">
      <c r="A55" s="1170"/>
      <c r="B55" s="27"/>
      <c r="C55" s="82"/>
      <c r="D55" s="1409"/>
      <c r="E55" s="67"/>
      <c r="F55" s="1210"/>
      <c r="G55" s="1252"/>
      <c r="H55" s="109"/>
      <c r="I55" s="167"/>
      <c r="J55" s="109"/>
      <c r="K55" s="157" t="s">
        <v>249</v>
      </c>
      <c r="L55" s="224">
        <v>17</v>
      </c>
      <c r="M55" s="379">
        <v>22</v>
      </c>
      <c r="N55" s="367">
        <v>22</v>
      </c>
      <c r="O55" s="1009"/>
    </row>
    <row r="56" spans="1:15" s="1" customFormat="1" ht="63.75" customHeight="1">
      <c r="A56" s="1170"/>
      <c r="B56" s="27"/>
      <c r="C56" s="82"/>
      <c r="D56" s="1409"/>
      <c r="E56" s="67"/>
      <c r="F56" s="1210"/>
      <c r="G56" s="1252"/>
      <c r="H56" s="109"/>
      <c r="I56" s="167"/>
      <c r="J56" s="109"/>
      <c r="K56" s="1217" t="s">
        <v>266</v>
      </c>
      <c r="L56" s="515">
        <v>315</v>
      </c>
      <c r="M56" s="399">
        <v>315</v>
      </c>
      <c r="N56" s="256">
        <v>315</v>
      </c>
      <c r="O56" s="1009"/>
    </row>
    <row r="57" spans="1:15" s="1" customFormat="1" ht="27.75" customHeight="1">
      <c r="A57" s="1170"/>
      <c r="B57" s="27"/>
      <c r="C57" s="82"/>
      <c r="D57" s="1191" t="s">
        <v>282</v>
      </c>
      <c r="E57" s="67"/>
      <c r="F57" s="1210"/>
      <c r="G57" s="1252"/>
      <c r="H57" s="109"/>
      <c r="I57" s="167"/>
      <c r="J57" s="109"/>
      <c r="K57" s="1086" t="s">
        <v>267</v>
      </c>
      <c r="L57" s="600">
        <v>35</v>
      </c>
      <c r="M57" s="601">
        <v>35</v>
      </c>
      <c r="N57" s="602">
        <v>35</v>
      </c>
      <c r="O57" s="1009"/>
    </row>
    <row r="58" spans="1:15" s="1" customFormat="1" ht="27.75" customHeight="1">
      <c r="A58" s="1280"/>
      <c r="B58" s="27"/>
      <c r="C58" s="82"/>
      <c r="D58" s="1282"/>
      <c r="E58" s="1248"/>
      <c r="F58" s="1281"/>
      <c r="G58" s="1252"/>
      <c r="H58" s="109"/>
      <c r="I58" s="167"/>
      <c r="J58" s="109"/>
      <c r="K58" s="1283" t="s">
        <v>291</v>
      </c>
      <c r="L58" s="1284"/>
      <c r="M58" s="1285">
        <v>1</v>
      </c>
      <c r="N58" s="1286">
        <v>1</v>
      </c>
      <c r="O58" s="1009"/>
    </row>
    <row r="59" spans="1:15" s="1" customFormat="1" ht="24.75" customHeight="1">
      <c r="A59" s="1170"/>
      <c r="B59" s="27"/>
      <c r="C59" s="82"/>
      <c r="D59" s="1428" t="s">
        <v>251</v>
      </c>
      <c r="E59" s="1248"/>
      <c r="F59" s="1210"/>
      <c r="G59" s="1252"/>
      <c r="H59" s="109"/>
      <c r="I59" s="167"/>
      <c r="J59" s="109"/>
      <c r="K59" s="1254" t="s">
        <v>304</v>
      </c>
      <c r="L59" s="1255">
        <v>1</v>
      </c>
      <c r="M59" s="1243">
        <v>1</v>
      </c>
      <c r="N59" s="681">
        <v>1</v>
      </c>
      <c r="O59" s="1009"/>
    </row>
    <row r="60" spans="1:15" s="1" customFormat="1" ht="24.75" customHeight="1">
      <c r="A60" s="1170"/>
      <c r="B60" s="27"/>
      <c r="C60" s="82"/>
      <c r="D60" s="1401"/>
      <c r="E60" s="1248"/>
      <c r="F60" s="1210"/>
      <c r="G60" s="1252"/>
      <c r="H60" s="109"/>
      <c r="I60" s="185"/>
      <c r="J60" s="185"/>
      <c r="K60" s="1142" t="s">
        <v>250</v>
      </c>
      <c r="L60" s="1315">
        <v>1</v>
      </c>
      <c r="M60" s="1246"/>
      <c r="N60" s="1247"/>
      <c r="O60" s="1009"/>
    </row>
    <row r="61" spans="1:15" s="1" customFormat="1" ht="23.25" customHeight="1">
      <c r="A61" s="1306"/>
      <c r="B61" s="27"/>
      <c r="C61" s="82"/>
      <c r="D61" s="1430" t="s">
        <v>305</v>
      </c>
      <c r="E61" s="67"/>
      <c r="F61" s="1307"/>
      <c r="G61" s="1252"/>
      <c r="H61" s="109"/>
      <c r="I61" s="167"/>
      <c r="J61" s="109"/>
      <c r="K61" s="1310" t="s">
        <v>297</v>
      </c>
      <c r="L61" s="1301">
        <v>1</v>
      </c>
      <c r="M61" s="601"/>
      <c r="N61" s="602"/>
      <c r="O61" s="1009"/>
    </row>
    <row r="62" spans="1:15" s="1" customFormat="1" ht="29.25" customHeight="1">
      <c r="A62" s="1306"/>
      <c r="B62" s="27"/>
      <c r="C62" s="82"/>
      <c r="D62" s="1431"/>
      <c r="E62" s="1248"/>
      <c r="F62" s="1307"/>
      <c r="G62" s="1253"/>
      <c r="H62" s="923"/>
      <c r="I62" s="1316"/>
      <c r="J62" s="923"/>
      <c r="K62" s="1283"/>
      <c r="L62" s="1284"/>
      <c r="M62" s="1285"/>
      <c r="N62" s="1286"/>
      <c r="O62" s="1009"/>
    </row>
    <row r="63" spans="1:15" s="1" customFormat="1" ht="15.75" customHeight="1" thickBot="1">
      <c r="A63" s="1177"/>
      <c r="B63" s="396"/>
      <c r="C63" s="76"/>
      <c r="D63" s="540"/>
      <c r="E63" s="1245"/>
      <c r="F63" s="331"/>
      <c r="G63" s="312" t="s">
        <v>49</v>
      </c>
      <c r="H63" s="116">
        <f>SUM(H47:H60)</f>
        <v>195.29999999999998</v>
      </c>
      <c r="I63" s="116">
        <f t="shared" ref="I63:J63" si="3">SUM(I47:I60)</f>
        <v>193.3</v>
      </c>
      <c r="J63" s="116">
        <f t="shared" si="3"/>
        <v>193.3</v>
      </c>
      <c r="K63" s="104"/>
      <c r="L63" s="585"/>
      <c r="M63" s="1194"/>
      <c r="N63" s="1208"/>
      <c r="O63" s="1009"/>
    </row>
    <row r="64" spans="1:15" s="4" customFormat="1" ht="18.75" customHeight="1">
      <c r="A64" s="1373" t="s">
        <v>13</v>
      </c>
      <c r="B64" s="1418" t="s">
        <v>13</v>
      </c>
      <c r="C64" s="1394" t="s">
        <v>36</v>
      </c>
      <c r="D64" s="1402" t="s">
        <v>57</v>
      </c>
      <c r="E64" s="1424"/>
      <c r="F64" s="1429" t="s">
        <v>18</v>
      </c>
      <c r="G64" s="1256" t="s">
        <v>20</v>
      </c>
      <c r="H64" s="179">
        <v>91</v>
      </c>
      <c r="I64" s="107">
        <v>3985.6</v>
      </c>
      <c r="J64" s="107">
        <v>1070</v>
      </c>
      <c r="K64" s="1420" t="s">
        <v>199</v>
      </c>
      <c r="L64" s="584">
        <v>2</v>
      </c>
      <c r="M64" s="1278">
        <v>4</v>
      </c>
      <c r="N64" s="1279">
        <v>4</v>
      </c>
      <c r="O64" s="1011"/>
    </row>
    <row r="65" spans="1:15" s="4" customFormat="1" ht="15.75" customHeight="1">
      <c r="A65" s="1373"/>
      <c r="B65" s="1418"/>
      <c r="C65" s="1394"/>
      <c r="D65" s="1402"/>
      <c r="E65" s="1424"/>
      <c r="F65" s="1429"/>
      <c r="G65" s="1257" t="s">
        <v>126</v>
      </c>
      <c r="H65" s="188">
        <v>2904.2</v>
      </c>
      <c r="I65" s="125"/>
      <c r="J65" s="125"/>
      <c r="K65" s="1420"/>
      <c r="L65" s="584"/>
      <c r="M65" s="1193"/>
      <c r="N65" s="1207"/>
      <c r="O65" s="1011"/>
    </row>
    <row r="66" spans="1:15" s="4" customFormat="1" ht="13.5" thickBot="1">
      <c r="A66" s="1390"/>
      <c r="B66" s="1419"/>
      <c r="C66" s="1395"/>
      <c r="D66" s="1403"/>
      <c r="E66" s="1425"/>
      <c r="F66" s="1427"/>
      <c r="G66" s="315" t="s">
        <v>49</v>
      </c>
      <c r="H66" s="263">
        <f t="shared" ref="H66:J66" si="4">H64+H65</f>
        <v>2995.2</v>
      </c>
      <c r="I66" s="118">
        <f t="shared" si="4"/>
        <v>3985.6</v>
      </c>
      <c r="J66" s="118">
        <f t="shared" si="4"/>
        <v>1070</v>
      </c>
      <c r="K66" s="1421"/>
      <c r="L66" s="585"/>
      <c r="M66" s="1194"/>
      <c r="N66" s="1208"/>
      <c r="O66" s="1011"/>
    </row>
    <row r="67" spans="1:15" s="4" customFormat="1" ht="15" customHeight="1">
      <c r="A67" s="1389" t="s">
        <v>13</v>
      </c>
      <c r="B67" s="1417" t="s">
        <v>13</v>
      </c>
      <c r="C67" s="1422" t="s">
        <v>37</v>
      </c>
      <c r="D67" s="1400" t="s">
        <v>58</v>
      </c>
      <c r="E67" s="1424"/>
      <c r="F67" s="1426" t="s">
        <v>18</v>
      </c>
      <c r="G67" s="100" t="s">
        <v>20</v>
      </c>
      <c r="H67" s="125">
        <v>29</v>
      </c>
      <c r="I67" s="125">
        <v>29</v>
      </c>
      <c r="J67" s="125">
        <v>29</v>
      </c>
      <c r="K67" s="30"/>
      <c r="L67" s="583"/>
      <c r="M67" s="1192"/>
      <c r="N67" s="1206"/>
      <c r="O67" s="1011"/>
    </row>
    <row r="68" spans="1:15" s="4" customFormat="1" ht="18.75" customHeight="1" thickBot="1">
      <c r="A68" s="1390"/>
      <c r="B68" s="1419"/>
      <c r="C68" s="1423"/>
      <c r="D68" s="1403"/>
      <c r="E68" s="1425"/>
      <c r="F68" s="1427"/>
      <c r="G68" s="96" t="s">
        <v>49</v>
      </c>
      <c r="H68" s="118">
        <f t="shared" ref="H68:J68" si="5">H67</f>
        <v>29</v>
      </c>
      <c r="I68" s="118">
        <f t="shared" si="5"/>
        <v>29</v>
      </c>
      <c r="J68" s="118">
        <f t="shared" si="5"/>
        <v>29</v>
      </c>
      <c r="K68" s="126"/>
      <c r="L68" s="585"/>
      <c r="M68" s="1194"/>
      <c r="N68" s="1208"/>
      <c r="O68" s="1011"/>
    </row>
    <row r="69" spans="1:15" s="1" customFormat="1" ht="15" customHeight="1">
      <c r="A69" s="31" t="s">
        <v>13</v>
      </c>
      <c r="B69" s="32" t="s">
        <v>13</v>
      </c>
      <c r="C69" s="319" t="s">
        <v>41</v>
      </c>
      <c r="D69" s="1376" t="s">
        <v>59</v>
      </c>
      <c r="E69" s="33"/>
      <c r="F69" s="147">
        <v>1</v>
      </c>
      <c r="G69" s="75" t="s">
        <v>20</v>
      </c>
      <c r="H69" s="166">
        <v>46.3</v>
      </c>
      <c r="I69" s="166">
        <v>379.1</v>
      </c>
      <c r="J69" s="166">
        <v>379.1</v>
      </c>
      <c r="K69" s="606"/>
      <c r="L69" s="1181"/>
      <c r="M69" s="583"/>
      <c r="N69" s="1206"/>
      <c r="O69" s="1009"/>
    </row>
    <row r="70" spans="1:15" s="1" customFormat="1" ht="15" customHeight="1">
      <c r="A70" s="13"/>
      <c r="B70" s="14"/>
      <c r="C70" s="310"/>
      <c r="D70" s="1377"/>
      <c r="E70" s="35"/>
      <c r="F70" s="39"/>
      <c r="G70" s="70" t="s">
        <v>283</v>
      </c>
      <c r="H70" s="91">
        <v>20</v>
      </c>
      <c r="I70" s="91"/>
      <c r="J70" s="91"/>
      <c r="K70" s="1152"/>
      <c r="L70" s="1182"/>
      <c r="M70" s="584"/>
      <c r="N70" s="1207"/>
      <c r="O70" s="1009"/>
    </row>
    <row r="71" spans="1:15" s="1" customFormat="1" ht="15" customHeight="1">
      <c r="A71" s="13"/>
      <c r="B71" s="14"/>
      <c r="C71" s="310"/>
      <c r="D71" s="1377"/>
      <c r="E71" s="35"/>
      <c r="F71" s="39"/>
      <c r="G71" s="53" t="s">
        <v>24</v>
      </c>
      <c r="H71" s="91">
        <v>146.69999999999999</v>
      </c>
      <c r="I71" s="91">
        <v>34.5</v>
      </c>
      <c r="J71" s="91">
        <v>34.5</v>
      </c>
      <c r="K71" s="1152"/>
      <c r="L71" s="1182"/>
      <c r="M71" s="584"/>
      <c r="N71" s="1207"/>
      <c r="O71" s="1009"/>
    </row>
    <row r="72" spans="1:15" s="1" customFormat="1" ht="15" customHeight="1">
      <c r="A72" s="13"/>
      <c r="B72" s="14"/>
      <c r="C72" s="310"/>
      <c r="D72" s="1377"/>
      <c r="E72" s="35"/>
      <c r="F72" s="39"/>
      <c r="G72" s="53" t="s">
        <v>25</v>
      </c>
      <c r="H72" s="91">
        <v>158.5</v>
      </c>
      <c r="I72" s="91"/>
      <c r="J72" s="91"/>
      <c r="K72" s="1152"/>
      <c r="L72" s="1182"/>
      <c r="M72" s="584"/>
      <c r="N72" s="1207"/>
      <c r="O72" s="1009"/>
    </row>
    <row r="73" spans="1:15" s="1" customFormat="1" ht="15" customHeight="1">
      <c r="A73" s="13"/>
      <c r="B73" s="14"/>
      <c r="C73" s="310"/>
      <c r="D73" s="1220"/>
      <c r="E73" s="35"/>
      <c r="F73" s="39"/>
      <c r="G73" s="50" t="s">
        <v>126</v>
      </c>
      <c r="H73" s="91">
        <v>74.2</v>
      </c>
      <c r="I73" s="91"/>
      <c r="J73" s="91"/>
      <c r="K73" s="1152"/>
      <c r="L73" s="1182"/>
      <c r="M73" s="584"/>
      <c r="N73" s="1207"/>
      <c r="O73" s="1009"/>
    </row>
    <row r="74" spans="1:15" s="1" customFormat="1" ht="18" customHeight="1">
      <c r="A74" s="13"/>
      <c r="B74" s="14"/>
      <c r="C74" s="310"/>
      <c r="D74" s="1404" t="s">
        <v>61</v>
      </c>
      <c r="E74" s="35"/>
      <c r="F74" s="39"/>
      <c r="G74" s="75"/>
      <c r="H74" s="120"/>
      <c r="I74" s="120"/>
      <c r="J74" s="120"/>
      <c r="K74" s="1442" t="s">
        <v>115</v>
      </c>
      <c r="L74" s="211">
        <v>67</v>
      </c>
      <c r="M74" s="229">
        <v>50</v>
      </c>
      <c r="N74" s="255">
        <v>50</v>
      </c>
      <c r="O74" s="1009"/>
    </row>
    <row r="75" spans="1:15" s="1" customFormat="1" ht="18.75" customHeight="1">
      <c r="A75" s="13"/>
      <c r="B75" s="14"/>
      <c r="C75" s="310"/>
      <c r="D75" s="1431"/>
      <c r="E75" s="35"/>
      <c r="F75" s="39"/>
      <c r="G75" s="70"/>
      <c r="H75" s="91"/>
      <c r="I75" s="91"/>
      <c r="J75" s="107"/>
      <c r="K75" s="1443"/>
      <c r="L75" s="202"/>
      <c r="M75" s="202"/>
      <c r="N75" s="256"/>
      <c r="O75" s="1009"/>
    </row>
    <row r="76" spans="1:15" s="1" customFormat="1" ht="14.25" customHeight="1">
      <c r="A76" s="13"/>
      <c r="B76" s="14"/>
      <c r="C76" s="310"/>
      <c r="D76" s="1444" t="s">
        <v>62</v>
      </c>
      <c r="E76" s="35"/>
      <c r="F76" s="39"/>
      <c r="G76" s="407"/>
      <c r="H76" s="91"/>
      <c r="I76" s="91"/>
      <c r="J76" s="107"/>
      <c r="K76" s="1381" t="s">
        <v>143</v>
      </c>
      <c r="L76" s="1182">
        <v>18</v>
      </c>
      <c r="M76" s="1182">
        <v>18</v>
      </c>
      <c r="N76" s="1207">
        <v>18</v>
      </c>
      <c r="O76" s="1009"/>
    </row>
    <row r="77" spans="1:15" s="1" customFormat="1" ht="16.5" customHeight="1">
      <c r="A77" s="13"/>
      <c r="B77" s="14"/>
      <c r="C77" s="310"/>
      <c r="D77" s="1445"/>
      <c r="E77" s="35"/>
      <c r="F77" s="39"/>
      <c r="G77" s="70"/>
      <c r="H77" s="679"/>
      <c r="I77" s="679"/>
      <c r="J77" s="317"/>
      <c r="K77" s="1446"/>
      <c r="L77" s="202"/>
      <c r="M77" s="202"/>
      <c r="N77" s="256"/>
      <c r="O77" s="1009"/>
    </row>
    <row r="78" spans="1:15" s="1" customFormat="1" ht="28.5" customHeight="1">
      <c r="A78" s="13"/>
      <c r="B78" s="14"/>
      <c r="C78" s="310"/>
      <c r="D78" s="1447" t="s">
        <v>63</v>
      </c>
      <c r="E78" s="35"/>
      <c r="F78" s="39"/>
      <c r="G78" s="70"/>
      <c r="H78" s="91"/>
      <c r="I78" s="91"/>
      <c r="J78" s="107"/>
      <c r="K78" s="1189" t="s">
        <v>144</v>
      </c>
      <c r="L78" s="212">
        <v>11</v>
      </c>
      <c r="M78" s="212">
        <v>4</v>
      </c>
      <c r="N78" s="251">
        <v>4</v>
      </c>
      <c r="O78" s="1009"/>
    </row>
    <row r="79" spans="1:15" s="1" customFormat="1" ht="24.75" customHeight="1">
      <c r="A79" s="13"/>
      <c r="B79" s="14"/>
      <c r="C79" s="310"/>
      <c r="D79" s="1448"/>
      <c r="E79" s="35"/>
      <c r="F79" s="39"/>
      <c r="G79" s="70"/>
      <c r="H79" s="91"/>
      <c r="I79" s="91"/>
      <c r="J79" s="107"/>
      <c r="K79" s="1187"/>
      <c r="L79" s="213"/>
      <c r="M79" s="213"/>
      <c r="N79" s="254"/>
      <c r="O79" s="1009"/>
    </row>
    <row r="80" spans="1:15" s="1" customFormat="1" ht="24" customHeight="1">
      <c r="A80" s="13"/>
      <c r="B80" s="38"/>
      <c r="C80" s="320"/>
      <c r="D80" s="1404" t="s">
        <v>142</v>
      </c>
      <c r="E80" s="20"/>
      <c r="F80" s="39"/>
      <c r="G80" s="70"/>
      <c r="H80" s="91"/>
      <c r="I80" s="91"/>
      <c r="J80" s="107"/>
      <c r="K80" s="1173" t="s">
        <v>98</v>
      </c>
      <c r="L80" s="211">
        <v>2</v>
      </c>
      <c r="M80" s="211">
        <v>2</v>
      </c>
      <c r="N80" s="255">
        <v>2</v>
      </c>
      <c r="O80" s="1009"/>
    </row>
    <row r="81" spans="1:15" s="1" customFormat="1" ht="31.5" customHeight="1">
      <c r="A81" s="13"/>
      <c r="B81" s="38"/>
      <c r="C81" s="320"/>
      <c r="D81" s="1435"/>
      <c r="E81" s="20"/>
      <c r="F81" s="39"/>
      <c r="G81" s="70"/>
      <c r="H81" s="318"/>
      <c r="I81" s="318"/>
      <c r="J81" s="107"/>
      <c r="K81" s="336"/>
      <c r="L81" s="202"/>
      <c r="M81" s="202"/>
      <c r="N81" s="256"/>
      <c r="O81" s="1009"/>
    </row>
    <row r="82" spans="1:15" s="1" customFormat="1" ht="54.75" customHeight="1">
      <c r="A82" s="13"/>
      <c r="B82" s="14"/>
      <c r="C82" s="310"/>
      <c r="D82" s="1218" t="s">
        <v>253</v>
      </c>
      <c r="E82" s="35"/>
      <c r="F82" s="39"/>
      <c r="G82" s="70"/>
      <c r="H82" s="318"/>
      <c r="I82" s="318"/>
      <c r="J82" s="107"/>
      <c r="K82" s="307" t="s">
        <v>145</v>
      </c>
      <c r="L82" s="202">
        <v>10</v>
      </c>
      <c r="M82" s="214">
        <v>10</v>
      </c>
      <c r="N82" s="252">
        <v>10</v>
      </c>
      <c r="O82" s="1009"/>
    </row>
    <row r="83" spans="1:15" s="1" customFormat="1" ht="54" customHeight="1">
      <c r="A83" s="13"/>
      <c r="B83" s="38"/>
      <c r="C83" s="320"/>
      <c r="D83" s="533" t="s">
        <v>150</v>
      </c>
      <c r="E83" s="535"/>
      <c r="F83" s="39"/>
      <c r="G83" s="70"/>
      <c r="H83" s="107"/>
      <c r="I83" s="318"/>
      <c r="J83" s="107"/>
      <c r="K83" s="348" t="s">
        <v>148</v>
      </c>
      <c r="L83" s="214">
        <v>116</v>
      </c>
      <c r="M83" s="210">
        <v>116</v>
      </c>
      <c r="N83" s="250">
        <v>116</v>
      </c>
      <c r="O83" s="1009"/>
    </row>
    <row r="84" spans="1:15" s="1" customFormat="1" ht="25.5" customHeight="1">
      <c r="A84" s="13"/>
      <c r="B84" s="14"/>
      <c r="C84" s="320"/>
      <c r="D84" s="1436" t="s">
        <v>66</v>
      </c>
      <c r="E84" s="535"/>
      <c r="F84" s="39"/>
      <c r="G84" s="70"/>
      <c r="H84" s="288"/>
      <c r="I84" s="288"/>
      <c r="J84" s="288"/>
      <c r="K84" s="1186" t="s">
        <v>67</v>
      </c>
      <c r="L84" s="408">
        <v>19</v>
      </c>
      <c r="M84" s="408">
        <v>19</v>
      </c>
      <c r="N84" s="409">
        <v>19</v>
      </c>
      <c r="O84" s="1009"/>
    </row>
    <row r="85" spans="1:15" s="1" customFormat="1" ht="19.5" customHeight="1">
      <c r="A85" s="13"/>
      <c r="B85" s="14"/>
      <c r="C85" s="320"/>
      <c r="D85" s="1437"/>
      <c r="E85" s="535"/>
      <c r="F85" s="39"/>
      <c r="G85" s="70"/>
      <c r="H85" s="288"/>
      <c r="I85" s="841"/>
      <c r="J85" s="288"/>
      <c r="K85" s="872"/>
      <c r="L85" s="213"/>
      <c r="M85" s="213"/>
      <c r="N85" s="254"/>
      <c r="O85" s="1009"/>
    </row>
    <row r="86" spans="1:15" s="1" customFormat="1" ht="42" customHeight="1">
      <c r="A86" s="13"/>
      <c r="B86" s="38"/>
      <c r="C86" s="320"/>
      <c r="D86" s="533" t="s">
        <v>68</v>
      </c>
      <c r="E86" s="535"/>
      <c r="F86" s="39"/>
      <c r="G86" s="70"/>
      <c r="H86" s="107"/>
      <c r="I86" s="318"/>
      <c r="J86" s="107"/>
      <c r="K86" s="348" t="s">
        <v>69</v>
      </c>
      <c r="L86" s="210">
        <v>80</v>
      </c>
      <c r="M86" s="210">
        <v>80</v>
      </c>
      <c r="N86" s="250">
        <v>80</v>
      </c>
      <c r="O86" s="1009"/>
    </row>
    <row r="87" spans="1:15" s="1" customFormat="1" ht="30" customHeight="1">
      <c r="A87" s="13"/>
      <c r="B87" s="38"/>
      <c r="C87" s="320"/>
      <c r="D87" s="1164" t="s">
        <v>70</v>
      </c>
      <c r="E87" s="535"/>
      <c r="F87" s="39"/>
      <c r="G87" s="70"/>
      <c r="H87" s="107"/>
      <c r="I87" s="318"/>
      <c r="J87" s="107"/>
      <c r="K87" s="1290" t="s">
        <v>254</v>
      </c>
      <c r="L87" s="875">
        <v>1</v>
      </c>
      <c r="M87" s="508"/>
      <c r="N87" s="253"/>
      <c r="O87" s="1009"/>
    </row>
    <row r="88" spans="1:15" s="1" customFormat="1" ht="27.75" customHeight="1">
      <c r="A88" s="13"/>
      <c r="B88" s="38"/>
      <c r="C88" s="546"/>
      <c r="D88" s="1438" t="s">
        <v>71</v>
      </c>
      <c r="E88" s="535"/>
      <c r="F88" s="39"/>
      <c r="G88" s="53"/>
      <c r="H88" s="107"/>
      <c r="I88" s="318"/>
      <c r="J88" s="107"/>
      <c r="K88" s="848" t="s">
        <v>201</v>
      </c>
      <c r="L88" s="229">
        <v>100</v>
      </c>
      <c r="M88" s="404"/>
      <c r="N88" s="299"/>
      <c r="O88" s="1009"/>
    </row>
    <row r="89" spans="1:15" s="1" customFormat="1" ht="28.5" customHeight="1">
      <c r="A89" s="13"/>
      <c r="B89" s="38"/>
      <c r="C89" s="546"/>
      <c r="D89" s="1377"/>
      <c r="E89" s="535"/>
      <c r="F89" s="39"/>
      <c r="G89" s="53"/>
      <c r="H89" s="107"/>
      <c r="I89" s="318"/>
      <c r="J89" s="107"/>
      <c r="K89" s="157" t="s">
        <v>257</v>
      </c>
      <c r="L89" s="513">
        <v>100</v>
      </c>
      <c r="M89" s="886"/>
      <c r="N89" s="887"/>
      <c r="O89" s="1009"/>
    </row>
    <row r="90" spans="1:15" s="1" customFormat="1" ht="17.25" customHeight="1">
      <c r="A90" s="13"/>
      <c r="B90" s="38"/>
      <c r="C90" s="546"/>
      <c r="D90" s="1377"/>
      <c r="E90" s="535"/>
      <c r="F90" s="39"/>
      <c r="G90" s="53"/>
      <c r="H90" s="318"/>
      <c r="I90" s="318"/>
      <c r="J90" s="107"/>
      <c r="K90" s="1439" t="s">
        <v>258</v>
      </c>
      <c r="L90" s="219">
        <v>100</v>
      </c>
      <c r="M90" s="517"/>
      <c r="N90" s="518"/>
      <c r="O90" s="1019"/>
    </row>
    <row r="91" spans="1:15" s="1" customFormat="1" ht="16.5" customHeight="1">
      <c r="A91" s="13"/>
      <c r="B91" s="38"/>
      <c r="C91" s="546"/>
      <c r="D91" s="1377"/>
      <c r="E91" s="535"/>
      <c r="F91" s="39"/>
      <c r="G91" s="53"/>
      <c r="H91" s="318"/>
      <c r="I91" s="91"/>
      <c r="J91" s="107"/>
      <c r="K91" s="1440"/>
      <c r="L91" s="220"/>
      <c r="M91" s="450"/>
      <c r="N91" s="519"/>
      <c r="O91" s="1019"/>
    </row>
    <row r="92" spans="1:15" s="1" customFormat="1" ht="12" customHeight="1">
      <c r="A92" s="13"/>
      <c r="B92" s="38"/>
      <c r="C92" s="546"/>
      <c r="D92" s="1377"/>
      <c r="E92" s="535"/>
      <c r="F92" s="39"/>
      <c r="G92" s="53"/>
      <c r="H92" s="318"/>
      <c r="I92" s="107"/>
      <c r="J92" s="107"/>
      <c r="K92" s="1439" t="s">
        <v>200</v>
      </c>
      <c r="L92" s="219">
        <v>100</v>
      </c>
      <c r="M92" s="517"/>
      <c r="N92" s="518"/>
      <c r="O92" s="1009"/>
    </row>
    <row r="93" spans="1:15" s="1" customFormat="1" ht="15" customHeight="1">
      <c r="A93" s="13"/>
      <c r="B93" s="38"/>
      <c r="C93" s="546"/>
      <c r="D93" s="1377"/>
      <c r="E93" s="535"/>
      <c r="F93" s="39"/>
      <c r="G93" s="751"/>
      <c r="H93" s="318"/>
      <c r="I93" s="318"/>
      <c r="J93" s="107"/>
      <c r="K93" s="1441"/>
      <c r="L93" s="220"/>
      <c r="M93" s="450"/>
      <c r="N93" s="519"/>
      <c r="O93" s="1009"/>
    </row>
    <row r="94" spans="1:15" s="1" customFormat="1" ht="22.5" customHeight="1">
      <c r="A94" s="13"/>
      <c r="B94" s="38"/>
      <c r="C94" s="546"/>
      <c r="D94" s="1166"/>
      <c r="E94" s="535"/>
      <c r="F94" s="536"/>
      <c r="G94" s="751"/>
      <c r="H94" s="107"/>
      <c r="I94" s="107"/>
      <c r="J94" s="107"/>
      <c r="K94" s="1432" t="s">
        <v>198</v>
      </c>
      <c r="L94" s="584">
        <v>100</v>
      </c>
      <c r="M94" s="238"/>
      <c r="N94" s="510"/>
      <c r="O94" s="1009"/>
    </row>
    <row r="95" spans="1:15" s="1" customFormat="1" ht="19.5" customHeight="1">
      <c r="A95" s="13"/>
      <c r="B95" s="38"/>
      <c r="C95" s="546"/>
      <c r="D95" s="1166"/>
      <c r="E95" s="535"/>
      <c r="F95" s="536"/>
      <c r="G95" s="751"/>
      <c r="H95" s="107"/>
      <c r="I95" s="107"/>
      <c r="J95" s="107"/>
      <c r="K95" s="1433"/>
      <c r="L95" s="220"/>
      <c r="M95" s="450"/>
      <c r="N95" s="478"/>
      <c r="O95" s="1009"/>
    </row>
    <row r="96" spans="1:15" s="1" customFormat="1" ht="29.25" customHeight="1">
      <c r="A96" s="13"/>
      <c r="B96" s="38"/>
      <c r="C96" s="546"/>
      <c r="D96" s="1169"/>
      <c r="E96" s="35"/>
      <c r="F96" s="506"/>
      <c r="G96" s="333"/>
      <c r="H96" s="107"/>
      <c r="I96" s="107"/>
      <c r="J96" s="107"/>
      <c r="K96" s="1217" t="s">
        <v>176</v>
      </c>
      <c r="L96" s="221">
        <v>100</v>
      </c>
      <c r="M96" s="405"/>
      <c r="N96" s="257"/>
      <c r="O96" s="1009"/>
    </row>
    <row r="97" spans="1:15" s="1" customFormat="1" ht="32.25" customHeight="1">
      <c r="A97" s="13"/>
      <c r="B97" s="14"/>
      <c r="C97" s="320"/>
      <c r="D97" s="1434" t="s">
        <v>255</v>
      </c>
      <c r="E97" s="535"/>
      <c r="F97" s="881"/>
      <c r="G97" s="288"/>
      <c r="H97" s="288"/>
      <c r="I97" s="841"/>
      <c r="J97" s="1258"/>
      <c r="K97" s="1173" t="s">
        <v>256</v>
      </c>
      <c r="L97" s="411"/>
      <c r="M97" s="411">
        <v>13</v>
      </c>
      <c r="N97" s="412">
        <v>13</v>
      </c>
      <c r="O97" s="1014"/>
    </row>
    <row r="98" spans="1:15" s="1" customFormat="1" ht="12.75" customHeight="1">
      <c r="A98" s="13"/>
      <c r="B98" s="14"/>
      <c r="C98" s="320"/>
      <c r="D98" s="1404"/>
      <c r="E98" s="535"/>
      <c r="F98" s="881"/>
      <c r="G98" s="291"/>
      <c r="H98" s="354"/>
      <c r="I98" s="354"/>
      <c r="J98" s="1186"/>
      <c r="K98" s="884"/>
      <c r="L98" s="885"/>
      <c r="M98" s="885"/>
      <c r="N98" s="409"/>
      <c r="O98" s="1014"/>
    </row>
    <row r="99" spans="1:15" s="1" customFormat="1" ht="16.5" customHeight="1" thickBot="1">
      <c r="A99" s="26"/>
      <c r="B99" s="1195"/>
      <c r="C99" s="331"/>
      <c r="D99" s="1190"/>
      <c r="E99" s="561"/>
      <c r="F99" s="562"/>
      <c r="G99" s="707" t="s">
        <v>49</v>
      </c>
      <c r="H99" s="118">
        <f>SUM(H69:H98)</f>
        <v>445.7</v>
      </c>
      <c r="I99" s="118">
        <f>SUM(I69:I98)</f>
        <v>413.6</v>
      </c>
      <c r="J99" s="118">
        <f>SUM(J69:J98)</f>
        <v>413.6</v>
      </c>
      <c r="K99" s="709"/>
      <c r="L99" s="585"/>
      <c r="M99" s="1194"/>
      <c r="N99" s="1208"/>
    </row>
    <row r="100" spans="1:15" s="1" customFormat="1" ht="15.75" customHeight="1">
      <c r="A100" s="1389" t="s">
        <v>13</v>
      </c>
      <c r="B100" s="1417" t="s">
        <v>13</v>
      </c>
      <c r="C100" s="1393" t="s">
        <v>44</v>
      </c>
      <c r="D100" s="1465" t="s">
        <v>72</v>
      </c>
      <c r="E100" s="1396"/>
      <c r="F100" s="1460">
        <v>1</v>
      </c>
      <c r="G100" s="338" t="s">
        <v>20</v>
      </c>
      <c r="H100" s="154">
        <f>9+17</f>
        <v>26</v>
      </c>
      <c r="I100" s="154">
        <v>9</v>
      </c>
      <c r="J100" s="154">
        <v>9</v>
      </c>
      <c r="K100" s="49" t="s">
        <v>73</v>
      </c>
      <c r="L100" s="1181">
        <v>4</v>
      </c>
      <c r="M100" s="1181">
        <v>4</v>
      </c>
      <c r="N100" s="1206">
        <v>4</v>
      </c>
      <c r="O100" s="1009"/>
    </row>
    <row r="101" spans="1:15" s="1" customFormat="1" ht="37.5" customHeight="1">
      <c r="A101" s="1373"/>
      <c r="B101" s="1418"/>
      <c r="C101" s="1394"/>
      <c r="D101" s="1466"/>
      <c r="E101" s="1397"/>
      <c r="F101" s="1461"/>
      <c r="G101" s="70"/>
      <c r="H101" s="107"/>
      <c r="I101" s="107"/>
      <c r="J101" s="107"/>
      <c r="K101" s="635" t="s">
        <v>263</v>
      </c>
      <c r="L101" s="1182">
        <v>1</v>
      </c>
      <c r="M101" s="1182"/>
      <c r="N101" s="1207"/>
      <c r="O101" s="1015"/>
    </row>
    <row r="102" spans="1:15" s="1" customFormat="1" ht="17.25" customHeight="1" thickBot="1">
      <c r="A102" s="1390"/>
      <c r="B102" s="1419"/>
      <c r="C102" s="1395"/>
      <c r="D102" s="1467"/>
      <c r="E102" s="1398"/>
      <c r="F102" s="1462"/>
      <c r="G102" s="42" t="s">
        <v>49</v>
      </c>
      <c r="H102" s="93">
        <f>SUM(H100:H101)</f>
        <v>26</v>
      </c>
      <c r="I102" s="118">
        <f t="shared" ref="I102" si="6">SUM(I100)</f>
        <v>9</v>
      </c>
      <c r="J102" s="118">
        <f t="shared" ref="J102" si="7">SUM(J100)</f>
        <v>9</v>
      </c>
      <c r="K102" s="126"/>
      <c r="L102" s="1183"/>
      <c r="M102" s="1183"/>
      <c r="N102" s="1208"/>
      <c r="O102" s="1009"/>
    </row>
    <row r="103" spans="1:15" s="43" customFormat="1" ht="21" customHeight="1">
      <c r="A103" s="1389" t="s">
        <v>13</v>
      </c>
      <c r="B103" s="1417" t="s">
        <v>13</v>
      </c>
      <c r="C103" s="1463" t="s">
        <v>46</v>
      </c>
      <c r="D103" s="1456" t="s">
        <v>306</v>
      </c>
      <c r="E103" s="1184"/>
      <c r="F103" s="1209">
        <v>5</v>
      </c>
      <c r="G103" s="75" t="s">
        <v>21</v>
      </c>
      <c r="H103" s="106">
        <v>5.4</v>
      </c>
      <c r="I103" s="106">
        <v>5.4</v>
      </c>
      <c r="J103" s="106">
        <v>5.4</v>
      </c>
      <c r="K103" s="1380" t="s">
        <v>106</v>
      </c>
      <c r="L103" s="1182">
        <v>1</v>
      </c>
      <c r="M103" s="583">
        <v>1</v>
      </c>
      <c r="N103" s="1207">
        <v>1</v>
      </c>
      <c r="O103" s="1016"/>
    </row>
    <row r="104" spans="1:15" s="43" customFormat="1" ht="6" customHeight="1">
      <c r="A104" s="1373"/>
      <c r="B104" s="1418"/>
      <c r="C104" s="1394"/>
      <c r="D104" s="1377"/>
      <c r="E104" s="753"/>
      <c r="F104" s="1210"/>
      <c r="G104" s="70"/>
      <c r="H104" s="107"/>
      <c r="I104" s="107"/>
      <c r="J104" s="107"/>
      <c r="K104" s="1449"/>
      <c r="L104" s="1182"/>
      <c r="M104" s="584"/>
      <c r="N104" s="1207"/>
      <c r="O104" s="1016"/>
    </row>
    <row r="105" spans="1:15" s="43" customFormat="1" ht="18.75" customHeight="1" thickBot="1">
      <c r="A105" s="1390"/>
      <c r="B105" s="1419"/>
      <c r="C105" s="1464"/>
      <c r="D105" s="304"/>
      <c r="E105" s="1185"/>
      <c r="F105" s="331"/>
      <c r="G105" s="42" t="s">
        <v>49</v>
      </c>
      <c r="H105" s="118">
        <f>SUM(H103:H103)</f>
        <v>5.4</v>
      </c>
      <c r="I105" s="118">
        <f>SUM(I103:I103)</f>
        <v>5.4</v>
      </c>
      <c r="J105" s="118">
        <f>SUM(J103:J103)</f>
        <v>5.4</v>
      </c>
      <c r="K105" s="1200"/>
      <c r="L105" s="1183"/>
      <c r="M105" s="585"/>
      <c r="N105" s="1208"/>
      <c r="O105" s="1016"/>
    </row>
    <row r="106" spans="1:15" s="1" customFormat="1" ht="15" customHeight="1" thickBot="1">
      <c r="A106" s="1177" t="s">
        <v>13</v>
      </c>
      <c r="B106" s="1178" t="s">
        <v>13</v>
      </c>
      <c r="C106" s="1450" t="s">
        <v>74</v>
      </c>
      <c r="D106" s="1451"/>
      <c r="E106" s="1451"/>
      <c r="F106" s="1451"/>
      <c r="G106" s="1452"/>
      <c r="H106" s="124">
        <f>H105+H102+H99+H68+H66+H63+H46+H44+H41+H38+H35</f>
        <v>14090.199999999997</v>
      </c>
      <c r="I106" s="124">
        <f>I105+I102+I99+I68+I66+I63+I46+I44+I41+I38+I35</f>
        <v>14425.2</v>
      </c>
      <c r="J106" s="130">
        <f>J105+J102+J99+J68+J66+J63+J46+J44+J41+J38+J35</f>
        <v>11504.6</v>
      </c>
      <c r="K106" s="45"/>
      <c r="L106" s="339"/>
      <c r="M106" s="339"/>
      <c r="N106" s="46"/>
      <c r="O106" s="1009"/>
    </row>
    <row r="107" spans="1:15" s="1" customFormat="1" ht="17.25" customHeight="1" thickBot="1">
      <c r="A107" s="47" t="s">
        <v>13</v>
      </c>
      <c r="B107" s="48" t="s">
        <v>22</v>
      </c>
      <c r="C107" s="1453" t="s">
        <v>75</v>
      </c>
      <c r="D107" s="1454"/>
      <c r="E107" s="1454"/>
      <c r="F107" s="1454"/>
      <c r="G107" s="1454"/>
      <c r="H107" s="1454"/>
      <c r="I107" s="1454"/>
      <c r="J107" s="1454"/>
      <c r="K107" s="1454"/>
      <c r="L107" s="1454"/>
      <c r="M107" s="1454"/>
      <c r="N107" s="1455"/>
      <c r="O107" s="1009"/>
    </row>
    <row r="108" spans="1:15" s="1" customFormat="1" ht="15.75" customHeight="1">
      <c r="A108" s="1170" t="s">
        <v>13</v>
      </c>
      <c r="B108" s="1171" t="s">
        <v>22</v>
      </c>
      <c r="C108" s="1210" t="s">
        <v>13</v>
      </c>
      <c r="D108" s="1456" t="s">
        <v>116</v>
      </c>
      <c r="E108" s="1458" t="s">
        <v>123</v>
      </c>
      <c r="F108" s="1209">
        <v>1</v>
      </c>
      <c r="G108" s="511" t="s">
        <v>20</v>
      </c>
      <c r="H108" s="1259">
        <f>487.8-48.6-15.7+81.6</f>
        <v>505.1</v>
      </c>
      <c r="I108" s="1143">
        <f>424+81.6</f>
        <v>505.6</v>
      </c>
      <c r="J108" s="1143">
        <f>424+81.6</f>
        <v>505.6</v>
      </c>
      <c r="K108" s="284" t="s">
        <v>108</v>
      </c>
      <c r="L108" s="296">
        <v>439</v>
      </c>
      <c r="M108" s="296">
        <v>439</v>
      </c>
      <c r="N108" s="278">
        <v>439</v>
      </c>
      <c r="O108" s="1009"/>
    </row>
    <row r="109" spans="1:15" s="1" customFormat="1" ht="26.25" customHeight="1">
      <c r="A109" s="1170"/>
      <c r="B109" s="1171"/>
      <c r="C109" s="1210"/>
      <c r="D109" s="1457"/>
      <c r="E109" s="1459"/>
      <c r="F109" s="1210"/>
      <c r="G109" s="127" t="s">
        <v>126</v>
      </c>
      <c r="H109" s="107">
        <v>8</v>
      </c>
      <c r="I109" s="107"/>
      <c r="J109" s="107"/>
      <c r="K109" s="1188" t="s">
        <v>173</v>
      </c>
      <c r="L109" s="279">
        <v>439</v>
      </c>
      <c r="M109" s="279">
        <v>439</v>
      </c>
      <c r="N109" s="280">
        <v>439</v>
      </c>
      <c r="O109" s="1009"/>
    </row>
    <row r="110" spans="1:15" s="1" customFormat="1" ht="17.25" customHeight="1">
      <c r="A110" s="1170"/>
      <c r="B110" s="1171"/>
      <c r="C110" s="1210"/>
      <c r="D110" s="1165"/>
      <c r="E110" s="1459"/>
      <c r="F110" s="1210"/>
      <c r="G110" s="127"/>
      <c r="H110" s="107"/>
      <c r="I110" s="107"/>
      <c r="J110" s="107"/>
      <c r="K110" s="157" t="s">
        <v>109</v>
      </c>
      <c r="L110" s="260">
        <v>3</v>
      </c>
      <c r="M110" s="260">
        <v>50</v>
      </c>
      <c r="N110" s="259">
        <v>50</v>
      </c>
      <c r="O110" s="1009"/>
    </row>
    <row r="111" spans="1:15" s="1" customFormat="1" ht="17.25" customHeight="1">
      <c r="A111" s="1170"/>
      <c r="B111" s="1171"/>
      <c r="C111" s="1210"/>
      <c r="D111" s="1165"/>
      <c r="E111" s="1459"/>
      <c r="F111" s="1210"/>
      <c r="G111" s="127"/>
      <c r="H111" s="107"/>
      <c r="I111" s="107"/>
      <c r="J111" s="107"/>
      <c r="K111" s="157" t="s">
        <v>107</v>
      </c>
      <c r="L111" s="260">
        <v>5</v>
      </c>
      <c r="M111" s="260">
        <v>5</v>
      </c>
      <c r="N111" s="259">
        <v>5</v>
      </c>
      <c r="O111" s="1009"/>
    </row>
    <row r="112" spans="1:15" s="1" customFormat="1" ht="17.25" customHeight="1">
      <c r="A112" s="1170"/>
      <c r="B112" s="1171"/>
      <c r="C112" s="1210"/>
      <c r="D112" s="1166"/>
      <c r="E112" s="1459"/>
      <c r="F112" s="1210"/>
      <c r="G112" s="127"/>
      <c r="H112" s="107"/>
      <c r="I112" s="107"/>
      <c r="J112" s="107"/>
      <c r="K112" s="282" t="s">
        <v>146</v>
      </c>
      <c r="L112" s="283">
        <v>4</v>
      </c>
      <c r="M112" s="283"/>
      <c r="N112" s="259">
        <v>1</v>
      </c>
      <c r="O112" s="1009"/>
    </row>
    <row r="113" spans="1:15" s="1" customFormat="1" ht="18" customHeight="1">
      <c r="A113" s="1170"/>
      <c r="B113" s="1171"/>
      <c r="C113" s="1210"/>
      <c r="D113" s="1166"/>
      <c r="E113" s="1459"/>
      <c r="F113" s="1210"/>
      <c r="G113" s="127"/>
      <c r="H113" s="107"/>
      <c r="I113" s="107"/>
      <c r="J113" s="107"/>
      <c r="K113" s="157" t="s">
        <v>147</v>
      </c>
      <c r="L113" s="260">
        <v>14</v>
      </c>
      <c r="M113" s="260">
        <v>14</v>
      </c>
      <c r="N113" s="259">
        <v>14</v>
      </c>
      <c r="O113" s="1009"/>
    </row>
    <row r="114" spans="1:15" s="1" customFormat="1" ht="40.5" customHeight="1">
      <c r="A114" s="1170"/>
      <c r="B114" s="1171"/>
      <c r="C114" s="1210"/>
      <c r="D114" s="1166"/>
      <c r="E114" s="1175"/>
      <c r="F114" s="1210"/>
      <c r="G114" s="128"/>
      <c r="H114" s="113"/>
      <c r="I114" s="113"/>
      <c r="J114" s="113"/>
      <c r="K114" s="1188" t="s">
        <v>307</v>
      </c>
      <c r="L114" s="279">
        <v>1</v>
      </c>
      <c r="M114" s="279">
        <v>1</v>
      </c>
      <c r="N114" s="280">
        <v>1</v>
      </c>
      <c r="O114" s="1009"/>
    </row>
    <row r="115" spans="1:15" s="43" customFormat="1" ht="15.75" customHeight="1" thickBot="1">
      <c r="A115" s="1170"/>
      <c r="B115" s="1171"/>
      <c r="C115" s="1210"/>
      <c r="D115" s="579"/>
      <c r="E115" s="1185"/>
      <c r="F115" s="331"/>
      <c r="G115" s="744" t="s">
        <v>49</v>
      </c>
      <c r="H115" s="118">
        <f>SUM(H108:H114)</f>
        <v>513.1</v>
      </c>
      <c r="I115" s="118">
        <f>SUM(I108:I114)</f>
        <v>505.6</v>
      </c>
      <c r="J115" s="118">
        <f>SUM(J108:J114)</f>
        <v>505.6</v>
      </c>
      <c r="K115" s="1200"/>
      <c r="L115" s="1183"/>
      <c r="M115" s="585"/>
      <c r="N115" s="1208"/>
      <c r="O115" s="1016"/>
    </row>
    <row r="116" spans="1:15" s="1" customFormat="1" ht="13.5" thickBot="1">
      <c r="A116" s="47" t="s">
        <v>13</v>
      </c>
      <c r="B116" s="51" t="s">
        <v>22</v>
      </c>
      <c r="C116" s="1478" t="s">
        <v>74</v>
      </c>
      <c r="D116" s="1479"/>
      <c r="E116" s="1479"/>
      <c r="F116" s="1479"/>
      <c r="G116" s="1451"/>
      <c r="H116" s="130">
        <f t="shared" ref="H116:J116" si="8">H115</f>
        <v>513.1</v>
      </c>
      <c r="I116" s="130">
        <f t="shared" si="8"/>
        <v>505.6</v>
      </c>
      <c r="J116" s="130">
        <f t="shared" si="8"/>
        <v>505.6</v>
      </c>
      <c r="K116" s="414"/>
      <c r="L116" s="415"/>
      <c r="M116" s="415"/>
      <c r="N116" s="240"/>
      <c r="O116" s="1009"/>
    </row>
    <row r="117" spans="1:15" s="1" customFormat="1" ht="17.25" customHeight="1" thickBot="1">
      <c r="A117" s="47" t="s">
        <v>13</v>
      </c>
      <c r="B117" s="48" t="s">
        <v>26</v>
      </c>
      <c r="C117" s="1453" t="s">
        <v>162</v>
      </c>
      <c r="D117" s="1454"/>
      <c r="E117" s="1454"/>
      <c r="F117" s="1454"/>
      <c r="G117" s="1454"/>
      <c r="H117" s="1454"/>
      <c r="I117" s="1454"/>
      <c r="J117" s="1454"/>
      <c r="K117" s="1454"/>
      <c r="L117" s="1454"/>
      <c r="M117" s="1454"/>
      <c r="N117" s="1455"/>
      <c r="O117" s="1009"/>
    </row>
    <row r="118" spans="1:15" s="1" customFormat="1" ht="15" customHeight="1">
      <c r="A118" s="1155" t="s">
        <v>13</v>
      </c>
      <c r="B118" s="1157" t="s">
        <v>26</v>
      </c>
      <c r="C118" s="1160" t="s">
        <v>13</v>
      </c>
      <c r="D118" s="1219" t="s">
        <v>204</v>
      </c>
      <c r="E118" s="736"/>
      <c r="F118" s="604">
        <v>1</v>
      </c>
      <c r="G118" s="1270" t="s">
        <v>20</v>
      </c>
      <c r="H118" s="154">
        <v>28.5</v>
      </c>
      <c r="I118" s="166">
        <v>88.5</v>
      </c>
      <c r="J118" s="166">
        <v>2.5</v>
      </c>
      <c r="K118" s="1264"/>
      <c r="L118" s="583"/>
      <c r="M118" s="583"/>
      <c r="N118" s="586"/>
      <c r="O118" s="1009"/>
    </row>
    <row r="119" spans="1:15" s="1" customFormat="1" ht="15" customHeight="1">
      <c r="A119" s="1156"/>
      <c r="B119" s="1158"/>
      <c r="C119" s="1161"/>
      <c r="D119" s="1220"/>
      <c r="E119" s="138"/>
      <c r="F119" s="1210"/>
      <c r="G119" s="70" t="s">
        <v>126</v>
      </c>
      <c r="H119" s="107">
        <v>34.5</v>
      </c>
      <c r="I119" s="1228"/>
      <c r="J119" s="1228"/>
      <c r="K119" s="735"/>
      <c r="L119" s="584"/>
      <c r="M119" s="584"/>
      <c r="N119" s="587"/>
      <c r="O119" s="1009"/>
    </row>
    <row r="120" spans="1:15" s="1" customFormat="1" ht="15" customHeight="1">
      <c r="A120" s="1156"/>
      <c r="B120" s="1158"/>
      <c r="C120" s="1161"/>
      <c r="D120" s="1263"/>
      <c r="E120" s="734"/>
      <c r="F120" s="1211"/>
      <c r="G120" s="479" t="s">
        <v>163</v>
      </c>
      <c r="H120" s="113">
        <v>165</v>
      </c>
      <c r="I120" s="113">
        <v>168.4</v>
      </c>
      <c r="J120" s="113">
        <v>113.8</v>
      </c>
      <c r="K120" s="737"/>
      <c r="L120" s="584"/>
      <c r="M120" s="584"/>
      <c r="N120" s="587"/>
      <c r="O120" s="1009"/>
    </row>
    <row r="121" spans="1:15" s="1" customFormat="1" ht="17.25" customHeight="1">
      <c r="A121" s="1373"/>
      <c r="B121" s="1418"/>
      <c r="C121" s="1422"/>
      <c r="D121" s="1480" t="s">
        <v>184</v>
      </c>
      <c r="E121" s="1481" t="s">
        <v>286</v>
      </c>
      <c r="F121" s="1482" t="s">
        <v>18</v>
      </c>
      <c r="G121" s="70"/>
      <c r="H121" s="343"/>
      <c r="I121" s="91"/>
      <c r="J121" s="107"/>
      <c r="K121" s="1484" t="s">
        <v>183</v>
      </c>
      <c r="L121" s="229">
        <v>1</v>
      </c>
      <c r="M121" s="1260"/>
      <c r="N121" s="255"/>
      <c r="O121" s="1009"/>
    </row>
    <row r="122" spans="1:15" s="1" customFormat="1" ht="12" customHeight="1">
      <c r="A122" s="1373"/>
      <c r="B122" s="1418"/>
      <c r="C122" s="1422"/>
      <c r="D122" s="1480"/>
      <c r="E122" s="1481"/>
      <c r="F122" s="1483"/>
      <c r="G122" s="70"/>
      <c r="H122" s="107"/>
      <c r="I122" s="91"/>
      <c r="J122" s="107"/>
      <c r="K122" s="1485"/>
      <c r="L122" s="221"/>
      <c r="M122" s="221"/>
      <c r="N122" s="256"/>
      <c r="O122" s="1009"/>
    </row>
    <row r="123" spans="1:15" s="4" customFormat="1" ht="12.75" customHeight="1">
      <c r="A123" s="1468"/>
      <c r="B123" s="1470"/>
      <c r="C123" s="1472"/>
      <c r="D123" s="1474" t="s">
        <v>236</v>
      </c>
      <c r="E123" s="1476" t="s">
        <v>285</v>
      </c>
      <c r="F123" s="497"/>
      <c r="G123" s="53"/>
      <c r="H123" s="107"/>
      <c r="I123" s="91"/>
      <c r="J123" s="107"/>
      <c r="K123" s="1265" t="s">
        <v>294</v>
      </c>
      <c r="L123" s="504"/>
      <c r="M123" s="219"/>
      <c r="N123" s="255">
        <v>7</v>
      </c>
      <c r="O123" s="1011"/>
    </row>
    <row r="124" spans="1:15" s="4" customFormat="1" ht="15.75" customHeight="1">
      <c r="A124" s="1468"/>
      <c r="B124" s="1470"/>
      <c r="C124" s="1472"/>
      <c r="D124" s="1475"/>
      <c r="E124" s="1477"/>
      <c r="F124" s="1172"/>
      <c r="G124" s="53"/>
      <c r="H124" s="107"/>
      <c r="I124" s="107"/>
      <c r="J124" s="107"/>
      <c r="K124" s="1266" t="s">
        <v>167</v>
      </c>
      <c r="L124" s="1267">
        <v>66</v>
      </c>
      <c r="M124" s="1267">
        <v>150</v>
      </c>
      <c r="N124" s="581">
        <v>50</v>
      </c>
      <c r="O124" s="1011"/>
    </row>
    <row r="125" spans="1:15" s="4" customFormat="1" ht="27" customHeight="1">
      <c r="A125" s="1468"/>
      <c r="B125" s="1470"/>
      <c r="C125" s="1472"/>
      <c r="D125" s="1475"/>
      <c r="E125" s="1477"/>
      <c r="F125" s="1172"/>
      <c r="G125" s="53"/>
      <c r="H125" s="107"/>
      <c r="I125" s="107"/>
      <c r="J125" s="107"/>
      <c r="K125" s="1266" t="s">
        <v>168</v>
      </c>
      <c r="L125" s="1267"/>
      <c r="M125" s="1267"/>
      <c r="N125" s="581">
        <v>20</v>
      </c>
      <c r="O125" s="1011"/>
    </row>
    <row r="126" spans="1:15" s="4" customFormat="1" ht="16.5" customHeight="1">
      <c r="A126" s="1468"/>
      <c r="B126" s="1470"/>
      <c r="C126" s="1472"/>
      <c r="D126" s="1162"/>
      <c r="E126" s="596"/>
      <c r="F126" s="1172"/>
      <c r="G126" s="53"/>
      <c r="H126" s="107"/>
      <c r="I126" s="91"/>
      <c r="J126" s="107"/>
      <c r="K126" s="1268" t="s">
        <v>164</v>
      </c>
      <c r="L126" s="1269"/>
      <c r="M126" s="1269">
        <v>1</v>
      </c>
      <c r="N126" s="468"/>
      <c r="O126" s="1011"/>
    </row>
    <row r="127" spans="1:15" s="4" customFormat="1" ht="29.25" customHeight="1">
      <c r="A127" s="1468"/>
      <c r="B127" s="1470"/>
      <c r="C127" s="1472"/>
      <c r="D127" s="1167" t="s">
        <v>295</v>
      </c>
      <c r="E127" s="816"/>
      <c r="F127" s="497"/>
      <c r="G127" s="53"/>
      <c r="H127" s="107"/>
      <c r="I127" s="91"/>
      <c r="J127" s="91"/>
      <c r="K127" s="1261" t="s">
        <v>178</v>
      </c>
      <c r="L127" s="1262"/>
      <c r="M127" s="1262">
        <v>1</v>
      </c>
      <c r="N127" s="255"/>
      <c r="O127" s="1017"/>
    </row>
    <row r="128" spans="1:15" s="43" customFormat="1" ht="15.75" customHeight="1" thickBot="1">
      <c r="A128" s="1469"/>
      <c r="B128" s="1471"/>
      <c r="C128" s="1473"/>
      <c r="D128" s="579"/>
      <c r="E128" s="1271"/>
      <c r="F128" s="331"/>
      <c r="G128" s="744" t="s">
        <v>49</v>
      </c>
      <c r="H128" s="118">
        <f>SUM(H118:H127)</f>
        <v>228</v>
      </c>
      <c r="I128" s="118">
        <f>SUM(I118:I127)</f>
        <v>256.89999999999998</v>
      </c>
      <c r="J128" s="118">
        <f>SUM(J118:J127)</f>
        <v>116.3</v>
      </c>
      <c r="K128" s="1200"/>
      <c r="L128" s="1183"/>
      <c r="M128" s="585"/>
      <c r="N128" s="1208"/>
      <c r="O128" s="1016"/>
    </row>
    <row r="129" spans="1:16" s="1" customFormat="1" ht="13.5" thickBot="1">
      <c r="A129" s="1177" t="s">
        <v>13</v>
      </c>
      <c r="B129" s="1159" t="s">
        <v>26</v>
      </c>
      <c r="C129" s="1450" t="s">
        <v>74</v>
      </c>
      <c r="D129" s="1451"/>
      <c r="E129" s="1451"/>
      <c r="F129" s="1451"/>
      <c r="G129" s="1451"/>
      <c r="H129" s="451">
        <f>H128</f>
        <v>228</v>
      </c>
      <c r="I129" s="451">
        <f t="shared" ref="I129:J129" si="9">I128</f>
        <v>256.89999999999998</v>
      </c>
      <c r="J129" s="451">
        <f t="shared" si="9"/>
        <v>116.3</v>
      </c>
      <c r="K129" s="45"/>
      <c r="L129" s="215"/>
      <c r="M129" s="215"/>
      <c r="N129" s="46"/>
      <c r="O129" s="1009"/>
    </row>
    <row r="130" spans="1:16" s="1" customFormat="1" ht="16.5" customHeight="1" thickBot="1">
      <c r="A130" s="47" t="s">
        <v>13</v>
      </c>
      <c r="B130" s="322" t="s">
        <v>28</v>
      </c>
      <c r="C130" s="1453" t="s">
        <v>77</v>
      </c>
      <c r="D130" s="1454"/>
      <c r="E130" s="1454"/>
      <c r="F130" s="1454"/>
      <c r="G130" s="1454"/>
      <c r="H130" s="1488"/>
      <c r="I130" s="1488"/>
      <c r="J130" s="1488"/>
      <c r="K130" s="1454"/>
      <c r="L130" s="1454"/>
      <c r="M130" s="1454"/>
      <c r="N130" s="1455"/>
      <c r="O130" s="1009"/>
    </row>
    <row r="131" spans="1:16" s="1" customFormat="1" ht="15" customHeight="1">
      <c r="A131" s="1176" t="s">
        <v>13</v>
      </c>
      <c r="B131" s="1157" t="s">
        <v>28</v>
      </c>
      <c r="C131" s="1180" t="s">
        <v>13</v>
      </c>
      <c r="D131" s="1376" t="s">
        <v>78</v>
      </c>
      <c r="E131" s="534"/>
      <c r="F131" s="152" t="s">
        <v>18</v>
      </c>
      <c r="G131" s="345" t="s">
        <v>20</v>
      </c>
      <c r="H131" s="346">
        <v>96.5</v>
      </c>
      <c r="I131" s="346">
        <v>220</v>
      </c>
      <c r="J131" s="346">
        <v>400</v>
      </c>
      <c r="K131" s="1174"/>
      <c r="L131" s="583"/>
      <c r="M131" s="583"/>
      <c r="N131" s="586"/>
      <c r="O131" s="1009"/>
    </row>
    <row r="132" spans="1:16" s="1" customFormat="1" ht="15" customHeight="1">
      <c r="A132" s="1170"/>
      <c r="B132" s="1158"/>
      <c r="C132" s="1179"/>
      <c r="D132" s="1377"/>
      <c r="E132" s="78"/>
      <c r="F132" s="582"/>
      <c r="G132" s="19" t="s">
        <v>126</v>
      </c>
      <c r="H132" s="288">
        <f>218.3+2</f>
        <v>220.3</v>
      </c>
      <c r="I132" s="1273"/>
      <c r="J132" s="1272"/>
      <c r="K132" s="1186"/>
      <c r="L132" s="584"/>
      <c r="M132" s="584"/>
      <c r="N132" s="587"/>
      <c r="O132" s="1009"/>
    </row>
    <row r="133" spans="1:16" s="1" customFormat="1" ht="7.5" customHeight="1">
      <c r="A133" s="1170"/>
      <c r="B133" s="1158"/>
      <c r="C133" s="1179"/>
      <c r="D133" s="1493"/>
      <c r="E133" s="78"/>
      <c r="F133" s="582"/>
      <c r="G133" s="16"/>
      <c r="H133" s="1272"/>
      <c r="I133" s="1273"/>
      <c r="J133" s="1272"/>
      <c r="K133" s="1186"/>
      <c r="L133" s="584"/>
      <c r="M133" s="584"/>
      <c r="N133" s="587"/>
      <c r="O133" s="1009"/>
    </row>
    <row r="134" spans="1:16" s="1" customFormat="1" ht="15" customHeight="1">
      <c r="A134" s="1170"/>
      <c r="B134" s="1171"/>
      <c r="C134" s="1179"/>
      <c r="D134" s="1447" t="s">
        <v>216</v>
      </c>
      <c r="E134" s="78"/>
      <c r="F134" s="582"/>
      <c r="G134" s="25"/>
      <c r="H134" s="286"/>
      <c r="I134" s="287"/>
      <c r="J134" s="286"/>
      <c r="K134" s="848" t="s">
        <v>207</v>
      </c>
      <c r="L134" s="326">
        <v>90</v>
      </c>
      <c r="M134" s="326">
        <v>90</v>
      </c>
      <c r="N134" s="614" t="s">
        <v>259</v>
      </c>
      <c r="O134" s="1009"/>
    </row>
    <row r="135" spans="1:16" s="1" customFormat="1" ht="15" customHeight="1">
      <c r="A135" s="1170"/>
      <c r="B135" s="1171"/>
      <c r="C135" s="1179"/>
      <c r="D135" s="1457"/>
      <c r="E135" s="78"/>
      <c r="F135" s="582"/>
      <c r="G135" s="19"/>
      <c r="H135" s="288"/>
      <c r="I135" s="289"/>
      <c r="J135" s="288"/>
      <c r="K135" s="1163" t="s">
        <v>260</v>
      </c>
      <c r="L135" s="349">
        <v>14</v>
      </c>
      <c r="M135" s="349"/>
      <c r="N135" s="616"/>
      <c r="O135" s="1009"/>
      <c r="P135" s="359"/>
    </row>
    <row r="136" spans="1:16" s="1" customFormat="1" ht="26.25" customHeight="1">
      <c r="A136" s="1170"/>
      <c r="B136" s="1171"/>
      <c r="C136" s="1179"/>
      <c r="D136" s="1457"/>
      <c r="E136" s="78"/>
      <c r="F136" s="582"/>
      <c r="G136" s="19"/>
      <c r="H136" s="288"/>
      <c r="I136" s="289"/>
      <c r="J136" s="288"/>
      <c r="K136" s="1087" t="s">
        <v>272</v>
      </c>
      <c r="L136" s="272">
        <v>1</v>
      </c>
      <c r="M136" s="272"/>
      <c r="N136" s="1072"/>
      <c r="O136" s="1009"/>
      <c r="P136" s="359"/>
    </row>
    <row r="137" spans="1:16" s="1" customFormat="1" ht="18.75" customHeight="1">
      <c r="A137" s="1170"/>
      <c r="B137" s="1171"/>
      <c r="C137" s="1179"/>
      <c r="D137" s="1489" t="s">
        <v>153</v>
      </c>
      <c r="E137" s="78"/>
      <c r="F137" s="582"/>
      <c r="G137" s="19"/>
      <c r="H137" s="288"/>
      <c r="I137" s="289"/>
      <c r="J137" s="288"/>
      <c r="K137" s="1491" t="s">
        <v>208</v>
      </c>
      <c r="L137" s="349">
        <v>100</v>
      </c>
      <c r="M137" s="349"/>
      <c r="N137" s="350"/>
      <c r="O137" s="1009"/>
      <c r="P137" s="359"/>
    </row>
    <row r="138" spans="1:16" s="1" customFormat="1" ht="20.25" customHeight="1">
      <c r="A138" s="1170"/>
      <c r="B138" s="1171"/>
      <c r="C138" s="1179"/>
      <c r="D138" s="1490"/>
      <c r="E138" s="78"/>
      <c r="F138" s="582"/>
      <c r="G138" s="19"/>
      <c r="H138" s="288"/>
      <c r="I138" s="289"/>
      <c r="J138" s="288"/>
      <c r="K138" s="1492"/>
      <c r="L138" s="349"/>
      <c r="M138" s="349"/>
      <c r="N138" s="350"/>
      <c r="O138" s="1009"/>
      <c r="P138" s="359"/>
    </row>
    <row r="139" spans="1:16" s="1" customFormat="1" ht="30.75" customHeight="1">
      <c r="A139" s="1170"/>
      <c r="B139" s="1171"/>
      <c r="C139" s="1179"/>
      <c r="D139" s="1168" t="s">
        <v>271</v>
      </c>
      <c r="E139" s="78"/>
      <c r="F139" s="582"/>
      <c r="G139" s="19"/>
      <c r="H139" s="288"/>
      <c r="I139" s="1274"/>
      <c r="J139" s="1275"/>
      <c r="K139" s="1037" t="s">
        <v>270</v>
      </c>
      <c r="L139" s="285">
        <v>100</v>
      </c>
      <c r="M139" s="907"/>
      <c r="N139" s="908"/>
      <c r="O139" s="1035"/>
      <c r="P139" s="359"/>
    </row>
    <row r="140" spans="1:16" s="1" customFormat="1" ht="26.25" customHeight="1">
      <c r="A140" s="1170"/>
      <c r="B140" s="1171"/>
      <c r="C140" s="1179"/>
      <c r="D140" s="1168" t="s">
        <v>269</v>
      </c>
      <c r="E140" s="78"/>
      <c r="F140" s="582"/>
      <c r="G140" s="19"/>
      <c r="H140" s="288"/>
      <c r="I140" s="289"/>
      <c r="J140" s="288"/>
      <c r="K140" s="273" t="s">
        <v>209</v>
      </c>
      <c r="L140" s="326">
        <v>70</v>
      </c>
      <c r="M140" s="326">
        <v>100</v>
      </c>
      <c r="N140" s="365"/>
      <c r="O140" s="1009"/>
      <c r="P140" s="359"/>
    </row>
    <row r="141" spans="1:16" s="1" customFormat="1" ht="15" customHeight="1">
      <c r="A141" s="1170"/>
      <c r="B141" s="1171"/>
      <c r="C141" s="1179"/>
      <c r="D141" s="1438" t="s">
        <v>280</v>
      </c>
      <c r="E141" s="78"/>
      <c r="F141" s="582"/>
      <c r="G141" s="19"/>
      <c r="H141" s="288"/>
      <c r="I141" s="288"/>
      <c r="J141" s="323"/>
      <c r="K141" s="273" t="s">
        <v>273</v>
      </c>
      <c r="L141" s="326">
        <v>1</v>
      </c>
      <c r="M141" s="326"/>
      <c r="N141" s="365"/>
      <c r="P141" s="359"/>
    </row>
    <row r="142" spans="1:16" s="1" customFormat="1" ht="24.75" customHeight="1">
      <c r="A142" s="1170"/>
      <c r="B142" s="1171"/>
      <c r="C142" s="1179"/>
      <c r="D142" s="1486"/>
      <c r="E142" s="78"/>
      <c r="F142" s="582"/>
      <c r="G142" s="19"/>
      <c r="H142" s="288"/>
      <c r="I142" s="288"/>
      <c r="J142" s="323"/>
      <c r="K142" s="270" t="s">
        <v>274</v>
      </c>
      <c r="L142" s="272">
        <v>30</v>
      </c>
      <c r="M142" s="272">
        <v>100</v>
      </c>
      <c r="N142" s="364"/>
      <c r="O142" s="1145"/>
      <c r="P142" s="359"/>
    </row>
    <row r="143" spans="1:16" s="1" customFormat="1" ht="15.75" customHeight="1">
      <c r="A143" s="1170"/>
      <c r="B143" s="1171"/>
      <c r="C143" s="1179"/>
      <c r="D143" s="1438" t="s">
        <v>191</v>
      </c>
      <c r="E143" s="78"/>
      <c r="F143" s="582"/>
      <c r="G143" s="19"/>
      <c r="H143" s="288"/>
      <c r="I143" s="170"/>
      <c r="J143" s="288"/>
      <c r="K143" s="1408" t="s">
        <v>212</v>
      </c>
      <c r="L143" s="362"/>
      <c r="M143" s="326">
        <v>30</v>
      </c>
      <c r="N143" s="365">
        <v>100</v>
      </c>
      <c r="O143" s="1145"/>
      <c r="P143" s="359"/>
    </row>
    <row r="144" spans="1:16" s="1" customFormat="1" ht="14.25" customHeight="1">
      <c r="A144" s="1170"/>
      <c r="B144" s="1171"/>
      <c r="C144" s="1179"/>
      <c r="D144" s="1377"/>
      <c r="E144" s="78"/>
      <c r="F144" s="582"/>
      <c r="G144" s="19"/>
      <c r="H144" s="1020"/>
      <c r="I144" s="1021"/>
      <c r="J144" s="288"/>
      <c r="K144" s="1487"/>
      <c r="L144" s="333"/>
      <c r="M144" s="349"/>
      <c r="N144" s="350"/>
      <c r="O144" s="1009"/>
      <c r="P144" s="359"/>
    </row>
    <row r="145" spans="1:16" s="43" customFormat="1" ht="15.75" customHeight="1" thickBot="1">
      <c r="A145" s="1170"/>
      <c r="B145" s="1171"/>
      <c r="C145" s="1210"/>
      <c r="D145" s="579"/>
      <c r="E145" s="1271"/>
      <c r="F145" s="331"/>
      <c r="G145" s="744" t="s">
        <v>49</v>
      </c>
      <c r="H145" s="118">
        <f>SUM(H131:H144)</f>
        <v>316.8</v>
      </c>
      <c r="I145" s="118">
        <f t="shared" ref="I145:J145" si="10">SUM(I131:I144)</f>
        <v>220</v>
      </c>
      <c r="J145" s="118">
        <f t="shared" si="10"/>
        <v>400</v>
      </c>
      <c r="K145" s="1200"/>
      <c r="L145" s="1183"/>
      <c r="M145" s="585"/>
      <c r="N145" s="1208"/>
      <c r="O145" s="1016"/>
    </row>
    <row r="146" spans="1:16" s="4" customFormat="1" ht="15" customHeight="1">
      <c r="A146" s="1508" t="s">
        <v>13</v>
      </c>
      <c r="B146" s="1509" t="s">
        <v>28</v>
      </c>
      <c r="C146" s="1510" t="s">
        <v>22</v>
      </c>
      <c r="D146" s="1511" t="s">
        <v>137</v>
      </c>
      <c r="E146" s="1514"/>
      <c r="F146" s="1517" t="s">
        <v>54</v>
      </c>
      <c r="G146" s="53" t="s">
        <v>20</v>
      </c>
      <c r="H146" s="154"/>
      <c r="I146" s="265"/>
      <c r="J146" s="154"/>
      <c r="K146" s="261"/>
      <c r="L146" s="244"/>
      <c r="M146" s="244"/>
      <c r="N146" s="241"/>
      <c r="O146" s="1011"/>
      <c r="P146" s="29"/>
    </row>
    <row r="147" spans="1:16" s="4" customFormat="1" ht="10.5" customHeight="1">
      <c r="A147" s="1468"/>
      <c r="B147" s="1470"/>
      <c r="C147" s="1472"/>
      <c r="D147" s="1512"/>
      <c r="E147" s="1515"/>
      <c r="F147" s="1518"/>
      <c r="G147" s="53"/>
      <c r="H147" s="107"/>
      <c r="I147" s="163"/>
      <c r="J147" s="107"/>
      <c r="K147" s="1432"/>
      <c r="L147" s="245"/>
      <c r="M147" s="245"/>
      <c r="N147" s="242"/>
      <c r="O147" s="1011"/>
    </row>
    <row r="148" spans="1:16" s="1" customFormat="1" ht="21" customHeight="1" thickBot="1">
      <c r="A148" s="1469"/>
      <c r="B148" s="1471"/>
      <c r="C148" s="1473"/>
      <c r="D148" s="1513"/>
      <c r="E148" s="1516"/>
      <c r="F148" s="1519"/>
      <c r="G148" s="54" t="s">
        <v>49</v>
      </c>
      <c r="H148" s="118">
        <f t="shared" ref="H148:J148" si="11">H147+H146</f>
        <v>0</v>
      </c>
      <c r="I148" s="421">
        <f t="shared" si="11"/>
        <v>0</v>
      </c>
      <c r="J148" s="118">
        <f t="shared" si="11"/>
        <v>0</v>
      </c>
      <c r="K148" s="1497"/>
      <c r="L148" s="585"/>
      <c r="M148" s="585"/>
      <c r="N148" s="537"/>
      <c r="O148" s="1009"/>
    </row>
    <row r="149" spans="1:16" s="1" customFormat="1" ht="13.5" thickBot="1">
      <c r="A149" s="47" t="s">
        <v>13</v>
      </c>
      <c r="B149" s="51" t="s">
        <v>28</v>
      </c>
      <c r="C149" s="1478" t="s">
        <v>74</v>
      </c>
      <c r="D149" s="1479"/>
      <c r="E149" s="1479"/>
      <c r="F149" s="1479"/>
      <c r="G149" s="1498"/>
      <c r="H149" s="130">
        <f>H148+H145</f>
        <v>316.8</v>
      </c>
      <c r="I149" s="130">
        <f t="shared" ref="I149:J149" si="12">I148+I145</f>
        <v>220</v>
      </c>
      <c r="J149" s="130">
        <f t="shared" si="12"/>
        <v>400</v>
      </c>
      <c r="K149" s="1499"/>
      <c r="L149" s="1500"/>
      <c r="M149" s="1500"/>
      <c r="N149" s="1501"/>
      <c r="O149" s="1009"/>
    </row>
    <row r="150" spans="1:16" s="4" customFormat="1" ht="13.5" thickBot="1">
      <c r="A150" s="47" t="s">
        <v>13</v>
      </c>
      <c r="B150" s="1502" t="s">
        <v>80</v>
      </c>
      <c r="C150" s="1503"/>
      <c r="D150" s="1503"/>
      <c r="E150" s="1503"/>
      <c r="F150" s="1503"/>
      <c r="G150" s="1504"/>
      <c r="H150" s="94">
        <f>SUM(H149,H116,H106,H129,)</f>
        <v>15148.099999999997</v>
      </c>
      <c r="I150" s="689">
        <f>SUM(I149,I116,I106,I129,)</f>
        <v>15407.7</v>
      </c>
      <c r="J150" s="708">
        <f>SUM(J149,J116,J106,J129,)</f>
        <v>12526.5</v>
      </c>
      <c r="K150" s="1505"/>
      <c r="L150" s="1506"/>
      <c r="M150" s="1506"/>
      <c r="N150" s="1507"/>
      <c r="O150" s="1011"/>
    </row>
    <row r="151" spans="1:16" s="4" customFormat="1" ht="13.5" thickBot="1">
      <c r="A151" s="57" t="s">
        <v>26</v>
      </c>
      <c r="B151" s="1553" t="s">
        <v>81</v>
      </c>
      <c r="C151" s="1554"/>
      <c r="D151" s="1554"/>
      <c r="E151" s="1554"/>
      <c r="F151" s="1554"/>
      <c r="G151" s="1555"/>
      <c r="H151" s="268">
        <f t="shared" ref="H151:J151" si="13">H150</f>
        <v>15148.099999999997</v>
      </c>
      <c r="I151" s="268">
        <f t="shared" si="13"/>
        <v>15407.7</v>
      </c>
      <c r="J151" s="247">
        <f t="shared" si="13"/>
        <v>12526.5</v>
      </c>
      <c r="K151" s="1556"/>
      <c r="L151" s="1557"/>
      <c r="M151" s="1557"/>
      <c r="N151" s="1558"/>
      <c r="O151" s="1011"/>
    </row>
    <row r="152" spans="1:16" s="29" customFormat="1" ht="12.75">
      <c r="A152" s="153"/>
      <c r="B152" s="58"/>
      <c r="C152" s="58"/>
      <c r="D152" s="58"/>
      <c r="E152" s="58"/>
      <c r="F152" s="58"/>
      <c r="G152" s="58"/>
      <c r="H152" s="262"/>
      <c r="I152" s="262"/>
      <c r="J152" s="262"/>
      <c r="K152" s="153"/>
      <c r="L152" s="153"/>
      <c r="M152" s="153"/>
      <c r="N152" s="153"/>
      <c r="O152" s="1011"/>
    </row>
    <row r="153" spans="1:16" s="4" customFormat="1" ht="18.75" customHeight="1">
      <c r="A153" s="41"/>
      <c r="B153" s="58"/>
      <c r="C153" s="1559" t="s">
        <v>82</v>
      </c>
      <c r="D153" s="1559"/>
      <c r="E153" s="1559"/>
      <c r="F153" s="1559"/>
      <c r="G153" s="1559"/>
      <c r="H153" s="1154"/>
      <c r="I153" s="1154"/>
      <c r="J153" s="1154"/>
      <c r="K153" s="52"/>
      <c r="L153" s="1202"/>
      <c r="M153" s="1202"/>
      <c r="N153" s="1202"/>
      <c r="O153" s="1011"/>
    </row>
    <row r="154" spans="1:16" s="4" customFormat="1" ht="12" customHeight="1" thickBot="1">
      <c r="A154" s="41"/>
      <c r="B154" s="37"/>
      <c r="C154" s="37"/>
      <c r="D154" s="37"/>
      <c r="E154" s="59"/>
      <c r="F154" s="60"/>
      <c r="G154" s="52"/>
      <c r="H154" s="52"/>
      <c r="I154" s="52"/>
      <c r="J154" s="52"/>
      <c r="K154" s="52"/>
      <c r="L154" s="1202"/>
      <c r="M154" s="1202"/>
      <c r="N154" s="1202"/>
      <c r="O154" s="1011"/>
    </row>
    <row r="155" spans="1:16" s="4" customFormat="1" ht="77.25" customHeight="1" thickBot="1">
      <c r="A155" s="61"/>
      <c r="B155" s="61"/>
      <c r="C155" s="1560" t="s">
        <v>83</v>
      </c>
      <c r="D155" s="1561"/>
      <c r="E155" s="1561"/>
      <c r="F155" s="1561"/>
      <c r="G155" s="1562"/>
      <c r="H155" s="1276" t="s">
        <v>301</v>
      </c>
      <c r="I155" s="1277" t="s">
        <v>156</v>
      </c>
      <c r="J155" s="1277" t="s">
        <v>231</v>
      </c>
      <c r="K155" s="41"/>
      <c r="L155" s="60"/>
      <c r="M155" s="60"/>
      <c r="N155" s="60"/>
      <c r="O155" s="1011"/>
    </row>
    <row r="156" spans="1:16" s="4" customFormat="1" ht="12.75">
      <c r="A156" s="61"/>
      <c r="B156" s="61"/>
      <c r="C156" s="1494" t="s">
        <v>84</v>
      </c>
      <c r="D156" s="1495"/>
      <c r="E156" s="1495"/>
      <c r="F156" s="1495"/>
      <c r="G156" s="1496"/>
      <c r="H156" s="134">
        <f>H157+H165+H166+H167+H168</f>
        <v>14983.1</v>
      </c>
      <c r="I156" s="134">
        <f>I157+I165+I166+I167+I168</f>
        <v>15239.300000000001</v>
      </c>
      <c r="J156" s="134">
        <f>J157+J165+J166+J167+J168</f>
        <v>12412.7</v>
      </c>
      <c r="K156" s="153"/>
      <c r="L156" s="153"/>
      <c r="M156" s="153"/>
      <c r="N156" s="153"/>
      <c r="O156" s="1011"/>
    </row>
    <row r="157" spans="1:16" s="4" customFormat="1" ht="12.75" customHeight="1">
      <c r="A157" s="61"/>
      <c r="B157" s="61"/>
      <c r="C157" s="1541" t="s">
        <v>85</v>
      </c>
      <c r="D157" s="1542"/>
      <c r="E157" s="1542"/>
      <c r="F157" s="1542"/>
      <c r="G157" s="1543"/>
      <c r="H157" s="135">
        <f>SUM(H158:H164)</f>
        <v>11444.2</v>
      </c>
      <c r="I157" s="135">
        <f t="shared" ref="I157:J157" si="14">SUM(I158:I164)</f>
        <v>15239.300000000001</v>
      </c>
      <c r="J157" s="135">
        <f t="shared" si="14"/>
        <v>12412.7</v>
      </c>
      <c r="K157" s="153"/>
      <c r="L157" s="153"/>
      <c r="M157" s="153"/>
      <c r="N157" s="153"/>
      <c r="O157" s="1011"/>
    </row>
    <row r="158" spans="1:16" s="4" customFormat="1" ht="12.75" customHeight="1">
      <c r="A158" s="61"/>
      <c r="B158" s="61"/>
      <c r="C158" s="1526" t="s">
        <v>86</v>
      </c>
      <c r="D158" s="1527"/>
      <c r="E158" s="1527"/>
      <c r="F158" s="1527"/>
      <c r="G158" s="1528"/>
      <c r="H158" s="136">
        <f>SUMIF(G14:G151,"SB",H14:H151)</f>
        <v>10746</v>
      </c>
      <c r="I158" s="136">
        <f>SUMIF(G17:G151,"SB",I17:I151)</f>
        <v>15196.100000000002</v>
      </c>
      <c r="J158" s="136">
        <f>SUMIF(G17:G151,"SB",J17:J151)</f>
        <v>12369.500000000002</v>
      </c>
      <c r="K158" s="41"/>
      <c r="L158" s="60"/>
      <c r="M158" s="60"/>
      <c r="N158" s="60"/>
      <c r="O158" s="1011"/>
    </row>
    <row r="159" spans="1:16" s="4" customFormat="1" ht="12.75" customHeight="1">
      <c r="A159" s="61"/>
      <c r="B159" s="61"/>
      <c r="C159" s="1544" t="s">
        <v>87</v>
      </c>
      <c r="D159" s="1545"/>
      <c r="E159" s="1545"/>
      <c r="F159" s="1545"/>
      <c r="G159" s="1546"/>
      <c r="H159" s="136">
        <f>SUMIF(G14:G151,"SB(VR)",H14:H151)</f>
        <v>10</v>
      </c>
      <c r="I159" s="136">
        <f>SUMIF(G17:G151,"SB(VR)",I17:I151)</f>
        <v>0</v>
      </c>
      <c r="J159" s="136">
        <f>SUMIF(G17:G151,"SB(VR)",J17:J151)</f>
        <v>0</v>
      </c>
      <c r="K159" s="41"/>
      <c r="L159" s="60"/>
      <c r="M159" s="60"/>
      <c r="N159" s="60"/>
      <c r="O159" s="1011"/>
    </row>
    <row r="160" spans="1:16" s="4" customFormat="1" ht="12.75" customHeight="1">
      <c r="A160" s="61"/>
      <c r="B160" s="61"/>
      <c r="C160" s="1547" t="s">
        <v>88</v>
      </c>
      <c r="D160" s="1548"/>
      <c r="E160" s="1548"/>
      <c r="F160" s="1548"/>
      <c r="G160" s="1549"/>
      <c r="H160" s="136">
        <f>SUMIF(G16:G151,"SB(VB)",H16:H151)</f>
        <v>518.19999999999993</v>
      </c>
      <c r="I160" s="136">
        <f>SUMIF(G16:G151,"SB(VB)",I16:I151)</f>
        <v>5.4</v>
      </c>
      <c r="J160" s="136">
        <f>SUMIF(G16:G151,"SB(VB)",J16:J151)</f>
        <v>5.4</v>
      </c>
      <c r="K160" s="41"/>
      <c r="L160" s="60"/>
      <c r="M160" s="60"/>
      <c r="N160" s="60"/>
      <c r="O160" s="1011"/>
    </row>
    <row r="161" spans="1:15" s="4" customFormat="1" ht="12.75" customHeight="1">
      <c r="A161" s="61"/>
      <c r="B161" s="61"/>
      <c r="C161" s="1547" t="s">
        <v>89</v>
      </c>
      <c r="D161" s="1548"/>
      <c r="E161" s="1548"/>
      <c r="F161" s="1548"/>
      <c r="G161" s="1549"/>
      <c r="H161" s="136">
        <f>SUMIF(G16:G151,"SB(P)",H16:H151)</f>
        <v>0</v>
      </c>
      <c r="I161" s="136">
        <f>SUMIF(G16:G151,"SB(P)",I16:I151)</f>
        <v>0</v>
      </c>
      <c r="J161" s="136">
        <f>SUMIF(G16:G151,"SB(P)",J16:J151)</f>
        <v>0</v>
      </c>
      <c r="K161" s="52"/>
      <c r="L161" s="1202"/>
      <c r="M161" s="1202"/>
      <c r="N161" s="1202"/>
      <c r="O161" s="1011"/>
    </row>
    <row r="162" spans="1:15" s="1" customFormat="1" ht="15" customHeight="1">
      <c r="A162" s="61"/>
      <c r="B162" s="61"/>
      <c r="C162" s="1550" t="s">
        <v>90</v>
      </c>
      <c r="D162" s="1551"/>
      <c r="E162" s="1551"/>
      <c r="F162" s="1551"/>
      <c r="G162" s="1552"/>
      <c r="H162" s="136">
        <f>SUMIF(G17:G151,"SB(SP)",H17:H151)</f>
        <v>150</v>
      </c>
      <c r="I162" s="136">
        <f>SUMIF(G17:G151,"SB(SP)",I17:I151)</f>
        <v>37.799999999999997</v>
      </c>
      <c r="J162" s="136">
        <f>SUMIF(G17:G151,"SB(SP)",J17:J151)</f>
        <v>37.799999999999997</v>
      </c>
      <c r="K162" s="61"/>
      <c r="L162" s="62"/>
      <c r="M162" s="62"/>
      <c r="N162" s="62"/>
      <c r="O162" s="1009"/>
    </row>
    <row r="163" spans="1:15" s="1" customFormat="1" ht="25.5" customHeight="1">
      <c r="A163" s="61"/>
      <c r="B163" s="61"/>
      <c r="C163" s="1523" t="s">
        <v>300</v>
      </c>
      <c r="D163" s="1537"/>
      <c r="E163" s="1537"/>
      <c r="F163" s="1537"/>
      <c r="G163" s="1537"/>
      <c r="H163" s="80">
        <f>SUMIF(G9:G143,"SB(ES)",H9:H143)</f>
        <v>0</v>
      </c>
      <c r="I163" s="80">
        <f>SUMIF(G9:G143,"SB(ES)",I9:I143)</f>
        <v>0</v>
      </c>
      <c r="J163" s="80">
        <f>SUMIF(G9:G143,"SB(ES)",J9:J143)</f>
        <v>0</v>
      </c>
      <c r="K163" s="61"/>
      <c r="L163" s="62"/>
      <c r="M163" s="62"/>
      <c r="N163" s="62"/>
      <c r="O163" s="1009"/>
    </row>
    <row r="164" spans="1:15" s="1" customFormat="1" ht="27" customHeight="1">
      <c r="A164" s="61"/>
      <c r="B164" s="61"/>
      <c r="C164" s="1523" t="s">
        <v>284</v>
      </c>
      <c r="D164" s="1524"/>
      <c r="E164" s="1524"/>
      <c r="F164" s="1524"/>
      <c r="G164" s="1525"/>
      <c r="H164" s="80">
        <f>SUMIF(G9:G144,"SB(KPP)",H9:H144)</f>
        <v>20</v>
      </c>
      <c r="I164" s="80">
        <f>SUMIF(G10:G144,"SB(KPP)",I10:I144)</f>
        <v>0</v>
      </c>
      <c r="J164" s="80">
        <f>SUMIF(G10:G144,"SB(KPP)",J10:J144)</f>
        <v>0</v>
      </c>
      <c r="K164" s="61"/>
      <c r="L164" s="62"/>
      <c r="M164" s="62"/>
      <c r="N164" s="62"/>
      <c r="O164" s="1009"/>
    </row>
    <row r="165" spans="1:15" s="1" customFormat="1" ht="12.75" customHeight="1">
      <c r="A165" s="61"/>
      <c r="B165" s="61"/>
      <c r="C165" s="1538" t="s">
        <v>91</v>
      </c>
      <c r="D165" s="1539"/>
      <c r="E165" s="1539"/>
      <c r="F165" s="1539"/>
      <c r="G165" s="1540"/>
      <c r="H165" s="79">
        <f>SUMIF(G10:G151,"SB(L)",H10:H151)</f>
        <v>3358.1</v>
      </c>
      <c r="I165" s="79">
        <f>SUMIF(G25:G153,"SB(L)",I25:I153)</f>
        <v>0</v>
      </c>
      <c r="J165" s="79">
        <f>SUMIF(G25:G149,"SB(L)",J25:J149)</f>
        <v>0</v>
      </c>
      <c r="K165" s="61"/>
      <c r="L165" s="62"/>
      <c r="M165" s="62"/>
      <c r="N165" s="62"/>
      <c r="O165" s="1009"/>
    </row>
    <row r="166" spans="1:15" s="1" customFormat="1" ht="12.75" customHeight="1">
      <c r="A166" s="61"/>
      <c r="B166" s="61"/>
      <c r="C166" s="1538" t="s">
        <v>92</v>
      </c>
      <c r="D166" s="1539"/>
      <c r="E166" s="1539"/>
      <c r="F166" s="1539"/>
      <c r="G166" s="1540"/>
      <c r="H166" s="79">
        <f>SUMIF(G11:G151,"SB(SPL)",H11:H151)</f>
        <v>158.5</v>
      </c>
      <c r="I166" s="79">
        <f>SUMIF(G24:G151,"SB(SPL)",I24:I151)</f>
        <v>0</v>
      </c>
      <c r="J166" s="79">
        <f>SUMIF(G24:G151,"SB(SPL)",J24:J151)</f>
        <v>0</v>
      </c>
      <c r="K166" s="61"/>
      <c r="L166" s="62"/>
      <c r="M166" s="62"/>
      <c r="N166" s="62"/>
      <c r="O166" s="1009"/>
    </row>
    <row r="167" spans="1:15" s="1" customFormat="1" ht="12.75" customHeight="1">
      <c r="A167" s="61"/>
      <c r="B167" s="61"/>
      <c r="C167" s="1538" t="s">
        <v>93</v>
      </c>
      <c r="D167" s="1539"/>
      <c r="E167" s="1539"/>
      <c r="F167" s="1539"/>
      <c r="G167" s="1540"/>
      <c r="H167" s="79">
        <f>SUMIF(G11:G151,"SB(VRL)",H11:H151)</f>
        <v>22.3</v>
      </c>
      <c r="I167" s="79">
        <f>SUMIF(G11:G151,"SB(VRL)",I11:I151)</f>
        <v>0</v>
      </c>
      <c r="J167" s="79">
        <f>SUMIF(G11:G151,"SB(VRL)",J11:J151)</f>
        <v>0</v>
      </c>
      <c r="K167" s="61"/>
      <c r="L167" s="62"/>
      <c r="M167" s="62"/>
      <c r="N167" s="62"/>
      <c r="O167" s="1009"/>
    </row>
    <row r="168" spans="1:15" s="1" customFormat="1" ht="13.5" customHeight="1">
      <c r="A168" s="61"/>
      <c r="B168" s="61"/>
      <c r="C168" s="1538" t="s">
        <v>102</v>
      </c>
      <c r="D168" s="1539"/>
      <c r="E168" s="1539"/>
      <c r="F168" s="1539"/>
      <c r="G168" s="1540"/>
      <c r="H168" s="79">
        <f>SUMIF(G11:G151,"SB(ŽPL)",H11:H151)</f>
        <v>0</v>
      </c>
      <c r="I168" s="79">
        <f>SUMIF(G25:G151,"SB(ŽPL)",I25:I151)</f>
        <v>0</v>
      </c>
      <c r="J168" s="79">
        <f>SUMIF(G25:G151,"SB(ŽPL)",J25:J151)</f>
        <v>0</v>
      </c>
      <c r="K168" s="61"/>
      <c r="L168" s="62"/>
      <c r="M168" s="62"/>
      <c r="N168" s="62"/>
      <c r="O168" s="1009"/>
    </row>
    <row r="169" spans="1:15" s="1" customFormat="1" ht="12.75" customHeight="1">
      <c r="A169" s="344"/>
      <c r="B169" s="344"/>
      <c r="C169" s="1520" t="s">
        <v>94</v>
      </c>
      <c r="D169" s="1521"/>
      <c r="E169" s="1521"/>
      <c r="F169" s="1521"/>
      <c r="G169" s="1522"/>
      <c r="H169" s="81">
        <f>H171+H170</f>
        <v>165</v>
      </c>
      <c r="I169" s="81">
        <f>I171+I170</f>
        <v>168.4</v>
      </c>
      <c r="J169" s="81">
        <f>J171+J170</f>
        <v>113.8</v>
      </c>
      <c r="K169" s="61"/>
      <c r="L169" s="62"/>
      <c r="M169" s="62"/>
      <c r="N169" s="62"/>
      <c r="O169" s="1009"/>
    </row>
    <row r="170" spans="1:15" s="52" customFormat="1">
      <c r="A170" s="630"/>
      <c r="B170" s="523"/>
      <c r="C170" s="1523" t="s">
        <v>180</v>
      </c>
      <c r="D170" s="1524"/>
      <c r="E170" s="1524"/>
      <c r="F170" s="1524"/>
      <c r="G170" s="1525"/>
      <c r="H170" s="136">
        <f>SUMIF(G9:G151,"ES",H9:H151)</f>
        <v>165</v>
      </c>
      <c r="I170" s="136">
        <f>SUMIF(G46:G151,"ES",I46:I151)</f>
        <v>168.4</v>
      </c>
      <c r="J170" s="136">
        <f>SUMIF(G46:G150,"ES",J46:J150)</f>
        <v>113.8</v>
      </c>
      <c r="K170" s="344"/>
      <c r="L170" s="61"/>
      <c r="M170" s="61"/>
      <c r="N170" s="61"/>
      <c r="O170" s="1010"/>
    </row>
    <row r="171" spans="1:15" s="1" customFormat="1" ht="16.5" customHeight="1">
      <c r="A171" s="344"/>
      <c r="B171" s="344"/>
      <c r="C171" s="1526" t="s">
        <v>95</v>
      </c>
      <c r="D171" s="1527"/>
      <c r="E171" s="1527"/>
      <c r="F171" s="1527"/>
      <c r="G171" s="1528"/>
      <c r="H171" s="136">
        <f>SUMIF(G17:G151,"LRVB",H17:H151)</f>
        <v>0</v>
      </c>
      <c r="I171" s="136">
        <f>SUMIF(G17:G151,"LRVB",I17:I151)</f>
        <v>0</v>
      </c>
      <c r="J171" s="136">
        <f>SUMIF(G17:G151,"LRVB",J17:J151)</f>
        <v>0</v>
      </c>
      <c r="K171" s="61"/>
      <c r="L171" s="62"/>
      <c r="M171" s="62"/>
      <c r="N171" s="62"/>
      <c r="O171" s="1009"/>
    </row>
    <row r="172" spans="1:15" s="1" customFormat="1" ht="13.5" customHeight="1" thickBot="1">
      <c r="A172" s="344"/>
      <c r="B172" s="344"/>
      <c r="C172" s="1529" t="s">
        <v>96</v>
      </c>
      <c r="D172" s="1530"/>
      <c r="E172" s="1530"/>
      <c r="F172" s="1530"/>
      <c r="G172" s="1531"/>
      <c r="H172" s="137">
        <f>H169+H156</f>
        <v>15148.1</v>
      </c>
      <c r="I172" s="137">
        <f>I169+I156</f>
        <v>15407.7</v>
      </c>
      <c r="J172" s="137">
        <f>J169+J156</f>
        <v>12526.5</v>
      </c>
      <c r="K172" s="84"/>
      <c r="L172" s="62"/>
      <c r="M172" s="62"/>
      <c r="N172" s="62"/>
      <c r="O172" s="1009"/>
    </row>
    <row r="173" spans="1:15" s="64" customFormat="1" ht="11.25">
      <c r="A173" s="63"/>
      <c r="B173" s="63"/>
      <c r="C173" s="63"/>
      <c r="D173" s="63"/>
      <c r="E173" s="63"/>
      <c r="F173" s="63"/>
      <c r="G173" s="63"/>
      <c r="H173" s="71"/>
      <c r="I173" s="71"/>
      <c r="J173" s="71"/>
      <c r="K173" s="90"/>
      <c r="L173" s="63"/>
      <c r="M173" s="63"/>
      <c r="N173" s="63"/>
      <c r="O173" s="1018"/>
    </row>
    <row r="174" spans="1:15" s="64" customFormat="1" ht="12.75">
      <c r="A174" s="63"/>
      <c r="B174" s="63"/>
      <c r="C174" s="63"/>
      <c r="D174" s="61"/>
      <c r="E174" s="1319" t="s">
        <v>299</v>
      </c>
      <c r="F174" s="1319"/>
      <c r="G174" s="1319"/>
      <c r="H174" s="1319"/>
      <c r="I174" s="1319"/>
      <c r="J174" s="1319"/>
      <c r="K174" s="90"/>
      <c r="L174" s="66"/>
      <c r="M174" s="66"/>
      <c r="N174" s="66"/>
      <c r="O174" s="1018"/>
    </row>
    <row r="175" spans="1:15" s="64" customFormat="1" ht="12.75">
      <c r="A175" s="63"/>
      <c r="B175" s="63"/>
      <c r="C175" s="63"/>
      <c r="D175" s="61"/>
      <c r="E175" s="65"/>
      <c r="F175" s="66"/>
      <c r="G175" s="63"/>
      <c r="H175" s="63"/>
      <c r="I175" s="63"/>
      <c r="J175" s="63"/>
      <c r="K175" s="63"/>
      <c r="L175" s="66"/>
      <c r="M175" s="66"/>
      <c r="N175" s="66"/>
      <c r="O175" s="1018"/>
    </row>
    <row r="176" spans="1:15">
      <c r="H176" s="86"/>
      <c r="I176" s="86"/>
      <c r="J176" s="86"/>
    </row>
    <row r="177" spans="8:10">
      <c r="H177" s="86"/>
      <c r="I177" s="86"/>
      <c r="J177" s="86"/>
    </row>
    <row r="178" spans="8:10">
      <c r="H178" s="162"/>
      <c r="I178" s="162"/>
      <c r="J178" s="162"/>
    </row>
  </sheetData>
  <mergeCells count="165">
    <mergeCell ref="C169:G169"/>
    <mergeCell ref="C170:G170"/>
    <mergeCell ref="C171:G171"/>
    <mergeCell ref="C172:G172"/>
    <mergeCell ref="K1:N1"/>
    <mergeCell ref="D6:K6"/>
    <mergeCell ref="D7:K7"/>
    <mergeCell ref="A8:N8"/>
    <mergeCell ref="C163:G163"/>
    <mergeCell ref="C164:G164"/>
    <mergeCell ref="C165:G165"/>
    <mergeCell ref="C166:G166"/>
    <mergeCell ref="C167:G167"/>
    <mergeCell ref="C168:G168"/>
    <mergeCell ref="C157:G157"/>
    <mergeCell ref="C158:G158"/>
    <mergeCell ref="C159:G159"/>
    <mergeCell ref="C160:G160"/>
    <mergeCell ref="C161:G161"/>
    <mergeCell ref="C162:G162"/>
    <mergeCell ref="B151:G151"/>
    <mergeCell ref="K151:N151"/>
    <mergeCell ref="C153:G153"/>
    <mergeCell ref="C155:G155"/>
    <mergeCell ref="C156:G156"/>
    <mergeCell ref="K147:K148"/>
    <mergeCell ref="C149:G149"/>
    <mergeCell ref="K149:N149"/>
    <mergeCell ref="B150:G150"/>
    <mergeCell ref="K150:N150"/>
    <mergeCell ref="A146:A148"/>
    <mergeCell ref="B146:B148"/>
    <mergeCell ref="C146:C148"/>
    <mergeCell ref="D146:D148"/>
    <mergeCell ref="E146:E148"/>
    <mergeCell ref="F146:F148"/>
    <mergeCell ref="D141:D142"/>
    <mergeCell ref="D143:D144"/>
    <mergeCell ref="K143:K144"/>
    <mergeCell ref="C129:G129"/>
    <mergeCell ref="C130:N130"/>
    <mergeCell ref="D134:D136"/>
    <mergeCell ref="D137:D138"/>
    <mergeCell ref="K137:K138"/>
    <mergeCell ref="D131:D133"/>
    <mergeCell ref="A123:A128"/>
    <mergeCell ref="B123:B128"/>
    <mergeCell ref="C123:C128"/>
    <mergeCell ref="D123:D125"/>
    <mergeCell ref="E123:E125"/>
    <mergeCell ref="C116:G116"/>
    <mergeCell ref="C117:N117"/>
    <mergeCell ref="A121:A122"/>
    <mergeCell ref="B121:B122"/>
    <mergeCell ref="C121:C122"/>
    <mergeCell ref="D121:D122"/>
    <mergeCell ref="E121:E122"/>
    <mergeCell ref="F121:F122"/>
    <mergeCell ref="K121:K122"/>
    <mergeCell ref="K103:K104"/>
    <mergeCell ref="C106:G106"/>
    <mergeCell ref="C107:N107"/>
    <mergeCell ref="D108:D109"/>
    <mergeCell ref="E108:E113"/>
    <mergeCell ref="F100:F102"/>
    <mergeCell ref="A103:A105"/>
    <mergeCell ref="B103:B105"/>
    <mergeCell ref="C103:C105"/>
    <mergeCell ref="D103:D104"/>
    <mergeCell ref="A100:A102"/>
    <mergeCell ref="B100:B102"/>
    <mergeCell ref="C100:C102"/>
    <mergeCell ref="D100:D102"/>
    <mergeCell ref="E100:E102"/>
    <mergeCell ref="K94:K95"/>
    <mergeCell ref="D97:D98"/>
    <mergeCell ref="D80:D81"/>
    <mergeCell ref="D84:D85"/>
    <mergeCell ref="D88:D93"/>
    <mergeCell ref="K90:K91"/>
    <mergeCell ref="K92:K93"/>
    <mergeCell ref="D74:D75"/>
    <mergeCell ref="K74:K75"/>
    <mergeCell ref="D76:D77"/>
    <mergeCell ref="K76:K77"/>
    <mergeCell ref="D78:D79"/>
    <mergeCell ref="K64:K66"/>
    <mergeCell ref="A67:A68"/>
    <mergeCell ref="B67:B68"/>
    <mergeCell ref="C67:C68"/>
    <mergeCell ref="D67:D68"/>
    <mergeCell ref="E67:E68"/>
    <mergeCell ref="F67:F68"/>
    <mergeCell ref="D59:D60"/>
    <mergeCell ref="A64:A66"/>
    <mergeCell ref="B64:B66"/>
    <mergeCell ref="C64:C66"/>
    <mergeCell ref="D64:D66"/>
    <mergeCell ref="E64:E66"/>
    <mergeCell ref="F64:F66"/>
    <mergeCell ref="D61:D62"/>
    <mergeCell ref="D54:D56"/>
    <mergeCell ref="K42:K44"/>
    <mergeCell ref="M42:M44"/>
    <mergeCell ref="N42:N44"/>
    <mergeCell ref="A45:A46"/>
    <mergeCell ref="B45:B46"/>
    <mergeCell ref="C45:C46"/>
    <mergeCell ref="D45:D46"/>
    <mergeCell ref="E45:E46"/>
    <mergeCell ref="F45:F46"/>
    <mergeCell ref="A42:A44"/>
    <mergeCell ref="B42:B44"/>
    <mergeCell ref="C42:C44"/>
    <mergeCell ref="D42:D44"/>
    <mergeCell ref="E42:E44"/>
    <mergeCell ref="F42:F44"/>
    <mergeCell ref="N28:N29"/>
    <mergeCell ref="K30:K31"/>
    <mergeCell ref="A25:A26"/>
    <mergeCell ref="B25:B26"/>
    <mergeCell ref="C25:C26"/>
    <mergeCell ref="D69:D72"/>
    <mergeCell ref="F36:F38"/>
    <mergeCell ref="K36:K38"/>
    <mergeCell ref="M36:M38"/>
    <mergeCell ref="N36:N38"/>
    <mergeCell ref="A39:A41"/>
    <mergeCell ref="B39:B41"/>
    <mergeCell ref="C39:C41"/>
    <mergeCell ref="E39:E41"/>
    <mergeCell ref="F39:F41"/>
    <mergeCell ref="D39:D40"/>
    <mergeCell ref="A36:A38"/>
    <mergeCell ref="B36:B38"/>
    <mergeCell ref="C36:C38"/>
    <mergeCell ref="D36:D38"/>
    <mergeCell ref="E36:E38"/>
    <mergeCell ref="D50:D52"/>
    <mergeCell ref="K50:K51"/>
    <mergeCell ref="K52:K53"/>
    <mergeCell ref="E174:J174"/>
    <mergeCell ref="D47:D49"/>
    <mergeCell ref="D17:D32"/>
    <mergeCell ref="K9:N9"/>
    <mergeCell ref="A10:A12"/>
    <mergeCell ref="B10:B12"/>
    <mergeCell ref="C10:C12"/>
    <mergeCell ref="D10:D12"/>
    <mergeCell ref="A14:N14"/>
    <mergeCell ref="B15:N15"/>
    <mergeCell ref="C16:N16"/>
    <mergeCell ref="I10:I12"/>
    <mergeCell ref="J10:J12"/>
    <mergeCell ref="K10:N10"/>
    <mergeCell ref="K11:K12"/>
    <mergeCell ref="L11:N11"/>
    <mergeCell ref="A13:N13"/>
    <mergeCell ref="E10:E12"/>
    <mergeCell ref="F10:F12"/>
    <mergeCell ref="G10:G12"/>
    <mergeCell ref="H10:H12"/>
    <mergeCell ref="K28:K29"/>
    <mergeCell ref="L28:L29"/>
    <mergeCell ref="M28:M29"/>
  </mergeCells>
  <printOptions horizontalCentered="1"/>
  <pageMargins left="0.78740157480314965" right="0.39370078740157483" top="0.39370078740157483" bottom="0.39370078740157483" header="0" footer="0"/>
  <pageSetup paperSize="9" scale="67" orientation="portrait" r:id="rId1"/>
  <rowBreaks count="3" manualBreakCount="3">
    <brk id="60" max="13" man="1"/>
    <brk id="107" max="13" man="1"/>
    <brk id="152" max="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03"/>
  <sheetViews>
    <sheetView topLeftCell="A88" zoomScaleNormal="100" zoomScaleSheetLayoutView="100" workbookViewId="0">
      <selection activeCell="V101" sqref="V101"/>
    </sheetView>
  </sheetViews>
  <sheetFormatPr defaultColWidth="9.140625" defaultRowHeight="15"/>
  <cols>
    <col min="1" max="1" width="3" style="85" customWidth="1"/>
    <col min="2" max="2" width="2.7109375" style="85" customWidth="1"/>
    <col min="3" max="3" width="3" style="85" customWidth="1"/>
    <col min="4" max="4" width="2.7109375" style="85" customWidth="1"/>
    <col min="5" max="5" width="33.7109375" style="85" customWidth="1"/>
    <col min="6" max="6" width="3.140625" style="85" customWidth="1"/>
    <col min="7" max="7" width="4.28515625" style="85" customWidth="1"/>
    <col min="8" max="8" width="10.85546875" style="85" customWidth="1"/>
    <col min="9" max="9" width="9.140625" style="85"/>
    <col min="10" max="10" width="8.85546875" style="85" customWidth="1"/>
    <col min="11" max="11" width="8.7109375" style="85" customWidth="1"/>
    <col min="12" max="13" width="8.5703125" style="85" customWidth="1"/>
    <col min="14" max="14" width="36.5703125" style="85" customWidth="1"/>
    <col min="15" max="18" width="4.5703125" style="85" customWidth="1"/>
    <col min="19" max="19" width="10.140625" style="85" customWidth="1"/>
    <col min="20" max="16384" width="9.140625" style="85"/>
  </cols>
  <sheetData>
    <row r="1" spans="1:18" ht="14.25" customHeight="1">
      <c r="N1" s="1563" t="s">
        <v>130</v>
      </c>
      <c r="O1" s="1564"/>
      <c r="P1" s="1564"/>
      <c r="Q1" s="1564"/>
      <c r="R1" s="1564"/>
    </row>
    <row r="2" spans="1:18" s="1" customFormat="1" ht="15" customHeight="1">
      <c r="A2" s="962"/>
      <c r="B2" s="962"/>
      <c r="C2" s="962"/>
      <c r="D2" s="962"/>
      <c r="E2" s="1533" t="s">
        <v>233</v>
      </c>
      <c r="F2" s="1533"/>
      <c r="G2" s="1533"/>
      <c r="H2" s="1533"/>
      <c r="I2" s="1533"/>
      <c r="J2" s="1533"/>
      <c r="K2" s="1533"/>
      <c r="L2" s="1533"/>
      <c r="M2" s="1533"/>
      <c r="N2" s="1533"/>
      <c r="O2" s="962"/>
      <c r="P2" s="962"/>
      <c r="Q2" s="962"/>
      <c r="R2" s="962"/>
    </row>
    <row r="3" spans="1:18" s="1" customFormat="1">
      <c r="A3" s="962"/>
      <c r="B3" s="962"/>
      <c r="C3" s="962"/>
      <c r="D3" s="962"/>
      <c r="E3" s="1534" t="s">
        <v>122</v>
      </c>
      <c r="F3" s="1535"/>
      <c r="G3" s="1535"/>
      <c r="H3" s="1535"/>
      <c r="I3" s="1535"/>
      <c r="J3" s="1535"/>
      <c r="K3" s="1535"/>
      <c r="L3" s="1535"/>
      <c r="M3" s="1535"/>
      <c r="N3" s="1535"/>
      <c r="O3" s="962"/>
      <c r="P3" s="962"/>
      <c r="Q3" s="962"/>
      <c r="R3" s="962"/>
    </row>
    <row r="4" spans="1:18" s="1" customFormat="1" ht="15" customHeight="1">
      <c r="A4" s="1536" t="s">
        <v>120</v>
      </c>
      <c r="B4" s="1536"/>
      <c r="C4" s="1536"/>
      <c r="D4" s="1536"/>
      <c r="E4" s="1536"/>
      <c r="F4" s="1536"/>
      <c r="G4" s="1536"/>
      <c r="H4" s="1536"/>
      <c r="I4" s="1536"/>
      <c r="J4" s="1536"/>
      <c r="K4" s="1536"/>
      <c r="L4" s="1536"/>
      <c r="M4" s="1536"/>
      <c r="N4" s="1536"/>
      <c r="O4" s="1536"/>
      <c r="P4" s="1536"/>
      <c r="Q4" s="1536"/>
      <c r="R4" s="1536"/>
    </row>
    <row r="5" spans="1:18" s="1" customFormat="1" ht="13.5" thickBot="1">
      <c r="F5" s="2"/>
      <c r="G5" s="3"/>
      <c r="N5" s="1325" t="s">
        <v>121</v>
      </c>
      <c r="O5" s="1325"/>
      <c r="P5" s="1325"/>
      <c r="Q5" s="1325"/>
      <c r="R5" s="1325"/>
    </row>
    <row r="6" spans="1:18" s="52" customFormat="1" ht="50.25" customHeight="1">
      <c r="A6" s="1326" t="s">
        <v>0</v>
      </c>
      <c r="B6" s="1329" t="s">
        <v>1</v>
      </c>
      <c r="C6" s="1329" t="s">
        <v>2</v>
      </c>
      <c r="D6" s="1329" t="s">
        <v>3</v>
      </c>
      <c r="E6" s="1332" t="s">
        <v>4</v>
      </c>
      <c r="F6" s="1357" t="s">
        <v>5</v>
      </c>
      <c r="G6" s="1360" t="s">
        <v>6</v>
      </c>
      <c r="H6" s="1569" t="s">
        <v>7</v>
      </c>
      <c r="I6" s="1363" t="s">
        <v>8</v>
      </c>
      <c r="J6" s="1565" t="s">
        <v>261</v>
      </c>
      <c r="K6" s="1565" t="s">
        <v>127</v>
      </c>
      <c r="L6" s="1565" t="s">
        <v>156</v>
      </c>
      <c r="M6" s="1565" t="s">
        <v>231</v>
      </c>
      <c r="N6" s="1347" t="s">
        <v>9</v>
      </c>
      <c r="O6" s="1348"/>
      <c r="P6" s="1348"/>
      <c r="Q6" s="1348"/>
      <c r="R6" s="1349"/>
    </row>
    <row r="7" spans="1:18" s="52" customFormat="1" ht="18.75" customHeight="1">
      <c r="A7" s="1327"/>
      <c r="B7" s="1330"/>
      <c r="C7" s="1330"/>
      <c r="D7" s="1330"/>
      <c r="E7" s="1333"/>
      <c r="F7" s="1358"/>
      <c r="G7" s="1361"/>
      <c r="H7" s="1570"/>
      <c r="I7" s="1364"/>
      <c r="J7" s="1572"/>
      <c r="K7" s="1566"/>
      <c r="L7" s="1566"/>
      <c r="M7" s="1566"/>
      <c r="N7" s="1350" t="s">
        <v>4</v>
      </c>
      <c r="O7" s="1568" t="s">
        <v>10</v>
      </c>
      <c r="P7" s="1352"/>
      <c r="Q7" s="1352"/>
      <c r="R7" s="1353"/>
    </row>
    <row r="8" spans="1:18" s="52" customFormat="1" ht="114.75" customHeight="1" thickBot="1">
      <c r="A8" s="1328"/>
      <c r="B8" s="1331"/>
      <c r="C8" s="1331"/>
      <c r="D8" s="1331"/>
      <c r="E8" s="1334"/>
      <c r="F8" s="1359"/>
      <c r="G8" s="1362"/>
      <c r="H8" s="1571"/>
      <c r="I8" s="1365"/>
      <c r="J8" s="1573"/>
      <c r="K8" s="1567"/>
      <c r="L8" s="1567"/>
      <c r="M8" s="1567"/>
      <c r="N8" s="1351"/>
      <c r="O8" s="172" t="s">
        <v>128</v>
      </c>
      <c r="P8" s="172" t="s">
        <v>129</v>
      </c>
      <c r="Q8" s="172" t="s">
        <v>157</v>
      </c>
      <c r="R8" s="173" t="s">
        <v>232</v>
      </c>
    </row>
    <row r="9" spans="1:18" s="1" customFormat="1" ht="15.75" customHeight="1">
      <c r="A9" s="1354" t="s">
        <v>11</v>
      </c>
      <c r="B9" s="1355"/>
      <c r="C9" s="1355"/>
      <c r="D9" s="1355"/>
      <c r="E9" s="1355"/>
      <c r="F9" s="1355"/>
      <c r="G9" s="1355"/>
      <c r="H9" s="1355"/>
      <c r="I9" s="1355"/>
      <c r="J9" s="1355"/>
      <c r="K9" s="1355"/>
      <c r="L9" s="1355"/>
      <c r="M9" s="1355"/>
      <c r="N9" s="1355"/>
      <c r="O9" s="1355"/>
      <c r="P9" s="1355"/>
      <c r="Q9" s="1355"/>
      <c r="R9" s="1356"/>
    </row>
    <row r="10" spans="1:18" s="1" customFormat="1" ht="14.25" customHeight="1">
      <c r="A10" s="1335" t="s">
        <v>12</v>
      </c>
      <c r="B10" s="1336"/>
      <c r="C10" s="1336"/>
      <c r="D10" s="1336"/>
      <c r="E10" s="1336"/>
      <c r="F10" s="1336"/>
      <c r="G10" s="1336"/>
      <c r="H10" s="1336"/>
      <c r="I10" s="1336"/>
      <c r="J10" s="1336"/>
      <c r="K10" s="1336"/>
      <c r="L10" s="1336"/>
      <c r="M10" s="1336"/>
      <c r="N10" s="1336"/>
      <c r="O10" s="1336"/>
      <c r="P10" s="1336"/>
      <c r="Q10" s="1336"/>
      <c r="R10" s="1337"/>
    </row>
    <row r="11" spans="1:18" s="1" customFormat="1" ht="14.25" customHeight="1">
      <c r="A11" s="5" t="s">
        <v>13</v>
      </c>
      <c r="B11" s="1338" t="s">
        <v>14</v>
      </c>
      <c r="C11" s="1338"/>
      <c r="D11" s="1338"/>
      <c r="E11" s="1338"/>
      <c r="F11" s="1338"/>
      <c r="G11" s="1338"/>
      <c r="H11" s="1338"/>
      <c r="I11" s="1338"/>
      <c r="J11" s="1338"/>
      <c r="K11" s="1338"/>
      <c r="L11" s="1338"/>
      <c r="M11" s="1338"/>
      <c r="N11" s="1338"/>
      <c r="O11" s="1338"/>
      <c r="P11" s="1338"/>
      <c r="Q11" s="1338"/>
      <c r="R11" s="1339"/>
    </row>
    <row r="12" spans="1:18" s="1" customFormat="1" ht="15.75" customHeight="1">
      <c r="A12" s="6" t="s">
        <v>13</v>
      </c>
      <c r="B12" s="7" t="s">
        <v>13</v>
      </c>
      <c r="C12" s="1340" t="s">
        <v>15</v>
      </c>
      <c r="D12" s="1341"/>
      <c r="E12" s="1341"/>
      <c r="F12" s="1341"/>
      <c r="G12" s="1341"/>
      <c r="H12" s="1341"/>
      <c r="I12" s="1341"/>
      <c r="J12" s="1341"/>
      <c r="K12" s="1341"/>
      <c r="L12" s="1341"/>
      <c r="M12" s="1341"/>
      <c r="N12" s="1341"/>
      <c r="O12" s="1341"/>
      <c r="P12" s="1341"/>
      <c r="Q12" s="1341"/>
      <c r="R12" s="1343"/>
    </row>
    <row r="13" spans="1:18" s="4" customFormat="1" ht="25.5" customHeight="1">
      <c r="A13" s="8" t="s">
        <v>13</v>
      </c>
      <c r="B13" s="9" t="s">
        <v>13</v>
      </c>
      <c r="C13" s="431" t="s">
        <v>13</v>
      </c>
      <c r="D13" s="987"/>
      <c r="E13" s="83" t="s">
        <v>16</v>
      </c>
      <c r="F13" s="10"/>
      <c r="G13" s="74"/>
      <c r="H13" s="141"/>
      <c r="I13" s="111"/>
      <c r="J13" s="305"/>
      <c r="K13" s="305"/>
      <c r="L13" s="306"/>
      <c r="M13" s="306"/>
      <c r="N13" s="597"/>
      <c r="O13" s="747"/>
      <c r="P13" s="748"/>
      <c r="Q13" s="748"/>
      <c r="R13" s="274"/>
    </row>
    <row r="14" spans="1:18" s="4" customFormat="1" ht="27" customHeight="1">
      <c r="A14" s="11"/>
      <c r="B14" s="12"/>
      <c r="C14" s="432"/>
      <c r="D14" s="959" t="s">
        <v>13</v>
      </c>
      <c r="E14" s="1404" t="s">
        <v>17</v>
      </c>
      <c r="F14" s="1581"/>
      <c r="G14" s="1583" t="s">
        <v>18</v>
      </c>
      <c r="H14" s="1584" t="s">
        <v>19</v>
      </c>
      <c r="I14" s="25" t="s">
        <v>20</v>
      </c>
      <c r="J14" s="120">
        <f>5807.4-123.3</f>
        <v>5684.0999999999995</v>
      </c>
      <c r="K14" s="106">
        <f>7528.8-8.4+17.6-59.8</f>
        <v>7478.2000000000007</v>
      </c>
      <c r="L14" s="106">
        <v>7561</v>
      </c>
      <c r="M14" s="106">
        <v>7682.2</v>
      </c>
      <c r="N14" s="1131" t="s">
        <v>124</v>
      </c>
      <c r="O14" s="199">
        <v>438.5</v>
      </c>
      <c r="P14" s="198">
        <v>438.5</v>
      </c>
      <c r="Q14" s="216">
        <v>438.5</v>
      </c>
      <c r="R14" s="249">
        <v>438.5</v>
      </c>
    </row>
    <row r="15" spans="1:18" s="4" customFormat="1" ht="23.25" customHeight="1">
      <c r="A15" s="11"/>
      <c r="B15" s="12"/>
      <c r="C15" s="432"/>
      <c r="D15" s="960"/>
      <c r="E15" s="1402"/>
      <c r="F15" s="1582"/>
      <c r="G15" s="1375"/>
      <c r="H15" s="1585"/>
      <c r="I15" s="916" t="s">
        <v>20</v>
      </c>
      <c r="J15" s="917">
        <v>123.3</v>
      </c>
      <c r="K15" s="917">
        <v>121.1</v>
      </c>
      <c r="L15" s="311">
        <v>121.2</v>
      </c>
      <c r="M15" s="311"/>
      <c r="N15" s="1136" t="s">
        <v>264</v>
      </c>
      <c r="O15" s="918" t="s">
        <v>265</v>
      </c>
      <c r="P15" s="918">
        <v>254</v>
      </c>
      <c r="Q15" s="918" t="s">
        <v>265</v>
      </c>
      <c r="R15" s="919"/>
    </row>
    <row r="16" spans="1:18" s="4" customFormat="1" ht="15.6" customHeight="1">
      <c r="A16" s="13"/>
      <c r="B16" s="14"/>
      <c r="C16" s="433"/>
      <c r="D16" s="960"/>
      <c r="E16" s="1580"/>
      <c r="F16" s="1582"/>
      <c r="G16" s="1375"/>
      <c r="H16" s="1585"/>
      <c r="I16" s="19" t="s">
        <v>42</v>
      </c>
      <c r="J16" s="91">
        <v>6</v>
      </c>
      <c r="K16" s="91">
        <v>10</v>
      </c>
      <c r="L16" s="107"/>
      <c r="M16" s="107"/>
      <c r="N16" s="1130"/>
      <c r="O16" s="217"/>
      <c r="P16" s="217"/>
      <c r="Q16" s="199"/>
      <c r="R16" s="275"/>
    </row>
    <row r="17" spans="1:19" s="4" customFormat="1" ht="15.6" customHeight="1">
      <c r="A17" s="13"/>
      <c r="B17" s="15"/>
      <c r="C17" s="434"/>
      <c r="D17" s="960"/>
      <c r="E17" s="977"/>
      <c r="F17" s="978"/>
      <c r="G17" s="960"/>
      <c r="H17" s="1585"/>
      <c r="I17" s="19" t="s">
        <v>43</v>
      </c>
      <c r="J17" s="91">
        <v>25.9</v>
      </c>
      <c r="K17" s="91">
        <v>10.199999999999999</v>
      </c>
      <c r="L17" s="107"/>
      <c r="M17" s="107"/>
      <c r="N17" s="1134"/>
      <c r="O17" s="217"/>
      <c r="P17" s="217"/>
      <c r="Q17" s="199"/>
      <c r="R17" s="275"/>
    </row>
    <row r="18" spans="1:19" s="4" customFormat="1" ht="15.6" customHeight="1">
      <c r="A18" s="13"/>
      <c r="B18" s="15"/>
      <c r="C18" s="434"/>
      <c r="D18" s="960"/>
      <c r="E18" s="977"/>
      <c r="F18" s="978"/>
      <c r="G18" s="960"/>
      <c r="H18" s="1585"/>
      <c r="I18" s="19" t="s">
        <v>43</v>
      </c>
      <c r="J18" s="91"/>
      <c r="K18" s="91">
        <v>12.1</v>
      </c>
      <c r="L18" s="107"/>
      <c r="M18" s="107"/>
      <c r="N18" s="1134"/>
      <c r="O18" s="217"/>
      <c r="P18" s="217"/>
      <c r="Q18" s="199"/>
      <c r="R18" s="275"/>
    </row>
    <row r="19" spans="1:19" s="4" customFormat="1" ht="15.6" customHeight="1">
      <c r="A19" s="13"/>
      <c r="B19" s="15"/>
      <c r="C19" s="434"/>
      <c r="D19" s="960"/>
      <c r="E19" s="953"/>
      <c r="F19" s="978"/>
      <c r="G19" s="960"/>
      <c r="H19" s="1586"/>
      <c r="I19" s="16" t="s">
        <v>21</v>
      </c>
      <c r="J19" s="113">
        <v>676.1</v>
      </c>
      <c r="K19" s="174">
        <f>471.8+41</f>
        <v>512.79999999999995</v>
      </c>
      <c r="L19" s="112"/>
      <c r="M19" s="705"/>
      <c r="N19" s="1137"/>
      <c r="O19" s="218"/>
      <c r="P19" s="218"/>
      <c r="Q19" s="200"/>
      <c r="R19" s="276"/>
    </row>
    <row r="20" spans="1:19" s="1" customFormat="1" ht="12.75">
      <c r="A20" s="1373"/>
      <c r="B20" s="1374"/>
      <c r="C20" s="1589"/>
      <c r="D20" s="959" t="s">
        <v>22</v>
      </c>
      <c r="E20" s="1404" t="s">
        <v>278</v>
      </c>
      <c r="F20" s="498"/>
      <c r="G20" s="959" t="s">
        <v>18</v>
      </c>
      <c r="H20" s="939" t="s">
        <v>23</v>
      </c>
      <c r="I20" s="17" t="s">
        <v>20</v>
      </c>
      <c r="J20" s="120">
        <v>760.7</v>
      </c>
      <c r="K20" s="120">
        <f>754.1+8.4-59.4</f>
        <v>703.1</v>
      </c>
      <c r="L20" s="106">
        <f>773.7-28.2</f>
        <v>745.5</v>
      </c>
      <c r="M20" s="106">
        <f>773.7-28.2</f>
        <v>745.5</v>
      </c>
      <c r="N20" s="636"/>
      <c r="O20" s="229"/>
      <c r="P20" s="229"/>
      <c r="Q20" s="211"/>
      <c r="R20" s="255"/>
    </row>
    <row r="21" spans="1:19" s="1" customFormat="1" ht="15.6" customHeight="1">
      <c r="A21" s="1373"/>
      <c r="B21" s="1374"/>
      <c r="C21" s="1589"/>
      <c r="D21" s="960"/>
      <c r="E21" s="1401"/>
      <c r="F21" s="541"/>
      <c r="G21" s="960"/>
      <c r="H21" s="955"/>
      <c r="I21" s="19" t="s">
        <v>24</v>
      </c>
      <c r="J21" s="91">
        <v>3.3</v>
      </c>
      <c r="K21" s="107">
        <v>3.3</v>
      </c>
      <c r="L21" s="107">
        <v>3.3</v>
      </c>
      <c r="M21" s="107">
        <v>3.3</v>
      </c>
      <c r="N21" s="1134"/>
      <c r="O21" s="584"/>
      <c r="P21" s="584"/>
      <c r="Q21" s="975"/>
      <c r="R21" s="968"/>
    </row>
    <row r="22" spans="1:19" s="1" customFormat="1" ht="15.6" customHeight="1">
      <c r="A22" s="1373"/>
      <c r="B22" s="1374"/>
      <c r="C22" s="1589"/>
      <c r="D22" s="960"/>
      <c r="E22" s="1401"/>
      <c r="F22" s="541"/>
      <c r="G22" s="960"/>
      <c r="H22" s="955"/>
      <c r="I22" s="19" t="s">
        <v>25</v>
      </c>
      <c r="J22" s="91">
        <v>0.1</v>
      </c>
      <c r="K22" s="107"/>
      <c r="L22" s="107"/>
      <c r="M22" s="107"/>
      <c r="N22" s="1134"/>
      <c r="O22" s="584"/>
      <c r="P22" s="584"/>
      <c r="Q22" s="975"/>
      <c r="R22" s="968"/>
    </row>
    <row r="23" spans="1:19" s="1" customFormat="1" ht="15.6" customHeight="1">
      <c r="A23" s="1373"/>
      <c r="B23" s="1374"/>
      <c r="C23" s="1589"/>
      <c r="D23" s="960"/>
      <c r="E23" s="1401"/>
      <c r="F23" s="541"/>
      <c r="G23" s="960"/>
      <c r="H23" s="955"/>
      <c r="I23" s="19" t="s">
        <v>126</v>
      </c>
      <c r="J23" s="91">
        <v>12.4</v>
      </c>
      <c r="K23" s="107">
        <v>44.3</v>
      </c>
      <c r="L23" s="107"/>
      <c r="M23" s="107"/>
      <c r="N23" s="1130"/>
      <c r="O23" s="584"/>
      <c r="P23" s="584"/>
      <c r="Q23" s="975"/>
      <c r="R23" s="968"/>
    </row>
    <row r="24" spans="1:19" s="1" customFormat="1" ht="15.95" customHeight="1">
      <c r="A24" s="1373"/>
      <c r="B24" s="1374"/>
      <c r="C24" s="1589"/>
      <c r="D24" s="987"/>
      <c r="E24" s="1401"/>
      <c r="F24" s="541"/>
      <c r="G24" s="960"/>
      <c r="H24" s="955"/>
      <c r="I24" s="16"/>
      <c r="J24" s="91"/>
      <c r="K24" s="91"/>
      <c r="L24" s="107"/>
      <c r="M24" s="107"/>
      <c r="N24" s="557" t="s">
        <v>293</v>
      </c>
      <c r="O24" s="206">
        <v>4</v>
      </c>
      <c r="P24" s="224">
        <v>4</v>
      </c>
      <c r="Q24" s="379">
        <v>4</v>
      </c>
      <c r="R24" s="367">
        <v>4</v>
      </c>
    </row>
    <row r="25" spans="1:19" s="1" customFormat="1" ht="18" customHeight="1">
      <c r="A25" s="1373"/>
      <c r="B25" s="1374"/>
      <c r="C25" s="1589"/>
      <c r="D25" s="987"/>
      <c r="E25" s="953"/>
      <c r="F25" s="541"/>
      <c r="G25" s="960"/>
      <c r="H25" s="955"/>
      <c r="I25" s="19"/>
      <c r="J25" s="107"/>
      <c r="K25" s="179"/>
      <c r="L25" s="107"/>
      <c r="M25" s="107"/>
      <c r="N25" s="352" t="s">
        <v>111</v>
      </c>
      <c r="O25" s="220">
        <v>21</v>
      </c>
      <c r="P25" s="220">
        <v>21</v>
      </c>
      <c r="Q25" s="373">
        <v>21</v>
      </c>
      <c r="R25" s="372">
        <v>21</v>
      </c>
    </row>
    <row r="26" spans="1:19" s="1" customFormat="1" ht="16.5" customHeight="1">
      <c r="A26" s="1373"/>
      <c r="B26" s="1374"/>
      <c r="C26" s="1589"/>
      <c r="D26" s="960"/>
      <c r="E26" s="953"/>
      <c r="F26" s="541"/>
      <c r="G26" s="960"/>
      <c r="H26" s="955"/>
      <c r="I26" s="19"/>
      <c r="J26" s="107"/>
      <c r="K26" s="179"/>
      <c r="L26" s="107"/>
      <c r="M26" s="107"/>
      <c r="N26" s="849" t="s">
        <v>197</v>
      </c>
      <c r="O26" s="850">
        <v>1</v>
      </c>
      <c r="P26" s="220"/>
      <c r="Q26" s="373"/>
      <c r="R26" s="372"/>
    </row>
    <row r="27" spans="1:19" s="1" customFormat="1" ht="44.25" customHeight="1">
      <c r="A27" s="1054"/>
      <c r="B27" s="1055"/>
      <c r="C27" s="1056"/>
      <c r="D27" s="1053"/>
      <c r="E27" s="1052"/>
      <c r="F27" s="505"/>
      <c r="G27" s="1053"/>
      <c r="H27" s="1057"/>
      <c r="I27" s="19" t="s">
        <v>20</v>
      </c>
      <c r="J27" s="107"/>
      <c r="K27" s="179">
        <f>19+5.5</f>
        <v>24.5</v>
      </c>
      <c r="L27" s="107">
        <v>58</v>
      </c>
      <c r="M27" s="107">
        <v>58</v>
      </c>
      <c r="N27" s="1138" t="s">
        <v>276</v>
      </c>
      <c r="O27" s="850"/>
      <c r="P27" s="220">
        <v>4</v>
      </c>
      <c r="Q27" s="373">
        <v>12</v>
      </c>
      <c r="R27" s="372">
        <v>12</v>
      </c>
    </row>
    <row r="28" spans="1:19" s="1" customFormat="1" ht="27.75" customHeight="1">
      <c r="A28" s="963"/>
      <c r="B28" s="964"/>
      <c r="C28" s="966"/>
      <c r="D28" s="941"/>
      <c r="E28" s="953"/>
      <c r="F28" s="505"/>
      <c r="G28" s="960"/>
      <c r="H28" s="955"/>
      <c r="I28" s="19"/>
      <c r="J28" s="112"/>
      <c r="K28" s="180"/>
      <c r="L28" s="112"/>
      <c r="M28" s="112"/>
      <c r="N28" s="337" t="s">
        <v>240</v>
      </c>
      <c r="O28" s="220"/>
      <c r="P28" s="829" t="s">
        <v>234</v>
      </c>
      <c r="Q28" s="830" t="s">
        <v>234</v>
      </c>
      <c r="R28" s="831" t="s">
        <v>234</v>
      </c>
    </row>
    <row r="29" spans="1:19" s="1" customFormat="1" ht="28.5" customHeight="1">
      <c r="A29" s="23"/>
      <c r="B29" s="950"/>
      <c r="C29" s="966"/>
      <c r="D29" s="430" t="s">
        <v>26</v>
      </c>
      <c r="E29" s="1590" t="s">
        <v>279</v>
      </c>
      <c r="F29" s="485"/>
      <c r="G29" s="1074" t="s">
        <v>18</v>
      </c>
      <c r="H29" s="1574" t="s">
        <v>45</v>
      </c>
      <c r="I29" s="486" t="s">
        <v>20</v>
      </c>
      <c r="J29" s="106">
        <v>70.2</v>
      </c>
      <c r="K29" s="178">
        <f>108-13</f>
        <v>95</v>
      </c>
      <c r="L29" s="178">
        <f>108-13</f>
        <v>95</v>
      </c>
      <c r="M29" s="178">
        <f>108-13</f>
        <v>95</v>
      </c>
      <c r="N29" s="1442" t="s">
        <v>141</v>
      </c>
      <c r="O29" s="1577" t="s">
        <v>101</v>
      </c>
      <c r="P29" s="1579" t="s">
        <v>241</v>
      </c>
      <c r="Q29" s="1579" t="s">
        <v>241</v>
      </c>
      <c r="R29" s="1587" t="s">
        <v>241</v>
      </c>
    </row>
    <row r="30" spans="1:19" s="1" customFormat="1" ht="42" customHeight="1">
      <c r="A30" s="23"/>
      <c r="B30" s="950"/>
      <c r="C30" s="966"/>
      <c r="D30" s="987"/>
      <c r="E30" s="1591"/>
      <c r="F30" s="487"/>
      <c r="G30" s="1075"/>
      <c r="H30" s="1575"/>
      <c r="I30" s="375" t="s">
        <v>126</v>
      </c>
      <c r="J30" s="107">
        <v>8.1</v>
      </c>
      <c r="K30" s="188">
        <v>6</v>
      </c>
      <c r="L30" s="179"/>
      <c r="M30" s="179"/>
      <c r="N30" s="1576"/>
      <c r="O30" s="1578"/>
      <c r="P30" s="1578"/>
      <c r="Q30" s="1578"/>
      <c r="R30" s="1588"/>
      <c r="S30" s="1303"/>
    </row>
    <row r="31" spans="1:19" s="1" customFormat="1" ht="44.25" customHeight="1">
      <c r="A31" s="23"/>
      <c r="B31" s="950"/>
      <c r="C31" s="966"/>
      <c r="D31" s="1067"/>
      <c r="E31" s="1377"/>
      <c r="F31" s="69"/>
      <c r="G31" s="1075"/>
      <c r="H31" s="1073"/>
      <c r="I31" s="751" t="s">
        <v>20</v>
      </c>
      <c r="J31" s="107">
        <v>58.9</v>
      </c>
      <c r="K31" s="179">
        <f>66.7-8.5</f>
        <v>58.2</v>
      </c>
      <c r="L31" s="179">
        <f>67-8.5</f>
        <v>58.5</v>
      </c>
      <c r="M31" s="179">
        <f>67-8.5</f>
        <v>58.5</v>
      </c>
      <c r="N31" s="1077" t="s">
        <v>171</v>
      </c>
      <c r="O31" s="825" t="s">
        <v>132</v>
      </c>
      <c r="P31" s="825" t="s">
        <v>133</v>
      </c>
      <c r="Q31" s="828" t="s">
        <v>133</v>
      </c>
      <c r="R31" s="827" t="s">
        <v>133</v>
      </c>
    </row>
    <row r="32" spans="1:19" s="1" customFormat="1" ht="17.25" customHeight="1">
      <c r="A32" s="23"/>
      <c r="B32" s="1068"/>
      <c r="C32" s="1071"/>
      <c r="D32" s="428"/>
      <c r="E32" s="1076"/>
      <c r="F32" s="308"/>
      <c r="G32" s="360"/>
      <c r="H32" s="449"/>
      <c r="I32" s="111"/>
      <c r="J32" s="113"/>
      <c r="K32" s="181"/>
      <c r="L32" s="181"/>
      <c r="M32" s="181"/>
      <c r="N32" s="1078" t="s">
        <v>281</v>
      </c>
      <c r="O32" s="1079"/>
      <c r="P32" s="1080" t="s">
        <v>18</v>
      </c>
      <c r="Q32" s="1079"/>
      <c r="R32" s="1072"/>
    </row>
    <row r="33" spans="1:18" s="1" customFormat="1" ht="18" customHeight="1">
      <c r="A33" s="963"/>
      <c r="B33" s="950"/>
      <c r="C33" s="965"/>
      <c r="D33" s="1069" t="s">
        <v>28</v>
      </c>
      <c r="E33" s="953" t="s">
        <v>27</v>
      </c>
      <c r="F33" s="556"/>
      <c r="G33" s="1050" t="s">
        <v>18</v>
      </c>
      <c r="H33" s="1046" t="s">
        <v>23</v>
      </c>
      <c r="I33" s="19" t="s">
        <v>20</v>
      </c>
      <c r="J33" s="107">
        <v>44</v>
      </c>
      <c r="K33" s="179">
        <v>108</v>
      </c>
      <c r="L33" s="107"/>
      <c r="M33" s="107"/>
      <c r="N33" s="1651" t="s">
        <v>275</v>
      </c>
      <c r="O33" s="1070">
        <v>100</v>
      </c>
      <c r="P33" s="584">
        <f>64+11</f>
        <v>75</v>
      </c>
      <c r="Q33" s="584"/>
      <c r="R33" s="1049"/>
    </row>
    <row r="34" spans="1:18" s="1" customFormat="1" ht="21.75" customHeight="1">
      <c r="A34" s="1044"/>
      <c r="B34" s="1045"/>
      <c r="C34" s="1051"/>
      <c r="D34" s="1047"/>
      <c r="E34" s="1048"/>
      <c r="F34" s="556"/>
      <c r="G34" s="1050"/>
      <c r="H34" s="1046"/>
      <c r="I34" s="22" t="s">
        <v>126</v>
      </c>
      <c r="J34" s="113"/>
      <c r="K34" s="181">
        <v>44</v>
      </c>
      <c r="L34" s="113"/>
      <c r="M34" s="113"/>
      <c r="N34" s="1407"/>
      <c r="O34" s="202"/>
      <c r="P34" s="202"/>
      <c r="Q34" s="221"/>
      <c r="R34" s="1059"/>
    </row>
    <row r="35" spans="1:18" s="1" customFormat="1" ht="52.5" customHeight="1">
      <c r="A35" s="963"/>
      <c r="B35" s="950"/>
      <c r="C35" s="965"/>
      <c r="D35" s="942" t="s">
        <v>30</v>
      </c>
      <c r="E35" s="943" t="s">
        <v>169</v>
      </c>
      <c r="F35" s="89" t="s">
        <v>100</v>
      </c>
      <c r="G35" s="158" t="s">
        <v>18</v>
      </c>
      <c r="H35" s="142" t="s">
        <v>29</v>
      </c>
      <c r="I35" s="36" t="s">
        <v>20</v>
      </c>
      <c r="J35" s="113">
        <v>45</v>
      </c>
      <c r="K35" s="181">
        <v>36</v>
      </c>
      <c r="L35" s="113">
        <v>36</v>
      </c>
      <c r="M35" s="113">
        <v>36</v>
      </c>
      <c r="N35" s="635" t="s">
        <v>243</v>
      </c>
      <c r="O35" s="851" t="s">
        <v>244</v>
      </c>
      <c r="P35" s="851" t="s">
        <v>242</v>
      </c>
      <c r="Q35" s="852" t="s">
        <v>242</v>
      </c>
      <c r="R35" s="853" t="s">
        <v>242</v>
      </c>
    </row>
    <row r="36" spans="1:18" s="1" customFormat="1" ht="17.25" customHeight="1">
      <c r="A36" s="1373"/>
      <c r="B36" s="1374"/>
      <c r="C36" s="1595"/>
      <c r="D36" s="430" t="s">
        <v>33</v>
      </c>
      <c r="E36" s="1404" t="s">
        <v>149</v>
      </c>
      <c r="F36" s="1596"/>
      <c r="G36" s="1583" t="s">
        <v>18</v>
      </c>
      <c r="H36" s="1574" t="s">
        <v>31</v>
      </c>
      <c r="I36" s="25" t="s">
        <v>20</v>
      </c>
      <c r="J36" s="106">
        <v>151.69999999999999</v>
      </c>
      <c r="K36" s="178">
        <v>156.6</v>
      </c>
      <c r="L36" s="106">
        <v>160.30000000000001</v>
      </c>
      <c r="M36" s="106">
        <v>155.30000000000001</v>
      </c>
      <c r="N36" s="1139" t="s">
        <v>32</v>
      </c>
      <c r="O36" s="205">
        <v>2</v>
      </c>
      <c r="P36" s="223"/>
      <c r="Q36" s="378">
        <v>1</v>
      </c>
      <c r="R36" s="366"/>
    </row>
    <row r="37" spans="1:18" s="1" customFormat="1" ht="28.5" customHeight="1">
      <c r="A37" s="1373"/>
      <c r="B37" s="1374"/>
      <c r="C37" s="1595"/>
      <c r="D37" s="987"/>
      <c r="E37" s="1409"/>
      <c r="F37" s="1597"/>
      <c r="G37" s="1375"/>
      <c r="H37" s="1593"/>
      <c r="I37" s="19" t="s">
        <v>126</v>
      </c>
      <c r="J37" s="107">
        <v>7.9</v>
      </c>
      <c r="K37" s="179"/>
      <c r="L37" s="107"/>
      <c r="M37" s="107"/>
      <c r="N37" s="102" t="s">
        <v>161</v>
      </c>
      <c r="O37" s="828" t="s">
        <v>246</v>
      </c>
      <c r="P37" s="825">
        <v>95.4</v>
      </c>
      <c r="Q37" s="826" t="s">
        <v>245</v>
      </c>
      <c r="R37" s="827" t="s">
        <v>245</v>
      </c>
    </row>
    <row r="38" spans="1:18" s="1" customFormat="1" ht="15.75" customHeight="1">
      <c r="A38" s="1373"/>
      <c r="B38" s="1374"/>
      <c r="C38" s="1595"/>
      <c r="D38" s="987"/>
      <c r="E38" s="1409"/>
      <c r="F38" s="1597"/>
      <c r="G38" s="1375"/>
      <c r="H38" s="1593"/>
      <c r="I38" s="19"/>
      <c r="J38" s="107"/>
      <c r="K38" s="179"/>
      <c r="L38" s="107"/>
      <c r="M38" s="107"/>
      <c r="N38" s="749" t="s">
        <v>247</v>
      </c>
      <c r="O38" s="206">
        <v>3</v>
      </c>
      <c r="P38" s="224">
        <v>3</v>
      </c>
      <c r="Q38" s="379">
        <v>3</v>
      </c>
      <c r="R38" s="367">
        <v>3</v>
      </c>
    </row>
    <row r="39" spans="1:18" s="1" customFormat="1" ht="15" customHeight="1">
      <c r="A39" s="1373"/>
      <c r="B39" s="1374"/>
      <c r="C39" s="1595"/>
      <c r="D39" s="428"/>
      <c r="E39" s="1435"/>
      <c r="F39" s="1598"/>
      <c r="G39" s="1592"/>
      <c r="H39" s="143"/>
      <c r="I39" s="22"/>
      <c r="J39" s="113"/>
      <c r="K39" s="181"/>
      <c r="L39" s="113"/>
      <c r="M39" s="113"/>
      <c r="N39" s="750" t="s">
        <v>151</v>
      </c>
      <c r="O39" s="207">
        <v>10</v>
      </c>
      <c r="P39" s="225">
        <v>10</v>
      </c>
      <c r="Q39" s="380">
        <v>6</v>
      </c>
      <c r="R39" s="368">
        <v>8</v>
      </c>
    </row>
    <row r="40" spans="1:18" s="1" customFormat="1" ht="15.75" customHeight="1">
      <c r="A40" s="963"/>
      <c r="B40" s="964"/>
      <c r="C40" s="966"/>
      <c r="D40" s="987" t="s">
        <v>36</v>
      </c>
      <c r="E40" s="1402" t="s">
        <v>186</v>
      </c>
      <c r="F40" s="69"/>
      <c r="G40" s="960" t="s">
        <v>18</v>
      </c>
      <c r="H40" s="955" t="s">
        <v>34</v>
      </c>
      <c r="I40" s="19" t="s">
        <v>20</v>
      </c>
      <c r="J40" s="107">
        <v>39</v>
      </c>
      <c r="K40" s="179">
        <f>39+22</f>
        <v>61</v>
      </c>
      <c r="L40" s="107">
        <v>39</v>
      </c>
      <c r="M40" s="107">
        <v>39</v>
      </c>
      <c r="N40" s="635" t="s">
        <v>35</v>
      </c>
      <c r="O40" s="208">
        <v>130</v>
      </c>
      <c r="P40" s="226">
        <v>130</v>
      </c>
      <c r="Q40" s="381">
        <v>130</v>
      </c>
      <c r="R40" s="369">
        <v>130</v>
      </c>
    </row>
    <row r="41" spans="1:18" s="1" customFormat="1" ht="30" customHeight="1">
      <c r="A41" s="963"/>
      <c r="B41" s="964"/>
      <c r="C41" s="966"/>
      <c r="D41" s="301"/>
      <c r="E41" s="1448"/>
      <c r="F41" s="20"/>
      <c r="G41" s="960"/>
      <c r="H41" s="70"/>
      <c r="I41" s="19"/>
      <c r="J41" s="115"/>
      <c r="K41" s="183"/>
      <c r="L41" s="115"/>
      <c r="M41" s="115"/>
      <c r="N41" s="384"/>
      <c r="O41" s="385"/>
      <c r="P41" s="227"/>
      <c r="Q41" s="382"/>
      <c r="R41" s="370"/>
    </row>
    <row r="42" spans="1:18" s="1" customFormat="1" ht="27.75" customHeight="1">
      <c r="A42" s="963"/>
      <c r="B42" s="950"/>
      <c r="C42" s="965"/>
      <c r="D42" s="430" t="s">
        <v>37</v>
      </c>
      <c r="E42" s="1404" t="s">
        <v>38</v>
      </c>
      <c r="F42" s="73"/>
      <c r="G42" s="303" t="s">
        <v>18</v>
      </c>
      <c r="H42" s="1574" t="s">
        <v>39</v>
      </c>
      <c r="I42" s="25" t="s">
        <v>20</v>
      </c>
      <c r="J42" s="106">
        <v>20.3</v>
      </c>
      <c r="K42" s="178">
        <v>22</v>
      </c>
      <c r="L42" s="106">
        <v>22</v>
      </c>
      <c r="M42" s="106">
        <v>22</v>
      </c>
      <c r="N42" s="483" t="s">
        <v>40</v>
      </c>
      <c r="O42" s="203">
        <v>15</v>
      </c>
      <c r="P42" s="222">
        <v>38</v>
      </c>
      <c r="Q42" s="383">
        <v>38</v>
      </c>
      <c r="R42" s="371">
        <v>38</v>
      </c>
    </row>
    <row r="43" spans="1:18" s="1" customFormat="1" ht="41.25" customHeight="1">
      <c r="A43" s="23"/>
      <c r="B43" s="950"/>
      <c r="C43" s="965"/>
      <c r="D43" s="428"/>
      <c r="E43" s="1431"/>
      <c r="F43" s="21"/>
      <c r="G43" s="961"/>
      <c r="H43" s="1594"/>
      <c r="I43" s="22"/>
      <c r="J43" s="113"/>
      <c r="K43" s="181"/>
      <c r="L43" s="113"/>
      <c r="M43" s="113"/>
      <c r="N43" s="1003" t="s">
        <v>170</v>
      </c>
      <c r="O43" s="202">
        <v>1</v>
      </c>
      <c r="P43" s="221">
        <v>1</v>
      </c>
      <c r="Q43" s="24">
        <v>1</v>
      </c>
      <c r="R43" s="256">
        <v>1</v>
      </c>
    </row>
    <row r="44" spans="1:18" s="1" customFormat="1" ht="17.25" customHeight="1">
      <c r="A44" s="23"/>
      <c r="B44" s="964"/>
      <c r="C44" s="966"/>
      <c r="D44" s="940" t="s">
        <v>44</v>
      </c>
      <c r="E44" s="938" t="s">
        <v>117</v>
      </c>
      <c r="F44" s="73"/>
      <c r="G44" s="959" t="s">
        <v>18</v>
      </c>
      <c r="H44" s="1574" t="s">
        <v>112</v>
      </c>
      <c r="I44" s="511" t="s">
        <v>20</v>
      </c>
      <c r="J44" s="106">
        <v>20.399999999999999</v>
      </c>
      <c r="K44" s="178">
        <v>43.7</v>
      </c>
      <c r="L44" s="106">
        <v>43.7</v>
      </c>
      <c r="M44" s="106">
        <v>43.7</v>
      </c>
      <c r="N44" s="623" t="s">
        <v>118</v>
      </c>
      <c r="O44" s="211">
        <v>54</v>
      </c>
      <c r="P44" s="229">
        <v>55</v>
      </c>
      <c r="Q44" s="298">
        <v>55</v>
      </c>
      <c r="R44" s="255">
        <v>55</v>
      </c>
    </row>
    <row r="45" spans="1:18" s="1" customFormat="1" ht="19.5" customHeight="1">
      <c r="A45" s="23"/>
      <c r="B45" s="964"/>
      <c r="C45" s="966"/>
      <c r="D45" s="942"/>
      <c r="E45" s="499"/>
      <c r="F45" s="21"/>
      <c r="G45" s="961"/>
      <c r="H45" s="1599"/>
      <c r="I45" s="128"/>
      <c r="J45" s="113"/>
      <c r="K45" s="181"/>
      <c r="L45" s="113"/>
      <c r="M45" s="113"/>
      <c r="N45" s="101"/>
      <c r="O45" s="202"/>
      <c r="P45" s="221"/>
      <c r="Q45" s="24"/>
      <c r="R45" s="256"/>
    </row>
    <row r="46" spans="1:18" s="1" customFormat="1" ht="41.25" customHeight="1">
      <c r="A46" s="23"/>
      <c r="B46" s="964"/>
      <c r="C46" s="966"/>
      <c r="D46" s="429" t="s">
        <v>46</v>
      </c>
      <c r="E46" s="943" t="s">
        <v>187</v>
      </c>
      <c r="F46" s="417"/>
      <c r="G46" s="158">
        <v>1</v>
      </c>
      <c r="H46" s="418" t="s">
        <v>34</v>
      </c>
      <c r="I46" s="128" t="s">
        <v>20</v>
      </c>
      <c r="J46" s="113">
        <v>12</v>
      </c>
      <c r="K46" s="182">
        <v>12</v>
      </c>
      <c r="L46" s="114">
        <v>12</v>
      </c>
      <c r="M46" s="114">
        <v>12</v>
      </c>
      <c r="N46" s="528" t="s">
        <v>182</v>
      </c>
      <c r="O46" s="529">
        <v>1</v>
      </c>
      <c r="P46" s="530">
        <v>1</v>
      </c>
      <c r="Q46" s="531">
        <v>1</v>
      </c>
      <c r="R46" s="532">
        <v>1</v>
      </c>
    </row>
    <row r="47" spans="1:18" s="1" customFormat="1" ht="15" customHeight="1">
      <c r="A47" s="23"/>
      <c r="B47" s="950"/>
      <c r="C47" s="965"/>
      <c r="D47" s="941"/>
      <c r="E47" s="1600" t="s">
        <v>158</v>
      </c>
      <c r="F47" s="854"/>
      <c r="G47" s="855" t="s">
        <v>18</v>
      </c>
      <c r="H47" s="1602" t="s">
        <v>248</v>
      </c>
      <c r="I47" s="856" t="s">
        <v>42</v>
      </c>
      <c r="J47" s="857">
        <v>12.1</v>
      </c>
      <c r="K47" s="178"/>
      <c r="L47" s="106"/>
      <c r="M47" s="106"/>
      <c r="N47" s="1134"/>
      <c r="O47" s="480"/>
      <c r="P47" s="480"/>
      <c r="Q47" s="481"/>
      <c r="R47" s="482"/>
    </row>
    <row r="48" spans="1:18" s="1" customFormat="1" ht="15.75" customHeight="1">
      <c r="A48" s="23"/>
      <c r="B48" s="964"/>
      <c r="C48" s="965"/>
      <c r="D48" s="942"/>
      <c r="E48" s="1601"/>
      <c r="F48" s="858"/>
      <c r="G48" s="859"/>
      <c r="H48" s="1603"/>
      <c r="I48" s="860" t="s">
        <v>43</v>
      </c>
      <c r="J48" s="861"/>
      <c r="K48" s="181"/>
      <c r="L48" s="113"/>
      <c r="M48" s="113"/>
      <c r="N48" s="1135"/>
      <c r="O48" s="209"/>
      <c r="P48" s="228"/>
      <c r="Q48" s="386"/>
      <c r="R48" s="387"/>
    </row>
    <row r="49" spans="1:22" s="1" customFormat="1" ht="25.5" customHeight="1">
      <c r="A49" s="23"/>
      <c r="B49" s="964"/>
      <c r="C49" s="966"/>
      <c r="D49" s="940"/>
      <c r="E49" s="1604" t="s">
        <v>189</v>
      </c>
      <c r="F49" s="862"/>
      <c r="G49" s="863" t="s">
        <v>18</v>
      </c>
      <c r="H49" s="864" t="s">
        <v>29</v>
      </c>
      <c r="I49" s="865" t="s">
        <v>20</v>
      </c>
      <c r="J49" s="857">
        <v>3</v>
      </c>
      <c r="K49" s="866"/>
      <c r="L49" s="867"/>
      <c r="M49" s="867"/>
      <c r="N49" s="868" t="s">
        <v>193</v>
      </c>
      <c r="O49" s="211"/>
      <c r="P49" s="229"/>
      <c r="Q49" s="298"/>
      <c r="R49" s="255"/>
    </row>
    <row r="50" spans="1:22" s="1" customFormat="1" ht="26.25" customHeight="1">
      <c r="A50" s="23"/>
      <c r="B50" s="964"/>
      <c r="C50" s="966"/>
      <c r="D50" s="942"/>
      <c r="E50" s="1605"/>
      <c r="F50" s="858"/>
      <c r="G50" s="859"/>
      <c r="H50" s="869"/>
      <c r="I50" s="870"/>
      <c r="J50" s="861"/>
      <c r="K50" s="871"/>
      <c r="L50" s="861"/>
      <c r="M50" s="861"/>
      <c r="N50" s="872"/>
      <c r="O50" s="202"/>
      <c r="P50" s="522"/>
      <c r="Q50" s="24"/>
      <c r="R50" s="256"/>
    </row>
    <row r="51" spans="1:22" s="1" customFormat="1" ht="16.5" customHeight="1" thickBot="1">
      <c r="A51" s="26"/>
      <c r="B51" s="944"/>
      <c r="C51" s="435"/>
      <c r="D51" s="421"/>
      <c r="E51" s="419"/>
      <c r="F51" s="420"/>
      <c r="G51" s="421"/>
      <c r="H51" s="263"/>
      <c r="I51" s="744" t="s">
        <v>49</v>
      </c>
      <c r="J51" s="116">
        <f>SUM(J14:J50)</f>
        <v>7784.4999999999991</v>
      </c>
      <c r="K51" s="116">
        <f>SUM(K14:K50)</f>
        <v>9562.1000000000022</v>
      </c>
      <c r="L51" s="116">
        <f>SUM(L14:L50)</f>
        <v>8955.5</v>
      </c>
      <c r="M51" s="116">
        <f>SUM(M14:M50)</f>
        <v>8950.5</v>
      </c>
      <c r="N51" s="422"/>
      <c r="O51" s="423"/>
      <c r="P51" s="424"/>
      <c r="Q51" s="425"/>
      <c r="R51" s="426"/>
    </row>
    <row r="52" spans="1:22" s="1" customFormat="1" ht="18" customHeight="1">
      <c r="A52" s="1373" t="s">
        <v>13</v>
      </c>
      <c r="B52" s="1374" t="s">
        <v>13</v>
      </c>
      <c r="C52" s="1394" t="s">
        <v>22</v>
      </c>
      <c r="D52" s="82"/>
      <c r="E52" s="1402" t="s">
        <v>47</v>
      </c>
      <c r="F52" s="1397"/>
      <c r="G52" s="1378" t="s">
        <v>18</v>
      </c>
      <c r="H52" s="1606" t="s">
        <v>19</v>
      </c>
      <c r="I52" s="345" t="s">
        <v>20</v>
      </c>
      <c r="J52" s="154">
        <v>163.69999999999999</v>
      </c>
      <c r="K52" s="179">
        <f>235-1</f>
        <v>234</v>
      </c>
      <c r="L52" s="107">
        <v>235.7</v>
      </c>
      <c r="M52" s="107">
        <v>235.7</v>
      </c>
      <c r="N52" s="1380" t="s">
        <v>48</v>
      </c>
      <c r="O52" s="583">
        <v>8</v>
      </c>
      <c r="P52" s="583">
        <v>9</v>
      </c>
      <c r="Q52" s="1383">
        <v>9</v>
      </c>
      <c r="R52" s="1386">
        <v>9</v>
      </c>
    </row>
    <row r="53" spans="1:22" s="1" customFormat="1" ht="16.5" customHeight="1">
      <c r="A53" s="1373"/>
      <c r="B53" s="1374"/>
      <c r="C53" s="1394"/>
      <c r="D53" s="82"/>
      <c r="E53" s="1402"/>
      <c r="F53" s="1397"/>
      <c r="G53" s="1378"/>
      <c r="H53" s="1585"/>
      <c r="I53" s="22"/>
      <c r="J53" s="746"/>
      <c r="K53" s="181"/>
      <c r="L53" s="113"/>
      <c r="M53" s="113"/>
      <c r="N53" s="1381"/>
      <c r="O53" s="584"/>
      <c r="P53" s="584"/>
      <c r="Q53" s="1384"/>
      <c r="R53" s="1387"/>
    </row>
    <row r="54" spans="1:22" s="1" customFormat="1" ht="19.5" customHeight="1" thickBot="1">
      <c r="A54" s="1390"/>
      <c r="B54" s="1392"/>
      <c r="C54" s="1395"/>
      <c r="D54" s="76"/>
      <c r="E54" s="1403"/>
      <c r="F54" s="1398"/>
      <c r="G54" s="1379"/>
      <c r="H54" s="1607"/>
      <c r="I54" s="984" t="s">
        <v>49</v>
      </c>
      <c r="J54" s="116">
        <f t="shared" ref="J54:M54" si="0">SUM(J52:J53)</f>
        <v>163.69999999999999</v>
      </c>
      <c r="K54" s="670">
        <f t="shared" si="0"/>
        <v>234</v>
      </c>
      <c r="L54" s="116">
        <f t="shared" si="0"/>
        <v>235.7</v>
      </c>
      <c r="M54" s="116">
        <f t="shared" si="0"/>
        <v>235.7</v>
      </c>
      <c r="N54" s="1382"/>
      <c r="O54" s="585"/>
      <c r="P54" s="585"/>
      <c r="Q54" s="1385"/>
      <c r="R54" s="1388"/>
    </row>
    <row r="55" spans="1:22" s="1" customFormat="1" ht="24.75" customHeight="1">
      <c r="A55" s="1389" t="s">
        <v>13</v>
      </c>
      <c r="B55" s="1391" t="s">
        <v>13</v>
      </c>
      <c r="C55" s="1393" t="s">
        <v>26</v>
      </c>
      <c r="D55" s="300"/>
      <c r="E55" s="929" t="s">
        <v>50</v>
      </c>
      <c r="F55" s="1396"/>
      <c r="G55" s="1399" t="s">
        <v>18</v>
      </c>
      <c r="H55" s="1606" t="s">
        <v>19</v>
      </c>
      <c r="I55" s="345" t="s">
        <v>20</v>
      </c>
      <c r="J55" s="154">
        <v>274.39999999999998</v>
      </c>
      <c r="K55" s="187">
        <f>317.5-0.6</f>
        <v>316.89999999999998</v>
      </c>
      <c r="L55" s="154">
        <v>318</v>
      </c>
      <c r="M55" s="154">
        <v>318</v>
      </c>
      <c r="N55" s="390" t="s">
        <v>51</v>
      </c>
      <c r="O55" s="583">
        <v>31</v>
      </c>
      <c r="P55" s="583">
        <v>31</v>
      </c>
      <c r="Q55" s="974">
        <v>31</v>
      </c>
      <c r="R55" s="967">
        <v>31</v>
      </c>
    </row>
    <row r="56" spans="1:22" s="1" customFormat="1" ht="15" customHeight="1">
      <c r="A56" s="1373"/>
      <c r="B56" s="1374"/>
      <c r="C56" s="1394"/>
      <c r="D56" s="82"/>
      <c r="E56" s="953"/>
      <c r="F56" s="1397"/>
      <c r="G56" s="1378"/>
      <c r="H56" s="1599"/>
      <c r="I56" s="22"/>
      <c r="J56" s="113"/>
      <c r="K56" s="181"/>
      <c r="L56" s="113"/>
      <c r="M56" s="113"/>
      <c r="N56" s="1005"/>
      <c r="O56" s="584"/>
      <c r="P56" s="584"/>
      <c r="Q56" s="975"/>
      <c r="R56" s="968"/>
    </row>
    <row r="57" spans="1:22" s="1" customFormat="1" ht="24.75" customHeight="1">
      <c r="A57" s="1373"/>
      <c r="B57" s="1374"/>
      <c r="C57" s="1394"/>
      <c r="D57" s="82"/>
      <c r="E57" s="953"/>
      <c r="F57" s="1397"/>
      <c r="G57" s="1378"/>
      <c r="H57" s="955" t="s">
        <v>23</v>
      </c>
      <c r="I57" s="18" t="s">
        <v>20</v>
      </c>
      <c r="J57" s="114">
        <v>57.9</v>
      </c>
      <c r="K57" s="182">
        <v>49.8</v>
      </c>
      <c r="L57" s="114">
        <v>48.8</v>
      </c>
      <c r="M57" s="114">
        <v>48.8</v>
      </c>
      <c r="N57" s="635"/>
      <c r="O57" s="584"/>
      <c r="P57" s="584"/>
      <c r="Q57" s="975"/>
      <c r="R57" s="968"/>
    </row>
    <row r="58" spans="1:22" s="1" customFormat="1" ht="19.5" customHeight="1" thickBot="1">
      <c r="A58" s="1390"/>
      <c r="B58" s="1392"/>
      <c r="C58" s="1395"/>
      <c r="D58" s="76"/>
      <c r="E58" s="949"/>
      <c r="F58" s="1398"/>
      <c r="G58" s="1379"/>
      <c r="H58" s="979"/>
      <c r="I58" s="984" t="s">
        <v>49</v>
      </c>
      <c r="J58" s="116">
        <f>SUM(J55:J57)</f>
        <v>332.29999999999995</v>
      </c>
      <c r="K58" s="670">
        <f t="shared" ref="K58:M58" si="1">SUM(K55:K57)</f>
        <v>366.7</v>
      </c>
      <c r="L58" s="116">
        <f t="shared" si="1"/>
        <v>366.8</v>
      </c>
      <c r="M58" s="116">
        <f t="shared" si="1"/>
        <v>366.8</v>
      </c>
      <c r="N58" s="103"/>
      <c r="O58" s="539"/>
      <c r="P58" s="539"/>
      <c r="Q58" s="937"/>
      <c r="R58" s="972"/>
    </row>
    <row r="59" spans="1:22" s="1" customFormat="1" ht="18" customHeight="1">
      <c r="A59" s="1389" t="s">
        <v>13</v>
      </c>
      <c r="B59" s="1417" t="s">
        <v>13</v>
      </c>
      <c r="C59" s="1393" t="s">
        <v>28</v>
      </c>
      <c r="D59" s="300"/>
      <c r="E59" s="1400" t="s">
        <v>113</v>
      </c>
      <c r="F59" s="1396"/>
      <c r="G59" s="1399" t="s">
        <v>18</v>
      </c>
      <c r="H59" s="1606" t="s">
        <v>112</v>
      </c>
      <c r="I59" s="355" t="s">
        <v>20</v>
      </c>
      <c r="J59" s="154">
        <v>158.9</v>
      </c>
      <c r="K59" s="187">
        <f>211.7-0.5</f>
        <v>211.2</v>
      </c>
      <c r="L59" s="187">
        <v>211.7</v>
      </c>
      <c r="M59" s="187">
        <v>211.7</v>
      </c>
      <c r="N59" s="1380" t="s">
        <v>114</v>
      </c>
      <c r="O59" s="583">
        <v>11</v>
      </c>
      <c r="P59" s="583">
        <v>11</v>
      </c>
      <c r="Q59" s="1410">
        <v>11</v>
      </c>
      <c r="R59" s="1413">
        <v>11</v>
      </c>
    </row>
    <row r="60" spans="1:22" s="1" customFormat="1" ht="19.5" customHeight="1">
      <c r="A60" s="1373"/>
      <c r="B60" s="1418"/>
      <c r="C60" s="1394"/>
      <c r="D60" s="82"/>
      <c r="E60" s="1402"/>
      <c r="F60" s="1397"/>
      <c r="G60" s="1378"/>
      <c r="H60" s="1599"/>
      <c r="I60" s="128"/>
      <c r="J60" s="479"/>
      <c r="K60" s="181"/>
      <c r="L60" s="113"/>
      <c r="M60" s="113"/>
      <c r="N60" s="1381"/>
      <c r="O60" s="584"/>
      <c r="P60" s="584"/>
      <c r="Q60" s="1411"/>
      <c r="R60" s="1414"/>
    </row>
    <row r="61" spans="1:22" s="1" customFormat="1" ht="18.75" customHeight="1">
      <c r="A61" s="1373"/>
      <c r="B61" s="1418"/>
      <c r="C61" s="1394"/>
      <c r="D61" s="82"/>
      <c r="E61" s="1402"/>
      <c r="F61" s="1397"/>
      <c r="G61" s="1378"/>
      <c r="H61" s="955" t="s">
        <v>23</v>
      </c>
      <c r="I61" s="391" t="s">
        <v>20</v>
      </c>
      <c r="J61" s="1140">
        <v>4.3</v>
      </c>
      <c r="K61" s="182">
        <v>3.9</v>
      </c>
      <c r="L61" s="114">
        <v>3.9</v>
      </c>
      <c r="M61" s="114">
        <v>3.9</v>
      </c>
      <c r="N61" s="1381"/>
      <c r="O61" s="584"/>
      <c r="P61" s="584"/>
      <c r="Q61" s="1411"/>
      <c r="R61" s="1414"/>
      <c r="S61" s="316"/>
    </row>
    <row r="62" spans="1:22" s="1" customFormat="1" ht="19.5" customHeight="1" thickBot="1">
      <c r="A62" s="1390"/>
      <c r="B62" s="1419"/>
      <c r="C62" s="1395"/>
      <c r="D62" s="76"/>
      <c r="E62" s="1403"/>
      <c r="F62" s="1398"/>
      <c r="G62" s="1379"/>
      <c r="H62" s="979"/>
      <c r="I62" s="1123" t="s">
        <v>49</v>
      </c>
      <c r="J62" s="357">
        <f>SUM(J59:J61)</f>
        <v>163.20000000000002</v>
      </c>
      <c r="K62" s="745">
        <f>SUM(K59:K61)</f>
        <v>215.1</v>
      </c>
      <c r="L62" s="357">
        <f t="shared" ref="L62:M62" si="2">SUM(L59:L61)</f>
        <v>215.6</v>
      </c>
      <c r="M62" s="357">
        <f t="shared" si="2"/>
        <v>215.6</v>
      </c>
      <c r="N62" s="1382"/>
      <c r="O62" s="585"/>
      <c r="P62" s="585"/>
      <c r="Q62" s="1412"/>
      <c r="R62" s="1415"/>
    </row>
    <row r="63" spans="1:22" s="1" customFormat="1" ht="19.5" customHeight="1">
      <c r="A63" s="1389" t="s">
        <v>13</v>
      </c>
      <c r="B63" s="1391" t="s">
        <v>13</v>
      </c>
      <c r="C63" s="1393" t="s">
        <v>30</v>
      </c>
      <c r="D63" s="300"/>
      <c r="E63" s="1400" t="s">
        <v>52</v>
      </c>
      <c r="F63" s="1396"/>
      <c r="G63" s="1399" t="s">
        <v>18</v>
      </c>
      <c r="H63" s="928" t="s">
        <v>23</v>
      </c>
      <c r="I63" s="34" t="s">
        <v>20</v>
      </c>
      <c r="J63" s="117">
        <v>15.7</v>
      </c>
      <c r="K63" s="184">
        <v>15.7</v>
      </c>
      <c r="L63" s="117">
        <v>15.7</v>
      </c>
      <c r="M63" s="117">
        <v>15.7</v>
      </c>
      <c r="N63" s="390"/>
      <c r="O63" s="538"/>
      <c r="P63" s="538"/>
      <c r="Q63" s="935"/>
      <c r="R63" s="970"/>
      <c r="V63" s="1291"/>
    </row>
    <row r="64" spans="1:22" s="1" customFormat="1" ht="15.75" customHeight="1" thickBot="1">
      <c r="A64" s="1390"/>
      <c r="B64" s="1392"/>
      <c r="C64" s="1395"/>
      <c r="D64" s="76"/>
      <c r="E64" s="1416"/>
      <c r="F64" s="1398"/>
      <c r="G64" s="1379"/>
      <c r="H64" s="145"/>
      <c r="I64" s="984" t="s">
        <v>49</v>
      </c>
      <c r="J64" s="118">
        <f t="shared" ref="J64:M64" si="3">SUM(J63:J63)</f>
        <v>15.7</v>
      </c>
      <c r="K64" s="263">
        <f t="shared" si="3"/>
        <v>15.7</v>
      </c>
      <c r="L64" s="118">
        <f t="shared" si="3"/>
        <v>15.7</v>
      </c>
      <c r="M64" s="118">
        <f t="shared" si="3"/>
        <v>15.7</v>
      </c>
      <c r="N64" s="104"/>
      <c r="O64" s="585"/>
      <c r="P64" s="585"/>
      <c r="Q64" s="976"/>
      <c r="R64" s="969"/>
      <c r="V64" s="1291"/>
    </row>
    <row r="65" spans="1:21" s="1" customFormat="1" ht="28.5" customHeight="1">
      <c r="A65" s="932" t="s">
        <v>13</v>
      </c>
      <c r="B65" s="393" t="s">
        <v>13</v>
      </c>
      <c r="C65" s="436" t="s">
        <v>33</v>
      </c>
      <c r="D65" s="300"/>
      <c r="E65" s="1000" t="s">
        <v>53</v>
      </c>
      <c r="F65" s="394"/>
      <c r="G65" s="946"/>
      <c r="H65" s="395"/>
      <c r="I65" s="34" t="s">
        <v>20</v>
      </c>
      <c r="J65" s="154"/>
      <c r="K65" s="187"/>
      <c r="L65" s="166"/>
      <c r="M65" s="154"/>
      <c r="N65" s="324"/>
      <c r="O65" s="991"/>
      <c r="P65" s="991"/>
      <c r="Q65" s="388"/>
      <c r="R65" s="258"/>
    </row>
    <row r="66" spans="1:21" s="1" customFormat="1" ht="15.75" customHeight="1">
      <c r="A66" s="963"/>
      <c r="B66" s="27"/>
      <c r="C66" s="437"/>
      <c r="D66" s="752" t="s">
        <v>13</v>
      </c>
      <c r="E66" s="1404" t="s">
        <v>119</v>
      </c>
      <c r="F66" s="77"/>
      <c r="G66" s="1082" t="s">
        <v>18</v>
      </c>
      <c r="H66" s="1574" t="s">
        <v>19</v>
      </c>
      <c r="I66" s="25" t="s">
        <v>20</v>
      </c>
      <c r="J66" s="911">
        <v>52.8</v>
      </c>
      <c r="K66" s="912">
        <v>52.8</v>
      </c>
      <c r="L66" s="911">
        <v>52.8</v>
      </c>
      <c r="M66" s="911">
        <v>52.8</v>
      </c>
      <c r="N66" s="1406" t="s">
        <v>104</v>
      </c>
      <c r="O66" s="229">
        <v>3</v>
      </c>
      <c r="P66" s="229">
        <v>3</v>
      </c>
      <c r="Q66" s="298">
        <v>3</v>
      </c>
      <c r="R66" s="255">
        <v>3</v>
      </c>
    </row>
    <row r="67" spans="1:21" s="1" customFormat="1" ht="25.5" customHeight="1">
      <c r="A67" s="963"/>
      <c r="B67" s="27"/>
      <c r="C67" s="437"/>
      <c r="D67" s="951"/>
      <c r="E67" s="1405"/>
      <c r="F67" s="302"/>
      <c r="G67" s="1084"/>
      <c r="H67" s="1608"/>
      <c r="I67" s="19"/>
      <c r="J67" s="343"/>
      <c r="K67" s="342"/>
      <c r="L67" s="340"/>
      <c r="M67" s="343"/>
      <c r="N67" s="1609"/>
      <c r="O67" s="584"/>
      <c r="P67" s="584"/>
      <c r="Q67" s="975"/>
      <c r="R67" s="968"/>
    </row>
    <row r="68" spans="1:21" s="1" customFormat="1" ht="18" customHeight="1">
      <c r="A68" s="963"/>
      <c r="B68" s="27"/>
      <c r="C68" s="437"/>
      <c r="D68" s="951"/>
      <c r="E68" s="1405"/>
      <c r="F68" s="302"/>
      <c r="G68" s="960">
        <v>5</v>
      </c>
      <c r="H68" s="1081" t="s">
        <v>131</v>
      </c>
      <c r="I68" s="598" t="s">
        <v>20</v>
      </c>
      <c r="J68" s="106">
        <v>61.5</v>
      </c>
      <c r="K68" s="164">
        <v>20.5</v>
      </c>
      <c r="L68" s="120">
        <v>20.5</v>
      </c>
      <c r="M68" s="106">
        <v>20.5</v>
      </c>
      <c r="N68" s="1408" t="s">
        <v>138</v>
      </c>
      <c r="O68" s="1117">
        <v>1</v>
      </c>
      <c r="P68" s="1117">
        <v>1</v>
      </c>
      <c r="Q68" s="1118">
        <v>1</v>
      </c>
      <c r="R68" s="1119">
        <v>1</v>
      </c>
    </row>
    <row r="69" spans="1:21" s="1" customFormat="1" ht="16.5" customHeight="1">
      <c r="A69" s="1112"/>
      <c r="B69" s="27"/>
      <c r="C69" s="437"/>
      <c r="D69" s="1114"/>
      <c r="E69" s="1113"/>
      <c r="F69" s="302"/>
      <c r="G69" s="1115"/>
      <c r="H69" s="449"/>
      <c r="I69" s="1116" t="s">
        <v>126</v>
      </c>
      <c r="J69" s="113"/>
      <c r="K69" s="165">
        <v>22.6</v>
      </c>
      <c r="L69" s="122"/>
      <c r="M69" s="113"/>
      <c r="N69" s="1407"/>
      <c r="O69" s="1120"/>
      <c r="P69" s="1120"/>
      <c r="Q69" s="1121"/>
      <c r="R69" s="1122"/>
    </row>
    <row r="70" spans="1:21" s="1" customFormat="1" ht="30" customHeight="1">
      <c r="A70" s="963"/>
      <c r="B70" s="27"/>
      <c r="C70" s="437"/>
      <c r="D70" s="959" t="s">
        <v>22</v>
      </c>
      <c r="E70" s="1404" t="s">
        <v>262</v>
      </c>
      <c r="F70" s="28"/>
      <c r="G70" s="144" t="s">
        <v>54</v>
      </c>
      <c r="H70" s="1574" t="s">
        <v>55</v>
      </c>
      <c r="I70" s="17" t="s">
        <v>20</v>
      </c>
      <c r="J70" s="106">
        <v>65</v>
      </c>
      <c r="K70" s="178">
        <f>65.2-15.6</f>
        <v>49.6</v>
      </c>
      <c r="L70" s="120">
        <v>54.6</v>
      </c>
      <c r="M70" s="106">
        <v>54.6</v>
      </c>
      <c r="N70" s="483" t="s">
        <v>56</v>
      </c>
      <c r="O70" s="222">
        <v>10</v>
      </c>
      <c r="P70" s="222">
        <v>10</v>
      </c>
      <c r="Q70" s="383">
        <v>10</v>
      </c>
      <c r="R70" s="371">
        <v>10</v>
      </c>
    </row>
    <row r="71" spans="1:21" s="1" customFormat="1" ht="60" customHeight="1">
      <c r="A71" s="963"/>
      <c r="B71" s="27"/>
      <c r="C71" s="427"/>
      <c r="D71" s="951"/>
      <c r="E71" s="1409"/>
      <c r="F71" s="67"/>
      <c r="G71" s="960"/>
      <c r="H71" s="1610"/>
      <c r="I71" s="97"/>
      <c r="J71" s="109"/>
      <c r="K71" s="185"/>
      <c r="L71" s="167"/>
      <c r="M71" s="109"/>
      <c r="N71" s="157" t="s">
        <v>249</v>
      </c>
      <c r="O71" s="224">
        <v>35</v>
      </c>
      <c r="P71" s="224">
        <v>17</v>
      </c>
      <c r="Q71" s="379">
        <v>22</v>
      </c>
      <c r="R71" s="367">
        <v>22</v>
      </c>
    </row>
    <row r="72" spans="1:21" s="1" customFormat="1" ht="63.75" customHeight="1">
      <c r="A72" s="963"/>
      <c r="B72" s="27"/>
      <c r="C72" s="427"/>
      <c r="D72" s="524"/>
      <c r="E72" s="1409"/>
      <c r="F72" s="67"/>
      <c r="G72" s="960"/>
      <c r="H72" s="847"/>
      <c r="I72" s="97"/>
      <c r="J72" s="109"/>
      <c r="K72" s="185"/>
      <c r="L72" s="167"/>
      <c r="M72" s="109"/>
      <c r="N72" s="1296" t="s">
        <v>266</v>
      </c>
      <c r="O72" s="221"/>
      <c r="P72" s="221">
        <v>315</v>
      </c>
      <c r="Q72" s="399">
        <v>315</v>
      </c>
      <c r="R72" s="256">
        <v>315</v>
      </c>
      <c r="T72" s="316"/>
    </row>
    <row r="73" spans="1:21" s="1" customFormat="1" ht="25.5" customHeight="1">
      <c r="A73" s="963"/>
      <c r="B73" s="27"/>
      <c r="C73" s="427"/>
      <c r="D73" s="941" t="s">
        <v>26</v>
      </c>
      <c r="E73" s="1430" t="s">
        <v>282</v>
      </c>
      <c r="F73" s="67"/>
      <c r="G73" s="960"/>
      <c r="H73" s="146"/>
      <c r="I73" s="400" t="s">
        <v>20</v>
      </c>
      <c r="J73" s="401"/>
      <c r="K73" s="1298">
        <f>56.4-35-3</f>
        <v>18.399999999999999</v>
      </c>
      <c r="L73" s="1299">
        <v>30.4</v>
      </c>
      <c r="M73" s="401">
        <v>30.4</v>
      </c>
      <c r="N73" s="1086" t="s">
        <v>267</v>
      </c>
      <c r="O73" s="600">
        <v>5</v>
      </c>
      <c r="P73" s="600">
        <v>35</v>
      </c>
      <c r="Q73" s="601">
        <v>35</v>
      </c>
      <c r="R73" s="602">
        <v>35</v>
      </c>
      <c r="U73" s="316"/>
    </row>
    <row r="74" spans="1:21" s="1" customFormat="1" ht="27" customHeight="1">
      <c r="A74" s="963"/>
      <c r="B74" s="27"/>
      <c r="C74" s="427"/>
      <c r="D74" s="942"/>
      <c r="E74" s="1431"/>
      <c r="F74" s="68"/>
      <c r="G74" s="960"/>
      <c r="H74" s="146"/>
      <c r="I74" s="98"/>
      <c r="J74" s="563"/>
      <c r="K74" s="566"/>
      <c r="L74" s="1297"/>
      <c r="M74" s="563"/>
      <c r="N74" s="1300" t="s">
        <v>291</v>
      </c>
      <c r="O74" s="1287"/>
      <c r="P74" s="1287"/>
      <c r="Q74" s="1288">
        <v>1</v>
      </c>
      <c r="R74" s="1289">
        <v>1</v>
      </c>
    </row>
    <row r="75" spans="1:21" s="1" customFormat="1" ht="25.5" customHeight="1">
      <c r="A75" s="963"/>
      <c r="B75" s="27"/>
      <c r="C75" s="427"/>
      <c r="D75" s="941" t="s">
        <v>28</v>
      </c>
      <c r="E75" s="1430" t="s">
        <v>251</v>
      </c>
      <c r="F75" s="67"/>
      <c r="G75" s="960"/>
      <c r="H75" s="146"/>
      <c r="I75" s="400" t="s">
        <v>20</v>
      </c>
      <c r="J75" s="401"/>
      <c r="K75" s="1298">
        <f>36.4-5</f>
        <v>31.4</v>
      </c>
      <c r="L75" s="1299">
        <v>35</v>
      </c>
      <c r="M75" s="401">
        <v>35</v>
      </c>
      <c r="N75" s="1254" t="s">
        <v>252</v>
      </c>
      <c r="O75" s="1301"/>
      <c r="P75" s="600">
        <v>1</v>
      </c>
      <c r="Q75" s="601">
        <v>1</v>
      </c>
      <c r="R75" s="602">
        <v>1</v>
      </c>
    </row>
    <row r="76" spans="1:21" s="1" customFormat="1" ht="25.5" customHeight="1">
      <c r="A76" s="963"/>
      <c r="B76" s="27"/>
      <c r="C76" s="427"/>
      <c r="D76" s="1309"/>
      <c r="E76" s="1431"/>
      <c r="F76" s="68"/>
      <c r="G76" s="1307"/>
      <c r="H76" s="146"/>
      <c r="I76" s="98"/>
      <c r="J76" s="923"/>
      <c r="K76" s="924"/>
      <c r="L76" s="924"/>
      <c r="M76" s="924"/>
      <c r="N76" s="1142" t="s">
        <v>250</v>
      </c>
      <c r="O76" s="1315"/>
      <c r="P76" s="1315">
        <v>1</v>
      </c>
      <c r="Q76" s="873"/>
      <c r="R76" s="874"/>
    </row>
    <row r="77" spans="1:21" s="1" customFormat="1" ht="22.5" customHeight="1">
      <c r="A77" s="1306"/>
      <c r="B77" s="27"/>
      <c r="C77" s="427"/>
      <c r="D77" s="1308" t="s">
        <v>30</v>
      </c>
      <c r="E77" s="1430" t="s">
        <v>298</v>
      </c>
      <c r="F77" s="67"/>
      <c r="G77" s="1307"/>
      <c r="H77" s="146"/>
      <c r="I77" s="400"/>
      <c r="J77" s="401"/>
      <c r="K77" s="1298"/>
      <c r="L77" s="1299"/>
      <c r="M77" s="401"/>
      <c r="N77" s="1310" t="s">
        <v>297</v>
      </c>
      <c r="O77" s="1301"/>
      <c r="P77" s="1301">
        <v>1</v>
      </c>
      <c r="Q77" s="601"/>
      <c r="R77" s="602"/>
    </row>
    <row r="78" spans="1:21" s="1" customFormat="1" ht="30" customHeight="1">
      <c r="A78" s="1306"/>
      <c r="B78" s="27"/>
      <c r="C78" s="427"/>
      <c r="D78" s="1309"/>
      <c r="E78" s="1431"/>
      <c r="F78" s="68"/>
      <c r="G78" s="1307"/>
      <c r="H78" s="146"/>
      <c r="I78" s="98"/>
      <c r="J78" s="923"/>
      <c r="K78" s="924"/>
      <c r="L78" s="924"/>
      <c r="M78" s="924"/>
      <c r="N78" s="1283"/>
      <c r="O78" s="1312"/>
      <c r="P78" s="1312"/>
      <c r="Q78" s="1313"/>
      <c r="R78" s="1314"/>
    </row>
    <row r="79" spans="1:21" s="1" customFormat="1" ht="27" customHeight="1">
      <c r="A79" s="1083"/>
      <c r="B79" s="27"/>
      <c r="C79" s="427"/>
      <c r="D79" s="1085"/>
      <c r="E79" s="1611" t="s">
        <v>99</v>
      </c>
      <c r="F79" s="1097"/>
      <c r="G79" s="1613"/>
      <c r="H79" s="1311"/>
      <c r="I79" s="1107" t="s">
        <v>20</v>
      </c>
      <c r="J79" s="1098">
        <v>17.3</v>
      </c>
      <c r="K79" s="1104"/>
      <c r="L79" s="1098"/>
      <c r="M79" s="1099"/>
      <c r="N79" s="1106" t="s">
        <v>136</v>
      </c>
      <c r="O79" s="1091">
        <v>5</v>
      </c>
      <c r="P79" s="1091"/>
      <c r="Q79" s="1092"/>
      <c r="R79" s="1093"/>
      <c r="T79" s="316"/>
      <c r="U79" s="316"/>
    </row>
    <row r="80" spans="1:21" s="1" customFormat="1" ht="27" customHeight="1">
      <c r="A80" s="1083"/>
      <c r="B80" s="27"/>
      <c r="C80" s="427"/>
      <c r="D80" s="1085"/>
      <c r="E80" s="1612"/>
      <c r="F80" s="1100"/>
      <c r="G80" s="1614"/>
      <c r="H80" s="1105"/>
      <c r="I80" s="1108" t="s">
        <v>20</v>
      </c>
      <c r="J80" s="1101">
        <v>45</v>
      </c>
      <c r="K80" s="1102"/>
      <c r="L80" s="1101"/>
      <c r="M80" s="1103"/>
      <c r="N80" s="1094" t="s">
        <v>185</v>
      </c>
      <c r="O80" s="1027">
        <v>1</v>
      </c>
      <c r="P80" s="1027"/>
      <c r="Q80" s="1095"/>
      <c r="R80" s="1096"/>
    </row>
    <row r="81" spans="1:18" s="1" customFormat="1" ht="15.75" customHeight="1" thickBot="1">
      <c r="A81" s="933"/>
      <c r="B81" s="396"/>
      <c r="C81" s="438"/>
      <c r="D81" s="421"/>
      <c r="E81" s="920"/>
      <c r="F81" s="921"/>
      <c r="G81" s="351"/>
      <c r="H81" s="670"/>
      <c r="I81" s="984" t="s">
        <v>49</v>
      </c>
      <c r="J81" s="116">
        <f>SUM(J66:J80)</f>
        <v>241.60000000000002</v>
      </c>
      <c r="K81" s="116">
        <f>SUM(K66:K76)</f>
        <v>195.3</v>
      </c>
      <c r="L81" s="116">
        <f>SUM(L66:L76)</f>
        <v>193.3</v>
      </c>
      <c r="M81" s="116">
        <f>SUM(M66:M76)</f>
        <v>193.3</v>
      </c>
      <c r="N81" s="922"/>
      <c r="O81" s="1088"/>
      <c r="P81" s="1089"/>
      <c r="Q81" s="1090"/>
      <c r="R81" s="426"/>
    </row>
    <row r="82" spans="1:18" s="4" customFormat="1" ht="18.75" customHeight="1">
      <c r="A82" s="1373" t="s">
        <v>13</v>
      </c>
      <c r="B82" s="1418" t="s">
        <v>13</v>
      </c>
      <c r="C82" s="1394" t="s">
        <v>36</v>
      </c>
      <c r="D82" s="82"/>
      <c r="E82" s="1402" t="s">
        <v>57</v>
      </c>
      <c r="F82" s="1424"/>
      <c r="G82" s="1429" t="s">
        <v>18</v>
      </c>
      <c r="H82" s="1585" t="s">
        <v>159</v>
      </c>
      <c r="I82" s="392" t="s">
        <v>20</v>
      </c>
      <c r="J82" s="107">
        <v>54</v>
      </c>
      <c r="K82" s="179">
        <v>91</v>
      </c>
      <c r="L82" s="107">
        <v>3985.6</v>
      </c>
      <c r="M82" s="107">
        <v>1070</v>
      </c>
      <c r="N82" s="1420" t="s">
        <v>199</v>
      </c>
      <c r="O82" s="584">
        <v>1</v>
      </c>
      <c r="P82" s="584">
        <v>2</v>
      </c>
      <c r="Q82" s="975">
        <v>3</v>
      </c>
      <c r="R82" s="968">
        <v>3</v>
      </c>
    </row>
    <row r="83" spans="1:18" s="4" customFormat="1" ht="18" customHeight="1">
      <c r="A83" s="1373"/>
      <c r="B83" s="1418"/>
      <c r="C83" s="1394"/>
      <c r="D83" s="82"/>
      <c r="E83" s="1402"/>
      <c r="F83" s="1424"/>
      <c r="G83" s="1429"/>
      <c r="H83" s="1585"/>
      <c r="I83" s="60" t="s">
        <v>126</v>
      </c>
      <c r="J83" s="125">
        <v>2904.2</v>
      </c>
      <c r="K83" s="188">
        <v>2904.2</v>
      </c>
      <c r="L83" s="125"/>
      <c r="M83" s="125"/>
      <c r="N83" s="1420"/>
      <c r="O83" s="584"/>
      <c r="P83" s="584"/>
      <c r="Q83" s="975"/>
      <c r="R83" s="968"/>
    </row>
    <row r="84" spans="1:18" s="4" customFormat="1" ht="13.5" thickBot="1">
      <c r="A84" s="1390"/>
      <c r="B84" s="1419"/>
      <c r="C84" s="1395"/>
      <c r="D84" s="76"/>
      <c r="E84" s="1403"/>
      <c r="F84" s="1425"/>
      <c r="G84" s="1427"/>
      <c r="H84" s="1607"/>
      <c r="I84" s="99" t="s">
        <v>49</v>
      </c>
      <c r="J84" s="118">
        <f>J82+J83</f>
        <v>2958.2</v>
      </c>
      <c r="K84" s="263">
        <f t="shared" ref="K84:M84" si="4">K82+K83</f>
        <v>2995.2</v>
      </c>
      <c r="L84" s="118">
        <f t="shared" si="4"/>
        <v>3985.6</v>
      </c>
      <c r="M84" s="118">
        <f t="shared" si="4"/>
        <v>1070</v>
      </c>
      <c r="N84" s="1421"/>
      <c r="O84" s="585"/>
      <c r="P84" s="585"/>
      <c r="Q84" s="976"/>
      <c r="R84" s="969"/>
    </row>
    <row r="85" spans="1:18" s="4" customFormat="1" ht="21" customHeight="1">
      <c r="A85" s="1389" t="s">
        <v>13</v>
      </c>
      <c r="B85" s="1417" t="s">
        <v>13</v>
      </c>
      <c r="C85" s="1422" t="s">
        <v>37</v>
      </c>
      <c r="D85" s="82"/>
      <c r="E85" s="1400" t="s">
        <v>58</v>
      </c>
      <c r="F85" s="1424"/>
      <c r="G85" s="1426" t="s">
        <v>18</v>
      </c>
      <c r="H85" s="1616" t="s">
        <v>19</v>
      </c>
      <c r="I85" s="100" t="s">
        <v>20</v>
      </c>
      <c r="J85" s="169">
        <v>29</v>
      </c>
      <c r="K85" s="125">
        <v>29</v>
      </c>
      <c r="L85" s="125">
        <v>29</v>
      </c>
      <c r="M85" s="125">
        <v>29</v>
      </c>
      <c r="N85" s="30"/>
      <c r="O85" s="583"/>
      <c r="P85" s="583"/>
      <c r="Q85" s="974"/>
      <c r="R85" s="967"/>
    </row>
    <row r="86" spans="1:18" s="4" customFormat="1" ht="18.75" customHeight="1" thickBot="1">
      <c r="A86" s="1390"/>
      <c r="B86" s="1419"/>
      <c r="C86" s="1423"/>
      <c r="D86" s="76"/>
      <c r="E86" s="1403"/>
      <c r="F86" s="1425"/>
      <c r="G86" s="1427"/>
      <c r="H86" s="1617"/>
      <c r="I86" s="96" t="s">
        <v>49</v>
      </c>
      <c r="J86" s="93">
        <f t="shared" ref="J86:M86" si="5">J85</f>
        <v>29</v>
      </c>
      <c r="K86" s="118">
        <f t="shared" si="5"/>
        <v>29</v>
      </c>
      <c r="L86" s="118">
        <f t="shared" si="5"/>
        <v>29</v>
      </c>
      <c r="M86" s="118">
        <f t="shared" si="5"/>
        <v>29</v>
      </c>
      <c r="N86" s="126"/>
      <c r="O86" s="585"/>
      <c r="P86" s="585"/>
      <c r="Q86" s="976"/>
      <c r="R86" s="969"/>
    </row>
    <row r="87" spans="1:18" s="1" customFormat="1" ht="56.25" customHeight="1">
      <c r="A87" s="31" t="s">
        <v>13</v>
      </c>
      <c r="B87" s="32" t="s">
        <v>13</v>
      </c>
      <c r="C87" s="444" t="s">
        <v>41</v>
      </c>
      <c r="D87" s="439"/>
      <c r="E87" s="1004" t="s">
        <v>59</v>
      </c>
      <c r="F87" s="476"/>
      <c r="G87" s="477"/>
      <c r="H87" s="475"/>
      <c r="I87" s="88"/>
      <c r="J87" s="119"/>
      <c r="K87" s="119"/>
      <c r="L87" s="119"/>
      <c r="M87" s="119"/>
      <c r="N87" s="87"/>
      <c r="O87" s="231"/>
      <c r="P87" s="231"/>
      <c r="Q87" s="403"/>
      <c r="R87" s="406"/>
    </row>
    <row r="88" spans="1:18" s="1" customFormat="1" ht="18" customHeight="1">
      <c r="A88" s="13"/>
      <c r="B88" s="14"/>
      <c r="C88" s="433"/>
      <c r="D88" s="752" t="s">
        <v>13</v>
      </c>
      <c r="E88" s="1404" t="s">
        <v>61</v>
      </c>
      <c r="F88" s="35"/>
      <c r="G88" s="39">
        <v>1</v>
      </c>
      <c r="H88" s="1618" t="s">
        <v>60</v>
      </c>
      <c r="I88" s="75" t="s">
        <v>20</v>
      </c>
      <c r="J88" s="120">
        <v>47</v>
      </c>
      <c r="K88" s="120">
        <v>26</v>
      </c>
      <c r="L88" s="120">
        <v>46</v>
      </c>
      <c r="M88" s="120">
        <v>46</v>
      </c>
      <c r="N88" s="1442" t="s">
        <v>115</v>
      </c>
      <c r="O88" s="498">
        <v>50</v>
      </c>
      <c r="P88" s="211">
        <v>67</v>
      </c>
      <c r="Q88" s="229">
        <v>50</v>
      </c>
      <c r="R88" s="255">
        <v>50</v>
      </c>
    </row>
    <row r="89" spans="1:18" s="1" customFormat="1" ht="18.75" customHeight="1">
      <c r="A89" s="13"/>
      <c r="B89" s="14"/>
      <c r="C89" s="433"/>
      <c r="D89" s="1110"/>
      <c r="E89" s="1431"/>
      <c r="F89" s="72"/>
      <c r="G89" s="139"/>
      <c r="H89" s="1599"/>
      <c r="I89" s="50" t="s">
        <v>283</v>
      </c>
      <c r="J89" s="122"/>
      <c r="K89" s="122">
        <v>20</v>
      </c>
      <c r="L89" s="122"/>
      <c r="M89" s="122"/>
      <c r="N89" s="1443"/>
      <c r="O89" s="1111"/>
      <c r="P89" s="202"/>
      <c r="Q89" s="202"/>
      <c r="R89" s="256"/>
    </row>
    <row r="90" spans="1:18" s="1" customFormat="1" ht="14.25" customHeight="1">
      <c r="A90" s="13"/>
      <c r="B90" s="14"/>
      <c r="C90" s="433"/>
      <c r="D90" s="82" t="s">
        <v>22</v>
      </c>
      <c r="E90" s="1444" t="s">
        <v>62</v>
      </c>
      <c r="F90" s="35"/>
      <c r="G90" s="39"/>
      <c r="H90" s="999"/>
      <c r="I90" s="407" t="s">
        <v>24</v>
      </c>
      <c r="J90" s="91">
        <v>25</v>
      </c>
      <c r="K90" s="91">
        <v>27</v>
      </c>
      <c r="L90" s="91">
        <v>25</v>
      </c>
      <c r="M90" s="91">
        <v>25</v>
      </c>
      <c r="N90" s="1381" t="s">
        <v>143</v>
      </c>
      <c r="O90" s="584">
        <v>18</v>
      </c>
      <c r="P90" s="996">
        <v>18</v>
      </c>
      <c r="Q90" s="996">
        <v>18</v>
      </c>
      <c r="R90" s="1109">
        <v>18</v>
      </c>
    </row>
    <row r="91" spans="1:18" s="1" customFormat="1" ht="16.5" customHeight="1">
      <c r="A91" s="13"/>
      <c r="B91" s="14"/>
      <c r="C91" s="433"/>
      <c r="D91" s="82"/>
      <c r="E91" s="1445"/>
      <c r="F91" s="35"/>
      <c r="G91" s="39"/>
      <c r="H91" s="999"/>
      <c r="I91" s="50" t="s">
        <v>20</v>
      </c>
      <c r="J91" s="121">
        <v>11</v>
      </c>
      <c r="K91" s="121"/>
      <c r="L91" s="121"/>
      <c r="M91" s="121"/>
      <c r="N91" s="1446"/>
      <c r="O91" s="221"/>
      <c r="P91" s="202"/>
      <c r="Q91" s="202"/>
      <c r="R91" s="256"/>
    </row>
    <row r="92" spans="1:18" s="1" customFormat="1" ht="28.5" customHeight="1">
      <c r="A92" s="13"/>
      <c r="B92" s="14"/>
      <c r="C92" s="433"/>
      <c r="D92" s="959" t="s">
        <v>26</v>
      </c>
      <c r="E92" s="1447" t="s">
        <v>63</v>
      </c>
      <c r="F92" s="35"/>
      <c r="G92" s="39"/>
      <c r="H92" s="149"/>
      <c r="I92" s="70" t="s">
        <v>24</v>
      </c>
      <c r="J92" s="91">
        <v>32.1</v>
      </c>
      <c r="K92" s="91">
        <v>68</v>
      </c>
      <c r="L92" s="91">
        <v>5</v>
      </c>
      <c r="M92" s="91">
        <v>5</v>
      </c>
      <c r="N92" s="1001" t="s">
        <v>144</v>
      </c>
      <c r="O92" s="913">
        <v>4</v>
      </c>
      <c r="P92" s="212">
        <v>11</v>
      </c>
      <c r="Q92" s="212">
        <v>4</v>
      </c>
      <c r="R92" s="251">
        <v>4</v>
      </c>
    </row>
    <row r="93" spans="1:18" s="1" customFormat="1" ht="24.75" customHeight="1">
      <c r="A93" s="13"/>
      <c r="B93" s="14"/>
      <c r="C93" s="433"/>
      <c r="D93" s="961"/>
      <c r="E93" s="1448"/>
      <c r="F93" s="72"/>
      <c r="G93" s="139"/>
      <c r="H93" s="150"/>
      <c r="I93" s="50" t="s">
        <v>126</v>
      </c>
      <c r="J93" s="113">
        <v>52</v>
      </c>
      <c r="K93" s="122"/>
      <c r="L93" s="122"/>
      <c r="M93" s="122"/>
      <c r="N93" s="945"/>
      <c r="O93" s="232"/>
      <c r="P93" s="213"/>
      <c r="Q93" s="213"/>
      <c r="R93" s="254"/>
    </row>
    <row r="94" spans="1:18" s="1" customFormat="1" ht="24" customHeight="1">
      <c r="A94" s="13"/>
      <c r="B94" s="38"/>
      <c r="C94" s="445"/>
      <c r="D94" s="940" t="s">
        <v>28</v>
      </c>
      <c r="E94" s="1404" t="s">
        <v>142</v>
      </c>
      <c r="F94" s="73"/>
      <c r="G94" s="148">
        <v>1</v>
      </c>
      <c r="H94" s="939" t="s">
        <v>64</v>
      </c>
      <c r="I94" s="75" t="s">
        <v>24</v>
      </c>
      <c r="J94" s="120">
        <v>4.5</v>
      </c>
      <c r="K94" s="120">
        <v>4.5</v>
      </c>
      <c r="L94" s="120">
        <v>4.5</v>
      </c>
      <c r="M94" s="120">
        <v>4.5</v>
      </c>
      <c r="N94" s="925" t="s">
        <v>98</v>
      </c>
      <c r="O94" s="229">
        <v>2</v>
      </c>
      <c r="P94" s="204">
        <v>2</v>
      </c>
      <c r="Q94" s="211">
        <v>2</v>
      </c>
      <c r="R94" s="255">
        <v>2</v>
      </c>
    </row>
    <row r="95" spans="1:18" s="1" customFormat="1" ht="31.5" customHeight="1">
      <c r="A95" s="13"/>
      <c r="B95" s="38"/>
      <c r="C95" s="445"/>
      <c r="D95" s="942"/>
      <c r="E95" s="1435"/>
      <c r="F95" s="21"/>
      <c r="G95" s="139"/>
      <c r="H95" s="449"/>
      <c r="I95" s="50" t="s">
        <v>20</v>
      </c>
      <c r="J95" s="122"/>
      <c r="K95" s="92"/>
      <c r="L95" s="92"/>
      <c r="M95" s="92"/>
      <c r="N95" s="336"/>
      <c r="O95" s="221"/>
      <c r="P95" s="210"/>
      <c r="Q95" s="202"/>
      <c r="R95" s="256"/>
    </row>
    <row r="96" spans="1:18" s="1" customFormat="1" ht="54.75" customHeight="1">
      <c r="A96" s="13"/>
      <c r="B96" s="14"/>
      <c r="C96" s="433"/>
      <c r="D96" s="440" t="s">
        <v>30</v>
      </c>
      <c r="E96" s="994" t="s">
        <v>253</v>
      </c>
      <c r="F96" s="159"/>
      <c r="G96" s="160">
        <v>1</v>
      </c>
      <c r="H96" s="161" t="s">
        <v>60</v>
      </c>
      <c r="I96" s="44" t="s">
        <v>20</v>
      </c>
      <c r="J96" s="175">
        <v>2.2000000000000002</v>
      </c>
      <c r="K96" s="123">
        <v>4</v>
      </c>
      <c r="L96" s="123">
        <v>2</v>
      </c>
      <c r="M96" s="123">
        <v>2</v>
      </c>
      <c r="N96" s="307" t="s">
        <v>145</v>
      </c>
      <c r="O96" s="473">
        <v>10</v>
      </c>
      <c r="P96" s="210">
        <v>10</v>
      </c>
      <c r="Q96" s="214">
        <v>10</v>
      </c>
      <c r="R96" s="252">
        <v>10</v>
      </c>
    </row>
    <row r="97" spans="1:18" s="1" customFormat="1" ht="54" customHeight="1">
      <c r="A97" s="13"/>
      <c r="B97" s="38"/>
      <c r="C97" s="445"/>
      <c r="D97" s="441" t="s">
        <v>33</v>
      </c>
      <c r="E97" s="533" t="s">
        <v>150</v>
      </c>
      <c r="F97" s="535"/>
      <c r="G97" s="39"/>
      <c r="H97" s="999"/>
      <c r="I97" s="50" t="s">
        <v>20</v>
      </c>
      <c r="J97" s="122">
        <v>7.6</v>
      </c>
      <c r="K97" s="92">
        <v>7.6</v>
      </c>
      <c r="L97" s="92">
        <v>7.6</v>
      </c>
      <c r="M97" s="92">
        <v>7.6</v>
      </c>
      <c r="N97" s="348" t="s">
        <v>148</v>
      </c>
      <c r="O97" s="474">
        <v>116</v>
      </c>
      <c r="P97" s="214">
        <v>116</v>
      </c>
      <c r="Q97" s="210">
        <v>116</v>
      </c>
      <c r="R97" s="250">
        <v>116</v>
      </c>
    </row>
    <row r="98" spans="1:18" s="1" customFormat="1" ht="25.5" customHeight="1">
      <c r="A98" s="13"/>
      <c r="B98" s="14"/>
      <c r="C98" s="445"/>
      <c r="D98" s="1422" t="s">
        <v>36</v>
      </c>
      <c r="E98" s="1436" t="s">
        <v>66</v>
      </c>
      <c r="F98" s="535"/>
      <c r="G98" s="39"/>
      <c r="H98" s="999"/>
      <c r="I98" s="75" t="s">
        <v>20</v>
      </c>
      <c r="J98" s="294">
        <v>1.5</v>
      </c>
      <c r="K98" s="410">
        <v>1.7</v>
      </c>
      <c r="L98" s="286">
        <v>1.5</v>
      </c>
      <c r="M98" s="286">
        <v>1.5</v>
      </c>
      <c r="N98" s="926" t="s">
        <v>67</v>
      </c>
      <c r="O98" s="914">
        <v>19</v>
      </c>
      <c r="P98" s="408">
        <v>19</v>
      </c>
      <c r="Q98" s="408">
        <v>19</v>
      </c>
      <c r="R98" s="409">
        <v>19</v>
      </c>
    </row>
    <row r="99" spans="1:18" s="1" customFormat="1" ht="19.5" customHeight="1">
      <c r="A99" s="13"/>
      <c r="B99" s="14"/>
      <c r="C99" s="445"/>
      <c r="D99" s="1615"/>
      <c r="E99" s="1437"/>
      <c r="F99" s="535"/>
      <c r="G99" s="39"/>
      <c r="H99" s="999"/>
      <c r="I99" s="50" t="s">
        <v>20</v>
      </c>
      <c r="J99" s="246"/>
      <c r="K99" s="354"/>
      <c r="L99" s="354"/>
      <c r="M99" s="354"/>
      <c r="N99" s="872" t="s">
        <v>97</v>
      </c>
      <c r="O99" s="915">
        <v>1</v>
      </c>
      <c r="P99" s="213"/>
      <c r="Q99" s="213"/>
      <c r="R99" s="254"/>
    </row>
    <row r="100" spans="1:18" s="1" customFormat="1" ht="42" customHeight="1">
      <c r="A100" s="13"/>
      <c r="B100" s="38"/>
      <c r="C100" s="445"/>
      <c r="D100" s="442" t="s">
        <v>37</v>
      </c>
      <c r="E100" s="533" t="s">
        <v>68</v>
      </c>
      <c r="F100" s="535"/>
      <c r="G100" s="39"/>
      <c r="H100" s="999"/>
      <c r="I100" s="50" t="s">
        <v>20</v>
      </c>
      <c r="J100" s="122">
        <v>12.9</v>
      </c>
      <c r="K100" s="92">
        <v>2</v>
      </c>
      <c r="L100" s="92">
        <v>2</v>
      </c>
      <c r="M100" s="92">
        <v>2</v>
      </c>
      <c r="N100" s="348" t="s">
        <v>69</v>
      </c>
      <c r="O100" s="473">
        <v>110</v>
      </c>
      <c r="P100" s="210">
        <v>80</v>
      </c>
      <c r="Q100" s="210">
        <v>80</v>
      </c>
      <c r="R100" s="250">
        <v>80</v>
      </c>
    </row>
    <row r="101" spans="1:18" s="1" customFormat="1" ht="30" customHeight="1">
      <c r="A101" s="13"/>
      <c r="B101" s="38"/>
      <c r="C101" s="445"/>
      <c r="D101" s="507" t="s">
        <v>41</v>
      </c>
      <c r="E101" s="957" t="s">
        <v>70</v>
      </c>
      <c r="F101" s="535"/>
      <c r="G101" s="39"/>
      <c r="H101" s="149"/>
      <c r="I101" s="75" t="s">
        <v>20</v>
      </c>
      <c r="J101" s="120">
        <v>6.9</v>
      </c>
      <c r="K101" s="297">
        <v>5</v>
      </c>
      <c r="L101" s="297">
        <v>20</v>
      </c>
      <c r="M101" s="106">
        <v>20</v>
      </c>
      <c r="N101" s="1292" t="s">
        <v>188</v>
      </c>
      <c r="O101" s="1293">
        <v>1</v>
      </c>
      <c r="P101" s="508"/>
      <c r="Q101" s="508"/>
      <c r="R101" s="253"/>
    </row>
    <row r="102" spans="1:18" s="1" customFormat="1" ht="30" customHeight="1">
      <c r="A102" s="13"/>
      <c r="B102" s="38"/>
      <c r="C102" s="446"/>
      <c r="D102" s="443"/>
      <c r="E102" s="958"/>
      <c r="F102" s="535"/>
      <c r="G102" s="39"/>
      <c r="H102" s="149"/>
      <c r="I102" s="587"/>
      <c r="J102" s="91"/>
      <c r="K102" s="318"/>
      <c r="L102" s="318"/>
      <c r="M102" s="107"/>
      <c r="N102" s="484" t="s">
        <v>254</v>
      </c>
      <c r="O102" s="875"/>
      <c r="P102" s="875">
        <v>1</v>
      </c>
      <c r="Q102" s="875"/>
      <c r="R102" s="876"/>
    </row>
    <row r="103" spans="1:18" s="1" customFormat="1" ht="43.5" customHeight="1">
      <c r="A103" s="13"/>
      <c r="B103" s="38"/>
      <c r="C103" s="446"/>
      <c r="D103" s="443"/>
      <c r="E103" s="958"/>
      <c r="F103" s="535"/>
      <c r="G103" s="39"/>
      <c r="H103" s="149"/>
      <c r="I103" s="587"/>
      <c r="J103" s="91"/>
      <c r="K103" s="318"/>
      <c r="L103" s="318"/>
      <c r="M103" s="107"/>
      <c r="N103" s="1294" t="s">
        <v>194</v>
      </c>
      <c r="O103" s="1295">
        <v>1</v>
      </c>
      <c r="P103" s="571"/>
      <c r="Q103" s="594"/>
      <c r="R103" s="971"/>
    </row>
    <row r="104" spans="1:18" s="1" customFormat="1" ht="27.75" customHeight="1">
      <c r="A104" s="13"/>
      <c r="B104" s="38"/>
      <c r="C104" s="446"/>
      <c r="D104" s="940" t="s">
        <v>44</v>
      </c>
      <c r="E104" s="1438" t="s">
        <v>71</v>
      </c>
      <c r="F104" s="535"/>
      <c r="G104" s="39"/>
      <c r="H104" s="1621" t="s">
        <v>60</v>
      </c>
      <c r="I104" s="509" t="s">
        <v>126</v>
      </c>
      <c r="J104" s="120">
        <v>79.599999999999994</v>
      </c>
      <c r="K104" s="297"/>
      <c r="L104" s="297"/>
      <c r="M104" s="106"/>
      <c r="N104" s="848" t="s">
        <v>201</v>
      </c>
      <c r="O104" s="229"/>
      <c r="P104" s="229">
        <v>100</v>
      </c>
      <c r="Q104" s="404"/>
      <c r="R104" s="299"/>
    </row>
    <row r="105" spans="1:18" s="1" customFormat="1" ht="28.5" customHeight="1">
      <c r="A105" s="13"/>
      <c r="B105" s="38"/>
      <c r="C105" s="446"/>
      <c r="D105" s="941"/>
      <c r="E105" s="1377"/>
      <c r="F105" s="535"/>
      <c r="G105" s="39"/>
      <c r="H105" s="1622"/>
      <c r="I105" s="53" t="s">
        <v>24</v>
      </c>
      <c r="J105" s="91">
        <v>65.099999999999994</v>
      </c>
      <c r="K105" s="318">
        <v>47.2</v>
      </c>
      <c r="L105" s="318"/>
      <c r="M105" s="107"/>
      <c r="N105" s="157" t="s">
        <v>257</v>
      </c>
      <c r="O105" s="513"/>
      <c r="P105" s="513">
        <v>100</v>
      </c>
      <c r="Q105" s="886"/>
      <c r="R105" s="887"/>
    </row>
    <row r="106" spans="1:18" s="1" customFormat="1" ht="17.25" customHeight="1">
      <c r="A106" s="13"/>
      <c r="B106" s="38"/>
      <c r="C106" s="446"/>
      <c r="D106" s="941"/>
      <c r="E106" s="1377"/>
      <c r="F106" s="535"/>
      <c r="G106" s="39"/>
      <c r="H106" s="1622"/>
      <c r="I106" s="53" t="s">
        <v>25</v>
      </c>
      <c r="J106" s="91"/>
      <c r="K106" s="318">
        <v>60.8</v>
      </c>
      <c r="L106" s="318"/>
      <c r="M106" s="107"/>
      <c r="N106" s="1439" t="s">
        <v>258</v>
      </c>
      <c r="O106" s="219"/>
      <c r="P106" s="219">
        <v>100</v>
      </c>
      <c r="Q106" s="517"/>
      <c r="R106" s="518"/>
    </row>
    <row r="107" spans="1:18" s="1" customFormat="1" ht="16.5" customHeight="1">
      <c r="A107" s="13"/>
      <c r="B107" s="38"/>
      <c r="C107" s="446"/>
      <c r="D107" s="1058"/>
      <c r="E107" s="1377"/>
      <c r="F107" s="535"/>
      <c r="G107" s="39"/>
      <c r="H107" s="1622"/>
      <c r="I107" s="53"/>
      <c r="J107" s="91"/>
      <c r="K107" s="318"/>
      <c r="L107" s="91"/>
      <c r="M107" s="107"/>
      <c r="N107" s="1440"/>
      <c r="O107" s="220"/>
      <c r="P107" s="220"/>
      <c r="Q107" s="450"/>
      <c r="R107" s="519"/>
    </row>
    <row r="108" spans="1:18" s="1" customFormat="1" ht="12" customHeight="1">
      <c r="A108" s="13"/>
      <c r="B108" s="38"/>
      <c r="C108" s="446"/>
      <c r="D108" s="1150"/>
      <c r="E108" s="1377"/>
      <c r="F108" s="535"/>
      <c r="G108" s="39"/>
      <c r="H108" s="1622"/>
      <c r="I108" s="53" t="s">
        <v>25</v>
      </c>
      <c r="J108" s="91"/>
      <c r="K108" s="318">
        <v>17.899999999999999</v>
      </c>
      <c r="L108" s="107"/>
      <c r="M108" s="107"/>
      <c r="N108" s="1432" t="s">
        <v>200</v>
      </c>
      <c r="O108" s="877">
        <v>100</v>
      </c>
      <c r="P108" s="584">
        <v>100</v>
      </c>
      <c r="Q108" s="238"/>
      <c r="R108" s="682"/>
    </row>
    <row r="109" spans="1:18" s="1" customFormat="1" ht="15" customHeight="1">
      <c r="A109" s="13"/>
      <c r="B109" s="38"/>
      <c r="C109" s="446"/>
      <c r="D109" s="1150"/>
      <c r="E109" s="1377"/>
      <c r="F109" s="535"/>
      <c r="G109" s="39"/>
      <c r="H109" s="1622"/>
      <c r="I109" s="751"/>
      <c r="J109" s="107"/>
      <c r="K109" s="318"/>
      <c r="L109" s="318"/>
      <c r="M109" s="107"/>
      <c r="N109" s="1432"/>
      <c r="O109" s="584"/>
      <c r="P109" s="584"/>
      <c r="Q109" s="238"/>
      <c r="R109" s="682"/>
    </row>
    <row r="110" spans="1:18" s="1" customFormat="1" ht="13.5" customHeight="1">
      <c r="A110" s="13"/>
      <c r="B110" s="38"/>
      <c r="C110" s="446"/>
      <c r="D110" s="941"/>
      <c r="E110" s="1377"/>
      <c r="F110" s="535"/>
      <c r="G110" s="39"/>
      <c r="H110" s="1622"/>
      <c r="I110" s="53"/>
      <c r="J110" s="91"/>
      <c r="K110" s="318"/>
      <c r="L110" s="91"/>
      <c r="M110" s="107"/>
      <c r="N110" s="1624" t="s">
        <v>202</v>
      </c>
      <c r="O110" s="880">
        <v>100</v>
      </c>
      <c r="P110" s="584"/>
      <c r="Q110" s="238"/>
      <c r="R110" s="682"/>
    </row>
    <row r="111" spans="1:18" s="1" customFormat="1" ht="13.5" customHeight="1">
      <c r="A111" s="13"/>
      <c r="B111" s="38"/>
      <c r="C111" s="446"/>
      <c r="D111" s="941"/>
      <c r="E111" s="1377"/>
      <c r="F111" s="535"/>
      <c r="G111" s="39"/>
      <c r="H111" s="1622"/>
      <c r="I111" s="53"/>
      <c r="J111" s="91"/>
      <c r="K111" s="318"/>
      <c r="L111" s="91"/>
      <c r="M111" s="107"/>
      <c r="N111" s="1624"/>
      <c r="O111" s="877"/>
      <c r="P111" s="584"/>
      <c r="Q111" s="238"/>
      <c r="R111" s="682"/>
    </row>
    <row r="112" spans="1:18" s="1" customFormat="1" ht="29.25" customHeight="1">
      <c r="A112" s="13"/>
      <c r="B112" s="38"/>
      <c r="C112" s="446"/>
      <c r="D112" s="941"/>
      <c r="E112" s="1377"/>
      <c r="F112" s="535"/>
      <c r="G112" s="39"/>
      <c r="H112" s="1622"/>
      <c r="I112" s="751"/>
      <c r="J112" s="107"/>
      <c r="K112" s="318"/>
      <c r="L112" s="318"/>
      <c r="M112" s="107"/>
      <c r="N112" s="878" t="s">
        <v>230</v>
      </c>
      <c r="O112" s="877">
        <v>1</v>
      </c>
      <c r="P112" s="584"/>
      <c r="Q112" s="238"/>
      <c r="R112" s="682"/>
    </row>
    <row r="113" spans="1:21" s="1" customFormat="1" ht="27" customHeight="1">
      <c r="A113" s="13"/>
      <c r="B113" s="38"/>
      <c r="C113" s="446"/>
      <c r="D113" s="941"/>
      <c r="E113" s="1377"/>
      <c r="F113" s="535"/>
      <c r="G113" s="39"/>
      <c r="H113" s="1623"/>
      <c r="I113" s="122"/>
      <c r="J113" s="113"/>
      <c r="K113" s="1304"/>
      <c r="L113" s="92"/>
      <c r="M113" s="113"/>
      <c r="N113" s="1149" t="s">
        <v>214</v>
      </c>
      <c r="O113" s="879">
        <v>100</v>
      </c>
      <c r="P113" s="515"/>
      <c r="Q113" s="516"/>
      <c r="R113" s="512"/>
    </row>
    <row r="114" spans="1:21" s="1" customFormat="1" ht="22.5" customHeight="1">
      <c r="A114" s="13"/>
      <c r="B114" s="38"/>
      <c r="C114" s="446"/>
      <c r="D114" s="951"/>
      <c r="E114" s="985"/>
      <c r="F114" s="535"/>
      <c r="G114" s="536"/>
      <c r="H114" s="1622" t="s">
        <v>23</v>
      </c>
      <c r="I114" s="751" t="s">
        <v>126</v>
      </c>
      <c r="J114" s="53">
        <v>209.1</v>
      </c>
      <c r="K114" s="125">
        <v>74.2</v>
      </c>
      <c r="L114" s="107"/>
      <c r="M114" s="107"/>
      <c r="N114" s="1432" t="s">
        <v>198</v>
      </c>
      <c r="O114" s="877">
        <v>100</v>
      </c>
      <c r="P114" s="584">
        <v>100</v>
      </c>
      <c r="Q114" s="238"/>
      <c r="R114" s="510"/>
      <c r="S114" s="1650"/>
    </row>
    <row r="115" spans="1:21" s="1" customFormat="1" ht="19.5" customHeight="1">
      <c r="A115" s="13"/>
      <c r="B115" s="38"/>
      <c r="C115" s="446"/>
      <c r="D115" s="951"/>
      <c r="E115" s="985"/>
      <c r="F115" s="535"/>
      <c r="G115" s="536"/>
      <c r="H115" s="1622"/>
      <c r="I115" s="751" t="s">
        <v>25</v>
      </c>
      <c r="J115" s="107">
        <v>43</v>
      </c>
      <c r="K115" s="125">
        <v>79.8</v>
      </c>
      <c r="L115" s="107"/>
      <c r="M115" s="107"/>
      <c r="N115" s="1433"/>
      <c r="O115" s="1151"/>
      <c r="P115" s="220"/>
      <c r="Q115" s="450"/>
      <c r="R115" s="478"/>
      <c r="S115" s="1650"/>
    </row>
    <row r="116" spans="1:21" s="1" customFormat="1" ht="29.25" customHeight="1">
      <c r="A116" s="13"/>
      <c r="B116" s="38"/>
      <c r="C116" s="446"/>
      <c r="D116" s="524"/>
      <c r="E116" s="1006"/>
      <c r="F116" s="35"/>
      <c r="G116" s="506"/>
      <c r="H116" s="1625"/>
      <c r="I116" s="334"/>
      <c r="J116" s="113"/>
      <c r="K116" s="113"/>
      <c r="L116" s="113"/>
      <c r="M116" s="113"/>
      <c r="N116" s="1133" t="s">
        <v>176</v>
      </c>
      <c r="O116" s="1027">
        <v>100</v>
      </c>
      <c r="P116" s="221">
        <v>100</v>
      </c>
      <c r="Q116" s="405"/>
      <c r="R116" s="257"/>
    </row>
    <row r="117" spans="1:21" s="1" customFormat="1" ht="30" customHeight="1">
      <c r="A117" s="13"/>
      <c r="B117" s="14"/>
      <c r="C117" s="445"/>
      <c r="D117" s="1619" t="s">
        <v>46</v>
      </c>
      <c r="E117" s="1434" t="s">
        <v>255</v>
      </c>
      <c r="F117" s="535"/>
      <c r="G117" s="881"/>
      <c r="H117" s="1574" t="s">
        <v>60</v>
      </c>
      <c r="I117" s="286" t="s">
        <v>20</v>
      </c>
      <c r="J117" s="410"/>
      <c r="K117" s="286"/>
      <c r="L117" s="410">
        <v>300</v>
      </c>
      <c r="M117" s="1141">
        <v>300</v>
      </c>
      <c r="N117" s="1127" t="s">
        <v>256</v>
      </c>
      <c r="O117" s="883"/>
      <c r="P117" s="411"/>
      <c r="Q117" s="411">
        <v>13</v>
      </c>
      <c r="R117" s="412">
        <v>13</v>
      </c>
    </row>
    <row r="118" spans="1:21" s="1" customFormat="1" ht="19.5" customHeight="1">
      <c r="A118" s="13"/>
      <c r="B118" s="14"/>
      <c r="C118" s="445"/>
      <c r="D118" s="1615"/>
      <c r="E118" s="1434"/>
      <c r="F118" s="535"/>
      <c r="G118" s="881"/>
      <c r="H118" s="1626"/>
      <c r="I118" s="291"/>
      <c r="J118" s="354"/>
      <c r="K118" s="354"/>
      <c r="L118" s="354"/>
      <c r="M118" s="1130"/>
      <c r="N118" s="884"/>
      <c r="O118" s="885"/>
      <c r="P118" s="885"/>
      <c r="Q118" s="885"/>
      <c r="R118" s="409"/>
    </row>
    <row r="119" spans="1:21" s="1" customFormat="1" ht="15.75" customHeight="1">
      <c r="A119" s="13"/>
      <c r="B119" s="14"/>
      <c r="C119" s="445"/>
      <c r="D119" s="1619" t="s">
        <v>160</v>
      </c>
      <c r="E119" s="1434" t="s">
        <v>181</v>
      </c>
      <c r="F119" s="535"/>
      <c r="G119" s="39"/>
      <c r="H119" s="1618" t="s">
        <v>60</v>
      </c>
      <c r="I119" s="25"/>
      <c r="J119" s="286"/>
      <c r="K119" s="410"/>
      <c r="L119" s="286"/>
      <c r="M119" s="286"/>
      <c r="N119" s="1127" t="s">
        <v>155</v>
      </c>
      <c r="O119" s="411">
        <v>1</v>
      </c>
      <c r="P119" s="883"/>
      <c r="Q119" s="883"/>
      <c r="R119" s="412"/>
    </row>
    <row r="120" spans="1:21" s="1" customFormat="1" ht="26.25" customHeight="1">
      <c r="A120" s="13"/>
      <c r="B120" s="14"/>
      <c r="C120" s="445"/>
      <c r="D120" s="1615"/>
      <c r="E120" s="1434"/>
      <c r="F120" s="535"/>
      <c r="G120" s="39"/>
      <c r="H120" s="1620"/>
      <c r="I120" s="22" t="s">
        <v>126</v>
      </c>
      <c r="J120" s="288">
        <v>35.200000000000003</v>
      </c>
      <c r="K120" s="354"/>
      <c r="L120" s="354"/>
      <c r="M120" s="354"/>
      <c r="N120" s="1007"/>
      <c r="O120" s="408"/>
      <c r="P120" s="885"/>
      <c r="Q120" s="885"/>
      <c r="R120" s="409"/>
      <c r="S120" s="316"/>
      <c r="T120" s="316"/>
      <c r="U120" s="316"/>
    </row>
    <row r="121" spans="1:21" s="1" customFormat="1" ht="15.75" customHeight="1" thickBot="1">
      <c r="A121" s="933"/>
      <c r="B121" s="396"/>
      <c r="C121" s="438"/>
      <c r="D121" s="421"/>
      <c r="E121" s="419"/>
      <c r="F121" s="420"/>
      <c r="G121" s="421"/>
      <c r="H121" s="263"/>
      <c r="I121" s="984" t="s">
        <v>49</v>
      </c>
      <c r="J121" s="93">
        <f>SUM(J88:J120)</f>
        <v>634.70000000000005</v>
      </c>
      <c r="K121" s="93">
        <f>SUM(K88:K120)</f>
        <v>445.7</v>
      </c>
      <c r="L121" s="93">
        <f>SUM(L88:L120)</f>
        <v>413.6</v>
      </c>
      <c r="M121" s="93">
        <f>SUM(M88:M120)</f>
        <v>413.6</v>
      </c>
      <c r="N121" s="422"/>
      <c r="O121" s="423"/>
      <c r="P121" s="424"/>
      <c r="Q121" s="425"/>
      <c r="R121" s="426"/>
    </row>
    <row r="122" spans="1:21" s="1" customFormat="1" ht="31.5" customHeight="1">
      <c r="A122" s="1389" t="s">
        <v>13</v>
      </c>
      <c r="B122" s="1417" t="s">
        <v>13</v>
      </c>
      <c r="C122" s="1393" t="s">
        <v>44</v>
      </c>
      <c r="D122" s="1631"/>
      <c r="E122" s="1465" t="s">
        <v>72</v>
      </c>
      <c r="F122" s="1396"/>
      <c r="G122" s="1460">
        <v>1</v>
      </c>
      <c r="H122" s="1606" t="s">
        <v>110</v>
      </c>
      <c r="I122" s="338" t="s">
        <v>20</v>
      </c>
      <c r="J122" s="166">
        <v>9</v>
      </c>
      <c r="K122" s="154">
        <v>9</v>
      </c>
      <c r="L122" s="154">
        <v>9</v>
      </c>
      <c r="M122" s="154">
        <v>9</v>
      </c>
      <c r="N122" s="49" t="s">
        <v>73</v>
      </c>
      <c r="O122" s="583">
        <v>4</v>
      </c>
      <c r="P122" s="995">
        <v>4</v>
      </c>
      <c r="Q122" s="995">
        <v>4</v>
      </c>
      <c r="R122" s="967">
        <v>4</v>
      </c>
    </row>
    <row r="123" spans="1:21" s="1" customFormat="1" ht="37.5" customHeight="1">
      <c r="A123" s="1373"/>
      <c r="B123" s="1418"/>
      <c r="C123" s="1394"/>
      <c r="D123" s="1632"/>
      <c r="E123" s="1466"/>
      <c r="F123" s="1397"/>
      <c r="G123" s="1461"/>
      <c r="H123" s="1585"/>
      <c r="I123" s="70" t="s">
        <v>20</v>
      </c>
      <c r="J123" s="91"/>
      <c r="K123" s="107">
        <v>17</v>
      </c>
      <c r="L123" s="107"/>
      <c r="M123" s="107"/>
      <c r="N123" s="635" t="s">
        <v>263</v>
      </c>
      <c r="O123" s="584"/>
      <c r="P123" s="996">
        <v>1</v>
      </c>
      <c r="Q123" s="996"/>
      <c r="R123" s="968"/>
    </row>
    <row r="124" spans="1:21" s="1" customFormat="1" ht="17.25" customHeight="1" thickBot="1">
      <c r="A124" s="1390"/>
      <c r="B124" s="1419"/>
      <c r="C124" s="1395"/>
      <c r="D124" s="1633"/>
      <c r="E124" s="1467"/>
      <c r="F124" s="1398"/>
      <c r="G124" s="1462"/>
      <c r="H124" s="1607"/>
      <c r="I124" s="42" t="s">
        <v>49</v>
      </c>
      <c r="J124" s="93">
        <f t="shared" ref="J124:L124" si="6">SUM(J122)</f>
        <v>9</v>
      </c>
      <c r="K124" s="93">
        <f>SUM(K122:K123)</f>
        <v>26</v>
      </c>
      <c r="L124" s="118">
        <f t="shared" si="6"/>
        <v>9</v>
      </c>
      <c r="M124" s="118">
        <f t="shared" ref="M124" si="7">SUM(M122)</f>
        <v>9</v>
      </c>
      <c r="N124" s="126"/>
      <c r="O124" s="585"/>
      <c r="P124" s="997"/>
      <c r="Q124" s="997"/>
      <c r="R124" s="969"/>
    </row>
    <row r="125" spans="1:21" s="43" customFormat="1" ht="23.25" customHeight="1">
      <c r="A125" s="1389" t="s">
        <v>13</v>
      </c>
      <c r="B125" s="1417" t="s">
        <v>13</v>
      </c>
      <c r="C125" s="1463" t="s">
        <v>46</v>
      </c>
      <c r="D125" s="1628"/>
      <c r="E125" s="1456" t="s">
        <v>179</v>
      </c>
      <c r="F125" s="930"/>
      <c r="G125" s="959">
        <v>5</v>
      </c>
      <c r="H125" s="939" t="s">
        <v>131</v>
      </c>
      <c r="I125" s="75" t="s">
        <v>21</v>
      </c>
      <c r="J125" s="120">
        <v>5.2</v>
      </c>
      <c r="K125" s="106">
        <v>5.4</v>
      </c>
      <c r="L125" s="106">
        <v>5.4</v>
      </c>
      <c r="M125" s="106">
        <v>5.4</v>
      </c>
      <c r="N125" s="1380" t="s">
        <v>106</v>
      </c>
      <c r="O125" s="584">
        <v>1</v>
      </c>
      <c r="P125" s="996">
        <v>1</v>
      </c>
      <c r="Q125" s="583">
        <v>1</v>
      </c>
      <c r="R125" s="968">
        <v>1</v>
      </c>
    </row>
    <row r="126" spans="1:21" s="43" customFormat="1" ht="13.5" customHeight="1">
      <c r="A126" s="1373"/>
      <c r="B126" s="1418"/>
      <c r="C126" s="1394"/>
      <c r="D126" s="1629"/>
      <c r="E126" s="1377"/>
      <c r="F126" s="753"/>
      <c r="G126" s="960"/>
      <c r="H126" s="955"/>
      <c r="I126" s="70"/>
      <c r="J126" s="340"/>
      <c r="K126" s="107"/>
      <c r="L126" s="107"/>
      <c r="M126" s="107"/>
      <c r="N126" s="1449"/>
      <c r="O126" s="584"/>
      <c r="P126" s="996"/>
      <c r="Q126" s="584"/>
      <c r="R126" s="968"/>
    </row>
    <row r="127" spans="1:21" s="43" customFormat="1" ht="18.75" customHeight="1" thickBot="1">
      <c r="A127" s="1390"/>
      <c r="B127" s="1419"/>
      <c r="C127" s="1464"/>
      <c r="D127" s="1630"/>
      <c r="E127" s="304"/>
      <c r="F127" s="931"/>
      <c r="G127" s="331"/>
      <c r="H127" s="948"/>
      <c r="I127" s="42" t="s">
        <v>49</v>
      </c>
      <c r="J127" s="118">
        <f>SUM(J125:J125)</f>
        <v>5.2</v>
      </c>
      <c r="K127" s="118">
        <f>SUM(K125:K125)</f>
        <v>5.4</v>
      </c>
      <c r="L127" s="118">
        <f>SUM(L125:L125)</f>
        <v>5.4</v>
      </c>
      <c r="M127" s="118">
        <f>SUM(M125:M125)</f>
        <v>5.4</v>
      </c>
      <c r="N127" s="927"/>
      <c r="O127" s="585"/>
      <c r="P127" s="997"/>
      <c r="Q127" s="585"/>
      <c r="R127" s="969"/>
    </row>
    <row r="128" spans="1:21" s="1" customFormat="1" ht="15" customHeight="1" thickBot="1">
      <c r="A128" s="933" t="s">
        <v>13</v>
      </c>
      <c r="B128" s="944" t="s">
        <v>13</v>
      </c>
      <c r="C128" s="1450" t="s">
        <v>74</v>
      </c>
      <c r="D128" s="1451"/>
      <c r="E128" s="1451"/>
      <c r="F128" s="1451"/>
      <c r="G128" s="1451"/>
      <c r="H128" s="1451"/>
      <c r="I128" s="1452"/>
      <c r="J128" s="124">
        <f>J127+J124+J121+J86+J84+J81+J64+J62+J58+J54+J51</f>
        <v>12337.099999999999</v>
      </c>
      <c r="K128" s="124">
        <f>K127+K124+K121+K86+K84+K81+K64+K62+K58+K54+K51</f>
        <v>14090.2</v>
      </c>
      <c r="L128" s="124">
        <f>L127+L124+L121+L86+L84+L81+L64+L62+L58+L54+L51</f>
        <v>14425.2</v>
      </c>
      <c r="M128" s="130">
        <f>M127+M124+M121+M86+M84+M81+M64+M62+M58+M54+M51</f>
        <v>11504.6</v>
      </c>
      <c r="N128" s="45"/>
      <c r="O128" s="215"/>
      <c r="P128" s="339"/>
      <c r="Q128" s="339"/>
      <c r="R128" s="46"/>
    </row>
    <row r="129" spans="1:18" s="1" customFormat="1" ht="17.25" customHeight="1" thickBot="1">
      <c r="A129" s="47" t="s">
        <v>13</v>
      </c>
      <c r="B129" s="48" t="s">
        <v>22</v>
      </c>
      <c r="C129" s="1453" t="s">
        <v>75</v>
      </c>
      <c r="D129" s="1454"/>
      <c r="E129" s="1454"/>
      <c r="F129" s="1454"/>
      <c r="G129" s="1454"/>
      <c r="H129" s="1454"/>
      <c r="I129" s="1454"/>
      <c r="J129" s="1454"/>
      <c r="K129" s="1454"/>
      <c r="L129" s="1454"/>
      <c r="M129" s="1454"/>
      <c r="N129" s="1454"/>
      <c r="O129" s="1454"/>
      <c r="P129" s="1454"/>
      <c r="Q129" s="1454"/>
      <c r="R129" s="1455"/>
    </row>
    <row r="130" spans="1:18" s="1" customFormat="1" ht="15.75" customHeight="1">
      <c r="A130" s="963" t="s">
        <v>13</v>
      </c>
      <c r="B130" s="950" t="s">
        <v>22</v>
      </c>
      <c r="C130" s="960" t="s">
        <v>13</v>
      </c>
      <c r="D130" s="752"/>
      <c r="E130" s="1447" t="s">
        <v>116</v>
      </c>
      <c r="F130" s="1458" t="s">
        <v>123</v>
      </c>
      <c r="G130" s="959"/>
      <c r="H130" s="1574" t="s">
        <v>76</v>
      </c>
      <c r="I130" s="511" t="s">
        <v>20</v>
      </c>
      <c r="J130" s="106">
        <v>495.3</v>
      </c>
      <c r="K130" s="1143">
        <f>487.8-48.6-15.7</f>
        <v>423.5</v>
      </c>
      <c r="L130" s="1143">
        <v>424</v>
      </c>
      <c r="M130" s="1143">
        <v>424</v>
      </c>
      <c r="N130" s="284" t="s">
        <v>108</v>
      </c>
      <c r="O130" s="296">
        <v>439</v>
      </c>
      <c r="P130" s="296">
        <v>439</v>
      </c>
      <c r="Q130" s="296">
        <v>439</v>
      </c>
      <c r="R130" s="278">
        <v>439</v>
      </c>
    </row>
    <row r="131" spans="1:18" s="1" customFormat="1" ht="26.25" customHeight="1">
      <c r="A131" s="963"/>
      <c r="B131" s="950"/>
      <c r="C131" s="960"/>
      <c r="D131" s="960"/>
      <c r="E131" s="1457"/>
      <c r="F131" s="1459"/>
      <c r="G131" s="960"/>
      <c r="H131" s="1627"/>
      <c r="I131" s="127" t="s">
        <v>126</v>
      </c>
      <c r="J131" s="107">
        <v>9</v>
      </c>
      <c r="K131" s="188">
        <v>8</v>
      </c>
      <c r="L131" s="107"/>
      <c r="M131" s="107"/>
      <c r="N131" s="1002" t="s">
        <v>173</v>
      </c>
      <c r="O131" s="279">
        <v>439</v>
      </c>
      <c r="P131" s="279">
        <v>439</v>
      </c>
      <c r="Q131" s="279">
        <v>439</v>
      </c>
      <c r="R131" s="280">
        <v>439</v>
      </c>
    </row>
    <row r="132" spans="1:18" s="1" customFormat="1" ht="17.25" customHeight="1">
      <c r="A132" s="963"/>
      <c r="B132" s="950"/>
      <c r="C132" s="960"/>
      <c r="D132" s="960"/>
      <c r="E132" s="958"/>
      <c r="F132" s="1459"/>
      <c r="G132" s="960"/>
      <c r="H132" s="1627"/>
      <c r="I132" s="127"/>
      <c r="J132" s="107"/>
      <c r="K132" s="179"/>
      <c r="L132" s="107"/>
      <c r="M132" s="107"/>
      <c r="N132" s="157" t="s">
        <v>109</v>
      </c>
      <c r="O132" s="260">
        <v>5</v>
      </c>
      <c r="P132" s="260">
        <v>3</v>
      </c>
      <c r="Q132" s="260">
        <v>50</v>
      </c>
      <c r="R132" s="259">
        <v>50</v>
      </c>
    </row>
    <row r="133" spans="1:18" s="1" customFormat="1" ht="17.25" customHeight="1">
      <c r="A133" s="963"/>
      <c r="B133" s="950"/>
      <c r="C133" s="960"/>
      <c r="D133" s="960"/>
      <c r="E133" s="958"/>
      <c r="F133" s="1459"/>
      <c r="G133" s="960"/>
      <c r="H133" s="1627"/>
      <c r="I133" s="127"/>
      <c r="J133" s="107"/>
      <c r="K133" s="179"/>
      <c r="L133" s="107"/>
      <c r="M133" s="107"/>
      <c r="N133" s="157" t="s">
        <v>107</v>
      </c>
      <c r="O133" s="260"/>
      <c r="P133" s="260">
        <v>5</v>
      </c>
      <c r="Q133" s="260">
        <v>5</v>
      </c>
      <c r="R133" s="259">
        <v>5</v>
      </c>
    </row>
    <row r="134" spans="1:18" s="1" customFormat="1" ht="17.25" customHeight="1">
      <c r="A134" s="963"/>
      <c r="B134" s="950"/>
      <c r="C134" s="960"/>
      <c r="D134" s="960"/>
      <c r="E134" s="985"/>
      <c r="F134" s="1459"/>
      <c r="G134" s="960"/>
      <c r="H134" s="151"/>
      <c r="I134" s="127"/>
      <c r="J134" s="107"/>
      <c r="K134" s="179"/>
      <c r="L134" s="107"/>
      <c r="M134" s="107"/>
      <c r="N134" s="282" t="s">
        <v>146</v>
      </c>
      <c r="O134" s="283">
        <v>2</v>
      </c>
      <c r="P134" s="283">
        <v>4</v>
      </c>
      <c r="Q134" s="283"/>
      <c r="R134" s="259">
        <v>1</v>
      </c>
    </row>
    <row r="135" spans="1:18" s="1" customFormat="1" ht="18" customHeight="1">
      <c r="A135" s="963"/>
      <c r="B135" s="950"/>
      <c r="C135" s="960"/>
      <c r="D135" s="960"/>
      <c r="E135" s="1064"/>
      <c r="F135" s="1459"/>
      <c r="G135" s="960"/>
      <c r="H135" s="151"/>
      <c r="I135" s="127"/>
      <c r="J135" s="107"/>
      <c r="K135" s="179"/>
      <c r="L135" s="107"/>
      <c r="M135" s="107"/>
      <c r="N135" s="157" t="s">
        <v>147</v>
      </c>
      <c r="O135" s="260">
        <v>14</v>
      </c>
      <c r="P135" s="260">
        <v>14</v>
      </c>
      <c r="Q135" s="260">
        <v>14</v>
      </c>
      <c r="R135" s="259">
        <v>14</v>
      </c>
    </row>
    <row r="136" spans="1:18" s="1" customFormat="1" ht="16.5" customHeight="1">
      <c r="A136" s="963"/>
      <c r="B136" s="950"/>
      <c r="C136" s="960"/>
      <c r="D136" s="960"/>
      <c r="E136" s="1064"/>
      <c r="F136" s="1459"/>
      <c r="G136" s="960"/>
      <c r="H136" s="151"/>
      <c r="I136" s="127"/>
      <c r="J136" s="107"/>
      <c r="K136" s="179"/>
      <c r="L136" s="107"/>
      <c r="M136" s="107"/>
      <c r="N136" s="954" t="s">
        <v>215</v>
      </c>
      <c r="O136" s="578">
        <v>1</v>
      </c>
      <c r="P136" s="578"/>
      <c r="Q136" s="578"/>
      <c r="R136" s="350"/>
    </row>
    <row r="137" spans="1:18" s="1" customFormat="1" ht="43.5" customHeight="1">
      <c r="A137" s="1061"/>
      <c r="B137" s="1062"/>
      <c r="C137" s="1060"/>
      <c r="D137" s="1060"/>
      <c r="E137" s="1064"/>
      <c r="F137" s="1063"/>
      <c r="G137" s="1060"/>
      <c r="H137" s="151"/>
      <c r="I137" s="1065" t="s">
        <v>20</v>
      </c>
      <c r="J137" s="1066"/>
      <c r="K137" s="1144">
        <f>17.3+48.6+15.7</f>
        <v>81.600000000000009</v>
      </c>
      <c r="L137" s="1066">
        <v>81.599999999999994</v>
      </c>
      <c r="M137" s="1066">
        <v>81.599999999999994</v>
      </c>
      <c r="N137" s="157" t="s">
        <v>277</v>
      </c>
      <c r="O137" s="260">
        <v>1</v>
      </c>
      <c r="P137" s="260">
        <v>1</v>
      </c>
      <c r="Q137" s="260">
        <v>1</v>
      </c>
      <c r="R137" s="259">
        <v>1</v>
      </c>
    </row>
    <row r="138" spans="1:18" s="43" customFormat="1" ht="15.75" customHeight="1" thickBot="1">
      <c r="A138" s="963"/>
      <c r="B138" s="950"/>
      <c r="C138" s="960"/>
      <c r="D138" s="934"/>
      <c r="E138" s="304"/>
      <c r="F138" s="931"/>
      <c r="G138" s="331"/>
      <c r="H138" s="948"/>
      <c r="I138" s="42" t="s">
        <v>49</v>
      </c>
      <c r="J138" s="118">
        <f>SUM(J130:J137)</f>
        <v>504.3</v>
      </c>
      <c r="K138" s="118">
        <f t="shared" ref="K138:M138" si="8">SUM(K130:K137)</f>
        <v>513.1</v>
      </c>
      <c r="L138" s="118">
        <f>SUM(L130:L137)</f>
        <v>505.6</v>
      </c>
      <c r="M138" s="118">
        <f t="shared" si="8"/>
        <v>505.6</v>
      </c>
      <c r="N138" s="927"/>
      <c r="O138" s="585"/>
      <c r="P138" s="997"/>
      <c r="Q138" s="585"/>
      <c r="R138" s="969"/>
    </row>
    <row r="139" spans="1:18" s="1" customFormat="1" ht="13.5" thickBot="1">
      <c r="A139" s="47" t="s">
        <v>13</v>
      </c>
      <c r="B139" s="51" t="s">
        <v>22</v>
      </c>
      <c r="C139" s="1478" t="s">
        <v>74</v>
      </c>
      <c r="D139" s="1479"/>
      <c r="E139" s="1479"/>
      <c r="F139" s="1479"/>
      <c r="G139" s="1479"/>
      <c r="H139" s="1451"/>
      <c r="I139" s="1451"/>
      <c r="J139" s="130">
        <f>J138</f>
        <v>504.3</v>
      </c>
      <c r="K139" s="130">
        <f t="shared" ref="K139:M139" si="9">K138</f>
        <v>513.1</v>
      </c>
      <c r="L139" s="130">
        <f t="shared" si="9"/>
        <v>505.6</v>
      </c>
      <c r="M139" s="130">
        <f t="shared" si="9"/>
        <v>505.6</v>
      </c>
      <c r="N139" s="414"/>
      <c r="O139" s="415"/>
      <c r="P139" s="415"/>
      <c r="Q139" s="415"/>
      <c r="R139" s="240"/>
    </row>
    <row r="140" spans="1:18" s="1" customFormat="1" ht="17.25" customHeight="1" thickBot="1">
      <c r="A140" s="47" t="s">
        <v>13</v>
      </c>
      <c r="B140" s="48" t="s">
        <v>26</v>
      </c>
      <c r="C140" s="1453" t="s">
        <v>162</v>
      </c>
      <c r="D140" s="1454"/>
      <c r="E140" s="1454"/>
      <c r="F140" s="1454"/>
      <c r="G140" s="1454"/>
      <c r="H140" s="1454"/>
      <c r="I140" s="1454"/>
      <c r="J140" s="1454"/>
      <c r="K140" s="1454"/>
      <c r="L140" s="1454"/>
      <c r="M140" s="1454"/>
      <c r="N140" s="1454"/>
      <c r="O140" s="1454"/>
      <c r="P140" s="1454"/>
      <c r="Q140" s="1454"/>
      <c r="R140" s="1455"/>
    </row>
    <row r="141" spans="1:18" s="1" customFormat="1" ht="27" customHeight="1">
      <c r="A141" s="982" t="s">
        <v>13</v>
      </c>
      <c r="B141" s="980" t="s">
        <v>26</v>
      </c>
      <c r="C141" s="983" t="s">
        <v>13</v>
      </c>
      <c r="D141" s="327"/>
      <c r="E141" s="55" t="s">
        <v>204</v>
      </c>
      <c r="F141" s="456"/>
      <c r="G141" s="327"/>
      <c r="H141" s="328"/>
      <c r="I141" s="328"/>
      <c r="J141" s="233"/>
      <c r="K141" s="140"/>
      <c r="L141" s="233"/>
      <c r="M141" s="233"/>
      <c r="N141" s="465"/>
      <c r="O141" s="236"/>
      <c r="P141" s="243"/>
      <c r="Q141" s="243"/>
      <c r="R141" s="239"/>
    </row>
    <row r="142" spans="1:18" s="1" customFormat="1" ht="21" customHeight="1">
      <c r="A142" s="1373"/>
      <c r="B142" s="1418"/>
      <c r="C142" s="1634"/>
      <c r="D142" s="941" t="s">
        <v>13</v>
      </c>
      <c r="E142" s="1480" t="s">
        <v>184</v>
      </c>
      <c r="F142" s="1481" t="s">
        <v>286</v>
      </c>
      <c r="G142" s="1635" t="s">
        <v>18</v>
      </c>
      <c r="H142" s="1574" t="s">
        <v>29</v>
      </c>
      <c r="I142" s="70" t="s">
        <v>20</v>
      </c>
      <c r="J142" s="91">
        <v>90</v>
      </c>
      <c r="K142" s="343"/>
      <c r="L142" s="91"/>
      <c r="M142" s="91"/>
      <c r="N142" s="1406" t="s">
        <v>183</v>
      </c>
      <c r="O142" s="229"/>
      <c r="P142" s="229">
        <v>1</v>
      </c>
      <c r="Q142" s="462"/>
      <c r="R142" s="255"/>
    </row>
    <row r="143" spans="1:18" s="1" customFormat="1" ht="15.75" customHeight="1">
      <c r="A143" s="1373"/>
      <c r="B143" s="1418"/>
      <c r="C143" s="1634"/>
      <c r="D143" s="942"/>
      <c r="E143" s="1480"/>
      <c r="F143" s="1481"/>
      <c r="G143" s="1483"/>
      <c r="H143" s="1593"/>
      <c r="I143" s="50" t="s">
        <v>126</v>
      </c>
      <c r="J143" s="461"/>
      <c r="K143" s="113">
        <v>34.5</v>
      </c>
      <c r="L143" s="122"/>
      <c r="M143" s="122"/>
      <c r="N143" s="1609"/>
      <c r="O143" s="221"/>
      <c r="P143" s="221"/>
      <c r="Q143" s="202"/>
      <c r="R143" s="256"/>
    </row>
    <row r="144" spans="1:18" s="4" customFormat="1" ht="18.75" customHeight="1">
      <c r="A144" s="1468"/>
      <c r="B144" s="1470"/>
      <c r="C144" s="1638"/>
      <c r="D144" s="987" t="s">
        <v>22</v>
      </c>
      <c r="E144" s="1474" t="s">
        <v>236</v>
      </c>
      <c r="F144" s="1640" t="s">
        <v>285</v>
      </c>
      <c r="G144" s="497"/>
      <c r="H144" s="952"/>
      <c r="I144" s="53" t="s">
        <v>20</v>
      </c>
      <c r="J144" s="234">
        <v>12.3</v>
      </c>
      <c r="K144" s="107">
        <v>8.5</v>
      </c>
      <c r="L144" s="91">
        <v>8.5</v>
      </c>
      <c r="M144" s="91">
        <v>2.5</v>
      </c>
      <c r="N144" s="463" t="s">
        <v>294</v>
      </c>
      <c r="O144" s="464"/>
      <c r="P144" s="374"/>
      <c r="Q144" s="504"/>
      <c r="R144" s="255">
        <v>7</v>
      </c>
    </row>
    <row r="145" spans="1:20" s="4" customFormat="1" ht="16.5" customHeight="1">
      <c r="A145" s="1468"/>
      <c r="B145" s="1470"/>
      <c r="C145" s="1638"/>
      <c r="D145" s="987"/>
      <c r="E145" s="1475"/>
      <c r="F145" s="1377"/>
      <c r="G145" s="956"/>
      <c r="H145" s="459"/>
      <c r="I145" s="53" t="s">
        <v>163</v>
      </c>
      <c r="J145" s="91">
        <v>70</v>
      </c>
      <c r="K145" s="107">
        <v>165</v>
      </c>
      <c r="L145" s="107">
        <v>168.4</v>
      </c>
      <c r="M145" s="91">
        <v>113.8</v>
      </c>
      <c r="N145" s="469" t="s">
        <v>167</v>
      </c>
      <c r="O145" s="470"/>
      <c r="P145" s="471">
        <v>66</v>
      </c>
      <c r="Q145" s="754">
        <v>150</v>
      </c>
      <c r="R145" s="472">
        <v>50</v>
      </c>
    </row>
    <row r="146" spans="1:20" s="4" customFormat="1" ht="27" customHeight="1">
      <c r="A146" s="1468"/>
      <c r="B146" s="1470"/>
      <c r="C146" s="1638"/>
      <c r="D146" s="987"/>
      <c r="E146" s="1475"/>
      <c r="F146" s="1377"/>
      <c r="G146" s="956"/>
      <c r="H146" s="459"/>
      <c r="I146" s="53"/>
      <c r="J146" s="91"/>
      <c r="K146" s="107"/>
      <c r="L146" s="107"/>
      <c r="M146" s="91"/>
      <c r="N146" s="469" t="s">
        <v>168</v>
      </c>
      <c r="O146" s="470"/>
      <c r="P146" s="471"/>
      <c r="Q146" s="754"/>
      <c r="R146" s="472">
        <v>20</v>
      </c>
    </row>
    <row r="147" spans="1:20" s="4" customFormat="1" ht="16.5" customHeight="1">
      <c r="A147" s="1468"/>
      <c r="B147" s="1470"/>
      <c r="C147" s="1638"/>
      <c r="D147" s="428"/>
      <c r="E147" s="989"/>
      <c r="F147" s="596"/>
      <c r="G147" s="956"/>
      <c r="H147" s="460"/>
      <c r="I147" s="479"/>
      <c r="J147" s="165"/>
      <c r="K147" s="113"/>
      <c r="L147" s="122"/>
      <c r="M147" s="122"/>
      <c r="N147" s="466" t="s">
        <v>164</v>
      </c>
      <c r="O147" s="467"/>
      <c r="P147" s="467"/>
      <c r="Q147" s="755">
        <v>1</v>
      </c>
      <c r="R147" s="468"/>
    </row>
    <row r="148" spans="1:20" s="4" customFormat="1" ht="21" customHeight="1">
      <c r="A148" s="1468"/>
      <c r="B148" s="1470"/>
      <c r="C148" s="1638"/>
      <c r="D148" s="987" t="s">
        <v>26</v>
      </c>
      <c r="E148" s="1474" t="s">
        <v>295</v>
      </c>
      <c r="F148" s="457"/>
      <c r="G148" s="458"/>
      <c r="H148" s="1636" t="s">
        <v>175</v>
      </c>
      <c r="I148" s="53" t="s">
        <v>20</v>
      </c>
      <c r="J148" s="234">
        <v>5</v>
      </c>
      <c r="K148" s="107">
        <v>20</v>
      </c>
      <c r="L148" s="91">
        <v>80</v>
      </c>
      <c r="M148" s="91"/>
      <c r="N148" s="890" t="s">
        <v>178</v>
      </c>
      <c r="O148" s="891"/>
      <c r="P148" s="891"/>
      <c r="Q148" s="891">
        <v>1</v>
      </c>
      <c r="R148" s="371"/>
    </row>
    <row r="149" spans="1:20" s="4" customFormat="1" ht="29.25" customHeight="1">
      <c r="A149" s="1468"/>
      <c r="B149" s="1470"/>
      <c r="C149" s="1638"/>
      <c r="D149" s="428"/>
      <c r="E149" s="1431"/>
      <c r="F149" s="596"/>
      <c r="G149" s="428"/>
      <c r="H149" s="1599"/>
      <c r="I149" s="53"/>
      <c r="J149" s="163"/>
      <c r="K149" s="107"/>
      <c r="L149" s="91"/>
      <c r="M149" s="91"/>
      <c r="N149" s="888" t="s">
        <v>205</v>
      </c>
      <c r="O149" s="889">
        <v>1</v>
      </c>
      <c r="P149" s="467"/>
      <c r="Q149" s="467"/>
      <c r="R149" s="468"/>
    </row>
    <row r="150" spans="1:20" s="43" customFormat="1" ht="17.25" customHeight="1" thickBot="1">
      <c r="A150" s="1469"/>
      <c r="B150" s="1471"/>
      <c r="C150" s="1639"/>
      <c r="D150" s="351"/>
      <c r="E150" s="452"/>
      <c r="F150" s="453"/>
      <c r="G150" s="454"/>
      <c r="H150" s="455"/>
      <c r="I150" s="42" t="s">
        <v>49</v>
      </c>
      <c r="J150" s="93">
        <f>SUM(J142:J149)</f>
        <v>177.3</v>
      </c>
      <c r="K150" s="93">
        <f>SUM(K142:K149)</f>
        <v>228</v>
      </c>
      <c r="L150" s="93">
        <f t="shared" ref="L150:M150" si="10">SUM(L142:L149)</f>
        <v>256.89999999999998</v>
      </c>
      <c r="M150" s="93">
        <f t="shared" si="10"/>
        <v>116.3</v>
      </c>
      <c r="N150" s="422"/>
      <c r="O150" s="423"/>
      <c r="P150" s="424"/>
      <c r="Q150" s="425"/>
      <c r="R150" s="426"/>
    </row>
    <row r="151" spans="1:20" s="1" customFormat="1" ht="13.5" thickBot="1">
      <c r="A151" s="933" t="s">
        <v>13</v>
      </c>
      <c r="B151" s="981" t="s">
        <v>26</v>
      </c>
      <c r="C151" s="1450" t="s">
        <v>74</v>
      </c>
      <c r="D151" s="1451"/>
      <c r="E151" s="1451"/>
      <c r="F151" s="1451"/>
      <c r="G151" s="1451"/>
      <c r="H151" s="1451"/>
      <c r="I151" s="1451"/>
      <c r="J151" s="451">
        <f t="shared" ref="J151:M151" si="11">J150</f>
        <v>177.3</v>
      </c>
      <c r="K151" s="451">
        <f t="shared" si="11"/>
        <v>228</v>
      </c>
      <c r="L151" s="451">
        <f t="shared" si="11"/>
        <v>256.89999999999998</v>
      </c>
      <c r="M151" s="451">
        <f t="shared" si="11"/>
        <v>116.3</v>
      </c>
      <c r="N151" s="45"/>
      <c r="O151" s="215"/>
      <c r="P151" s="215"/>
      <c r="Q151" s="215"/>
      <c r="R151" s="46"/>
    </row>
    <row r="152" spans="1:20" s="1" customFormat="1" ht="16.5" customHeight="1" thickBot="1">
      <c r="A152" s="47" t="s">
        <v>13</v>
      </c>
      <c r="B152" s="322" t="s">
        <v>28</v>
      </c>
      <c r="C152" s="1453" t="s">
        <v>77</v>
      </c>
      <c r="D152" s="1454"/>
      <c r="E152" s="1454"/>
      <c r="F152" s="1454"/>
      <c r="G152" s="1454"/>
      <c r="H152" s="1454"/>
      <c r="I152" s="1454"/>
      <c r="J152" s="1488"/>
      <c r="K152" s="1488"/>
      <c r="L152" s="1488"/>
      <c r="M152" s="1488"/>
      <c r="N152" s="1454"/>
      <c r="O152" s="1454"/>
      <c r="P152" s="1454"/>
      <c r="Q152" s="1454"/>
      <c r="R152" s="1455"/>
    </row>
    <row r="153" spans="1:20" s="1" customFormat="1" ht="39.75" customHeight="1">
      <c r="A153" s="932" t="s">
        <v>13</v>
      </c>
      <c r="B153" s="998" t="s">
        <v>28</v>
      </c>
      <c r="C153" s="448" t="s">
        <v>13</v>
      </c>
      <c r="D153" s="990"/>
      <c r="E153" s="55" t="s">
        <v>78</v>
      </c>
      <c r="F153" s="534"/>
      <c r="G153" s="152" t="s">
        <v>18</v>
      </c>
      <c r="H153" s="947" t="s">
        <v>79</v>
      </c>
      <c r="I153" s="34"/>
      <c r="J153" s="1041"/>
      <c r="K153" s="909"/>
      <c r="L153" s="910"/>
      <c r="M153" s="909"/>
      <c r="N153" s="56"/>
      <c r="O153" s="236"/>
      <c r="P153" s="243"/>
      <c r="Q153" s="243"/>
      <c r="R153" s="239"/>
    </row>
    <row r="154" spans="1:20" s="1" customFormat="1" ht="17.25" customHeight="1">
      <c r="A154" s="963"/>
      <c r="B154" s="950"/>
      <c r="C154" s="965"/>
      <c r="D154" s="941" t="s">
        <v>13</v>
      </c>
      <c r="E154" s="1447" t="s">
        <v>216</v>
      </c>
      <c r="F154" s="78"/>
      <c r="G154" s="582"/>
      <c r="H154" s="955"/>
      <c r="I154" s="25" t="s">
        <v>20</v>
      </c>
      <c r="J154" s="286"/>
      <c r="K154" s="286">
        <v>25.6</v>
      </c>
      <c r="L154" s="287">
        <v>20</v>
      </c>
      <c r="M154" s="286">
        <v>20</v>
      </c>
      <c r="N154" s="896" t="s">
        <v>207</v>
      </c>
      <c r="O154" s="836">
        <v>1000</v>
      </c>
      <c r="P154" s="836">
        <v>90</v>
      </c>
      <c r="Q154" s="836">
        <v>90</v>
      </c>
      <c r="R154" s="363" t="s">
        <v>259</v>
      </c>
    </row>
    <row r="155" spans="1:20" s="1" customFormat="1" ht="17.25" customHeight="1">
      <c r="A155" s="963"/>
      <c r="B155" s="950"/>
      <c r="C155" s="965"/>
      <c r="D155" s="941"/>
      <c r="E155" s="1457"/>
      <c r="F155" s="78"/>
      <c r="G155" s="582"/>
      <c r="H155" s="955"/>
      <c r="I155" s="19" t="s">
        <v>126</v>
      </c>
      <c r="J155" s="288">
        <v>93.4</v>
      </c>
      <c r="K155" s="288"/>
      <c r="L155" s="289"/>
      <c r="M155" s="288"/>
      <c r="N155" s="892" t="s">
        <v>260</v>
      </c>
      <c r="O155" s="893"/>
      <c r="P155" s="893">
        <v>14</v>
      </c>
      <c r="Q155" s="893"/>
      <c r="R155" s="894"/>
      <c r="S155" s="359"/>
      <c r="T155" s="359"/>
    </row>
    <row r="156" spans="1:20" s="1" customFormat="1" ht="27.75" customHeight="1">
      <c r="A156" s="1022"/>
      <c r="B156" s="1023"/>
      <c r="C156" s="1026"/>
      <c r="D156" s="1025"/>
      <c r="E156" s="1457"/>
      <c r="F156" s="78"/>
      <c r="G156" s="582"/>
      <c r="H156" s="1024"/>
      <c r="I156" s="19" t="s">
        <v>20</v>
      </c>
      <c r="J156" s="288"/>
      <c r="K156" s="288">
        <v>12.1</v>
      </c>
      <c r="L156" s="289"/>
      <c r="M156" s="288"/>
      <c r="N156" s="892" t="s">
        <v>272</v>
      </c>
      <c r="O156" s="893"/>
      <c r="P156" s="893">
        <v>1</v>
      </c>
      <c r="Q156" s="893"/>
      <c r="R156" s="894"/>
      <c r="S156" s="359"/>
      <c r="T156" s="359"/>
    </row>
    <row r="157" spans="1:20" s="1" customFormat="1" ht="16.5" customHeight="1">
      <c r="A157" s="963"/>
      <c r="B157" s="950"/>
      <c r="C157" s="965"/>
      <c r="D157" s="941"/>
      <c r="E157" s="1457"/>
      <c r="F157" s="78"/>
      <c r="G157" s="582"/>
      <c r="H157" s="955"/>
      <c r="I157" s="22"/>
      <c r="J157" s="291"/>
      <c r="K157" s="291"/>
      <c r="L157" s="292"/>
      <c r="M157" s="291"/>
      <c r="N157" s="895" t="s">
        <v>152</v>
      </c>
      <c r="O157" s="1146" t="s">
        <v>217</v>
      </c>
      <c r="P157" s="1147"/>
      <c r="Q157" s="1147"/>
      <c r="R157" s="1148"/>
      <c r="S157" s="359"/>
      <c r="T157" s="359"/>
    </row>
    <row r="158" spans="1:20" s="1" customFormat="1" ht="18.75" customHeight="1">
      <c r="A158" s="1124"/>
      <c r="B158" s="1125"/>
      <c r="C158" s="1132"/>
      <c r="D158" s="1129" t="s">
        <v>22</v>
      </c>
      <c r="E158" s="1489" t="s">
        <v>153</v>
      </c>
      <c r="F158" s="78"/>
      <c r="G158" s="582"/>
      <c r="H158" s="1126"/>
      <c r="I158" s="25" t="s">
        <v>126</v>
      </c>
      <c r="J158" s="286">
        <v>8.4</v>
      </c>
      <c r="K158" s="286">
        <v>15.3</v>
      </c>
      <c r="L158" s="287"/>
      <c r="M158" s="286"/>
      <c r="N158" s="1641" t="s">
        <v>208</v>
      </c>
      <c r="O158" s="492">
        <v>100</v>
      </c>
      <c r="P158" s="333">
        <v>100</v>
      </c>
      <c r="Q158" s="349"/>
      <c r="R158" s="350"/>
      <c r="S158" s="359"/>
      <c r="T158" s="359"/>
    </row>
    <row r="159" spans="1:20" s="1" customFormat="1" ht="20.25" customHeight="1">
      <c r="A159" s="1124"/>
      <c r="B159" s="1125"/>
      <c r="C159" s="1132"/>
      <c r="D159" s="1128"/>
      <c r="E159" s="1490"/>
      <c r="F159" s="78"/>
      <c r="G159" s="582"/>
      <c r="H159" s="1126"/>
      <c r="I159" s="19" t="s">
        <v>20</v>
      </c>
      <c r="J159" s="288">
        <v>45</v>
      </c>
      <c r="K159" s="291"/>
      <c r="L159" s="292"/>
      <c r="M159" s="291"/>
      <c r="N159" s="1642"/>
      <c r="O159" s="349"/>
      <c r="P159" s="333"/>
      <c r="Q159" s="349"/>
      <c r="R159" s="350"/>
      <c r="S159" s="359"/>
      <c r="T159" s="359"/>
    </row>
    <row r="160" spans="1:20" s="1" customFormat="1" ht="30.75" customHeight="1">
      <c r="A160" s="1028"/>
      <c r="B160" s="1031"/>
      <c r="C160" s="1030"/>
      <c r="D160" s="429" t="s">
        <v>26</v>
      </c>
      <c r="E160" s="1033" t="s">
        <v>271</v>
      </c>
      <c r="F160" s="78"/>
      <c r="G160" s="582"/>
      <c r="H160" s="1029"/>
      <c r="I160" s="1038" t="s">
        <v>20</v>
      </c>
      <c r="J160" s="295"/>
      <c r="K160" s="295">
        <f>13.3+5.5</f>
        <v>18.8</v>
      </c>
      <c r="L160" s="906"/>
      <c r="M160" s="905"/>
      <c r="N160" s="1037" t="s">
        <v>270</v>
      </c>
      <c r="O160" s="285"/>
      <c r="P160" s="361">
        <v>100</v>
      </c>
      <c r="Q160" s="907"/>
      <c r="R160" s="908"/>
      <c r="S160" s="359"/>
      <c r="T160" s="359"/>
    </row>
    <row r="161" spans="1:20" s="1" customFormat="1" ht="26.25" customHeight="1">
      <c r="A161" s="1028"/>
      <c r="B161" s="1031"/>
      <c r="C161" s="1030"/>
      <c r="D161" s="1034" t="s">
        <v>28</v>
      </c>
      <c r="E161" s="1438" t="s">
        <v>269</v>
      </c>
      <c r="F161" s="78"/>
      <c r="G161" s="582"/>
      <c r="H161" s="1029"/>
      <c r="I161" s="25" t="s">
        <v>126</v>
      </c>
      <c r="J161" s="286">
        <v>162.30000000000001</v>
      </c>
      <c r="K161" s="286">
        <v>191</v>
      </c>
      <c r="L161" s="287"/>
      <c r="M161" s="286"/>
      <c r="N161" s="273" t="s">
        <v>209</v>
      </c>
      <c r="O161" s="326">
        <v>100</v>
      </c>
      <c r="P161" s="362">
        <v>70</v>
      </c>
      <c r="Q161" s="326">
        <v>100</v>
      </c>
      <c r="R161" s="365"/>
      <c r="S161" s="359"/>
      <c r="T161" s="359"/>
    </row>
    <row r="162" spans="1:20" s="1" customFormat="1" ht="16.5" customHeight="1">
      <c r="A162" s="1028"/>
      <c r="B162" s="1031"/>
      <c r="C162" s="1030"/>
      <c r="D162" s="1032"/>
      <c r="E162" s="1637"/>
      <c r="F162" s="78"/>
      <c r="G162" s="582"/>
      <c r="H162" s="1029"/>
      <c r="I162" s="22"/>
      <c r="J162" s="291"/>
      <c r="K162" s="291"/>
      <c r="L162" s="292"/>
      <c r="M162" s="291"/>
      <c r="N162" s="902" t="s">
        <v>210</v>
      </c>
      <c r="O162" s="904">
        <v>33</v>
      </c>
      <c r="P162" s="333"/>
      <c r="Q162" s="349"/>
      <c r="R162" s="350"/>
      <c r="S162" s="359"/>
      <c r="T162" s="359"/>
    </row>
    <row r="163" spans="1:20" s="1" customFormat="1" ht="16.5" customHeight="1">
      <c r="A163" s="963"/>
      <c r="B163" s="950"/>
      <c r="C163" s="965"/>
      <c r="D163" s="1034" t="s">
        <v>30</v>
      </c>
      <c r="E163" s="1438" t="s">
        <v>280</v>
      </c>
      <c r="F163" s="78"/>
      <c r="G163" s="582"/>
      <c r="H163" s="955"/>
      <c r="I163" s="25" t="s">
        <v>126</v>
      </c>
      <c r="J163" s="286"/>
      <c r="K163" s="286">
        <v>12</v>
      </c>
      <c r="L163" s="286"/>
      <c r="M163" s="1042"/>
      <c r="N163" s="1043" t="s">
        <v>273</v>
      </c>
      <c r="O163" s="326"/>
      <c r="P163" s="362">
        <v>1</v>
      </c>
      <c r="Q163" s="326"/>
      <c r="R163" s="365"/>
      <c r="S163" s="359"/>
      <c r="T163" s="359"/>
    </row>
    <row r="164" spans="1:20" s="1" customFormat="1" ht="26.25" customHeight="1">
      <c r="A164" s="1028"/>
      <c r="B164" s="1031"/>
      <c r="C164" s="1030"/>
      <c r="D164" s="1032"/>
      <c r="E164" s="1486"/>
      <c r="F164" s="78"/>
      <c r="G164" s="582"/>
      <c r="H164" s="1029"/>
      <c r="I164" s="22" t="s">
        <v>20</v>
      </c>
      <c r="J164" s="291">
        <v>20</v>
      </c>
      <c r="K164" s="291">
        <v>40</v>
      </c>
      <c r="L164" s="291">
        <v>40</v>
      </c>
      <c r="M164" s="292"/>
      <c r="N164" s="336" t="s">
        <v>274</v>
      </c>
      <c r="O164" s="272"/>
      <c r="P164" s="334">
        <v>30</v>
      </c>
      <c r="Q164" s="272">
        <v>100</v>
      </c>
      <c r="R164" s="364"/>
      <c r="S164" s="359"/>
      <c r="T164" s="359"/>
    </row>
    <row r="165" spans="1:20" s="1" customFormat="1" ht="15.75" customHeight="1">
      <c r="A165" s="963"/>
      <c r="B165" s="950"/>
      <c r="C165" s="965"/>
      <c r="D165" s="941" t="s">
        <v>33</v>
      </c>
      <c r="E165" s="1637" t="s">
        <v>191</v>
      </c>
      <c r="F165" s="78"/>
      <c r="G165" s="582"/>
      <c r="H165" s="955"/>
      <c r="I165" s="19" t="s">
        <v>20</v>
      </c>
      <c r="J165" s="288"/>
      <c r="K165" s="288"/>
      <c r="L165" s="170">
        <v>160</v>
      </c>
      <c r="M165" s="288">
        <v>380</v>
      </c>
      <c r="N165" s="1641" t="s">
        <v>212</v>
      </c>
      <c r="O165" s="349"/>
      <c r="P165" s="333"/>
      <c r="Q165" s="349">
        <v>30</v>
      </c>
      <c r="R165" s="350">
        <v>100</v>
      </c>
      <c r="S165" s="359"/>
      <c r="T165" s="359"/>
    </row>
    <row r="166" spans="1:20" s="1" customFormat="1" ht="14.25" customHeight="1">
      <c r="A166" s="963"/>
      <c r="B166" s="950"/>
      <c r="C166" s="965"/>
      <c r="D166" s="942"/>
      <c r="E166" s="1493"/>
      <c r="F166" s="78"/>
      <c r="G166" s="582"/>
      <c r="H166" s="955"/>
      <c r="I166" s="19" t="s">
        <v>126</v>
      </c>
      <c r="J166" s="288">
        <v>3.5</v>
      </c>
      <c r="K166" s="1305">
        <v>2</v>
      </c>
      <c r="L166" s="1021"/>
      <c r="M166" s="288"/>
      <c r="N166" s="1609"/>
      <c r="O166" s="349"/>
      <c r="P166" s="333"/>
      <c r="Q166" s="349"/>
      <c r="R166" s="350"/>
      <c r="S166" s="359"/>
      <c r="T166" s="359"/>
    </row>
    <row r="167" spans="1:20" s="1" customFormat="1" ht="12.75" customHeight="1">
      <c r="A167" s="963"/>
      <c r="B167" s="950"/>
      <c r="C167" s="965"/>
      <c r="D167" s="941"/>
      <c r="E167" s="1643" t="s">
        <v>140</v>
      </c>
      <c r="F167" s="897"/>
      <c r="G167" s="898"/>
      <c r="H167" s="973"/>
      <c r="I167" s="1039" t="s">
        <v>126</v>
      </c>
      <c r="J167" s="882">
        <v>103.6</v>
      </c>
      <c r="K167" s="882"/>
      <c r="L167" s="899"/>
      <c r="M167" s="882"/>
      <c r="N167" s="1645" t="s">
        <v>213</v>
      </c>
      <c r="O167" s="903">
        <v>100</v>
      </c>
      <c r="P167" s="362"/>
      <c r="Q167" s="326"/>
      <c r="R167" s="365"/>
      <c r="S167" s="359"/>
      <c r="T167" s="359"/>
    </row>
    <row r="168" spans="1:20" s="1" customFormat="1" ht="15.75" customHeight="1">
      <c r="A168" s="963"/>
      <c r="B168" s="950"/>
      <c r="C168" s="965"/>
      <c r="D168" s="942"/>
      <c r="E168" s="1644"/>
      <c r="F168" s="897"/>
      <c r="G168" s="898"/>
      <c r="H168" s="973"/>
      <c r="I168" s="1040"/>
      <c r="J168" s="901"/>
      <c r="K168" s="901"/>
      <c r="L168" s="900"/>
      <c r="M168" s="901"/>
      <c r="N168" s="1646"/>
      <c r="O168" s="904"/>
      <c r="P168" s="334"/>
      <c r="Q168" s="272"/>
      <c r="R168" s="364"/>
      <c r="S168" s="359"/>
      <c r="T168" s="359"/>
    </row>
    <row r="169" spans="1:20" s="43" customFormat="1" ht="15" customHeight="1" thickBot="1">
      <c r="A169" s="933"/>
      <c r="B169" s="944"/>
      <c r="C169" s="447"/>
      <c r="D169" s="421"/>
      <c r="E169" s="419"/>
      <c r="F169" s="420"/>
      <c r="G169" s="421"/>
      <c r="H169" s="263"/>
      <c r="I169" s="744" t="s">
        <v>49</v>
      </c>
      <c r="J169" s="118">
        <f>SUM(J154:J168)</f>
        <v>436.20000000000005</v>
      </c>
      <c r="K169" s="263">
        <f>SUM(K154:K168)</f>
        <v>316.8</v>
      </c>
      <c r="L169" s="421">
        <f>SUM(L154:L168)</f>
        <v>220</v>
      </c>
      <c r="M169" s="118">
        <f>SUM(M154:M168)</f>
        <v>400</v>
      </c>
      <c r="N169" s="422"/>
      <c r="O169" s="423"/>
      <c r="P169" s="424"/>
      <c r="Q169" s="425"/>
      <c r="R169" s="426"/>
      <c r="S169" s="1036"/>
      <c r="T169" s="1036"/>
    </row>
    <row r="170" spans="1:20" s="4" customFormat="1" ht="15" customHeight="1">
      <c r="A170" s="1508" t="s">
        <v>13</v>
      </c>
      <c r="B170" s="1509" t="s">
        <v>28</v>
      </c>
      <c r="C170" s="1510" t="s">
        <v>22</v>
      </c>
      <c r="D170" s="986"/>
      <c r="E170" s="1511" t="s">
        <v>137</v>
      </c>
      <c r="F170" s="1514"/>
      <c r="G170" s="1517" t="s">
        <v>54</v>
      </c>
      <c r="H170" s="1647" t="s">
        <v>131</v>
      </c>
      <c r="I170" s="53" t="s">
        <v>20</v>
      </c>
      <c r="J170" s="265"/>
      <c r="K170" s="154"/>
      <c r="L170" s="265"/>
      <c r="M170" s="154"/>
      <c r="N170" s="261"/>
      <c r="O170" s="237"/>
      <c r="P170" s="244"/>
      <c r="Q170" s="244"/>
      <c r="R170" s="241"/>
      <c r="S170" s="29"/>
      <c r="T170" s="29"/>
    </row>
    <row r="171" spans="1:20" s="4" customFormat="1" ht="10.5" customHeight="1">
      <c r="A171" s="1468"/>
      <c r="B171" s="1470"/>
      <c r="C171" s="1472"/>
      <c r="D171" s="987"/>
      <c r="E171" s="1512"/>
      <c r="F171" s="1515"/>
      <c r="G171" s="1518"/>
      <c r="H171" s="1648"/>
      <c r="I171" s="53"/>
      <c r="J171" s="163"/>
      <c r="K171" s="107"/>
      <c r="L171" s="163"/>
      <c r="M171" s="107"/>
      <c r="N171" s="1432"/>
      <c r="O171" s="238"/>
      <c r="P171" s="245"/>
      <c r="Q171" s="245"/>
      <c r="R171" s="242"/>
    </row>
    <row r="172" spans="1:20" s="1" customFormat="1" ht="21" customHeight="1" thickBot="1">
      <c r="A172" s="1469"/>
      <c r="B172" s="1471"/>
      <c r="C172" s="1473"/>
      <c r="D172" s="988"/>
      <c r="E172" s="1513"/>
      <c r="F172" s="1516"/>
      <c r="G172" s="1519"/>
      <c r="H172" s="1649"/>
      <c r="I172" s="54" t="s">
        <v>49</v>
      </c>
      <c r="J172" s="266">
        <f t="shared" ref="J172:M172" si="12">J171+J170</f>
        <v>0</v>
      </c>
      <c r="K172" s="118">
        <f t="shared" si="12"/>
        <v>0</v>
      </c>
      <c r="L172" s="421">
        <f t="shared" si="12"/>
        <v>0</v>
      </c>
      <c r="M172" s="118">
        <f t="shared" si="12"/>
        <v>0</v>
      </c>
      <c r="N172" s="1497"/>
      <c r="O172" s="997"/>
      <c r="P172" s="585"/>
      <c r="Q172" s="585"/>
      <c r="R172" s="537"/>
    </row>
    <row r="173" spans="1:20" s="1" customFormat="1" ht="13.5" thickBot="1">
      <c r="A173" s="47" t="s">
        <v>13</v>
      </c>
      <c r="B173" s="51" t="s">
        <v>28</v>
      </c>
      <c r="C173" s="1478" t="s">
        <v>74</v>
      </c>
      <c r="D173" s="1479"/>
      <c r="E173" s="1479"/>
      <c r="F173" s="1479"/>
      <c r="G173" s="1479"/>
      <c r="H173" s="1479"/>
      <c r="I173" s="1498"/>
      <c r="J173" s="267">
        <f t="shared" ref="J173:M173" si="13">J169+J172</f>
        <v>436.20000000000005</v>
      </c>
      <c r="K173" s="130">
        <f t="shared" si="13"/>
        <v>316.8</v>
      </c>
      <c r="L173" s="130">
        <f t="shared" si="13"/>
        <v>220</v>
      </c>
      <c r="M173" s="756">
        <f t="shared" si="13"/>
        <v>400</v>
      </c>
      <c r="N173" s="1499"/>
      <c r="O173" s="1500"/>
      <c r="P173" s="1500"/>
      <c r="Q173" s="1500"/>
      <c r="R173" s="1501"/>
    </row>
    <row r="174" spans="1:20" s="4" customFormat="1" ht="13.5" thickBot="1">
      <c r="A174" s="47" t="s">
        <v>13</v>
      </c>
      <c r="B174" s="1502" t="s">
        <v>80</v>
      </c>
      <c r="C174" s="1503"/>
      <c r="D174" s="1503"/>
      <c r="E174" s="1503"/>
      <c r="F174" s="1503"/>
      <c r="G174" s="1503"/>
      <c r="H174" s="1503"/>
      <c r="I174" s="1504"/>
      <c r="J174" s="94">
        <f>SUM(J173,J139,J128,J151,)</f>
        <v>13454.899999999998</v>
      </c>
      <c r="K174" s="94">
        <f>SUM(K173,K139,K128,K151,)</f>
        <v>15148.1</v>
      </c>
      <c r="L174" s="689">
        <f>SUM(L173,L139,L128,L151,)</f>
        <v>15407.7</v>
      </c>
      <c r="M174" s="708">
        <f>SUM(M173,M139,M128,M151,)</f>
        <v>12526.5</v>
      </c>
      <c r="N174" s="1505"/>
      <c r="O174" s="1506"/>
      <c r="P174" s="1506"/>
      <c r="Q174" s="1506"/>
      <c r="R174" s="1507"/>
    </row>
    <row r="175" spans="1:20" s="4" customFormat="1" ht="13.5" thickBot="1">
      <c r="A175" s="57" t="s">
        <v>26</v>
      </c>
      <c r="B175" s="1553" t="s">
        <v>81</v>
      </c>
      <c r="C175" s="1554"/>
      <c r="D175" s="1554"/>
      <c r="E175" s="1554"/>
      <c r="F175" s="1554"/>
      <c r="G175" s="1554"/>
      <c r="H175" s="1554"/>
      <c r="I175" s="1555"/>
      <c r="J175" s="247">
        <f t="shared" ref="J175:M175" si="14">J174</f>
        <v>13454.899999999998</v>
      </c>
      <c r="K175" s="268">
        <f t="shared" si="14"/>
        <v>15148.1</v>
      </c>
      <c r="L175" s="268">
        <f t="shared" si="14"/>
        <v>15407.7</v>
      </c>
      <c r="M175" s="247">
        <f t="shared" si="14"/>
        <v>12526.5</v>
      </c>
      <c r="N175" s="1556"/>
      <c r="O175" s="1557"/>
      <c r="P175" s="1557"/>
      <c r="Q175" s="1557"/>
      <c r="R175" s="1558"/>
    </row>
    <row r="176" spans="1:20" s="329" customFormat="1" ht="17.25" customHeight="1">
      <c r="A176" s="1657" t="s">
        <v>268</v>
      </c>
      <c r="B176" s="1658"/>
      <c r="C176" s="1658"/>
      <c r="D176" s="1658"/>
      <c r="E176" s="1658"/>
      <c r="F176" s="1658"/>
      <c r="G176" s="1658"/>
      <c r="H176" s="1658"/>
      <c r="I176" s="1658"/>
      <c r="J176" s="1658"/>
      <c r="K176" s="1658"/>
      <c r="L176" s="1658"/>
      <c r="M176" s="1658"/>
      <c r="N176" s="1658"/>
      <c r="O176" s="1658"/>
      <c r="P176" s="416"/>
      <c r="Q176" s="416"/>
      <c r="R176" s="416"/>
    </row>
    <row r="177" spans="1:18" s="29" customFormat="1" ht="12.75">
      <c r="A177" s="153"/>
      <c r="B177" s="58"/>
      <c r="C177" s="58"/>
      <c r="D177" s="58"/>
      <c r="E177" s="58"/>
      <c r="F177" s="58"/>
      <c r="G177" s="58"/>
      <c r="H177" s="58"/>
      <c r="I177" s="58"/>
      <c r="J177" s="262"/>
      <c r="K177" s="262"/>
      <c r="L177" s="262"/>
      <c r="M177" s="262"/>
      <c r="N177" s="153"/>
      <c r="O177" s="153"/>
      <c r="P177" s="153"/>
      <c r="Q177" s="153"/>
      <c r="R177" s="153"/>
    </row>
    <row r="178" spans="1:18" s="4" customFormat="1" ht="18.75" customHeight="1">
      <c r="A178" s="41"/>
      <c r="B178" s="58"/>
      <c r="C178" s="1559" t="s">
        <v>82</v>
      </c>
      <c r="D178" s="1559"/>
      <c r="E178" s="1559"/>
      <c r="F178" s="1559"/>
      <c r="G178" s="1559"/>
      <c r="H178" s="1559"/>
      <c r="I178" s="1559"/>
      <c r="J178" s="992"/>
      <c r="K178" s="992"/>
      <c r="L178" s="992"/>
      <c r="M178" s="992"/>
      <c r="N178" s="52"/>
      <c r="O178" s="936"/>
      <c r="P178" s="936"/>
      <c r="Q178" s="936"/>
      <c r="R178" s="936"/>
    </row>
    <row r="179" spans="1:18" s="4" customFormat="1" ht="12" customHeight="1" thickBot="1">
      <c r="A179" s="41"/>
      <c r="B179" s="37"/>
      <c r="C179" s="37"/>
      <c r="D179" s="37"/>
      <c r="E179" s="37"/>
      <c r="F179" s="59"/>
      <c r="G179" s="60"/>
      <c r="H179" s="37"/>
      <c r="I179" s="52"/>
      <c r="J179" s="52"/>
      <c r="K179" s="52"/>
      <c r="L179" s="52"/>
      <c r="M179" s="52"/>
      <c r="N179" s="52"/>
      <c r="O179" s="936"/>
      <c r="P179" s="936"/>
      <c r="Q179" s="936"/>
      <c r="R179" s="936"/>
    </row>
    <row r="180" spans="1:18" s="4" customFormat="1" ht="77.25" customHeight="1" thickBot="1">
      <c r="A180" s="61"/>
      <c r="B180" s="61"/>
      <c r="C180" s="1560" t="s">
        <v>83</v>
      </c>
      <c r="D180" s="1561"/>
      <c r="E180" s="1561"/>
      <c r="F180" s="1561"/>
      <c r="G180" s="1561"/>
      <c r="H180" s="1561"/>
      <c r="I180" s="1562"/>
      <c r="J180" s="993" t="s">
        <v>261</v>
      </c>
      <c r="K180" s="567" t="s">
        <v>127</v>
      </c>
      <c r="L180" s="567" t="s">
        <v>156</v>
      </c>
      <c r="M180" s="567" t="s">
        <v>231</v>
      </c>
      <c r="N180" s="41"/>
      <c r="O180" s="60"/>
      <c r="P180" s="60"/>
      <c r="Q180" s="60"/>
      <c r="R180" s="60"/>
    </row>
    <row r="181" spans="1:18" s="4" customFormat="1" ht="12.75">
      <c r="A181" s="61"/>
      <c r="B181" s="61"/>
      <c r="C181" s="1494" t="s">
        <v>84</v>
      </c>
      <c r="D181" s="1659"/>
      <c r="E181" s="1495"/>
      <c r="F181" s="1495"/>
      <c r="G181" s="1495"/>
      <c r="H181" s="1496"/>
      <c r="I181" s="1496"/>
      <c r="J181" s="550">
        <f>J182+J190+J191+J192+J193</f>
        <v>13384.899999999994</v>
      </c>
      <c r="K181" s="134">
        <f>K182+K190+K191+K192+K193</f>
        <v>14983.100000000004</v>
      </c>
      <c r="L181" s="134">
        <f>L182+L190+L191+L192+L193</f>
        <v>15239.300000000001</v>
      </c>
      <c r="M181" s="134">
        <f>M182+M190+M191+M192+M193</f>
        <v>12412.7</v>
      </c>
      <c r="N181" s="153"/>
      <c r="O181" s="153"/>
      <c r="P181" s="153"/>
      <c r="Q181" s="153"/>
      <c r="R181" s="153"/>
    </row>
    <row r="182" spans="1:18" s="4" customFormat="1" ht="12.75" customHeight="1">
      <c r="A182" s="61"/>
      <c r="B182" s="61"/>
      <c r="C182" s="1541" t="s">
        <v>85</v>
      </c>
      <c r="D182" s="1542"/>
      <c r="E182" s="1542"/>
      <c r="F182" s="1542"/>
      <c r="G182" s="1542"/>
      <c r="H182" s="1542"/>
      <c r="I182" s="1543"/>
      <c r="J182" s="743">
        <f>SUM(J183:J188)</f>
        <v>9627.1999999999953</v>
      </c>
      <c r="K182" s="135">
        <f>SUM(K183:K189)</f>
        <v>11444.200000000004</v>
      </c>
      <c r="L182" s="135">
        <f t="shared" ref="L182:M182" si="15">SUM(L183:L189)</f>
        <v>15239.300000000001</v>
      </c>
      <c r="M182" s="135">
        <f t="shared" si="15"/>
        <v>12412.7</v>
      </c>
      <c r="N182" s="153"/>
      <c r="O182" s="153"/>
      <c r="P182" s="153"/>
      <c r="Q182" s="153"/>
      <c r="R182" s="153"/>
    </row>
    <row r="183" spans="1:18" s="4" customFormat="1" ht="12.75" customHeight="1">
      <c r="A183" s="61"/>
      <c r="B183" s="61"/>
      <c r="C183" s="1526" t="s">
        <v>86</v>
      </c>
      <c r="D183" s="1652"/>
      <c r="E183" s="1527"/>
      <c r="F183" s="1527"/>
      <c r="G183" s="1527"/>
      <c r="H183" s="1528"/>
      <c r="I183" s="1528"/>
      <c r="J183" s="741">
        <f>SUMIF(I14:I174,"SB",J14:J174)</f>
        <v>8797.7999999999956</v>
      </c>
      <c r="K183" s="136">
        <f>SUMIF(I13:I175,"SB",K13:K175)</f>
        <v>10746.000000000004</v>
      </c>
      <c r="L183" s="136">
        <f>SUMIF(I13:I175,"SB",L13:L175)</f>
        <v>15196.100000000002</v>
      </c>
      <c r="M183" s="136">
        <f>SUMIF(I13:I175,"SB",M13:M175)</f>
        <v>12369.500000000002</v>
      </c>
      <c r="N183" s="41"/>
      <c r="O183" s="60"/>
      <c r="P183" s="60"/>
      <c r="Q183" s="60"/>
      <c r="R183" s="60"/>
    </row>
    <row r="184" spans="1:18" s="4" customFormat="1" ht="12.75" customHeight="1">
      <c r="A184" s="61"/>
      <c r="B184" s="61"/>
      <c r="C184" s="1544" t="s">
        <v>87</v>
      </c>
      <c r="D184" s="1545"/>
      <c r="E184" s="1545"/>
      <c r="F184" s="1545"/>
      <c r="G184" s="1545"/>
      <c r="H184" s="1545"/>
      <c r="I184" s="1546"/>
      <c r="J184" s="741">
        <f>SUMIF(I13:I175,"SB(VR)",J13:J175)</f>
        <v>18.100000000000001</v>
      </c>
      <c r="K184" s="136">
        <f>SUMIF(I13:I175,"SB(VR)",K13:K175)</f>
        <v>10</v>
      </c>
      <c r="L184" s="136">
        <f>SUMIF(I13:I175,"SB(VR)",L13:L175)</f>
        <v>0</v>
      </c>
      <c r="M184" s="136">
        <f>SUMIF(I13:I175,"SB(VR)",M13:M175)</f>
        <v>0</v>
      </c>
      <c r="N184" s="41"/>
      <c r="O184" s="60"/>
      <c r="P184" s="60"/>
      <c r="Q184" s="60"/>
      <c r="R184" s="60"/>
    </row>
    <row r="185" spans="1:18" s="4" customFormat="1" ht="12.75" customHeight="1">
      <c r="A185" s="61"/>
      <c r="B185" s="61"/>
      <c r="C185" s="1547" t="s">
        <v>88</v>
      </c>
      <c r="D185" s="1548"/>
      <c r="E185" s="1548"/>
      <c r="F185" s="1548"/>
      <c r="G185" s="1548"/>
      <c r="H185" s="1548"/>
      <c r="I185" s="1549"/>
      <c r="J185" s="741">
        <f>SUMIF(I13:I175,"SB(VB)",J13:J175)</f>
        <v>681.30000000000007</v>
      </c>
      <c r="K185" s="136">
        <f>SUMIF(I12:I175,"SB(VB)",K12:K175)</f>
        <v>518.19999999999993</v>
      </c>
      <c r="L185" s="136">
        <f>SUMIF(I12:I175,"SB(VB)",L12:L175)</f>
        <v>5.4</v>
      </c>
      <c r="M185" s="136">
        <f>SUMIF(I12:I175,"SB(VB)",M12:M175)</f>
        <v>5.4</v>
      </c>
      <c r="N185" s="41"/>
      <c r="O185" s="60"/>
      <c r="P185" s="60"/>
      <c r="Q185" s="60"/>
      <c r="R185" s="60"/>
    </row>
    <row r="186" spans="1:18" s="4" customFormat="1" ht="12.75" customHeight="1">
      <c r="A186" s="61"/>
      <c r="B186" s="61"/>
      <c r="C186" s="1547" t="s">
        <v>89</v>
      </c>
      <c r="D186" s="1548"/>
      <c r="E186" s="1548"/>
      <c r="F186" s="1548"/>
      <c r="G186" s="1548"/>
      <c r="H186" s="1548"/>
      <c r="I186" s="1549"/>
      <c r="J186" s="741">
        <f>SUMIF(I13:I175,"SB(P)",J13:J175)</f>
        <v>0</v>
      </c>
      <c r="K186" s="136">
        <f>SUMIF(I12:I175,"SB(P)",K12:K175)</f>
        <v>0</v>
      </c>
      <c r="L186" s="136">
        <f>SUMIF(I12:I175,"SB(P)",L12:L175)</f>
        <v>0</v>
      </c>
      <c r="M186" s="136">
        <f>SUMIF(I12:I175,"SB(P)",M12:M175)</f>
        <v>0</v>
      </c>
      <c r="N186" s="52"/>
      <c r="O186" s="936"/>
      <c r="P186" s="936"/>
      <c r="Q186" s="936"/>
      <c r="R186" s="936"/>
    </row>
    <row r="187" spans="1:18" s="1" customFormat="1" ht="12.75" customHeight="1">
      <c r="A187" s="61"/>
      <c r="B187" s="61"/>
      <c r="C187" s="1550" t="s">
        <v>90</v>
      </c>
      <c r="D187" s="1656"/>
      <c r="E187" s="1551"/>
      <c r="F187" s="1551"/>
      <c r="G187" s="1551"/>
      <c r="H187" s="1552"/>
      <c r="I187" s="1552"/>
      <c r="J187" s="741">
        <f>SUMIF(I13:I175,"SB(SP)",J13:J175)</f>
        <v>130</v>
      </c>
      <c r="K187" s="136">
        <f>SUMIF(I13:I175,"SB(SP)",K13:K175)</f>
        <v>150</v>
      </c>
      <c r="L187" s="136">
        <f>SUMIF(I13:I175,"SB(SP)",L13:L175)</f>
        <v>37.799999999999997</v>
      </c>
      <c r="M187" s="136">
        <f>SUMIF(I13:I175,"SB(SP)",M13:M175)</f>
        <v>37.799999999999997</v>
      </c>
      <c r="N187" s="61"/>
      <c r="O187" s="62"/>
      <c r="P187" s="62"/>
      <c r="Q187" s="62"/>
      <c r="R187" s="62"/>
    </row>
    <row r="188" spans="1:18" s="1" customFormat="1" ht="12.75" customHeight="1">
      <c r="A188" s="61"/>
      <c r="B188" s="61"/>
      <c r="C188" s="1523" t="s">
        <v>154</v>
      </c>
      <c r="D188" s="1537"/>
      <c r="E188" s="1537"/>
      <c r="F188" s="1537"/>
      <c r="G188" s="1537"/>
      <c r="H188" s="1537"/>
      <c r="I188" s="1537"/>
      <c r="J188" s="741">
        <f>SUMIF(I14:I165,"SB(ES)",J14:J165)</f>
        <v>0</v>
      </c>
      <c r="K188" s="80">
        <f>SUMIF(I4:I165,"SB(ES)",K4:K165)</f>
        <v>0</v>
      </c>
      <c r="L188" s="80">
        <f>SUMIF(I5:I165,"SB(ES)",L5:L165)</f>
        <v>0</v>
      </c>
      <c r="M188" s="80">
        <f>SUMIF(I5:I165,"SB(ES)",M5:M165)</f>
        <v>0</v>
      </c>
      <c r="N188" s="61"/>
      <c r="O188" s="62"/>
      <c r="P188" s="62"/>
      <c r="Q188" s="62"/>
      <c r="R188" s="62"/>
    </row>
    <row r="189" spans="1:18" s="1" customFormat="1" ht="12.75" customHeight="1">
      <c r="A189" s="61"/>
      <c r="B189" s="61"/>
      <c r="C189" s="1523" t="s">
        <v>284</v>
      </c>
      <c r="D189" s="1524"/>
      <c r="E189" s="1524"/>
      <c r="F189" s="1524"/>
      <c r="G189" s="1524"/>
      <c r="H189" s="1524"/>
      <c r="I189" s="1525"/>
      <c r="J189" s="741">
        <f>SUMIF(I15:I166,"SB(KPP)",J15:J166)</f>
        <v>0</v>
      </c>
      <c r="K189" s="80">
        <f>SUMIF(I5:I166,"SB(KPP)",K5:K166)</f>
        <v>20</v>
      </c>
      <c r="L189" s="80">
        <f>SUMIF(I6:I166,"SB(KPP)",L6:L166)</f>
        <v>0</v>
      </c>
      <c r="M189" s="80">
        <f>SUMIF(I6:I166,"SB(KPP)",M6:M166)</f>
        <v>0</v>
      </c>
      <c r="N189" s="61"/>
      <c r="O189" s="62"/>
      <c r="P189" s="62"/>
      <c r="Q189" s="62"/>
      <c r="R189" s="62"/>
    </row>
    <row r="190" spans="1:18" s="1" customFormat="1" ht="12.75" customHeight="1">
      <c r="A190" s="61"/>
      <c r="B190" s="61"/>
      <c r="C190" s="1538" t="s">
        <v>91</v>
      </c>
      <c r="D190" s="1653"/>
      <c r="E190" s="1539"/>
      <c r="F190" s="1539"/>
      <c r="G190" s="1539"/>
      <c r="H190" s="1540"/>
      <c r="I190" s="1540"/>
      <c r="J190" s="742">
        <f>SUMIF(I10:I178,"SB(L)",J10:J178)</f>
        <v>3688.7</v>
      </c>
      <c r="K190" s="79">
        <f>SUMIF(I14:I178,"SB(L)",K14:K178)</f>
        <v>3358.1</v>
      </c>
      <c r="L190" s="79">
        <f>SUMIF(I19:I178,"SB(L)",L19:L178)</f>
        <v>0</v>
      </c>
      <c r="M190" s="79">
        <f>SUMIF(I19:I173,"SB(L)",M19:M173)</f>
        <v>0</v>
      </c>
      <c r="N190" s="61"/>
      <c r="O190" s="62"/>
      <c r="P190" s="62"/>
      <c r="Q190" s="62"/>
      <c r="R190" s="62"/>
    </row>
    <row r="191" spans="1:18" s="1" customFormat="1" ht="12.75" customHeight="1">
      <c r="A191" s="61"/>
      <c r="B191" s="61"/>
      <c r="C191" s="1538" t="s">
        <v>92</v>
      </c>
      <c r="D191" s="1653"/>
      <c r="E191" s="1539"/>
      <c r="F191" s="1539"/>
      <c r="G191" s="1539"/>
      <c r="H191" s="1540"/>
      <c r="I191" s="1540"/>
      <c r="J191" s="742">
        <f>SUMIF(I12:I175,"SB(SPL)",J12:J175)</f>
        <v>43.1</v>
      </c>
      <c r="K191" s="79">
        <f>SUMIF(I14:I175,"SB(SPL)",K14:K175)</f>
        <v>158.5</v>
      </c>
      <c r="L191" s="79">
        <f>SUMIF(I14:I175,"SB(SPL)",L14:L175)</f>
        <v>0</v>
      </c>
      <c r="M191" s="79">
        <f>SUMIF(I14:I175,"SB(SPL)",M14:M175)</f>
        <v>0</v>
      </c>
      <c r="N191" s="61"/>
      <c r="O191" s="62"/>
      <c r="P191" s="62"/>
      <c r="Q191" s="62"/>
      <c r="R191" s="62"/>
    </row>
    <row r="192" spans="1:18" s="1" customFormat="1" ht="12.75" customHeight="1">
      <c r="A192" s="61"/>
      <c r="B192" s="61"/>
      <c r="C192" s="1538" t="s">
        <v>93</v>
      </c>
      <c r="D192" s="1653"/>
      <c r="E192" s="1539"/>
      <c r="F192" s="1539"/>
      <c r="G192" s="1539"/>
      <c r="H192" s="1540"/>
      <c r="I192" s="1540"/>
      <c r="J192" s="742">
        <f>SUMIF(I13:I175,"SB(VRL)",J13:J175)</f>
        <v>25.9</v>
      </c>
      <c r="K192" s="79">
        <f>SUMIF(I14:I175,"SB(VRL)",K14:K175)</f>
        <v>22.299999999999997</v>
      </c>
      <c r="L192" s="79">
        <f>SUMIF(I14:I175,"SB(VRL)",L14:L175)</f>
        <v>0</v>
      </c>
      <c r="M192" s="79">
        <f>SUMIF(I14:I175,"SB(VRL)",M14:M175)</f>
        <v>0</v>
      </c>
      <c r="N192" s="61"/>
      <c r="O192" s="62"/>
      <c r="P192" s="62"/>
      <c r="Q192" s="62"/>
      <c r="R192" s="62"/>
    </row>
    <row r="193" spans="1:18" s="1" customFormat="1" ht="13.5" customHeight="1">
      <c r="A193" s="61"/>
      <c r="B193" s="61"/>
      <c r="C193" s="1538" t="s">
        <v>102</v>
      </c>
      <c r="D193" s="1653"/>
      <c r="E193" s="1539"/>
      <c r="F193" s="1539"/>
      <c r="G193" s="1539"/>
      <c r="H193" s="1540"/>
      <c r="I193" s="1540"/>
      <c r="J193" s="742">
        <f>SUMIF(I13:I175,"SB(ŽPL)",J13:J175)</f>
        <v>0</v>
      </c>
      <c r="K193" s="79">
        <f>SUMIF(I14:I175,"SB(ŽPL)",K14:K175)</f>
        <v>0</v>
      </c>
      <c r="L193" s="79">
        <f>SUMIF(I16:I175,"SB(ŽPL)",L16:L175)</f>
        <v>0</v>
      </c>
      <c r="M193" s="79">
        <f>SUMIF(I16:I175,"SB(ŽPL)",M16:M175)</f>
        <v>0</v>
      </c>
      <c r="N193" s="61"/>
      <c r="O193" s="62"/>
      <c r="P193" s="62"/>
      <c r="Q193" s="62"/>
      <c r="R193" s="62"/>
    </row>
    <row r="194" spans="1:18" s="1" customFormat="1" ht="12.75" customHeight="1">
      <c r="A194" s="344"/>
      <c r="B194" s="344"/>
      <c r="C194" s="1520" t="s">
        <v>94</v>
      </c>
      <c r="D194" s="1654"/>
      <c r="E194" s="1521"/>
      <c r="F194" s="1521"/>
      <c r="G194" s="1521"/>
      <c r="H194" s="1655"/>
      <c r="I194" s="1522"/>
      <c r="J194" s="551">
        <f ca="1">J196+J195</f>
        <v>70</v>
      </c>
      <c r="K194" s="81">
        <f>K196+K195</f>
        <v>165</v>
      </c>
      <c r="L194" s="81">
        <f>L196+L195</f>
        <v>168.4</v>
      </c>
      <c r="M194" s="81">
        <f>M196+M195</f>
        <v>113.8</v>
      </c>
      <c r="N194" s="61"/>
      <c r="O194" s="62"/>
      <c r="P194" s="62"/>
      <c r="Q194" s="62"/>
      <c r="R194" s="62"/>
    </row>
    <row r="195" spans="1:18" s="52" customFormat="1">
      <c r="A195" s="630"/>
      <c r="B195" s="523"/>
      <c r="C195" s="1523" t="s">
        <v>180</v>
      </c>
      <c r="D195" s="1524"/>
      <c r="E195" s="1524"/>
      <c r="F195" s="1524"/>
      <c r="G195" s="1524"/>
      <c r="H195" s="1524"/>
      <c r="I195" s="1525"/>
      <c r="J195" s="741">
        <f>SUMIF(I14:I174,"ES",J14:J174)</f>
        <v>70</v>
      </c>
      <c r="K195" s="136">
        <f>SUMIF(I4:I176,"ES",K4:K176)</f>
        <v>165</v>
      </c>
      <c r="L195" s="136">
        <f>SUMIF(I64:I176,"ES",L64:L176)</f>
        <v>168.4</v>
      </c>
      <c r="M195" s="136">
        <f>SUMIF(I64:I174,"ES",M64:M174)</f>
        <v>113.8</v>
      </c>
      <c r="N195" s="344"/>
      <c r="O195" s="344"/>
      <c r="P195" s="61"/>
      <c r="Q195" s="61"/>
      <c r="R195" s="61"/>
    </row>
    <row r="196" spans="1:18" s="1" customFormat="1" ht="16.5" customHeight="1">
      <c r="A196" s="344"/>
      <c r="B196" s="344"/>
      <c r="C196" s="1526" t="s">
        <v>95</v>
      </c>
      <c r="D196" s="1652"/>
      <c r="E196" s="1527"/>
      <c r="F196" s="1527"/>
      <c r="G196" s="1527"/>
      <c r="H196" s="1528"/>
      <c r="I196" s="1528"/>
      <c r="J196" s="741">
        <f ca="1">SUMIF(I13:I175,"LRVB",J37:J175)</f>
        <v>0</v>
      </c>
      <c r="K196" s="136">
        <f>SUMIF(I13:I175,"LRVB",K13:K175)</f>
        <v>0</v>
      </c>
      <c r="L196" s="136">
        <f>SUMIF(I13:I175,"LRVB",L13:L175)</f>
        <v>0</v>
      </c>
      <c r="M196" s="136">
        <f>SUMIF(I13:I175,"LRVB",M13:M175)</f>
        <v>0</v>
      </c>
      <c r="N196" s="61"/>
      <c r="O196" s="62"/>
      <c r="P196" s="62"/>
      <c r="Q196" s="62"/>
      <c r="R196" s="62"/>
    </row>
    <row r="197" spans="1:18" s="1" customFormat="1" ht="13.5" customHeight="1" thickBot="1">
      <c r="A197" s="344"/>
      <c r="B197" s="344"/>
      <c r="C197" s="1529" t="s">
        <v>96</v>
      </c>
      <c r="D197" s="1530"/>
      <c r="E197" s="1530"/>
      <c r="F197" s="1530"/>
      <c r="G197" s="1530"/>
      <c r="H197" s="1530"/>
      <c r="I197" s="1531"/>
      <c r="J197" s="552">
        <f ca="1">J194+J181</f>
        <v>13454.899999999994</v>
      </c>
      <c r="K197" s="137">
        <f>K194+K181</f>
        <v>15148.100000000004</v>
      </c>
      <c r="L197" s="137">
        <f>L194+L181</f>
        <v>15407.7</v>
      </c>
      <c r="M197" s="137">
        <f>M194+M181</f>
        <v>12526.5</v>
      </c>
      <c r="N197" s="84"/>
      <c r="O197" s="62"/>
      <c r="P197" s="62"/>
      <c r="Q197" s="62"/>
      <c r="R197" s="62"/>
    </row>
    <row r="198" spans="1:18" s="64" customFormat="1" ht="11.25">
      <c r="A198" s="63"/>
      <c r="B198" s="63"/>
      <c r="C198" s="63"/>
      <c r="D198" s="63"/>
      <c r="E198" s="63"/>
      <c r="F198" s="63"/>
      <c r="G198" s="63"/>
      <c r="H198" s="63"/>
      <c r="I198" s="63"/>
      <c r="J198" s="71"/>
      <c r="K198" s="71"/>
      <c r="L198" s="71"/>
      <c r="M198" s="71"/>
      <c r="N198" s="90"/>
      <c r="O198" s="63"/>
      <c r="P198" s="63"/>
      <c r="Q198" s="63"/>
      <c r="R198" s="63"/>
    </row>
    <row r="199" spans="1:18" s="64" customFormat="1" ht="12.75">
      <c r="A199" s="63"/>
      <c r="B199" s="63"/>
      <c r="C199" s="63"/>
      <c r="D199" s="63"/>
      <c r="E199" s="61"/>
      <c r="F199" s="65"/>
      <c r="G199" s="66"/>
      <c r="H199" s="63"/>
      <c r="I199" s="63"/>
      <c r="J199" s="90"/>
      <c r="K199" s="90"/>
      <c r="L199" s="90"/>
      <c r="M199" s="90"/>
      <c r="N199" s="90"/>
      <c r="O199" s="66"/>
      <c r="P199" s="66"/>
      <c r="Q199" s="66"/>
      <c r="R199" s="66"/>
    </row>
    <row r="200" spans="1:18" s="64" customFormat="1" ht="12.75">
      <c r="A200" s="63"/>
      <c r="B200" s="63"/>
      <c r="C200" s="63"/>
      <c r="D200" s="63"/>
      <c r="E200" s="61"/>
      <c r="F200" s="65"/>
      <c r="G200" s="66"/>
      <c r="H200" s="63"/>
      <c r="I200" s="63"/>
      <c r="J200" s="63"/>
      <c r="K200" s="63"/>
      <c r="L200" s="63"/>
      <c r="M200" s="63"/>
      <c r="N200" s="63"/>
      <c r="O200" s="66"/>
      <c r="P200" s="66"/>
      <c r="Q200" s="66"/>
      <c r="R200" s="66"/>
    </row>
    <row r="201" spans="1:18">
      <c r="J201" s="86"/>
      <c r="K201" s="86"/>
      <c r="L201" s="86"/>
      <c r="M201" s="86"/>
    </row>
    <row r="202" spans="1:18">
      <c r="J202" s="86"/>
      <c r="K202" s="86"/>
      <c r="L202" s="86"/>
      <c r="M202" s="86"/>
    </row>
    <row r="203" spans="1:18">
      <c r="J203" s="162"/>
      <c r="K203" s="162"/>
      <c r="L203" s="162"/>
      <c r="M203" s="162"/>
    </row>
  </sheetData>
  <mergeCells count="217">
    <mergeCell ref="S114:S115"/>
    <mergeCell ref="C189:I189"/>
    <mergeCell ref="N33:N34"/>
    <mergeCell ref="C195:I195"/>
    <mergeCell ref="C196:I196"/>
    <mergeCell ref="C197:I197"/>
    <mergeCell ref="C188:I188"/>
    <mergeCell ref="C190:I190"/>
    <mergeCell ref="C191:I191"/>
    <mergeCell ref="C192:I192"/>
    <mergeCell ref="C193:I193"/>
    <mergeCell ref="C194:I194"/>
    <mergeCell ref="C183:I183"/>
    <mergeCell ref="C184:I184"/>
    <mergeCell ref="C185:I185"/>
    <mergeCell ref="C186:I186"/>
    <mergeCell ref="C187:I187"/>
    <mergeCell ref="B175:I175"/>
    <mergeCell ref="N175:R175"/>
    <mergeCell ref="A176:O176"/>
    <mergeCell ref="C178:I178"/>
    <mergeCell ref="C180:I180"/>
    <mergeCell ref="C181:I181"/>
    <mergeCell ref="C173:I173"/>
    <mergeCell ref="N173:R173"/>
    <mergeCell ref="B174:I174"/>
    <mergeCell ref="N174:R174"/>
    <mergeCell ref="E167:E168"/>
    <mergeCell ref="N167:N168"/>
    <mergeCell ref="C182:I182"/>
    <mergeCell ref="A170:A172"/>
    <mergeCell ref="B170:B172"/>
    <mergeCell ref="C170:C172"/>
    <mergeCell ref="E170:E172"/>
    <mergeCell ref="F170:F172"/>
    <mergeCell ref="G170:G172"/>
    <mergeCell ref="H170:H172"/>
    <mergeCell ref="N171:N172"/>
    <mergeCell ref="H148:H149"/>
    <mergeCell ref="C151:I151"/>
    <mergeCell ref="C152:R152"/>
    <mergeCell ref="E154:E157"/>
    <mergeCell ref="E165:E166"/>
    <mergeCell ref="A144:A150"/>
    <mergeCell ref="B144:B150"/>
    <mergeCell ref="C144:C150"/>
    <mergeCell ref="E144:E146"/>
    <mergeCell ref="F144:F146"/>
    <mergeCell ref="E148:E149"/>
    <mergeCell ref="N165:N166"/>
    <mergeCell ref="E161:E162"/>
    <mergeCell ref="E163:E164"/>
    <mergeCell ref="E158:E159"/>
    <mergeCell ref="N158:N159"/>
    <mergeCell ref="C139:I139"/>
    <mergeCell ref="C140:R140"/>
    <mergeCell ref="A142:A143"/>
    <mergeCell ref="B142:B143"/>
    <mergeCell ref="C142:C143"/>
    <mergeCell ref="E142:E143"/>
    <mergeCell ref="F142:F143"/>
    <mergeCell ref="G142:G143"/>
    <mergeCell ref="H142:H143"/>
    <mergeCell ref="N142:N143"/>
    <mergeCell ref="N125:N126"/>
    <mergeCell ref="C128:I128"/>
    <mergeCell ref="C129:R129"/>
    <mergeCell ref="E130:E131"/>
    <mergeCell ref="F130:F136"/>
    <mergeCell ref="H130:H133"/>
    <mergeCell ref="G122:G124"/>
    <mergeCell ref="H122:H124"/>
    <mergeCell ref="A125:A127"/>
    <mergeCell ref="B125:B127"/>
    <mergeCell ref="C125:C127"/>
    <mergeCell ref="D125:D127"/>
    <mergeCell ref="E125:E126"/>
    <mergeCell ref="A122:A124"/>
    <mergeCell ref="B122:B124"/>
    <mergeCell ref="C122:C124"/>
    <mergeCell ref="D122:D124"/>
    <mergeCell ref="E122:E124"/>
    <mergeCell ref="F122:F124"/>
    <mergeCell ref="D119:D120"/>
    <mergeCell ref="E119:E120"/>
    <mergeCell ref="H119:H120"/>
    <mergeCell ref="H104:H113"/>
    <mergeCell ref="N110:N111"/>
    <mergeCell ref="H114:H116"/>
    <mergeCell ref="N114:N115"/>
    <mergeCell ref="D117:D118"/>
    <mergeCell ref="E117:E118"/>
    <mergeCell ref="H117:H118"/>
    <mergeCell ref="N108:N109"/>
    <mergeCell ref="E94:E95"/>
    <mergeCell ref="D98:D99"/>
    <mergeCell ref="E98:E99"/>
    <mergeCell ref="E104:E113"/>
    <mergeCell ref="G85:G86"/>
    <mergeCell ref="H85:H86"/>
    <mergeCell ref="E90:E91"/>
    <mergeCell ref="N90:N91"/>
    <mergeCell ref="E92:E93"/>
    <mergeCell ref="N106:N107"/>
    <mergeCell ref="E88:E89"/>
    <mergeCell ref="N88:N89"/>
    <mergeCell ref="H88:H89"/>
    <mergeCell ref="A85:A86"/>
    <mergeCell ref="B85:B86"/>
    <mergeCell ref="C85:C86"/>
    <mergeCell ref="E85:E86"/>
    <mergeCell ref="F85:F86"/>
    <mergeCell ref="E73:E74"/>
    <mergeCell ref="E75:E76"/>
    <mergeCell ref="A82:A84"/>
    <mergeCell ref="B82:B84"/>
    <mergeCell ref="C82:C84"/>
    <mergeCell ref="E82:E84"/>
    <mergeCell ref="F82:F84"/>
    <mergeCell ref="Q59:Q62"/>
    <mergeCell ref="A63:A64"/>
    <mergeCell ref="B63:B64"/>
    <mergeCell ref="C63:C64"/>
    <mergeCell ref="E63:E64"/>
    <mergeCell ref="F63:F64"/>
    <mergeCell ref="G63:G64"/>
    <mergeCell ref="G82:G84"/>
    <mergeCell ref="H82:H84"/>
    <mergeCell ref="N82:N84"/>
    <mergeCell ref="E79:E80"/>
    <mergeCell ref="G79:G80"/>
    <mergeCell ref="N68:N69"/>
    <mergeCell ref="E77:E78"/>
    <mergeCell ref="B55:B58"/>
    <mergeCell ref="C55:C58"/>
    <mergeCell ref="F55:F58"/>
    <mergeCell ref="G55:G58"/>
    <mergeCell ref="E66:E68"/>
    <mergeCell ref="H66:H67"/>
    <mergeCell ref="N66:N67"/>
    <mergeCell ref="E70:E72"/>
    <mergeCell ref="H70:H71"/>
    <mergeCell ref="N59:N62"/>
    <mergeCell ref="N52:N54"/>
    <mergeCell ref="Q52:Q54"/>
    <mergeCell ref="R52:R54"/>
    <mergeCell ref="H44:H45"/>
    <mergeCell ref="E47:E48"/>
    <mergeCell ref="H47:H48"/>
    <mergeCell ref="E49:E50"/>
    <mergeCell ref="R59:R62"/>
    <mergeCell ref="A52:A54"/>
    <mergeCell ref="B52:B54"/>
    <mergeCell ref="C52:C54"/>
    <mergeCell ref="E52:E54"/>
    <mergeCell ref="F52:F54"/>
    <mergeCell ref="G52:G54"/>
    <mergeCell ref="H52:H54"/>
    <mergeCell ref="H55:H56"/>
    <mergeCell ref="A59:A62"/>
    <mergeCell ref="B59:B62"/>
    <mergeCell ref="C59:C62"/>
    <mergeCell ref="E59:E62"/>
    <mergeCell ref="F59:F62"/>
    <mergeCell ref="G59:G62"/>
    <mergeCell ref="H59:H60"/>
    <mergeCell ref="A55:A58"/>
    <mergeCell ref="G36:G39"/>
    <mergeCell ref="H36:H38"/>
    <mergeCell ref="E40:E41"/>
    <mergeCell ref="E42:E43"/>
    <mergeCell ref="H42:H43"/>
    <mergeCell ref="A36:A39"/>
    <mergeCell ref="B36:B39"/>
    <mergeCell ref="C36:C39"/>
    <mergeCell ref="E36:E39"/>
    <mergeCell ref="F36:F39"/>
    <mergeCell ref="H29:H30"/>
    <mergeCell ref="N29:N30"/>
    <mergeCell ref="O29:O30"/>
    <mergeCell ref="P29:P30"/>
    <mergeCell ref="A9:R9"/>
    <mergeCell ref="A10:R10"/>
    <mergeCell ref="B11:R11"/>
    <mergeCell ref="C12:R12"/>
    <mergeCell ref="E14:E16"/>
    <mergeCell ref="F14:F16"/>
    <mergeCell ref="G14:G16"/>
    <mergeCell ref="H14:H19"/>
    <mergeCell ref="Q29:Q30"/>
    <mergeCell ref="R29:R30"/>
    <mergeCell ref="A20:A26"/>
    <mergeCell ref="B20:B26"/>
    <mergeCell ref="C20:C26"/>
    <mergeCell ref="E29:E31"/>
    <mergeCell ref="E20:E24"/>
    <mergeCell ref="N1:R1"/>
    <mergeCell ref="E2:N2"/>
    <mergeCell ref="E3:N3"/>
    <mergeCell ref="A4:R4"/>
    <mergeCell ref="N5:R5"/>
    <mergeCell ref="A6:A8"/>
    <mergeCell ref="B6:B8"/>
    <mergeCell ref="C6:C8"/>
    <mergeCell ref="D6:D8"/>
    <mergeCell ref="E6:E8"/>
    <mergeCell ref="K6:K8"/>
    <mergeCell ref="L6:L8"/>
    <mergeCell ref="M6:M8"/>
    <mergeCell ref="N6:R6"/>
    <mergeCell ref="N7:N8"/>
    <mergeCell ref="O7:R7"/>
    <mergeCell ref="F6:F8"/>
    <mergeCell ref="G6:G8"/>
    <mergeCell ref="H6:H8"/>
    <mergeCell ref="I6:I8"/>
    <mergeCell ref="J6:J8"/>
  </mergeCells>
  <printOptions horizontalCentered="1"/>
  <pageMargins left="0.78740157480314965" right="0.39370078740157483" top="0.39370078740157483" bottom="0.39370078740157483" header="0" footer="0"/>
  <pageSetup paperSize="9" scale="55" orientation="portrait" r:id="rId1"/>
  <rowBreaks count="2" manualBreakCount="2">
    <brk id="62" max="17" man="1"/>
    <brk id="177" max="1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0"/>
  <sheetViews>
    <sheetView topLeftCell="A131" zoomScaleNormal="100" zoomScaleSheetLayoutView="100" workbookViewId="0">
      <selection activeCell="V23" sqref="V23"/>
    </sheetView>
  </sheetViews>
  <sheetFormatPr defaultColWidth="9.140625" defaultRowHeight="15"/>
  <cols>
    <col min="1" max="1" width="3" style="85" customWidth="1"/>
    <col min="2" max="2" width="2.7109375" style="85" customWidth="1"/>
    <col min="3" max="3" width="3" style="542" customWidth="1"/>
    <col min="4" max="4" width="34.7109375" style="85" customWidth="1"/>
    <col min="5" max="5" width="3.140625" style="85" customWidth="1"/>
    <col min="6" max="6" width="4.28515625" style="85" customWidth="1"/>
    <col min="7" max="7" width="7.42578125" style="85" customWidth="1"/>
    <col min="8" max="10" width="9.7109375" style="85" customWidth="1"/>
    <col min="11" max="14" width="8.7109375" style="85" customWidth="1"/>
    <col min="15" max="15" width="34.140625" style="85" customWidth="1"/>
    <col min="16" max="18" width="4.5703125" style="85" customWidth="1"/>
    <col min="19" max="19" width="33.5703125" style="85" customWidth="1"/>
    <col min="20" max="16384" width="9.140625" style="85"/>
  </cols>
  <sheetData>
    <row r="1" spans="1:19" s="4" customFormat="1" ht="18" customHeight="1">
      <c r="A1" s="1"/>
      <c r="B1" s="1"/>
      <c r="C1" s="1"/>
      <c r="D1" s="1"/>
      <c r="E1" s="660"/>
      <c r="F1" s="661"/>
      <c r="G1" s="3"/>
      <c r="H1" s="1"/>
      <c r="I1" s="1"/>
      <c r="J1" s="1"/>
      <c r="K1" s="1"/>
      <c r="L1" s="1"/>
      <c r="M1" s="1"/>
      <c r="N1" s="1"/>
      <c r="O1" s="662"/>
      <c r="P1" s="663"/>
      <c r="Q1" s="663"/>
      <c r="R1" s="663"/>
      <c r="S1" s="664" t="s">
        <v>225</v>
      </c>
    </row>
    <row r="2" spans="1:19" s="4" customFormat="1" ht="15.75" customHeight="1">
      <c r="A2" s="1"/>
      <c r="B2" s="1"/>
      <c r="C2" s="1"/>
      <c r="D2" s="1"/>
      <c r="E2" s="660"/>
      <c r="F2" s="661"/>
      <c r="G2" s="3"/>
      <c r="H2" s="1"/>
      <c r="I2" s="1"/>
      <c r="J2" s="1"/>
      <c r="K2" s="1"/>
      <c r="L2" s="1"/>
      <c r="M2" s="1"/>
      <c r="N2" s="1"/>
      <c r="O2" s="662"/>
      <c r="P2" s="663"/>
      <c r="Q2" s="663"/>
      <c r="R2" s="663"/>
    </row>
    <row r="3" spans="1:19" s="1" customFormat="1" ht="15" customHeight="1">
      <c r="A3" s="619"/>
      <c r="B3" s="619"/>
      <c r="C3" s="543"/>
      <c r="D3" s="619"/>
      <c r="E3" s="619"/>
      <c r="F3" s="619"/>
      <c r="G3" s="619"/>
      <c r="H3" s="619"/>
      <c r="I3" s="1533" t="s">
        <v>190</v>
      </c>
      <c r="J3" s="1664"/>
      <c r="K3" s="1664"/>
      <c r="L3" s="1664"/>
      <c r="M3" s="1664"/>
      <c r="N3" s="1664"/>
      <c r="O3" s="619"/>
      <c r="P3" s="619"/>
      <c r="Q3" s="619"/>
      <c r="R3" s="619"/>
      <c r="S3" s="619"/>
    </row>
    <row r="4" spans="1:19" s="1" customFormat="1">
      <c r="A4" s="619"/>
      <c r="B4" s="619"/>
      <c r="C4" s="543"/>
      <c r="D4" s="620"/>
      <c r="E4" s="621"/>
      <c r="F4" s="621"/>
      <c r="G4" s="621"/>
      <c r="H4" s="1534" t="s">
        <v>122</v>
      </c>
      <c r="I4" s="1664"/>
      <c r="J4" s="1664"/>
      <c r="K4" s="1664"/>
      <c r="L4" s="1664"/>
      <c r="M4" s="1664"/>
      <c r="N4" s="1664"/>
      <c r="O4" s="621"/>
      <c r="P4" s="619"/>
      <c r="Q4" s="619"/>
      <c r="R4" s="619"/>
      <c r="S4" s="619"/>
    </row>
    <row r="5" spans="1:19" s="1" customFormat="1" ht="15" customHeight="1">
      <c r="A5" s="665"/>
      <c r="B5" s="622"/>
      <c r="C5" s="622"/>
      <c r="D5" s="622"/>
      <c r="E5" s="622"/>
      <c r="F5" s="622"/>
      <c r="G5" s="1665" t="s">
        <v>120</v>
      </c>
      <c r="H5" s="1666"/>
      <c r="I5" s="1666"/>
      <c r="J5" s="1666"/>
      <c r="K5" s="1666"/>
      <c r="L5" s="1666"/>
      <c r="M5" s="1666"/>
      <c r="N5" s="1666"/>
      <c r="O5" s="1666"/>
      <c r="P5" s="622"/>
      <c r="Q5" s="622"/>
      <c r="R5" s="622"/>
      <c r="S5" s="622"/>
    </row>
    <row r="6" spans="1:19" s="1" customFormat="1" ht="13.5" thickBot="1">
      <c r="C6" s="544"/>
      <c r="E6" s="2"/>
      <c r="F6" s="3"/>
      <c r="O6" s="1325" t="s">
        <v>121</v>
      </c>
      <c r="P6" s="1325"/>
      <c r="Q6" s="1325"/>
      <c r="R6" s="1325"/>
      <c r="S6" s="1325"/>
    </row>
    <row r="7" spans="1:19" s="52" customFormat="1" ht="24" customHeight="1">
      <c r="A7" s="1678" t="s">
        <v>0</v>
      </c>
      <c r="B7" s="1681" t="s">
        <v>1</v>
      </c>
      <c r="C7" s="1681" t="s">
        <v>2</v>
      </c>
      <c r="D7" s="1684" t="s">
        <v>4</v>
      </c>
      <c r="E7" s="1681" t="s">
        <v>5</v>
      </c>
      <c r="F7" s="1709" t="s">
        <v>6</v>
      </c>
      <c r="G7" s="1712" t="s">
        <v>8</v>
      </c>
      <c r="H7" s="1715" t="s">
        <v>192</v>
      </c>
      <c r="I7" s="1687" t="s">
        <v>221</v>
      </c>
      <c r="J7" s="1671" t="s">
        <v>222</v>
      </c>
      <c r="K7" s="1715" t="s">
        <v>127</v>
      </c>
      <c r="L7" s="1687" t="s">
        <v>223</v>
      </c>
      <c r="M7" s="1671" t="s">
        <v>222</v>
      </c>
      <c r="N7" s="1344" t="s">
        <v>156</v>
      </c>
      <c r="O7" s="1347" t="s">
        <v>9</v>
      </c>
      <c r="P7" s="1348"/>
      <c r="Q7" s="1348"/>
      <c r="R7" s="1348"/>
      <c r="S7" s="638"/>
    </row>
    <row r="8" spans="1:19" s="52" customFormat="1" ht="18.75" customHeight="1">
      <c r="A8" s="1679"/>
      <c r="B8" s="1682"/>
      <c r="C8" s="1682"/>
      <c r="D8" s="1685"/>
      <c r="E8" s="1682"/>
      <c r="F8" s="1710"/>
      <c r="G8" s="1713"/>
      <c r="H8" s="1716"/>
      <c r="I8" s="1688"/>
      <c r="J8" s="1672"/>
      <c r="K8" s="1716"/>
      <c r="L8" s="1688"/>
      <c r="M8" s="1672"/>
      <c r="N8" s="1345"/>
      <c r="O8" s="1350" t="s">
        <v>4</v>
      </c>
      <c r="P8" s="1352" t="s">
        <v>10</v>
      </c>
      <c r="Q8" s="1352"/>
      <c r="R8" s="1352"/>
      <c r="S8" s="666" t="s">
        <v>224</v>
      </c>
    </row>
    <row r="9" spans="1:19" s="52" customFormat="1" ht="66" customHeight="1" thickBot="1">
      <c r="A9" s="1680"/>
      <c r="B9" s="1683"/>
      <c r="C9" s="1683"/>
      <c r="D9" s="1686"/>
      <c r="E9" s="1683"/>
      <c r="F9" s="1711"/>
      <c r="G9" s="1714"/>
      <c r="H9" s="1717"/>
      <c r="I9" s="1689"/>
      <c r="J9" s="1673"/>
      <c r="K9" s="1717"/>
      <c r="L9" s="1689"/>
      <c r="M9" s="1673"/>
      <c r="N9" s="1346"/>
      <c r="O9" s="1351"/>
      <c r="P9" s="171" t="s">
        <v>128</v>
      </c>
      <c r="Q9" s="639" t="s">
        <v>129</v>
      </c>
      <c r="R9" s="639" t="s">
        <v>157</v>
      </c>
      <c r="S9" s="640"/>
    </row>
    <row r="10" spans="1:19" s="1" customFormat="1" ht="15.75" customHeight="1">
      <c r="A10" s="1354" t="s">
        <v>11</v>
      </c>
      <c r="B10" s="1355"/>
      <c r="C10" s="1355"/>
      <c r="D10" s="1355"/>
      <c r="E10" s="1355"/>
      <c r="F10" s="1355"/>
      <c r="G10" s="1355"/>
      <c r="H10" s="1355"/>
      <c r="I10" s="1355"/>
      <c r="J10" s="1355"/>
      <c r="K10" s="1355"/>
      <c r="L10" s="1355"/>
      <c r="M10" s="1355"/>
      <c r="N10" s="1355"/>
      <c r="O10" s="1355"/>
      <c r="P10" s="1355"/>
      <c r="Q10" s="1355"/>
      <c r="R10" s="1355"/>
      <c r="S10" s="1356"/>
    </row>
    <row r="11" spans="1:19" s="1" customFormat="1" ht="14.25" customHeight="1">
      <c r="A11" s="1335" t="s">
        <v>12</v>
      </c>
      <c r="B11" s="1336"/>
      <c r="C11" s="1336"/>
      <c r="D11" s="1336"/>
      <c r="E11" s="1336"/>
      <c r="F11" s="1336"/>
      <c r="G11" s="1336"/>
      <c r="H11" s="1336"/>
      <c r="I11" s="1336"/>
      <c r="J11" s="1336"/>
      <c r="K11" s="1336"/>
      <c r="L11" s="1336"/>
      <c r="M11" s="1336"/>
      <c r="N11" s="1336"/>
      <c r="O11" s="1336"/>
      <c r="P11" s="1336"/>
      <c r="Q11" s="1336"/>
      <c r="R11" s="1336"/>
      <c r="S11" s="1337"/>
    </row>
    <row r="12" spans="1:19" s="1" customFormat="1" ht="14.25" customHeight="1">
      <c r="A12" s="5" t="s">
        <v>13</v>
      </c>
      <c r="B12" s="1338" t="s">
        <v>14</v>
      </c>
      <c r="C12" s="1338"/>
      <c r="D12" s="1338"/>
      <c r="E12" s="1338"/>
      <c r="F12" s="1338"/>
      <c r="G12" s="1338"/>
      <c r="H12" s="1338"/>
      <c r="I12" s="1338"/>
      <c r="J12" s="1338"/>
      <c r="K12" s="1338"/>
      <c r="L12" s="1338"/>
      <c r="M12" s="1338"/>
      <c r="N12" s="1338"/>
      <c r="O12" s="1338"/>
      <c r="P12" s="1338"/>
      <c r="Q12" s="1338"/>
      <c r="R12" s="1338"/>
      <c r="S12" s="1339"/>
    </row>
    <row r="13" spans="1:19" s="1" customFormat="1" ht="15.75" customHeight="1">
      <c r="A13" s="6" t="s">
        <v>13</v>
      </c>
      <c r="B13" s="7" t="s">
        <v>13</v>
      </c>
      <c r="C13" s="1340" t="s">
        <v>15</v>
      </c>
      <c r="D13" s="1341"/>
      <c r="E13" s="1341"/>
      <c r="F13" s="1341"/>
      <c r="G13" s="1341"/>
      <c r="H13" s="1341"/>
      <c r="I13" s="1341"/>
      <c r="J13" s="1341"/>
      <c r="K13" s="1341"/>
      <c r="L13" s="1341"/>
      <c r="M13" s="1341"/>
      <c r="N13" s="1341"/>
      <c r="O13" s="1341"/>
      <c r="P13" s="1341"/>
      <c r="Q13" s="1341"/>
      <c r="R13" s="1341"/>
      <c r="S13" s="1343"/>
    </row>
    <row r="14" spans="1:19" s="4" customFormat="1" ht="16.5" customHeight="1">
      <c r="A14" s="8" t="s">
        <v>13</v>
      </c>
      <c r="B14" s="9" t="s">
        <v>13</v>
      </c>
      <c r="C14" s="309" t="s">
        <v>13</v>
      </c>
      <c r="D14" s="1474" t="s">
        <v>195</v>
      </c>
      <c r="E14" s="10"/>
      <c r="F14" s="332">
        <v>1</v>
      </c>
      <c r="G14" s="588" t="s">
        <v>20</v>
      </c>
      <c r="H14" s="712">
        <f>7032.3-0.1+0.4</f>
        <v>7032.5999999999995</v>
      </c>
      <c r="I14" s="712">
        <f>7032.3-0.1+0.4</f>
        <v>7032.5999999999995</v>
      </c>
      <c r="J14" s="713"/>
      <c r="K14" s="714">
        <f>6835.1+0.4+25.9</f>
        <v>6861.4</v>
      </c>
      <c r="L14" s="712">
        <f>6835.1+0.4+25.9</f>
        <v>6861.4</v>
      </c>
      <c r="M14" s="715">
        <f>+L14-K14</f>
        <v>0</v>
      </c>
      <c r="N14" s="108">
        <f>6835.1+0.4+25.9</f>
        <v>6861.4</v>
      </c>
      <c r="O14" s="1381"/>
      <c r="P14" s="199"/>
      <c r="Q14" s="199"/>
      <c r="R14" s="199"/>
      <c r="S14" s="1719" t="s">
        <v>239</v>
      </c>
    </row>
    <row r="15" spans="1:19" s="4" customFormat="1" ht="15" customHeight="1">
      <c r="A15" s="13"/>
      <c r="B15" s="14"/>
      <c r="C15" s="310"/>
      <c r="D15" s="1677"/>
      <c r="E15" s="813"/>
      <c r="F15" s="761"/>
      <c r="G15" s="589" t="s">
        <v>21</v>
      </c>
      <c r="H15" s="500">
        <f>618.9+6+23.5-0.8</f>
        <v>647.6</v>
      </c>
      <c r="I15" s="842">
        <f>618.9+6+23.5-0.8+31.6-0.9-0.7-1.5</f>
        <v>676.1</v>
      </c>
      <c r="J15" s="727">
        <f>I15-H15</f>
        <v>28.5</v>
      </c>
      <c r="K15" s="716">
        <v>618.9</v>
      </c>
      <c r="L15" s="500">
        <v>618.9</v>
      </c>
      <c r="M15" s="313">
        <f>+L15-K15</f>
        <v>0</v>
      </c>
      <c r="N15" s="313">
        <v>618.9</v>
      </c>
      <c r="O15" s="1449"/>
      <c r="P15" s="217"/>
      <c r="Q15" s="199"/>
      <c r="R15" s="199"/>
      <c r="S15" s="1720"/>
    </row>
    <row r="16" spans="1:19" s="1" customFormat="1" ht="15.75" customHeight="1">
      <c r="A16" s="1373"/>
      <c r="B16" s="1374"/>
      <c r="C16" s="1375"/>
      <c r="D16" s="1401"/>
      <c r="E16" s="541"/>
      <c r="F16" s="761"/>
      <c r="G16" s="589" t="s">
        <v>24</v>
      </c>
      <c r="H16" s="500">
        <v>3.3</v>
      </c>
      <c r="I16" s="500">
        <v>3.3</v>
      </c>
      <c r="J16" s="711"/>
      <c r="K16" s="590"/>
      <c r="L16" s="500"/>
      <c r="M16" s="313"/>
      <c r="N16" s="313"/>
      <c r="O16" s="787"/>
      <c r="P16" s="584"/>
      <c r="Q16" s="811"/>
      <c r="R16" s="809"/>
      <c r="S16" s="1720"/>
    </row>
    <row r="17" spans="1:19" s="1" customFormat="1" ht="15" customHeight="1">
      <c r="A17" s="1373"/>
      <c r="B17" s="1374"/>
      <c r="C17" s="1375"/>
      <c r="D17" s="1401"/>
      <c r="E17" s="541"/>
      <c r="F17" s="761"/>
      <c r="G17" s="589" t="s">
        <v>25</v>
      </c>
      <c r="H17" s="500">
        <v>0.1</v>
      </c>
      <c r="I17" s="500">
        <v>0.1</v>
      </c>
      <c r="J17" s="727"/>
      <c r="K17" s="590"/>
      <c r="L17" s="500"/>
      <c r="M17" s="313"/>
      <c r="N17" s="313"/>
      <c r="O17" s="787"/>
      <c r="P17" s="584"/>
      <c r="Q17" s="811"/>
      <c r="R17" s="809"/>
      <c r="S17" s="1720"/>
    </row>
    <row r="18" spans="1:19" s="1" customFormat="1" ht="13.5" customHeight="1">
      <c r="A18" s="1373"/>
      <c r="B18" s="1374"/>
      <c r="C18" s="1375"/>
      <c r="D18" s="1401"/>
      <c r="E18" s="541"/>
      <c r="F18" s="761"/>
      <c r="G18" s="589" t="s">
        <v>126</v>
      </c>
      <c r="H18" s="500">
        <f>12.4+8.1+7.9</f>
        <v>28.4</v>
      </c>
      <c r="I18" s="500">
        <f>12.4+8.1+7.9</f>
        <v>28.4</v>
      </c>
      <c r="J18" s="711"/>
      <c r="K18" s="590"/>
      <c r="L18" s="500"/>
      <c r="M18" s="313"/>
      <c r="N18" s="313"/>
      <c r="O18" s="787"/>
      <c r="P18" s="584"/>
      <c r="Q18" s="811"/>
      <c r="R18" s="809"/>
      <c r="S18" s="1720"/>
    </row>
    <row r="19" spans="1:19" s="1" customFormat="1" ht="13.5" customHeight="1">
      <c r="A19" s="1373"/>
      <c r="B19" s="1374"/>
      <c r="C19" s="1375"/>
      <c r="D19" s="1401"/>
      <c r="E19" s="541"/>
      <c r="F19" s="761"/>
      <c r="G19" s="589" t="s">
        <v>42</v>
      </c>
      <c r="H19" s="500">
        <v>18.100000000000001</v>
      </c>
      <c r="I19" s="500">
        <v>18.100000000000001</v>
      </c>
      <c r="J19" s="711"/>
      <c r="K19" s="590">
        <v>18.100000000000001</v>
      </c>
      <c r="L19" s="500">
        <v>18.100000000000001</v>
      </c>
      <c r="M19" s="313"/>
      <c r="N19" s="313">
        <v>18.100000000000001</v>
      </c>
      <c r="O19" s="1381" t="s">
        <v>124</v>
      </c>
      <c r="P19" s="199">
        <v>456.5</v>
      </c>
      <c r="Q19" s="199">
        <v>456.5</v>
      </c>
      <c r="R19" s="199">
        <v>456.5</v>
      </c>
      <c r="S19" s="1720"/>
    </row>
    <row r="20" spans="1:19" s="1" customFormat="1" ht="13.5" customHeight="1">
      <c r="A20" s="1373"/>
      <c r="B20" s="1374"/>
      <c r="C20" s="1375"/>
      <c r="D20" s="1401"/>
      <c r="E20" s="541"/>
      <c r="F20" s="761"/>
      <c r="G20" s="589" t="s">
        <v>43</v>
      </c>
      <c r="H20" s="502">
        <v>25.9</v>
      </c>
      <c r="I20" s="502">
        <v>25.9</v>
      </c>
      <c r="J20" s="711"/>
      <c r="K20" s="592"/>
      <c r="L20" s="502"/>
      <c r="M20" s="503"/>
      <c r="N20" s="503"/>
      <c r="O20" s="1381"/>
      <c r="P20" s="730"/>
      <c r="Q20" s="730"/>
      <c r="R20" s="730"/>
      <c r="S20" s="1720"/>
    </row>
    <row r="21" spans="1:19" s="1" customFormat="1" ht="14.25" customHeight="1">
      <c r="A21" s="1373"/>
      <c r="B21" s="1374"/>
      <c r="C21" s="1375"/>
      <c r="D21" s="1401"/>
      <c r="E21" s="541"/>
      <c r="F21" s="761"/>
      <c r="G21" s="591"/>
      <c r="H21" s="592"/>
      <c r="I21" s="502"/>
      <c r="J21" s="592"/>
      <c r="K21" s="501"/>
      <c r="L21" s="502"/>
      <c r="M21" s="503"/>
      <c r="N21" s="503"/>
      <c r="O21" s="1449"/>
      <c r="P21" s="217"/>
      <c r="Q21" s="199"/>
      <c r="R21" s="199"/>
      <c r="S21" s="1720"/>
    </row>
    <row r="22" spans="1:19" s="1" customFormat="1" ht="27" customHeight="1">
      <c r="A22" s="1373"/>
      <c r="B22" s="1374"/>
      <c r="C22" s="1375"/>
      <c r="D22" s="773"/>
      <c r="E22" s="541"/>
      <c r="F22" s="761"/>
      <c r="G22" s="70"/>
      <c r="H22" s="163"/>
      <c r="I22" s="132"/>
      <c r="J22" s="163"/>
      <c r="K22" s="91"/>
      <c r="L22" s="132"/>
      <c r="M22" s="179"/>
      <c r="N22" s="179"/>
      <c r="O22" s="557" t="s">
        <v>220</v>
      </c>
      <c r="P22" s="224">
        <v>320</v>
      </c>
      <c r="Q22" s="379">
        <v>320</v>
      </c>
      <c r="R22" s="206">
        <v>320</v>
      </c>
      <c r="S22" s="1720"/>
    </row>
    <row r="23" spans="1:19" s="1" customFormat="1" ht="38.25" customHeight="1">
      <c r="A23" s="759"/>
      <c r="B23" s="760"/>
      <c r="C23" s="761"/>
      <c r="D23" s="773"/>
      <c r="E23" s="505"/>
      <c r="F23" s="761"/>
      <c r="G23" s="70"/>
      <c r="H23" s="163"/>
      <c r="I23" s="132"/>
      <c r="J23" s="163"/>
      <c r="K23" s="91"/>
      <c r="L23" s="132"/>
      <c r="M23" s="179"/>
      <c r="N23" s="179"/>
      <c r="O23" s="484" t="s">
        <v>172</v>
      </c>
      <c r="P23" s="825">
        <v>1000</v>
      </c>
      <c r="Q23" s="826">
        <v>1000</v>
      </c>
      <c r="R23" s="828">
        <v>1000</v>
      </c>
      <c r="S23" s="1720"/>
    </row>
    <row r="24" spans="1:19" s="1" customFormat="1" ht="18" customHeight="1">
      <c r="A24" s="23"/>
      <c r="B24" s="760"/>
      <c r="C24" s="761"/>
      <c r="D24" s="773"/>
      <c r="E24" s="541"/>
      <c r="F24" s="761"/>
      <c r="G24" s="70"/>
      <c r="H24" s="163"/>
      <c r="I24" s="132"/>
      <c r="J24" s="163"/>
      <c r="K24" s="91"/>
      <c r="L24" s="132"/>
      <c r="M24" s="179"/>
      <c r="N24" s="179"/>
      <c r="O24" s="557" t="s">
        <v>111</v>
      </c>
      <c r="P24" s="224">
        <v>21</v>
      </c>
      <c r="Q24" s="379">
        <v>21</v>
      </c>
      <c r="R24" s="206">
        <v>21</v>
      </c>
      <c r="S24" s="1720"/>
    </row>
    <row r="25" spans="1:19" s="1" customFormat="1" ht="19.5" customHeight="1">
      <c r="A25" s="23"/>
      <c r="B25" s="779"/>
      <c r="C25" s="761"/>
      <c r="D25" s="1591"/>
      <c r="E25" s="487"/>
      <c r="F25" s="761"/>
      <c r="G25" s="555"/>
      <c r="H25" s="376"/>
      <c r="I25" s="377"/>
      <c r="J25" s="376"/>
      <c r="K25" s="595"/>
      <c r="L25" s="377"/>
      <c r="M25" s="325"/>
      <c r="N25" s="325"/>
      <c r="O25" s="1705" t="s">
        <v>141</v>
      </c>
      <c r="P25" s="1368" t="s">
        <v>101</v>
      </c>
      <c r="Q25" s="1368" t="s">
        <v>101</v>
      </c>
      <c r="R25" s="1667" t="s">
        <v>101</v>
      </c>
      <c r="S25" s="1720"/>
    </row>
    <row r="26" spans="1:19" s="1" customFormat="1" ht="21.75" customHeight="1">
      <c r="A26" s="23"/>
      <c r="B26" s="779"/>
      <c r="C26" s="761"/>
      <c r="D26" s="1591"/>
      <c r="E26" s="487"/>
      <c r="F26" s="761"/>
      <c r="G26" s="555"/>
      <c r="H26" s="376"/>
      <c r="I26" s="377"/>
      <c r="J26" s="376"/>
      <c r="K26" s="595"/>
      <c r="L26" s="377"/>
      <c r="M26" s="325"/>
      <c r="N26" s="325"/>
      <c r="O26" s="1706"/>
      <c r="P26" s="1722"/>
      <c r="Q26" s="1722"/>
      <c r="R26" s="1668"/>
      <c r="S26" s="1720"/>
    </row>
    <row r="27" spans="1:19" s="1" customFormat="1" ht="42.75" customHeight="1">
      <c r="A27" s="759"/>
      <c r="B27" s="779"/>
      <c r="C27" s="772"/>
      <c r="D27" s="773"/>
      <c r="E27" s="556"/>
      <c r="F27" s="761"/>
      <c r="G27" s="70"/>
      <c r="H27" s="554"/>
      <c r="I27" s="674"/>
      <c r="J27" s="554"/>
      <c r="K27" s="91"/>
      <c r="L27" s="132"/>
      <c r="M27" s="179"/>
      <c r="N27" s="179"/>
      <c r="O27" s="484" t="s">
        <v>218</v>
      </c>
      <c r="P27" s="224">
        <v>70</v>
      </c>
      <c r="Q27" s="206">
        <v>70</v>
      </c>
      <c r="R27" s="206">
        <v>50</v>
      </c>
      <c r="S27" s="1720"/>
    </row>
    <row r="28" spans="1:19" s="1" customFormat="1" ht="26.25" customHeight="1">
      <c r="A28" s="759"/>
      <c r="B28" s="779"/>
      <c r="C28" s="772"/>
      <c r="D28" s="773"/>
      <c r="E28" s="138"/>
      <c r="F28" s="761"/>
      <c r="G28" s="70"/>
      <c r="H28" s="163"/>
      <c r="I28" s="132"/>
      <c r="J28" s="163"/>
      <c r="K28" s="91"/>
      <c r="L28" s="132"/>
      <c r="M28" s="179"/>
      <c r="N28" s="179"/>
      <c r="O28" s="558" t="s">
        <v>125</v>
      </c>
      <c r="P28" s="559" t="s">
        <v>165</v>
      </c>
      <c r="Q28" s="559" t="s">
        <v>165</v>
      </c>
      <c r="R28" s="641" t="s">
        <v>165</v>
      </c>
      <c r="S28" s="1720"/>
    </row>
    <row r="29" spans="1:19" s="1" customFormat="1" ht="17.25" customHeight="1">
      <c r="A29" s="759"/>
      <c r="B29" s="760"/>
      <c r="C29" s="772"/>
      <c r="D29" s="773"/>
      <c r="E29" s="69"/>
      <c r="F29" s="761"/>
      <c r="G29" s="70"/>
      <c r="H29" s="163"/>
      <c r="I29" s="132"/>
      <c r="J29" s="163"/>
      <c r="K29" s="91"/>
      <c r="L29" s="132"/>
      <c r="M29" s="179"/>
      <c r="N29" s="179"/>
      <c r="O29" s="347" t="s">
        <v>32</v>
      </c>
      <c r="P29" s="513">
        <v>2</v>
      </c>
      <c r="Q29" s="560">
        <v>2</v>
      </c>
      <c r="R29" s="612">
        <v>2</v>
      </c>
      <c r="S29" s="1720"/>
    </row>
    <row r="30" spans="1:19" s="1" customFormat="1" ht="18.75" customHeight="1">
      <c r="A30" s="23"/>
      <c r="B30" s="760"/>
      <c r="C30" s="761"/>
      <c r="D30" s="773"/>
      <c r="E30" s="20"/>
      <c r="F30" s="761"/>
      <c r="G30" s="449"/>
      <c r="H30" s="165"/>
      <c r="I30" s="191"/>
      <c r="J30" s="165"/>
      <c r="K30" s="122"/>
      <c r="L30" s="191"/>
      <c r="M30" s="181"/>
      <c r="N30" s="181"/>
      <c r="O30" s="635" t="s">
        <v>118</v>
      </c>
      <c r="P30" s="584">
        <v>55</v>
      </c>
      <c r="Q30" s="811">
        <v>55</v>
      </c>
      <c r="R30" s="809">
        <v>55</v>
      </c>
      <c r="S30" s="1720"/>
    </row>
    <row r="31" spans="1:19" s="1" customFormat="1" ht="21" customHeight="1" thickBot="1">
      <c r="A31" s="26"/>
      <c r="B31" s="764"/>
      <c r="C31" s="331"/>
      <c r="D31" s="771"/>
      <c r="E31" s="561"/>
      <c r="F31" s="562"/>
      <c r="G31" s="312" t="s">
        <v>49</v>
      </c>
      <c r="H31" s="351">
        <f t="shared" ref="H31:N31" si="0">SUM(H14:H30)</f>
        <v>7756</v>
      </c>
      <c r="I31" s="675">
        <f t="shared" si="0"/>
        <v>7784.5</v>
      </c>
      <c r="J31" s="675">
        <f t="shared" si="0"/>
        <v>28.5</v>
      </c>
      <c r="K31" s="269">
        <f t="shared" si="0"/>
        <v>7498.4</v>
      </c>
      <c r="L31" s="675">
        <f t="shared" si="0"/>
        <v>7498.4</v>
      </c>
      <c r="M31" s="675">
        <f t="shared" si="0"/>
        <v>0</v>
      </c>
      <c r="N31" s="116">
        <f t="shared" si="0"/>
        <v>7498.4</v>
      </c>
      <c r="O31" s="710"/>
      <c r="P31" s="585"/>
      <c r="Q31" s="775"/>
      <c r="R31" s="810"/>
      <c r="S31" s="1721"/>
    </row>
    <row r="32" spans="1:19" s="1" customFormat="1" ht="18" customHeight="1">
      <c r="A32" s="1373" t="s">
        <v>13</v>
      </c>
      <c r="B32" s="1374" t="s">
        <v>13</v>
      </c>
      <c r="C32" s="1394" t="s">
        <v>22</v>
      </c>
      <c r="D32" s="1402" t="s">
        <v>47</v>
      </c>
      <c r="E32" s="1397"/>
      <c r="F32" s="1378" t="s">
        <v>18</v>
      </c>
      <c r="G32" s="19" t="s">
        <v>20</v>
      </c>
      <c r="H32" s="595">
        <v>163.69999999999999</v>
      </c>
      <c r="I32" s="377">
        <v>163.69999999999999</v>
      </c>
      <c r="J32" s="376"/>
      <c r="K32" s="91">
        <v>163.69999999999999</v>
      </c>
      <c r="L32" s="132">
        <v>163.69999999999999</v>
      </c>
      <c r="M32" s="179"/>
      <c r="N32" s="107">
        <v>163.69999999999999</v>
      </c>
      <c r="O32" s="1381" t="s">
        <v>48</v>
      </c>
      <c r="P32" s="584">
        <v>8</v>
      </c>
      <c r="Q32" s="1384">
        <v>8</v>
      </c>
      <c r="R32" s="1669">
        <v>8</v>
      </c>
      <c r="S32" s="1387"/>
    </row>
    <row r="33" spans="1:19" s="1" customFormat="1" ht="16.5" customHeight="1">
      <c r="A33" s="1373"/>
      <c r="B33" s="1374"/>
      <c r="C33" s="1394"/>
      <c r="D33" s="1402"/>
      <c r="E33" s="1397"/>
      <c r="F33" s="1378"/>
      <c r="G33" s="22"/>
      <c r="H33" s="358"/>
      <c r="I33" s="353"/>
      <c r="J33" s="669"/>
      <c r="K33" s="122"/>
      <c r="L33" s="191"/>
      <c r="M33" s="181"/>
      <c r="N33" s="113"/>
      <c r="O33" s="1381"/>
      <c r="P33" s="584"/>
      <c r="Q33" s="1384"/>
      <c r="R33" s="1669"/>
      <c r="S33" s="1387"/>
    </row>
    <row r="34" spans="1:19" s="1" customFormat="1" ht="19.5" customHeight="1" thickBot="1">
      <c r="A34" s="1390"/>
      <c r="B34" s="1392"/>
      <c r="C34" s="1395"/>
      <c r="D34" s="1403"/>
      <c r="E34" s="1398"/>
      <c r="F34" s="1379"/>
      <c r="G34" s="803" t="s">
        <v>49</v>
      </c>
      <c r="H34" s="269">
        <f>SUM(H32:H33)</f>
        <v>163.69999999999999</v>
      </c>
      <c r="I34" s="675">
        <f>SUM(I32:I33)</f>
        <v>163.69999999999999</v>
      </c>
      <c r="J34" s="670"/>
      <c r="K34" s="269">
        <f>SUM(K32:K33)</f>
        <v>163.69999999999999</v>
      </c>
      <c r="L34" s="675">
        <f>SUM(L32:L33)</f>
        <v>163.69999999999999</v>
      </c>
      <c r="M34" s="670"/>
      <c r="N34" s="116">
        <f>SUM(N32:N33)</f>
        <v>163.69999999999999</v>
      </c>
      <c r="O34" s="1382"/>
      <c r="P34" s="585"/>
      <c r="Q34" s="1385"/>
      <c r="R34" s="1670"/>
      <c r="S34" s="1388"/>
    </row>
    <row r="35" spans="1:19" s="1" customFormat="1" ht="17.25" customHeight="1">
      <c r="A35" s="1389" t="s">
        <v>13</v>
      </c>
      <c r="B35" s="1391" t="s">
        <v>13</v>
      </c>
      <c r="C35" s="1393" t="s">
        <v>26</v>
      </c>
      <c r="D35" s="1400" t="s">
        <v>50</v>
      </c>
      <c r="E35" s="1396"/>
      <c r="F35" s="1399" t="s">
        <v>18</v>
      </c>
      <c r="G35" s="345" t="s">
        <v>20</v>
      </c>
      <c r="H35" s="166">
        <v>332.3</v>
      </c>
      <c r="I35" s="131">
        <v>332.3</v>
      </c>
      <c r="J35" s="265"/>
      <c r="K35" s="166">
        <v>332.9</v>
      </c>
      <c r="L35" s="131">
        <v>332.9</v>
      </c>
      <c r="M35" s="187"/>
      <c r="N35" s="154">
        <v>332.9</v>
      </c>
      <c r="O35" s="390" t="s">
        <v>51</v>
      </c>
      <c r="P35" s="583">
        <v>31</v>
      </c>
      <c r="Q35" s="774">
        <v>31</v>
      </c>
      <c r="R35" s="808">
        <v>31</v>
      </c>
      <c r="S35" s="776"/>
    </row>
    <row r="36" spans="1:19" s="1" customFormat="1" ht="9" customHeight="1">
      <c r="A36" s="1373"/>
      <c r="B36" s="1374"/>
      <c r="C36" s="1394"/>
      <c r="D36" s="1401"/>
      <c r="E36" s="1397"/>
      <c r="F36" s="1378"/>
      <c r="G36" s="36"/>
      <c r="H36" s="122"/>
      <c r="I36" s="191"/>
      <c r="J36" s="165"/>
      <c r="K36" s="122"/>
      <c r="L36" s="191"/>
      <c r="M36" s="181"/>
      <c r="N36" s="113"/>
      <c r="O36" s="635"/>
      <c r="P36" s="584"/>
      <c r="Q36" s="811"/>
      <c r="R36" s="809"/>
      <c r="S36" s="821"/>
    </row>
    <row r="37" spans="1:19" s="1" customFormat="1" ht="19.5" customHeight="1" thickBot="1">
      <c r="A37" s="1390"/>
      <c r="B37" s="1392"/>
      <c r="C37" s="1395"/>
      <c r="D37" s="771"/>
      <c r="E37" s="1398"/>
      <c r="F37" s="1379"/>
      <c r="G37" s="803" t="s">
        <v>49</v>
      </c>
      <c r="H37" s="269">
        <f>SUM(H35:H36)</f>
        <v>332.3</v>
      </c>
      <c r="I37" s="675">
        <f>SUM(I35:I36)</f>
        <v>332.3</v>
      </c>
      <c r="J37" s="670"/>
      <c r="K37" s="269">
        <f>SUM(K35:K36)</f>
        <v>332.9</v>
      </c>
      <c r="L37" s="675">
        <f>SUM(L35:L36)</f>
        <v>332.9</v>
      </c>
      <c r="M37" s="670"/>
      <c r="N37" s="116">
        <f>SUM(N35:N36)</f>
        <v>332.9</v>
      </c>
      <c r="O37" s="103"/>
      <c r="P37" s="539"/>
      <c r="Q37" s="768"/>
      <c r="R37" s="807"/>
      <c r="S37" s="770"/>
    </row>
    <row r="38" spans="1:19" s="1" customFormat="1" ht="25.5" customHeight="1">
      <c r="A38" s="1389" t="s">
        <v>13</v>
      </c>
      <c r="B38" s="1417" t="s">
        <v>13</v>
      </c>
      <c r="C38" s="1393" t="s">
        <v>28</v>
      </c>
      <c r="D38" s="1400" t="s">
        <v>113</v>
      </c>
      <c r="E38" s="1396"/>
      <c r="F38" s="1399" t="s">
        <v>18</v>
      </c>
      <c r="G38" s="355" t="s">
        <v>20</v>
      </c>
      <c r="H38" s="356">
        <v>163.19999999999999</v>
      </c>
      <c r="I38" s="719">
        <v>163.19999999999999</v>
      </c>
      <c r="J38" s="720"/>
      <c r="K38" s="235">
        <v>163.19999999999999</v>
      </c>
      <c r="L38" s="131">
        <v>163.19999999999999</v>
      </c>
      <c r="M38" s="187">
        <f>+L38-K38</f>
        <v>0</v>
      </c>
      <c r="N38" s="154">
        <v>163.19999999999999</v>
      </c>
      <c r="O38" s="1674" t="s">
        <v>114</v>
      </c>
      <c r="P38" s="583">
        <v>11</v>
      </c>
      <c r="Q38" s="1410">
        <v>11</v>
      </c>
      <c r="R38" s="1631">
        <v>11</v>
      </c>
      <c r="S38" s="1694"/>
    </row>
    <row r="39" spans="1:19" s="1" customFormat="1" ht="12.75" customHeight="1">
      <c r="A39" s="1373"/>
      <c r="B39" s="1418"/>
      <c r="C39" s="1394"/>
      <c r="D39" s="1402"/>
      <c r="E39" s="1397"/>
      <c r="F39" s="1378"/>
      <c r="G39" s="128"/>
      <c r="H39" s="358"/>
      <c r="I39" s="353"/>
      <c r="J39" s="717"/>
      <c r="K39" s="165"/>
      <c r="L39" s="191"/>
      <c r="M39" s="181"/>
      <c r="N39" s="113"/>
      <c r="O39" s="1675"/>
      <c r="P39" s="584"/>
      <c r="Q39" s="1411"/>
      <c r="R39" s="1632"/>
      <c r="S39" s="1718"/>
    </row>
    <row r="40" spans="1:19" s="1" customFormat="1" ht="19.5" customHeight="1" thickBot="1">
      <c r="A40" s="1390"/>
      <c r="B40" s="1419"/>
      <c r="C40" s="1395"/>
      <c r="D40" s="1403"/>
      <c r="E40" s="1398"/>
      <c r="F40" s="1379"/>
      <c r="G40" s="803" t="s">
        <v>49</v>
      </c>
      <c r="H40" s="269">
        <f t="shared" ref="H40:N40" si="1">SUM(H38:H39)</f>
        <v>163.19999999999999</v>
      </c>
      <c r="I40" s="675">
        <f t="shared" si="1"/>
        <v>163.19999999999999</v>
      </c>
      <c r="J40" s="718"/>
      <c r="K40" s="351">
        <f t="shared" si="1"/>
        <v>163.19999999999999</v>
      </c>
      <c r="L40" s="675">
        <f t="shared" si="1"/>
        <v>163.19999999999999</v>
      </c>
      <c r="M40" s="675">
        <f t="shared" si="1"/>
        <v>0</v>
      </c>
      <c r="N40" s="116">
        <f t="shared" si="1"/>
        <v>163.19999999999999</v>
      </c>
      <c r="O40" s="1676"/>
      <c r="P40" s="585"/>
      <c r="Q40" s="1412"/>
      <c r="R40" s="1633"/>
      <c r="S40" s="1695"/>
    </row>
    <row r="41" spans="1:19" s="1" customFormat="1" ht="19.5" customHeight="1">
      <c r="A41" s="1389" t="s">
        <v>13</v>
      </c>
      <c r="B41" s="1391" t="s">
        <v>13</v>
      </c>
      <c r="C41" s="1393" t="s">
        <v>30</v>
      </c>
      <c r="D41" s="1400" t="s">
        <v>52</v>
      </c>
      <c r="E41" s="1396"/>
      <c r="F41" s="1399" t="s">
        <v>18</v>
      </c>
      <c r="G41" s="34" t="s">
        <v>20</v>
      </c>
      <c r="H41" s="176">
        <v>15.7</v>
      </c>
      <c r="I41" s="193">
        <v>15.7</v>
      </c>
      <c r="J41" s="671"/>
      <c r="K41" s="176">
        <v>15.7</v>
      </c>
      <c r="L41" s="193">
        <v>15.7</v>
      </c>
      <c r="M41" s="184"/>
      <c r="N41" s="117">
        <v>15.7</v>
      </c>
      <c r="O41" s="390"/>
      <c r="P41" s="538"/>
      <c r="Q41" s="812"/>
      <c r="R41" s="645"/>
      <c r="S41" s="822"/>
    </row>
    <row r="42" spans="1:19" s="1" customFormat="1" ht="15.75" customHeight="1" thickBot="1">
      <c r="A42" s="1390"/>
      <c r="B42" s="1392"/>
      <c r="C42" s="1395"/>
      <c r="D42" s="1416"/>
      <c r="E42" s="1398"/>
      <c r="F42" s="1379"/>
      <c r="G42" s="803" t="s">
        <v>49</v>
      </c>
      <c r="H42" s="93">
        <f>SUM(H41:H41)</f>
        <v>15.7</v>
      </c>
      <c r="I42" s="264">
        <f>SUM(I41:I41)</f>
        <v>15.7</v>
      </c>
      <c r="J42" s="421"/>
      <c r="K42" s="93">
        <f>SUM(K41:K41)</f>
        <v>15.7</v>
      </c>
      <c r="L42" s="264">
        <f>SUM(L41:L41)</f>
        <v>15.7</v>
      </c>
      <c r="M42" s="263"/>
      <c r="N42" s="118">
        <f>SUM(N41:N41)</f>
        <v>15.7</v>
      </c>
      <c r="O42" s="104"/>
      <c r="P42" s="585"/>
      <c r="Q42" s="775"/>
      <c r="R42" s="810"/>
      <c r="S42" s="777"/>
    </row>
    <row r="43" spans="1:19" s="1" customFormat="1" ht="16.5" customHeight="1">
      <c r="A43" s="762" t="s">
        <v>13</v>
      </c>
      <c r="B43" s="393" t="s">
        <v>13</v>
      </c>
      <c r="C43" s="545" t="s">
        <v>33</v>
      </c>
      <c r="D43" s="1320" t="s">
        <v>53</v>
      </c>
      <c r="E43" s="603"/>
      <c r="F43" s="604">
        <v>1</v>
      </c>
      <c r="G43" s="345" t="s">
        <v>20</v>
      </c>
      <c r="H43" s="166">
        <v>52.8</v>
      </c>
      <c r="I43" s="131">
        <v>52.8</v>
      </c>
      <c r="J43" s="265"/>
      <c r="K43" s="166">
        <v>52.8</v>
      </c>
      <c r="L43" s="131">
        <v>52.8</v>
      </c>
      <c r="M43" s="187"/>
      <c r="N43" s="154">
        <v>52.8</v>
      </c>
      <c r="O43" s="606"/>
      <c r="P43" s="583"/>
      <c r="Q43" s="774"/>
      <c r="R43" s="808"/>
      <c r="S43" s="776"/>
    </row>
    <row r="44" spans="1:19" s="1" customFormat="1" ht="15" customHeight="1">
      <c r="A44" s="759"/>
      <c r="B44" s="27"/>
      <c r="C44" s="314"/>
      <c r="D44" s="1431"/>
      <c r="E44" s="605"/>
      <c r="F44" s="761">
        <v>5</v>
      </c>
      <c r="G44" s="19" t="s">
        <v>20</v>
      </c>
      <c r="H44" s="91">
        <f>59.8+129</f>
        <v>188.8</v>
      </c>
      <c r="I44" s="132">
        <f>59.8+129</f>
        <v>188.8</v>
      </c>
      <c r="J44" s="163"/>
      <c r="K44" s="91">
        <v>147.80000000000001</v>
      </c>
      <c r="L44" s="132">
        <v>147.80000000000001</v>
      </c>
      <c r="M44" s="163"/>
      <c r="N44" s="91">
        <v>147.80000000000001</v>
      </c>
      <c r="O44" s="794"/>
      <c r="P44" s="584"/>
      <c r="Q44" s="811"/>
      <c r="R44" s="809"/>
      <c r="S44" s="821"/>
    </row>
    <row r="45" spans="1:19" s="1" customFormat="1" ht="15.75" customHeight="1">
      <c r="A45" s="759"/>
      <c r="B45" s="27"/>
      <c r="C45" s="314"/>
      <c r="D45" s="1404" t="s">
        <v>119</v>
      </c>
      <c r="E45" s="77"/>
      <c r="F45" s="303"/>
      <c r="G45" s="25"/>
      <c r="H45" s="120"/>
      <c r="I45" s="190"/>
      <c r="J45" s="164"/>
      <c r="K45" s="120"/>
      <c r="L45" s="190"/>
      <c r="M45" s="178"/>
      <c r="N45" s="106"/>
      <c r="O45" s="1406" t="s">
        <v>104</v>
      </c>
      <c r="P45" s="229">
        <v>4</v>
      </c>
      <c r="Q45" s="298">
        <v>4</v>
      </c>
      <c r="R45" s="211">
        <v>4</v>
      </c>
      <c r="S45" s="821"/>
    </row>
    <row r="46" spans="1:19" s="1" customFormat="1" ht="15" customHeight="1">
      <c r="A46" s="759"/>
      <c r="B46" s="27"/>
      <c r="C46" s="314"/>
      <c r="D46" s="1405"/>
      <c r="E46" s="302"/>
      <c r="F46" s="761"/>
      <c r="G46" s="599"/>
      <c r="H46" s="91"/>
      <c r="I46" s="132"/>
      <c r="J46" s="163"/>
      <c r="K46" s="91"/>
      <c r="L46" s="132"/>
      <c r="M46" s="163"/>
      <c r="N46" s="107"/>
      <c r="O46" s="1407"/>
      <c r="P46" s="584"/>
      <c r="Q46" s="811"/>
      <c r="R46" s="809"/>
      <c r="S46" s="821"/>
    </row>
    <row r="47" spans="1:19" s="1" customFormat="1" ht="27.75" customHeight="1">
      <c r="A47" s="759"/>
      <c r="B47" s="27"/>
      <c r="C47" s="314"/>
      <c r="D47" s="1404" t="s">
        <v>196</v>
      </c>
      <c r="E47" s="28"/>
      <c r="F47" s="780"/>
      <c r="G47" s="16"/>
      <c r="H47" s="91"/>
      <c r="I47" s="132"/>
      <c r="J47" s="163"/>
      <c r="K47" s="91"/>
      <c r="L47" s="132"/>
      <c r="M47" s="163"/>
      <c r="N47" s="91"/>
      <c r="O47" s="155" t="s">
        <v>56</v>
      </c>
      <c r="P47" s="230">
        <v>10</v>
      </c>
      <c r="Q47" s="389">
        <v>10</v>
      </c>
      <c r="R47" s="508">
        <v>10</v>
      </c>
      <c r="S47" s="769"/>
    </row>
    <row r="48" spans="1:19" s="1" customFormat="1" ht="27.75" customHeight="1">
      <c r="A48" s="759"/>
      <c r="B48" s="27"/>
      <c r="C48" s="82"/>
      <c r="D48" s="1409"/>
      <c r="E48" s="67"/>
      <c r="F48" s="761"/>
      <c r="G48" s="97"/>
      <c r="H48" s="167"/>
      <c r="I48" s="194"/>
      <c r="J48" s="402"/>
      <c r="K48" s="167"/>
      <c r="L48" s="194"/>
      <c r="M48" s="185"/>
      <c r="N48" s="109"/>
      <c r="O48" s="156" t="s">
        <v>139</v>
      </c>
      <c r="P48" s="219">
        <v>1</v>
      </c>
      <c r="Q48" s="374">
        <v>1</v>
      </c>
      <c r="R48" s="504">
        <v>1</v>
      </c>
      <c r="S48" s="821"/>
    </row>
    <row r="49" spans="1:19" s="1" customFormat="1" ht="27.75" customHeight="1">
      <c r="A49" s="759"/>
      <c r="B49" s="27"/>
      <c r="C49" s="82"/>
      <c r="D49" s="1409"/>
      <c r="E49" s="67"/>
      <c r="F49" s="761"/>
      <c r="G49" s="97"/>
      <c r="H49" s="168"/>
      <c r="I49" s="195"/>
      <c r="J49" s="672"/>
      <c r="K49" s="168"/>
      <c r="L49" s="195"/>
      <c r="M49" s="186"/>
      <c r="N49" s="110"/>
      <c r="O49" s="157" t="s">
        <v>103</v>
      </c>
      <c r="P49" s="224">
        <v>10</v>
      </c>
      <c r="Q49" s="379">
        <v>10</v>
      </c>
      <c r="R49" s="206">
        <v>10</v>
      </c>
      <c r="S49" s="821"/>
    </row>
    <row r="50" spans="1:19" s="1" customFormat="1" ht="28.5" customHeight="1">
      <c r="A50" s="759"/>
      <c r="B50" s="27"/>
      <c r="C50" s="82"/>
      <c r="D50" s="1409"/>
      <c r="E50" s="67"/>
      <c r="F50" s="761"/>
      <c r="G50" s="97"/>
      <c r="H50" s="168"/>
      <c r="I50" s="195"/>
      <c r="J50" s="672"/>
      <c r="K50" s="168"/>
      <c r="L50" s="195"/>
      <c r="M50" s="186"/>
      <c r="N50" s="110"/>
      <c r="O50" s="157" t="s">
        <v>135</v>
      </c>
      <c r="P50" s="224">
        <v>3</v>
      </c>
      <c r="Q50" s="379">
        <v>3</v>
      </c>
      <c r="R50" s="206">
        <v>3</v>
      </c>
      <c r="S50" s="821"/>
    </row>
    <row r="51" spans="1:19" s="1" customFormat="1" ht="27.75" customHeight="1">
      <c r="A51" s="759"/>
      <c r="B51" s="27"/>
      <c r="C51" s="82"/>
      <c r="D51" s="1707"/>
      <c r="E51" s="67"/>
      <c r="F51" s="335"/>
      <c r="G51" s="97"/>
      <c r="H51" s="168"/>
      <c r="I51" s="195"/>
      <c r="J51" s="672"/>
      <c r="K51" s="168"/>
      <c r="L51" s="195"/>
      <c r="M51" s="186"/>
      <c r="N51" s="110"/>
      <c r="O51" s="783" t="s">
        <v>105</v>
      </c>
      <c r="P51" s="221">
        <v>1</v>
      </c>
      <c r="Q51" s="399">
        <v>1</v>
      </c>
      <c r="R51" s="202">
        <v>1</v>
      </c>
      <c r="S51" s="821"/>
    </row>
    <row r="52" spans="1:19" s="1" customFormat="1" ht="25.5" customHeight="1">
      <c r="A52" s="759"/>
      <c r="B52" s="27"/>
      <c r="C52" s="82"/>
      <c r="D52" s="1430" t="s">
        <v>99</v>
      </c>
      <c r="E52" s="67"/>
      <c r="F52" s="761"/>
      <c r="G52" s="97"/>
      <c r="H52" s="167"/>
      <c r="I52" s="194"/>
      <c r="J52" s="402"/>
      <c r="K52" s="167"/>
      <c r="L52" s="194"/>
      <c r="M52" s="185"/>
      <c r="N52" s="185"/>
      <c r="O52" s="817" t="s">
        <v>136</v>
      </c>
      <c r="P52" s="397">
        <v>5</v>
      </c>
      <c r="Q52" s="398">
        <v>5</v>
      </c>
      <c r="R52" s="646">
        <v>5</v>
      </c>
      <c r="S52" s="681"/>
    </row>
    <row r="53" spans="1:19" s="1" customFormat="1" ht="26.25" customHeight="1">
      <c r="A53" s="759"/>
      <c r="B53" s="27"/>
      <c r="C53" s="82"/>
      <c r="D53" s="1401"/>
      <c r="E53" s="67"/>
      <c r="F53" s="761"/>
      <c r="G53" s="526"/>
      <c r="H53" s="667"/>
      <c r="I53" s="676"/>
      <c r="J53" s="566"/>
      <c r="K53" s="667"/>
      <c r="L53" s="676"/>
      <c r="M53" s="566"/>
      <c r="N53" s="566"/>
      <c r="O53" s="156" t="s">
        <v>185</v>
      </c>
      <c r="P53" s="219">
        <v>1</v>
      </c>
      <c r="Q53" s="374">
        <v>1</v>
      </c>
      <c r="R53" s="504">
        <v>1</v>
      </c>
      <c r="S53" s="821"/>
    </row>
    <row r="54" spans="1:19" s="1" customFormat="1" ht="19.5" customHeight="1" thickBot="1">
      <c r="A54" s="763"/>
      <c r="B54" s="396"/>
      <c r="C54" s="76"/>
      <c r="D54" s="540"/>
      <c r="E54" s="565"/>
      <c r="F54" s="562"/>
      <c r="G54" s="803" t="s">
        <v>49</v>
      </c>
      <c r="H54" s="269">
        <f>SUM(H43:H53)</f>
        <v>241.60000000000002</v>
      </c>
      <c r="I54" s="675">
        <f>SUM(I43:I53)</f>
        <v>241.60000000000002</v>
      </c>
      <c r="J54" s="670"/>
      <c r="K54" s="269">
        <f t="shared" ref="K54:N54" si="2">SUM(K43:K53)</f>
        <v>200.60000000000002</v>
      </c>
      <c r="L54" s="675">
        <f t="shared" ref="L54" si="3">SUM(L43:L53)</f>
        <v>200.60000000000002</v>
      </c>
      <c r="M54" s="670"/>
      <c r="N54" s="116">
        <f t="shared" si="2"/>
        <v>200.60000000000002</v>
      </c>
      <c r="O54" s="564"/>
      <c r="P54" s="585"/>
      <c r="Q54" s="775"/>
      <c r="R54" s="810"/>
      <c r="S54" s="777"/>
    </row>
    <row r="55" spans="1:19" s="4" customFormat="1" ht="18.75" customHeight="1">
      <c r="A55" s="1373" t="s">
        <v>13</v>
      </c>
      <c r="B55" s="1418" t="s">
        <v>13</v>
      </c>
      <c r="C55" s="1394" t="s">
        <v>36</v>
      </c>
      <c r="D55" s="1402" t="s">
        <v>57</v>
      </c>
      <c r="E55" s="1424"/>
      <c r="F55" s="1429" t="s">
        <v>18</v>
      </c>
      <c r="G55" s="345" t="s">
        <v>20</v>
      </c>
      <c r="H55" s="843">
        <f>59-5</f>
        <v>54</v>
      </c>
      <c r="I55" s="131">
        <f>59-5</f>
        <v>54</v>
      </c>
      <c r="J55" s="844"/>
      <c r="K55" s="166">
        <v>3731.2</v>
      </c>
      <c r="L55" s="131">
        <v>3731.2</v>
      </c>
      <c r="M55" s="187"/>
      <c r="N55" s="154">
        <v>4449.6000000000004</v>
      </c>
      <c r="O55" s="1420" t="s">
        <v>199</v>
      </c>
      <c r="P55" s="584">
        <v>1</v>
      </c>
      <c r="Q55" s="811">
        <v>1</v>
      </c>
      <c r="R55" s="809">
        <v>1</v>
      </c>
      <c r="S55" s="1694"/>
    </row>
    <row r="56" spans="1:19" s="4" customFormat="1" ht="18" customHeight="1">
      <c r="A56" s="1373"/>
      <c r="B56" s="1418"/>
      <c r="C56" s="1394"/>
      <c r="D56" s="1402"/>
      <c r="E56" s="1424"/>
      <c r="F56" s="1429"/>
      <c r="G56" s="19" t="s">
        <v>126</v>
      </c>
      <c r="H56" s="845">
        <v>2904.2</v>
      </c>
      <c r="I56" s="196">
        <v>2904.2</v>
      </c>
      <c r="J56" s="188"/>
      <c r="K56" s="169"/>
      <c r="L56" s="196"/>
      <c r="M56" s="188"/>
      <c r="N56" s="125"/>
      <c r="O56" s="1420"/>
      <c r="P56" s="584"/>
      <c r="Q56" s="811"/>
      <c r="R56" s="809"/>
      <c r="S56" s="1708"/>
    </row>
    <row r="57" spans="1:19" s="4" customFormat="1" ht="15" customHeight="1" thickBot="1">
      <c r="A57" s="1390"/>
      <c r="B57" s="1419"/>
      <c r="C57" s="1395"/>
      <c r="D57" s="1403"/>
      <c r="E57" s="1425"/>
      <c r="F57" s="1427"/>
      <c r="G57" s="96" t="s">
        <v>49</v>
      </c>
      <c r="H57" s="93">
        <f>H55+H56</f>
        <v>2958.2</v>
      </c>
      <c r="I57" s="264">
        <f>I55+I56</f>
        <v>2958.2</v>
      </c>
      <c r="J57" s="846">
        <f>J55+J56</f>
        <v>0</v>
      </c>
      <c r="K57" s="93">
        <f>K55+K56</f>
        <v>3731.2</v>
      </c>
      <c r="L57" s="264">
        <f>L55+L56</f>
        <v>3731.2</v>
      </c>
      <c r="M57" s="263"/>
      <c r="N57" s="118">
        <f>N55+N56</f>
        <v>4449.6000000000004</v>
      </c>
      <c r="O57" s="1421"/>
      <c r="P57" s="585"/>
      <c r="Q57" s="775"/>
      <c r="R57" s="810"/>
      <c r="S57" s="1725"/>
    </row>
    <row r="58" spans="1:19" s="4" customFormat="1" ht="21" customHeight="1">
      <c r="A58" s="1389" t="s">
        <v>13</v>
      </c>
      <c r="B58" s="1417" t="s">
        <v>13</v>
      </c>
      <c r="C58" s="1422" t="s">
        <v>37</v>
      </c>
      <c r="D58" s="1400" t="s">
        <v>58</v>
      </c>
      <c r="E58" s="1424"/>
      <c r="F58" s="1426" t="s">
        <v>18</v>
      </c>
      <c r="G58" s="100" t="s">
        <v>20</v>
      </c>
      <c r="H58" s="169">
        <v>29</v>
      </c>
      <c r="I58" s="196">
        <v>29</v>
      </c>
      <c r="J58" s="573"/>
      <c r="K58" s="169">
        <v>29</v>
      </c>
      <c r="L58" s="196">
        <v>29</v>
      </c>
      <c r="M58" s="188"/>
      <c r="N58" s="125">
        <v>29</v>
      </c>
      <c r="O58" s="30"/>
      <c r="P58" s="583"/>
      <c r="Q58" s="774"/>
      <c r="R58" s="808"/>
      <c r="S58" s="776"/>
    </row>
    <row r="59" spans="1:19" s="4" customFormat="1" ht="18.75" customHeight="1" thickBot="1">
      <c r="A59" s="1390"/>
      <c r="B59" s="1419"/>
      <c r="C59" s="1423"/>
      <c r="D59" s="1403"/>
      <c r="E59" s="1425"/>
      <c r="F59" s="1427"/>
      <c r="G59" s="96" t="s">
        <v>49</v>
      </c>
      <c r="H59" s="93">
        <f>H58</f>
        <v>29</v>
      </c>
      <c r="I59" s="264">
        <f>I58</f>
        <v>29</v>
      </c>
      <c r="J59" s="421"/>
      <c r="K59" s="93">
        <f>K58</f>
        <v>29</v>
      </c>
      <c r="L59" s="264">
        <f>L58</f>
        <v>29</v>
      </c>
      <c r="M59" s="263"/>
      <c r="N59" s="118">
        <f>N58</f>
        <v>29</v>
      </c>
      <c r="O59" s="126"/>
      <c r="P59" s="585"/>
      <c r="Q59" s="775"/>
      <c r="R59" s="810"/>
      <c r="S59" s="777"/>
    </row>
    <row r="60" spans="1:19" s="1" customFormat="1" ht="16.5" customHeight="1">
      <c r="A60" s="31" t="s">
        <v>13</v>
      </c>
      <c r="B60" s="32" t="s">
        <v>13</v>
      </c>
      <c r="C60" s="319" t="s">
        <v>41</v>
      </c>
      <c r="D60" s="1376" t="s">
        <v>59</v>
      </c>
      <c r="E60" s="33"/>
      <c r="F60" s="147">
        <v>1</v>
      </c>
      <c r="G60" s="338" t="s">
        <v>20</v>
      </c>
      <c r="H60" s="131">
        <f>265.5+42.3-218.7</f>
        <v>89.100000000000023</v>
      </c>
      <c r="I60" s="131">
        <f>265.5+42.3-218.7</f>
        <v>89.100000000000023</v>
      </c>
      <c r="J60" s="722"/>
      <c r="K60" s="166">
        <v>69.400000000000006</v>
      </c>
      <c r="L60" s="131">
        <v>69.400000000000006</v>
      </c>
      <c r="M60" s="187"/>
      <c r="N60" s="154">
        <v>68.2</v>
      </c>
      <c r="O60" s="390"/>
      <c r="P60" s="583"/>
      <c r="Q60" s="808"/>
      <c r="R60" s="808"/>
      <c r="S60" s="1694"/>
    </row>
    <row r="61" spans="1:19" s="1" customFormat="1" ht="13.5" customHeight="1">
      <c r="A61" s="13"/>
      <c r="B61" s="14"/>
      <c r="C61" s="310"/>
      <c r="D61" s="1701"/>
      <c r="E61" s="35"/>
      <c r="F61" s="39"/>
      <c r="G61" s="70" t="s">
        <v>24</v>
      </c>
      <c r="H61" s="132">
        <f>25+4.5+60+35.4+1.8</f>
        <v>126.7</v>
      </c>
      <c r="I61" s="132">
        <f>25+4.5+60+35.4+1.8</f>
        <v>126.7</v>
      </c>
      <c r="J61" s="163"/>
      <c r="K61" s="91">
        <f>22+4.5+0.9</f>
        <v>27.4</v>
      </c>
      <c r="L61" s="132">
        <f>22+4.5+0.9</f>
        <v>27.4</v>
      </c>
      <c r="M61" s="179"/>
      <c r="N61" s="107">
        <f>20+0.9+4.5</f>
        <v>25.4</v>
      </c>
      <c r="O61" s="553"/>
      <c r="P61" s="584"/>
      <c r="Q61" s="809"/>
      <c r="R61" s="809"/>
      <c r="S61" s="1708"/>
    </row>
    <row r="62" spans="1:19" s="1" customFormat="1" ht="13.5" customHeight="1">
      <c r="A62" s="13"/>
      <c r="B62" s="14"/>
      <c r="C62" s="310"/>
      <c r="D62" s="1701"/>
      <c r="E62" s="35"/>
      <c r="F62" s="39"/>
      <c r="G62" s="70" t="s">
        <v>25</v>
      </c>
      <c r="H62" s="677">
        <f>40+3</f>
        <v>43</v>
      </c>
      <c r="I62" s="677">
        <f>40+3</f>
        <v>43</v>
      </c>
      <c r="J62" s="824"/>
      <c r="K62" s="91"/>
      <c r="L62" s="132"/>
      <c r="M62" s="179"/>
      <c r="N62" s="107"/>
      <c r="O62" s="553"/>
      <c r="P62" s="584"/>
      <c r="Q62" s="809"/>
      <c r="R62" s="809"/>
      <c r="S62" s="1708"/>
    </row>
    <row r="63" spans="1:19" s="1" customFormat="1" ht="12.75" customHeight="1">
      <c r="A63" s="13"/>
      <c r="B63" s="14"/>
      <c r="C63" s="310"/>
      <c r="D63" s="1493"/>
      <c r="E63" s="35"/>
      <c r="F63" s="39"/>
      <c r="G63" s="50" t="s">
        <v>126</v>
      </c>
      <c r="H63" s="191">
        <f>87.2+12+36+240.7</f>
        <v>375.9</v>
      </c>
      <c r="I63" s="191">
        <f>87.2+12+36+240.7</f>
        <v>375.9</v>
      </c>
      <c r="J63" s="723"/>
      <c r="K63" s="122"/>
      <c r="L63" s="191"/>
      <c r="M63" s="181"/>
      <c r="N63" s="113"/>
      <c r="O63" s="525"/>
      <c r="P63" s="221"/>
      <c r="Q63" s="202"/>
      <c r="R63" s="202"/>
      <c r="S63" s="821"/>
    </row>
    <row r="64" spans="1:19" s="1" customFormat="1" ht="28.5" customHeight="1">
      <c r="A64" s="13"/>
      <c r="B64" s="14"/>
      <c r="C64" s="310"/>
      <c r="D64" s="818" t="s">
        <v>61</v>
      </c>
      <c r="E64" s="35"/>
      <c r="F64" s="39"/>
      <c r="G64" s="70"/>
      <c r="H64" s="573"/>
      <c r="I64" s="196"/>
      <c r="J64" s="573"/>
      <c r="K64" s="169"/>
      <c r="L64" s="196"/>
      <c r="M64" s="188"/>
      <c r="N64" s="125"/>
      <c r="O64" s="804" t="s">
        <v>115</v>
      </c>
      <c r="P64" s="214">
        <v>50</v>
      </c>
      <c r="Q64" s="474">
        <v>50</v>
      </c>
      <c r="R64" s="508">
        <v>50</v>
      </c>
      <c r="S64" s="769"/>
    </row>
    <row r="65" spans="1:21" s="1" customFormat="1" ht="14.25" customHeight="1">
      <c r="A65" s="13"/>
      <c r="B65" s="14"/>
      <c r="C65" s="310"/>
      <c r="D65" s="1702" t="s">
        <v>62</v>
      </c>
      <c r="E65" s="35"/>
      <c r="F65" s="39"/>
      <c r="G65" s="407"/>
      <c r="H65" s="163"/>
      <c r="I65" s="132"/>
      <c r="J65" s="163"/>
      <c r="K65" s="91"/>
      <c r="L65" s="132"/>
      <c r="M65" s="179"/>
      <c r="N65" s="107"/>
      <c r="O65" s="1703" t="s">
        <v>143</v>
      </c>
      <c r="P65" s="809">
        <v>18</v>
      </c>
      <c r="Q65" s="809">
        <v>17</v>
      </c>
      <c r="R65" s="211">
        <v>17</v>
      </c>
      <c r="S65" s="821"/>
      <c r="U65" s="316"/>
    </row>
    <row r="66" spans="1:21" s="1" customFormat="1" ht="15.75" customHeight="1">
      <c r="A66" s="13"/>
      <c r="B66" s="14"/>
      <c r="C66" s="310"/>
      <c r="D66" s="1445"/>
      <c r="E66" s="35"/>
      <c r="F66" s="39"/>
      <c r="G66" s="70"/>
      <c r="H66" s="574"/>
      <c r="I66" s="677"/>
      <c r="J66" s="574"/>
      <c r="K66" s="679"/>
      <c r="L66" s="677"/>
      <c r="M66" s="680"/>
      <c r="N66" s="317"/>
      <c r="O66" s="1704"/>
      <c r="P66" s="202"/>
      <c r="Q66" s="202"/>
      <c r="R66" s="202"/>
      <c r="S66" s="821"/>
    </row>
    <row r="67" spans="1:21" s="1" customFormat="1" ht="28.5" customHeight="1">
      <c r="A67" s="13"/>
      <c r="B67" s="14"/>
      <c r="C67" s="310"/>
      <c r="D67" s="1447" t="s">
        <v>63</v>
      </c>
      <c r="E67" s="35"/>
      <c r="F67" s="39"/>
      <c r="G67" s="70"/>
      <c r="H67" s="163"/>
      <c r="I67" s="132"/>
      <c r="J67" s="163"/>
      <c r="K67" s="91"/>
      <c r="L67" s="132"/>
      <c r="M67" s="179"/>
      <c r="N67" s="107"/>
      <c r="O67" s="636" t="s">
        <v>144</v>
      </c>
      <c r="P67" s="212">
        <v>4</v>
      </c>
      <c r="Q67" s="212">
        <v>2</v>
      </c>
      <c r="R67" s="212">
        <v>2</v>
      </c>
      <c r="S67" s="409"/>
      <c r="T67" s="316"/>
    </row>
    <row r="68" spans="1:21" s="1" customFormat="1" ht="24.75" customHeight="1">
      <c r="A68" s="13"/>
      <c r="B68" s="14"/>
      <c r="C68" s="310"/>
      <c r="D68" s="1448"/>
      <c r="E68" s="35"/>
      <c r="F68" s="39"/>
      <c r="G68" s="70"/>
      <c r="H68" s="163"/>
      <c r="I68" s="132"/>
      <c r="J68" s="163"/>
      <c r="K68" s="91"/>
      <c r="L68" s="132"/>
      <c r="M68" s="179"/>
      <c r="N68" s="107"/>
      <c r="O68" s="788"/>
      <c r="P68" s="213"/>
      <c r="Q68" s="213"/>
      <c r="R68" s="213"/>
      <c r="S68" s="409"/>
    </row>
    <row r="69" spans="1:21" s="1" customFormat="1" ht="24" customHeight="1">
      <c r="A69" s="13"/>
      <c r="B69" s="38"/>
      <c r="C69" s="320"/>
      <c r="D69" s="1404" t="s">
        <v>142</v>
      </c>
      <c r="E69" s="20"/>
      <c r="F69" s="39"/>
      <c r="G69" s="70"/>
      <c r="H69" s="575"/>
      <c r="I69" s="341"/>
      <c r="J69" s="575"/>
      <c r="K69" s="91"/>
      <c r="L69" s="132"/>
      <c r="M69" s="179"/>
      <c r="N69" s="107"/>
      <c r="O69" s="623" t="s">
        <v>98</v>
      </c>
      <c r="P69" s="211">
        <v>2</v>
      </c>
      <c r="Q69" s="211">
        <v>2</v>
      </c>
      <c r="R69" s="211">
        <v>2</v>
      </c>
      <c r="S69" s="821"/>
    </row>
    <row r="70" spans="1:21" s="1" customFormat="1" ht="31.5" customHeight="1">
      <c r="A70" s="13"/>
      <c r="B70" s="38"/>
      <c r="C70" s="320"/>
      <c r="D70" s="1435"/>
      <c r="E70" s="20"/>
      <c r="F70" s="39"/>
      <c r="G70" s="70"/>
      <c r="H70" s="163"/>
      <c r="I70" s="132"/>
      <c r="J70" s="163"/>
      <c r="K70" s="91"/>
      <c r="L70" s="132"/>
      <c r="M70" s="179"/>
      <c r="N70" s="107"/>
      <c r="O70" s="576"/>
      <c r="P70" s="210"/>
      <c r="Q70" s="202"/>
      <c r="R70" s="202"/>
      <c r="S70" s="821"/>
    </row>
    <row r="71" spans="1:21" s="1" customFormat="1" ht="44.25" customHeight="1">
      <c r="A71" s="13"/>
      <c r="B71" s="14"/>
      <c r="C71" s="310"/>
      <c r="D71" s="786" t="s">
        <v>65</v>
      </c>
      <c r="E71" s="35"/>
      <c r="F71" s="39"/>
      <c r="G71" s="70"/>
      <c r="H71" s="163"/>
      <c r="I71" s="132"/>
      <c r="J71" s="163"/>
      <c r="K71" s="91"/>
      <c r="L71" s="132"/>
      <c r="M71" s="179"/>
      <c r="N71" s="107"/>
      <c r="O71" s="307" t="s">
        <v>145</v>
      </c>
      <c r="P71" s="214">
        <v>10</v>
      </c>
      <c r="Q71" s="214">
        <v>10</v>
      </c>
      <c r="R71" s="474">
        <v>10</v>
      </c>
      <c r="S71" s="821"/>
    </row>
    <row r="72" spans="1:21" s="1" customFormat="1" ht="54" customHeight="1">
      <c r="A72" s="13"/>
      <c r="B72" s="38"/>
      <c r="C72" s="320"/>
      <c r="D72" s="533" t="s">
        <v>150</v>
      </c>
      <c r="E72" s="535"/>
      <c r="F72" s="39"/>
      <c r="G72" s="70"/>
      <c r="H72" s="163"/>
      <c r="I72" s="132"/>
      <c r="J72" s="163"/>
      <c r="K72" s="91"/>
      <c r="L72" s="132"/>
      <c r="M72" s="179"/>
      <c r="N72" s="107"/>
      <c r="O72" s="101" t="s">
        <v>148</v>
      </c>
      <c r="P72" s="210">
        <v>116</v>
      </c>
      <c r="Q72" s="210">
        <v>116</v>
      </c>
      <c r="R72" s="210">
        <v>116</v>
      </c>
      <c r="S72" s="769"/>
    </row>
    <row r="73" spans="1:21" s="1" customFormat="1" ht="24" customHeight="1">
      <c r="A73" s="13"/>
      <c r="B73" s="14"/>
      <c r="C73" s="320"/>
      <c r="D73" s="1436" t="s">
        <v>66</v>
      </c>
      <c r="E73" s="535"/>
      <c r="F73" s="39"/>
      <c r="G73" s="70"/>
      <c r="H73" s="289"/>
      <c r="I73" s="290"/>
      <c r="J73" s="289"/>
      <c r="K73" s="170"/>
      <c r="L73" s="290"/>
      <c r="M73" s="323"/>
      <c r="N73" s="288"/>
      <c r="O73" s="757" t="s">
        <v>67</v>
      </c>
      <c r="P73" s="212">
        <v>19</v>
      </c>
      <c r="Q73" s="212">
        <v>25</v>
      </c>
      <c r="R73" s="212">
        <v>10</v>
      </c>
      <c r="S73" s="409"/>
    </row>
    <row r="74" spans="1:21" s="1" customFormat="1" ht="18" customHeight="1">
      <c r="A74" s="13"/>
      <c r="B74" s="14"/>
      <c r="C74" s="320"/>
      <c r="D74" s="1437"/>
      <c r="E74" s="535"/>
      <c r="F74" s="39"/>
      <c r="G74" s="70"/>
      <c r="H74" s="289"/>
      <c r="I74" s="290"/>
      <c r="J74" s="289"/>
      <c r="K74" s="170"/>
      <c r="L74" s="290"/>
      <c r="M74" s="323"/>
      <c r="N74" s="288"/>
      <c r="O74" s="788"/>
      <c r="P74" s="213"/>
      <c r="Q74" s="213"/>
      <c r="R74" s="213"/>
      <c r="S74" s="409"/>
    </row>
    <row r="75" spans="1:21" s="1" customFormat="1" ht="42" customHeight="1">
      <c r="A75" s="13"/>
      <c r="B75" s="38"/>
      <c r="C75" s="320"/>
      <c r="D75" s="533" t="s">
        <v>68</v>
      </c>
      <c r="E75" s="535"/>
      <c r="F75" s="39"/>
      <c r="G75" s="70"/>
      <c r="H75" s="163"/>
      <c r="I75" s="132"/>
      <c r="J75" s="163"/>
      <c r="K75" s="91"/>
      <c r="L75" s="132"/>
      <c r="M75" s="179"/>
      <c r="N75" s="107"/>
      <c r="O75" s="101" t="s">
        <v>69</v>
      </c>
      <c r="P75" s="210">
        <v>100</v>
      </c>
      <c r="Q75" s="210">
        <v>100</v>
      </c>
      <c r="R75" s="210">
        <v>100</v>
      </c>
      <c r="S75" s="821"/>
    </row>
    <row r="76" spans="1:21" s="1" customFormat="1" ht="27.75" customHeight="1">
      <c r="A76" s="13"/>
      <c r="B76" s="38"/>
      <c r="C76" s="320"/>
      <c r="D76" s="789" t="s">
        <v>70</v>
      </c>
      <c r="E76" s="535"/>
      <c r="F76" s="39"/>
      <c r="G76" s="70"/>
      <c r="H76" s="163"/>
      <c r="I76" s="132"/>
      <c r="J76" s="163"/>
      <c r="K76" s="91"/>
      <c r="L76" s="132"/>
      <c r="M76" s="179"/>
      <c r="N76" s="107"/>
      <c r="O76" s="577" t="s">
        <v>188</v>
      </c>
      <c r="P76" s="508">
        <v>1</v>
      </c>
      <c r="Q76" s="508"/>
      <c r="R76" s="508"/>
      <c r="S76" s="821"/>
    </row>
    <row r="77" spans="1:21" s="1" customFormat="1" ht="46.5" customHeight="1">
      <c r="A77" s="13"/>
      <c r="B77" s="38"/>
      <c r="C77" s="546"/>
      <c r="D77" s="791"/>
      <c r="E77" s="535"/>
      <c r="F77" s="39"/>
      <c r="G77" s="70"/>
      <c r="H77" s="163"/>
      <c r="I77" s="132"/>
      <c r="J77" s="163"/>
      <c r="K77" s="91"/>
      <c r="L77" s="132"/>
      <c r="M77" s="179"/>
      <c r="N77" s="107"/>
      <c r="O77" s="593" t="s">
        <v>194</v>
      </c>
      <c r="P77" s="571">
        <v>1</v>
      </c>
      <c r="Q77" s="594"/>
      <c r="R77" s="571"/>
      <c r="S77" s="821"/>
    </row>
    <row r="78" spans="1:21" s="1" customFormat="1" ht="27.75" customHeight="1">
      <c r="A78" s="13"/>
      <c r="B78" s="38"/>
      <c r="C78" s="546"/>
      <c r="D78" s="1438" t="s">
        <v>71</v>
      </c>
      <c r="E78" s="535"/>
      <c r="F78" s="39"/>
      <c r="G78" s="53"/>
      <c r="H78" s="163"/>
      <c r="I78" s="132"/>
      <c r="J78" s="163"/>
      <c r="K78" s="91"/>
      <c r="L78" s="132"/>
      <c r="M78" s="179"/>
      <c r="N78" s="107"/>
      <c r="O78" s="790" t="s">
        <v>202</v>
      </c>
      <c r="P78" s="527">
        <v>100</v>
      </c>
      <c r="Q78" s="570"/>
      <c r="R78" s="647"/>
      <c r="S78" s="682"/>
    </row>
    <row r="79" spans="1:21" s="1" customFormat="1" ht="15.75" customHeight="1">
      <c r="A79" s="13"/>
      <c r="B79" s="38"/>
      <c r="C79" s="546"/>
      <c r="D79" s="1377"/>
      <c r="E79" s="535"/>
      <c r="F79" s="39"/>
      <c r="G79" s="53"/>
      <c r="H79" s="163"/>
      <c r="I79" s="132"/>
      <c r="J79" s="163"/>
      <c r="K79" s="91"/>
      <c r="L79" s="132"/>
      <c r="M79" s="179"/>
      <c r="N79" s="107"/>
      <c r="O79" s="1698" t="s">
        <v>200</v>
      </c>
      <c r="P79" s="219">
        <v>100</v>
      </c>
      <c r="Q79" s="517"/>
      <c r="R79" s="648"/>
      <c r="S79" s="682"/>
    </row>
    <row r="80" spans="1:21" s="1" customFormat="1" ht="11.25" customHeight="1">
      <c r="A80" s="13"/>
      <c r="B80" s="38"/>
      <c r="C80" s="546"/>
      <c r="D80" s="1377"/>
      <c r="E80" s="535"/>
      <c r="F80" s="39"/>
      <c r="G80" s="53"/>
      <c r="H80" s="163"/>
      <c r="I80" s="132"/>
      <c r="J80" s="163"/>
      <c r="K80" s="91"/>
      <c r="L80" s="132"/>
      <c r="M80" s="179"/>
      <c r="N80" s="107"/>
      <c r="O80" s="1699"/>
      <c r="P80" s="220"/>
      <c r="Q80" s="450"/>
      <c r="R80" s="649"/>
      <c r="S80" s="682"/>
    </row>
    <row r="81" spans="1:19" s="1" customFormat="1" ht="28.5" customHeight="1">
      <c r="A81" s="13"/>
      <c r="B81" s="38"/>
      <c r="C81" s="546"/>
      <c r="D81" s="1377"/>
      <c r="E81" s="535"/>
      <c r="F81" s="39"/>
      <c r="G81" s="53"/>
      <c r="H81" s="163"/>
      <c r="I81" s="132"/>
      <c r="J81" s="163"/>
      <c r="K81" s="91"/>
      <c r="L81" s="132"/>
      <c r="M81" s="179"/>
      <c r="N81" s="107"/>
      <c r="O81" s="281" t="s">
        <v>214</v>
      </c>
      <c r="P81" s="513">
        <v>100</v>
      </c>
      <c r="Q81" s="514"/>
      <c r="R81" s="739"/>
      <c r="S81" s="682"/>
    </row>
    <row r="82" spans="1:19" s="1" customFormat="1" ht="26.25" customHeight="1">
      <c r="A82" s="13"/>
      <c r="B82" s="38"/>
      <c r="C82" s="546"/>
      <c r="D82" s="785"/>
      <c r="E82" s="535"/>
      <c r="F82" s="39"/>
      <c r="G82" s="53"/>
      <c r="H82" s="163"/>
      <c r="I82" s="132"/>
      <c r="J82" s="163"/>
      <c r="K82" s="91"/>
      <c r="L82" s="132"/>
      <c r="M82" s="179"/>
      <c r="N82" s="107"/>
      <c r="O82" s="834" t="s">
        <v>230</v>
      </c>
      <c r="P82" s="833">
        <v>1</v>
      </c>
      <c r="Q82" s="584"/>
      <c r="R82" s="238"/>
      <c r="S82" s="1723"/>
    </row>
    <row r="83" spans="1:19" s="1" customFormat="1" ht="24.75" customHeight="1">
      <c r="A83" s="13"/>
      <c r="B83" s="38"/>
      <c r="C83" s="546"/>
      <c r="D83" s="785"/>
      <c r="E83" s="535"/>
      <c r="F83" s="39"/>
      <c r="G83" s="53"/>
      <c r="H83" s="163"/>
      <c r="I83" s="132"/>
      <c r="J83" s="163"/>
      <c r="K83" s="91"/>
      <c r="L83" s="132"/>
      <c r="M83" s="179"/>
      <c r="N83" s="107"/>
      <c r="O83" s="282" t="s">
        <v>201</v>
      </c>
      <c r="P83" s="740"/>
      <c r="Q83" s="833">
        <v>100</v>
      </c>
      <c r="R83" s="238"/>
      <c r="S83" s="1724"/>
    </row>
    <row r="84" spans="1:19" s="1" customFormat="1" ht="17.25" customHeight="1">
      <c r="A84" s="13"/>
      <c r="B84" s="38"/>
      <c r="C84" s="546"/>
      <c r="D84" s="823"/>
      <c r="E84" s="535"/>
      <c r="F84" s="536"/>
      <c r="G84" s="53"/>
      <c r="H84" s="163"/>
      <c r="I84" s="132"/>
      <c r="J84" s="163"/>
      <c r="K84" s="91"/>
      <c r="L84" s="132"/>
      <c r="M84" s="179"/>
      <c r="N84" s="107"/>
      <c r="O84" s="1439" t="s">
        <v>203</v>
      </c>
      <c r="P84" s="219">
        <v>100</v>
      </c>
      <c r="Q84" s="517"/>
      <c r="R84" s="517"/>
      <c r="S84" s="510"/>
    </row>
    <row r="85" spans="1:19" s="1" customFormat="1" ht="21" customHeight="1">
      <c r="A85" s="13"/>
      <c r="B85" s="38"/>
      <c r="C85" s="546"/>
      <c r="D85" s="805"/>
      <c r="E85" s="535"/>
      <c r="F85" s="536"/>
      <c r="G85" s="53"/>
      <c r="H85" s="521"/>
      <c r="I85" s="494"/>
      <c r="J85" s="521"/>
      <c r="K85" s="91"/>
      <c r="L85" s="132"/>
      <c r="M85" s="179"/>
      <c r="N85" s="107"/>
      <c r="O85" s="1700"/>
      <c r="P85" s="221"/>
      <c r="Q85" s="405"/>
      <c r="R85" s="405"/>
      <c r="S85" s="510"/>
    </row>
    <row r="86" spans="1:19" s="1" customFormat="1" ht="25.5" customHeight="1">
      <c r="A86" s="13"/>
      <c r="B86" s="38"/>
      <c r="C86" s="320"/>
      <c r="D86" s="611" t="s">
        <v>181</v>
      </c>
      <c r="E86" s="535"/>
      <c r="F86" s="39"/>
      <c r="G86" s="70"/>
      <c r="H86" s="163"/>
      <c r="I86" s="132"/>
      <c r="J86" s="163"/>
      <c r="K86" s="91"/>
      <c r="L86" s="132"/>
      <c r="M86" s="179"/>
      <c r="N86" s="107"/>
      <c r="O86" s="781" t="s">
        <v>155</v>
      </c>
      <c r="P86" s="204">
        <v>1</v>
      </c>
      <c r="Q86" s="204"/>
      <c r="R86" s="204"/>
      <c r="S86" s="769"/>
    </row>
    <row r="87" spans="1:19" s="4" customFormat="1" ht="18.75" customHeight="1" thickBot="1">
      <c r="A87" s="13"/>
      <c r="B87" s="38"/>
      <c r="C87" s="546"/>
      <c r="D87" s="569"/>
      <c r="E87" s="568"/>
      <c r="F87" s="572"/>
      <c r="G87" s="315" t="s">
        <v>49</v>
      </c>
      <c r="H87" s="421">
        <f>SUM(H60,H61,H62,H63)</f>
        <v>634.70000000000005</v>
      </c>
      <c r="I87" s="264">
        <f>SUM(I60,I61,I62,I63)</f>
        <v>634.70000000000005</v>
      </c>
      <c r="J87" s="264">
        <f>SUM(J60,J61,J62,J63)</f>
        <v>0</v>
      </c>
      <c r="K87" s="93">
        <f>SUM(K60,K61,K63)</f>
        <v>96.800000000000011</v>
      </c>
      <c r="L87" s="264">
        <f>SUM(L60,L61,L63)</f>
        <v>96.800000000000011</v>
      </c>
      <c r="M87" s="263"/>
      <c r="N87" s="118">
        <f>SUM(N60,N61,N63)</f>
        <v>93.6</v>
      </c>
      <c r="O87" s="126"/>
      <c r="P87" s="585"/>
      <c r="Q87" s="775"/>
      <c r="R87" s="810"/>
      <c r="S87" s="777"/>
    </row>
    <row r="88" spans="1:19" s="1" customFormat="1" ht="29.25" customHeight="1">
      <c r="A88" s="1389" t="s">
        <v>13</v>
      </c>
      <c r="B88" s="1417" t="s">
        <v>13</v>
      </c>
      <c r="C88" s="1393" t="s">
        <v>44</v>
      </c>
      <c r="D88" s="1465" t="s">
        <v>72</v>
      </c>
      <c r="E88" s="1396"/>
      <c r="F88" s="1460">
        <v>1</v>
      </c>
      <c r="G88" s="40" t="s">
        <v>20</v>
      </c>
      <c r="H88" s="177">
        <v>9</v>
      </c>
      <c r="I88" s="197">
        <v>9</v>
      </c>
      <c r="J88" s="673"/>
      <c r="K88" s="177">
        <v>9</v>
      </c>
      <c r="L88" s="197">
        <v>9</v>
      </c>
      <c r="M88" s="189"/>
      <c r="N88" s="129">
        <v>9</v>
      </c>
      <c r="O88" s="49" t="s">
        <v>73</v>
      </c>
      <c r="P88" s="808">
        <v>4</v>
      </c>
      <c r="Q88" s="808">
        <v>4</v>
      </c>
      <c r="R88" s="808">
        <v>4</v>
      </c>
      <c r="S88" s="776"/>
    </row>
    <row r="89" spans="1:19" s="1" customFormat="1" ht="23.25" customHeight="1" thickBot="1">
      <c r="A89" s="1390"/>
      <c r="B89" s="1419"/>
      <c r="C89" s="1395"/>
      <c r="D89" s="1467"/>
      <c r="E89" s="1398"/>
      <c r="F89" s="1462"/>
      <c r="G89" s="42" t="s">
        <v>49</v>
      </c>
      <c r="H89" s="93">
        <f>SUM(H88)</f>
        <v>9</v>
      </c>
      <c r="I89" s="264">
        <f>SUM(I88)</f>
        <v>9</v>
      </c>
      <c r="J89" s="421"/>
      <c r="K89" s="93">
        <f>SUM(K88)</f>
        <v>9</v>
      </c>
      <c r="L89" s="264">
        <f>SUM(L88)</f>
        <v>9</v>
      </c>
      <c r="M89" s="263"/>
      <c r="N89" s="118">
        <f>SUM(N88)</f>
        <v>9</v>
      </c>
      <c r="O89" s="126"/>
      <c r="P89" s="810"/>
      <c r="Q89" s="810"/>
      <c r="R89" s="810"/>
      <c r="S89" s="777"/>
    </row>
    <row r="90" spans="1:19" s="43" customFormat="1" ht="30.75" customHeight="1">
      <c r="A90" s="1389" t="s">
        <v>13</v>
      </c>
      <c r="B90" s="1417" t="s">
        <v>13</v>
      </c>
      <c r="C90" s="1463" t="s">
        <v>46</v>
      </c>
      <c r="D90" s="634" t="s">
        <v>179</v>
      </c>
      <c r="E90" s="729"/>
      <c r="F90" s="814">
        <v>5</v>
      </c>
      <c r="G90" s="44" t="s">
        <v>21</v>
      </c>
      <c r="H90" s="192">
        <v>5.2</v>
      </c>
      <c r="I90" s="192">
        <v>5.2</v>
      </c>
      <c r="J90" s="721">
        <f>+I90-H90</f>
        <v>0</v>
      </c>
      <c r="K90" s="175">
        <v>4.8</v>
      </c>
      <c r="L90" s="192">
        <v>4.8</v>
      </c>
      <c r="M90" s="706"/>
      <c r="N90" s="114">
        <v>4.8</v>
      </c>
      <c r="O90" s="758" t="s">
        <v>106</v>
      </c>
      <c r="P90" s="809">
        <v>1</v>
      </c>
      <c r="Q90" s="809">
        <v>1</v>
      </c>
      <c r="R90" s="809">
        <v>1</v>
      </c>
      <c r="S90" s="1694"/>
    </row>
    <row r="91" spans="1:19" s="43" customFormat="1" ht="18.75" customHeight="1" thickBot="1">
      <c r="A91" s="1390"/>
      <c r="B91" s="1419"/>
      <c r="C91" s="1464"/>
      <c r="D91" s="304"/>
      <c r="E91" s="766"/>
      <c r="F91" s="331"/>
      <c r="G91" s="42" t="s">
        <v>49</v>
      </c>
      <c r="H91" s="93">
        <f t="shared" ref="H91:N91" si="4">SUM(H90:H90)</f>
        <v>5.2</v>
      </c>
      <c r="I91" s="264">
        <f t="shared" si="4"/>
        <v>5.2</v>
      </c>
      <c r="J91" s="264">
        <f t="shared" si="4"/>
        <v>0</v>
      </c>
      <c r="K91" s="93">
        <f t="shared" si="4"/>
        <v>4.8</v>
      </c>
      <c r="L91" s="264">
        <f t="shared" si="4"/>
        <v>4.8</v>
      </c>
      <c r="M91" s="264">
        <f t="shared" si="4"/>
        <v>0</v>
      </c>
      <c r="N91" s="118">
        <f t="shared" si="4"/>
        <v>4.8</v>
      </c>
      <c r="O91" s="767"/>
      <c r="P91" s="585"/>
      <c r="Q91" s="775"/>
      <c r="R91" s="810"/>
      <c r="S91" s="1695"/>
    </row>
    <row r="92" spans="1:19" s="1" customFormat="1" ht="15" customHeight="1" thickBot="1">
      <c r="A92" s="763" t="s">
        <v>13</v>
      </c>
      <c r="B92" s="778" t="s">
        <v>13</v>
      </c>
      <c r="C92" s="1450" t="s">
        <v>74</v>
      </c>
      <c r="D92" s="1451"/>
      <c r="E92" s="1451"/>
      <c r="F92" s="1451"/>
      <c r="G92" s="1452"/>
      <c r="H92" s="668">
        <f t="shared" ref="H92:N92" si="5">SUM(H91,H89,H87,H59,H57,H54,H42,H40,H37,H34,H31)</f>
        <v>12308.599999999999</v>
      </c>
      <c r="I92" s="678">
        <f t="shared" si="5"/>
        <v>12337.099999999999</v>
      </c>
      <c r="J92" s="678">
        <f t="shared" si="5"/>
        <v>28.5</v>
      </c>
      <c r="K92" s="668">
        <f t="shared" si="5"/>
        <v>12245.3</v>
      </c>
      <c r="L92" s="678">
        <f t="shared" si="5"/>
        <v>12245.3</v>
      </c>
      <c r="M92" s="678">
        <f t="shared" si="5"/>
        <v>0</v>
      </c>
      <c r="N92" s="124">
        <f t="shared" si="5"/>
        <v>12960.5</v>
      </c>
      <c r="O92" s="45"/>
      <c r="P92" s="339"/>
      <c r="Q92" s="339"/>
      <c r="R92" s="215"/>
      <c r="S92" s="653"/>
    </row>
    <row r="93" spans="1:19" s="1" customFormat="1" ht="17.25" customHeight="1" thickBot="1">
      <c r="A93" s="47" t="s">
        <v>13</v>
      </c>
      <c r="B93" s="48" t="s">
        <v>22</v>
      </c>
      <c r="C93" s="1453" t="s">
        <v>75</v>
      </c>
      <c r="D93" s="1454"/>
      <c r="E93" s="1454"/>
      <c r="F93" s="1454"/>
      <c r="G93" s="1454"/>
      <c r="H93" s="1454"/>
      <c r="I93" s="1454"/>
      <c r="J93" s="1454"/>
      <c r="K93" s="1454"/>
      <c r="L93" s="1454"/>
      <c r="M93" s="1454"/>
      <c r="N93" s="1454"/>
      <c r="O93" s="1454"/>
      <c r="P93" s="1454"/>
      <c r="Q93" s="1454"/>
      <c r="R93" s="1454"/>
      <c r="S93" s="1455"/>
    </row>
    <row r="94" spans="1:19" s="1" customFormat="1" ht="15" customHeight="1">
      <c r="A94" s="759" t="s">
        <v>13</v>
      </c>
      <c r="B94" s="779" t="s">
        <v>22</v>
      </c>
      <c r="C94" s="761" t="s">
        <v>13</v>
      </c>
      <c r="D94" s="1447" t="s">
        <v>116</v>
      </c>
      <c r="E94" s="1458" t="s">
        <v>123</v>
      </c>
      <c r="F94" s="814">
        <v>1</v>
      </c>
      <c r="G94" s="413" t="s">
        <v>20</v>
      </c>
      <c r="H94" s="495">
        <f>473.7+13.3</f>
        <v>487</v>
      </c>
      <c r="I94" s="840">
        <f>473.7+13.3+8.3</f>
        <v>495.3</v>
      </c>
      <c r="J94" s="839">
        <f>I94-H94</f>
        <v>8.3000000000000114</v>
      </c>
      <c r="K94" s="683">
        <v>465</v>
      </c>
      <c r="L94" s="685">
        <v>465</v>
      </c>
      <c r="M94" s="496"/>
      <c r="N94" s="496">
        <v>465</v>
      </c>
      <c r="O94" s="284" t="s">
        <v>108</v>
      </c>
      <c r="P94" s="617">
        <v>439</v>
      </c>
      <c r="Q94" s="617">
        <v>439</v>
      </c>
      <c r="R94" s="650">
        <v>439</v>
      </c>
      <c r="S94" s="1696" t="s">
        <v>238</v>
      </c>
    </row>
    <row r="95" spans="1:19" s="1" customFormat="1" ht="26.25" customHeight="1">
      <c r="A95" s="759"/>
      <c r="B95" s="779"/>
      <c r="C95" s="761"/>
      <c r="D95" s="1457"/>
      <c r="E95" s="1459"/>
      <c r="F95" s="761"/>
      <c r="G95" s="127" t="s">
        <v>126</v>
      </c>
      <c r="H95" s="91">
        <v>9</v>
      </c>
      <c r="I95" s="132">
        <v>9</v>
      </c>
      <c r="J95" s="163"/>
      <c r="K95" s="91"/>
      <c r="L95" s="132"/>
      <c r="M95" s="179"/>
      <c r="N95" s="107"/>
      <c r="O95" s="782" t="s">
        <v>173</v>
      </c>
      <c r="P95" s="279">
        <v>439</v>
      </c>
      <c r="Q95" s="279">
        <v>439</v>
      </c>
      <c r="R95" s="651">
        <v>439</v>
      </c>
      <c r="S95" s="1697"/>
    </row>
    <row r="96" spans="1:19" s="1" customFormat="1" ht="15.75" customHeight="1">
      <c r="A96" s="759"/>
      <c r="B96" s="779"/>
      <c r="C96" s="761"/>
      <c r="D96" s="791"/>
      <c r="E96" s="1459"/>
      <c r="F96" s="761"/>
      <c r="G96" s="127"/>
      <c r="H96" s="91"/>
      <c r="I96" s="132"/>
      <c r="J96" s="163"/>
      <c r="K96" s="91"/>
      <c r="L96" s="132"/>
      <c r="M96" s="179"/>
      <c r="N96" s="107"/>
      <c r="O96" s="157" t="s">
        <v>109</v>
      </c>
      <c r="P96" s="260">
        <v>5</v>
      </c>
      <c r="Q96" s="260">
        <v>10</v>
      </c>
      <c r="R96" s="652">
        <v>70</v>
      </c>
      <c r="S96" s="1697"/>
    </row>
    <row r="97" spans="1:19" s="1" customFormat="1" ht="15" customHeight="1">
      <c r="A97" s="759"/>
      <c r="B97" s="779"/>
      <c r="C97" s="761"/>
      <c r="D97" s="791"/>
      <c r="E97" s="1459"/>
      <c r="F97" s="761"/>
      <c r="G97" s="127"/>
      <c r="H97" s="91"/>
      <c r="I97" s="132"/>
      <c r="J97" s="163"/>
      <c r="K97" s="91"/>
      <c r="L97" s="132"/>
      <c r="M97" s="179"/>
      <c r="N97" s="107"/>
      <c r="O97" s="157" t="s">
        <v>107</v>
      </c>
      <c r="P97" s="260">
        <v>0</v>
      </c>
      <c r="Q97" s="260">
        <v>15</v>
      </c>
      <c r="R97" s="652">
        <v>0</v>
      </c>
      <c r="S97" s="1697"/>
    </row>
    <row r="98" spans="1:19" s="1" customFormat="1" ht="16.5" customHeight="1">
      <c r="A98" s="759"/>
      <c r="B98" s="779"/>
      <c r="C98" s="761"/>
      <c r="D98" s="823"/>
      <c r="E98" s="1459"/>
      <c r="F98" s="761"/>
      <c r="G98" s="127"/>
      <c r="H98" s="91"/>
      <c r="I98" s="132"/>
      <c r="J98" s="163"/>
      <c r="K98" s="91"/>
      <c r="L98" s="132"/>
      <c r="M98" s="179"/>
      <c r="N98" s="107"/>
      <c r="O98" s="282" t="s">
        <v>146</v>
      </c>
      <c r="P98" s="283">
        <v>3</v>
      </c>
      <c r="Q98" s="283">
        <v>3</v>
      </c>
      <c r="R98" s="652">
        <v>4</v>
      </c>
      <c r="S98" s="1697"/>
    </row>
    <row r="99" spans="1:19" s="1" customFormat="1" ht="16.5" customHeight="1">
      <c r="A99" s="759"/>
      <c r="B99" s="779"/>
      <c r="C99" s="761"/>
      <c r="D99" s="823"/>
      <c r="E99" s="1459"/>
      <c r="F99" s="761"/>
      <c r="G99" s="127"/>
      <c r="H99" s="91"/>
      <c r="I99" s="132"/>
      <c r="J99" s="163"/>
      <c r="K99" s="91"/>
      <c r="L99" s="132"/>
      <c r="M99" s="179"/>
      <c r="N99" s="107"/>
      <c r="O99" s="157" t="s">
        <v>147</v>
      </c>
      <c r="P99" s="260">
        <v>14</v>
      </c>
      <c r="Q99" s="260">
        <v>14</v>
      </c>
      <c r="R99" s="652">
        <v>14</v>
      </c>
      <c r="S99" s="1697"/>
    </row>
    <row r="100" spans="1:19" s="1" customFormat="1" ht="15.75" customHeight="1">
      <c r="A100" s="759"/>
      <c r="B100" s="779"/>
      <c r="C100" s="761"/>
      <c r="D100" s="823"/>
      <c r="E100" s="1459"/>
      <c r="F100" s="761"/>
      <c r="G100" s="127"/>
      <c r="H100" s="91"/>
      <c r="I100" s="132"/>
      <c r="J100" s="163"/>
      <c r="K100" s="91"/>
      <c r="L100" s="132"/>
      <c r="M100" s="179"/>
      <c r="N100" s="107"/>
      <c r="O100" s="806" t="s">
        <v>215</v>
      </c>
      <c r="P100" s="613"/>
      <c r="Q100" s="578">
        <v>1</v>
      </c>
      <c r="R100" s="578"/>
      <c r="S100" s="618"/>
    </row>
    <row r="101" spans="1:19" s="43" customFormat="1" ht="18" customHeight="1" thickBot="1">
      <c r="A101" s="759"/>
      <c r="B101" s="779"/>
      <c r="C101" s="761"/>
      <c r="D101" s="579"/>
      <c r="E101" s="766"/>
      <c r="F101" s="331"/>
      <c r="G101" s="42" t="s">
        <v>49</v>
      </c>
      <c r="H101" s="93">
        <f>SUM(H94:H100)</f>
        <v>496</v>
      </c>
      <c r="I101" s="264">
        <f>SUM(I94:I100)</f>
        <v>504.3</v>
      </c>
      <c r="J101" s="264">
        <f>SUM(J94:J100)</f>
        <v>8.3000000000000114</v>
      </c>
      <c r="K101" s="93">
        <f t="shared" ref="K101:N101" si="6">SUM(K94:K100)</f>
        <v>465</v>
      </c>
      <c r="L101" s="264">
        <f t="shared" ref="L101" si="7">SUM(L94:L100)</f>
        <v>465</v>
      </c>
      <c r="M101" s="421"/>
      <c r="N101" s="93">
        <f t="shared" si="6"/>
        <v>465</v>
      </c>
      <c r="O101" s="767"/>
      <c r="P101" s="585"/>
      <c r="Q101" s="775"/>
      <c r="R101" s="810"/>
      <c r="S101" s="777"/>
    </row>
    <row r="102" spans="1:19" s="1" customFormat="1" ht="13.5" thickBot="1">
      <c r="A102" s="47" t="s">
        <v>13</v>
      </c>
      <c r="B102" s="51" t="s">
        <v>22</v>
      </c>
      <c r="C102" s="1478" t="s">
        <v>74</v>
      </c>
      <c r="D102" s="1479"/>
      <c r="E102" s="1479"/>
      <c r="F102" s="1479"/>
      <c r="G102" s="1451"/>
      <c r="H102" s="133">
        <f>H101</f>
        <v>496</v>
      </c>
      <c r="I102" s="684">
        <f>I101</f>
        <v>504.3</v>
      </c>
      <c r="J102" s="684">
        <f>J101</f>
        <v>8.3000000000000114</v>
      </c>
      <c r="K102" s="133">
        <f>K101</f>
        <v>465</v>
      </c>
      <c r="L102" s="684">
        <f>L101</f>
        <v>465</v>
      </c>
      <c r="M102" s="267"/>
      <c r="N102" s="133">
        <f>N101</f>
        <v>465</v>
      </c>
      <c r="O102" s="414"/>
      <c r="P102" s="415"/>
      <c r="Q102" s="415"/>
      <c r="R102" s="415"/>
      <c r="S102" s="653"/>
    </row>
    <row r="103" spans="1:19" s="1" customFormat="1" ht="17.25" customHeight="1" thickBot="1">
      <c r="A103" s="47" t="s">
        <v>13</v>
      </c>
      <c r="B103" s="48" t="s">
        <v>26</v>
      </c>
      <c r="C103" s="1453" t="s">
        <v>162</v>
      </c>
      <c r="D103" s="1454"/>
      <c r="E103" s="1454"/>
      <c r="F103" s="1454"/>
      <c r="G103" s="1454"/>
      <c r="H103" s="1454"/>
      <c r="I103" s="1454"/>
      <c r="J103" s="1454"/>
      <c r="K103" s="1454"/>
      <c r="L103" s="1454"/>
      <c r="M103" s="1454"/>
      <c r="N103" s="1454"/>
      <c r="O103" s="1454"/>
      <c r="P103" s="1454"/>
      <c r="Q103" s="1454"/>
      <c r="R103" s="1454"/>
      <c r="S103" s="1455"/>
    </row>
    <row r="104" spans="1:19" s="1" customFormat="1" ht="15" customHeight="1">
      <c r="A104" s="795" t="s">
        <v>13</v>
      </c>
      <c r="B104" s="796" t="s">
        <v>26</v>
      </c>
      <c r="C104" s="798" t="s">
        <v>13</v>
      </c>
      <c r="D104" s="1376" t="s">
        <v>204</v>
      </c>
      <c r="E104" s="736"/>
      <c r="F104" s="330">
        <v>1</v>
      </c>
      <c r="G104" s="820" t="s">
        <v>20</v>
      </c>
      <c r="H104" s="166">
        <v>107.3</v>
      </c>
      <c r="I104" s="131">
        <v>107.3</v>
      </c>
      <c r="J104" s="265"/>
      <c r="K104" s="166">
        <v>59</v>
      </c>
      <c r="L104" s="131">
        <v>59</v>
      </c>
      <c r="M104" s="265"/>
      <c r="N104" s="166">
        <v>49.9</v>
      </c>
      <c r="O104" s="30"/>
      <c r="P104" s="583"/>
      <c r="Q104" s="583"/>
      <c r="R104" s="774"/>
      <c r="S104" s="776"/>
    </row>
    <row r="105" spans="1:19" s="1" customFormat="1" ht="15.75" customHeight="1">
      <c r="A105" s="800"/>
      <c r="B105" s="801"/>
      <c r="C105" s="802"/>
      <c r="D105" s="1493"/>
      <c r="E105" s="734"/>
      <c r="F105" s="335"/>
      <c r="G105" s="479" t="s">
        <v>163</v>
      </c>
      <c r="H105" s="490">
        <v>70</v>
      </c>
      <c r="I105" s="191">
        <v>70</v>
      </c>
      <c r="J105" s="165"/>
      <c r="K105" s="122">
        <v>165</v>
      </c>
      <c r="L105" s="191">
        <v>165</v>
      </c>
      <c r="M105" s="181"/>
      <c r="N105" s="113">
        <f>168.4</f>
        <v>168.4</v>
      </c>
      <c r="O105" s="735"/>
      <c r="P105" s="584"/>
      <c r="Q105" s="809"/>
      <c r="R105" s="584"/>
      <c r="S105" s="738"/>
    </row>
    <row r="106" spans="1:19" s="1" customFormat="1" ht="21" customHeight="1">
      <c r="A106" s="1373"/>
      <c r="B106" s="1418"/>
      <c r="C106" s="1422"/>
      <c r="D106" s="1480" t="s">
        <v>184</v>
      </c>
      <c r="E106" s="1692"/>
      <c r="F106" s="1482"/>
      <c r="G106" s="70"/>
      <c r="H106" s="91"/>
      <c r="I106" s="132"/>
      <c r="J106" s="163"/>
      <c r="K106" s="340"/>
      <c r="L106" s="341"/>
      <c r="M106" s="342"/>
      <c r="N106" s="107"/>
      <c r="O106" s="1406" t="s">
        <v>227</v>
      </c>
      <c r="P106" s="229">
        <v>1</v>
      </c>
      <c r="Q106" s="462"/>
      <c r="R106" s="229"/>
      <c r="S106" s="821"/>
    </row>
    <row r="107" spans="1:19" s="1" customFormat="1" ht="14.25" customHeight="1">
      <c r="A107" s="1373"/>
      <c r="B107" s="1418"/>
      <c r="C107" s="1422"/>
      <c r="D107" s="1480"/>
      <c r="E107" s="1693"/>
      <c r="F107" s="1483"/>
      <c r="G107" s="70"/>
      <c r="H107" s="340"/>
      <c r="I107" s="341"/>
      <c r="J107" s="575"/>
      <c r="K107" s="340"/>
      <c r="L107" s="341"/>
      <c r="M107" s="342"/>
      <c r="N107" s="107"/>
      <c r="O107" s="1609"/>
      <c r="P107" s="221"/>
      <c r="Q107" s="202"/>
      <c r="R107" s="221"/>
      <c r="S107" s="821"/>
    </row>
    <row r="108" spans="1:19" s="4" customFormat="1" ht="18.75" customHeight="1">
      <c r="A108" s="1468"/>
      <c r="B108" s="1470"/>
      <c r="C108" s="1472"/>
      <c r="D108" s="1474" t="s">
        <v>235</v>
      </c>
      <c r="E108" s="1690" t="s">
        <v>174</v>
      </c>
      <c r="F108" s="497"/>
      <c r="G108" s="53"/>
      <c r="H108" s="234"/>
      <c r="I108" s="132"/>
      <c r="J108" s="163"/>
      <c r="K108" s="91"/>
      <c r="L108" s="132"/>
      <c r="M108" s="179"/>
      <c r="N108" s="107"/>
      <c r="O108" s="733" t="s">
        <v>166</v>
      </c>
      <c r="P108" s="229"/>
      <c r="Q108" s="298"/>
      <c r="R108" s="211">
        <v>1</v>
      </c>
      <c r="S108" s="1660" t="s">
        <v>237</v>
      </c>
    </row>
    <row r="109" spans="1:19" s="4" customFormat="1" ht="30" customHeight="1">
      <c r="A109" s="1468"/>
      <c r="B109" s="1470"/>
      <c r="C109" s="1472"/>
      <c r="D109" s="1431"/>
      <c r="E109" s="1691"/>
      <c r="F109" s="793"/>
      <c r="G109" s="53"/>
      <c r="H109" s="234"/>
      <c r="I109" s="132"/>
      <c r="J109" s="163"/>
      <c r="K109" s="91"/>
      <c r="L109" s="132"/>
      <c r="M109" s="179"/>
      <c r="N109" s="107"/>
      <c r="O109" s="732" t="s">
        <v>167</v>
      </c>
      <c r="P109" s="607"/>
      <c r="Q109" s="607">
        <v>100</v>
      </c>
      <c r="R109" s="654">
        <v>166</v>
      </c>
      <c r="S109" s="1661"/>
    </row>
    <row r="110" spans="1:19" s="4" customFormat="1" ht="26.25" customHeight="1">
      <c r="A110" s="1468"/>
      <c r="B110" s="1470"/>
      <c r="C110" s="1472"/>
      <c r="D110" s="799" t="s">
        <v>219</v>
      </c>
      <c r="E110" s="457"/>
      <c r="F110" s="458"/>
      <c r="G110" s="53"/>
      <c r="H110" s="234"/>
      <c r="I110" s="132"/>
      <c r="J110" s="163"/>
      <c r="K110" s="91"/>
      <c r="L110" s="132"/>
      <c r="M110" s="163"/>
      <c r="N110" s="91"/>
      <c r="O110" s="731" t="s">
        <v>205</v>
      </c>
      <c r="P110" s="222">
        <v>1</v>
      </c>
      <c r="Q110" s="383"/>
      <c r="R110" s="203"/>
      <c r="S110" s="821"/>
    </row>
    <row r="111" spans="1:19" s="4" customFormat="1" ht="12.75" customHeight="1">
      <c r="A111" s="1468"/>
      <c r="B111" s="1470"/>
      <c r="C111" s="1472"/>
      <c r="D111" s="799"/>
      <c r="E111" s="816"/>
      <c r="F111" s="802"/>
      <c r="G111" s="479"/>
      <c r="H111" s="165"/>
      <c r="I111" s="191"/>
      <c r="J111" s="165"/>
      <c r="K111" s="122"/>
      <c r="L111" s="191"/>
      <c r="M111" s="181"/>
      <c r="N111" s="113"/>
      <c r="O111" s="580" t="s">
        <v>178</v>
      </c>
      <c r="P111" s="494"/>
      <c r="Q111" s="494"/>
      <c r="R111" s="493">
        <v>1</v>
      </c>
      <c r="S111" s="581"/>
    </row>
    <row r="112" spans="1:19" s="43" customFormat="1" ht="18.75" customHeight="1" thickBot="1">
      <c r="A112" s="1469"/>
      <c r="B112" s="1471"/>
      <c r="C112" s="1473"/>
      <c r="D112" s="579"/>
      <c r="E112" s="766"/>
      <c r="F112" s="331"/>
      <c r="G112" s="321" t="s">
        <v>49</v>
      </c>
      <c r="H112" s="269">
        <f t="shared" ref="H112:N112" si="8">SUM(H104:H111)</f>
        <v>177.3</v>
      </c>
      <c r="I112" s="675">
        <f t="shared" si="8"/>
        <v>177.3</v>
      </c>
      <c r="J112" s="675">
        <f t="shared" si="8"/>
        <v>0</v>
      </c>
      <c r="K112" s="269">
        <f t="shared" si="8"/>
        <v>224</v>
      </c>
      <c r="L112" s="675">
        <f t="shared" si="8"/>
        <v>224</v>
      </c>
      <c r="M112" s="675">
        <f t="shared" si="8"/>
        <v>0</v>
      </c>
      <c r="N112" s="269">
        <f t="shared" si="8"/>
        <v>218.3</v>
      </c>
      <c r="O112" s="767"/>
      <c r="P112" s="585"/>
      <c r="Q112" s="775"/>
      <c r="R112" s="810"/>
      <c r="S112" s="777"/>
    </row>
    <row r="113" spans="1:19" s="1" customFormat="1" ht="19.5" customHeight="1" thickBot="1">
      <c r="A113" s="763" t="s">
        <v>13</v>
      </c>
      <c r="B113" s="797" t="s">
        <v>26</v>
      </c>
      <c r="C113" s="1450" t="s">
        <v>74</v>
      </c>
      <c r="D113" s="1451"/>
      <c r="E113" s="1451"/>
      <c r="F113" s="1451"/>
      <c r="G113" s="1451"/>
      <c r="H113" s="668">
        <f t="shared" ref="H113:N113" si="9">H112</f>
        <v>177.3</v>
      </c>
      <c r="I113" s="678">
        <f t="shared" si="9"/>
        <v>177.3</v>
      </c>
      <c r="J113" s="678">
        <f t="shared" si="9"/>
        <v>0</v>
      </c>
      <c r="K113" s="668">
        <f t="shared" si="9"/>
        <v>224</v>
      </c>
      <c r="L113" s="678">
        <f t="shared" si="9"/>
        <v>224</v>
      </c>
      <c r="M113" s="678">
        <f t="shared" si="9"/>
        <v>0</v>
      </c>
      <c r="N113" s="451">
        <f t="shared" si="9"/>
        <v>218.3</v>
      </c>
      <c r="O113" s="45"/>
      <c r="P113" s="215"/>
      <c r="Q113" s="215"/>
      <c r="R113" s="215"/>
      <c r="S113" s="653"/>
    </row>
    <row r="114" spans="1:19" s="1" customFormat="1" ht="16.5" customHeight="1" thickBot="1">
      <c r="A114" s="47" t="s">
        <v>13</v>
      </c>
      <c r="B114" s="322" t="s">
        <v>28</v>
      </c>
      <c r="C114" s="1453" t="s">
        <v>77</v>
      </c>
      <c r="D114" s="1454"/>
      <c r="E114" s="1454"/>
      <c r="F114" s="1454"/>
      <c r="G114" s="1454"/>
      <c r="H114" s="1488"/>
      <c r="I114" s="1488"/>
      <c r="J114" s="1488"/>
      <c r="K114" s="1488"/>
      <c r="L114" s="1488"/>
      <c r="M114" s="1488"/>
      <c r="N114" s="1488"/>
      <c r="O114" s="1454"/>
      <c r="P114" s="1454"/>
      <c r="Q114" s="1454"/>
      <c r="R114" s="1454"/>
      <c r="S114" s="1455"/>
    </row>
    <row r="115" spans="1:19" s="1" customFormat="1" ht="15.75" customHeight="1">
      <c r="A115" s="762" t="s">
        <v>13</v>
      </c>
      <c r="B115" s="796" t="s">
        <v>28</v>
      </c>
      <c r="C115" s="765" t="s">
        <v>13</v>
      </c>
      <c r="D115" s="1376" t="s">
        <v>78</v>
      </c>
      <c r="E115" s="534"/>
      <c r="F115" s="152" t="s">
        <v>18</v>
      </c>
      <c r="G115" s="345" t="s">
        <v>20</v>
      </c>
      <c r="H115" s="838">
        <f>193.8-128.8</f>
        <v>65</v>
      </c>
      <c r="I115" s="835">
        <f>193.8-128.8</f>
        <v>65</v>
      </c>
      <c r="J115" s="724"/>
      <c r="K115" s="686">
        <v>80</v>
      </c>
      <c r="L115" s="688">
        <v>80</v>
      </c>
      <c r="M115" s="637"/>
      <c r="N115" s="346"/>
      <c r="O115" s="792"/>
      <c r="P115" s="583"/>
      <c r="Q115" s="583"/>
      <c r="R115" s="774"/>
      <c r="S115" s="1694"/>
    </row>
    <row r="116" spans="1:19" s="1" customFormat="1" ht="23.25" customHeight="1">
      <c r="A116" s="759"/>
      <c r="B116" s="801"/>
      <c r="C116" s="772"/>
      <c r="D116" s="1493"/>
      <c r="E116" s="78"/>
      <c r="F116" s="582"/>
      <c r="G116" s="22" t="s">
        <v>126</v>
      </c>
      <c r="H116" s="354">
        <f>215+156.2</f>
        <v>371.2</v>
      </c>
      <c r="I116" s="293">
        <f>215+156.2</f>
        <v>371.2</v>
      </c>
      <c r="J116" s="725"/>
      <c r="K116" s="246"/>
      <c r="L116" s="293"/>
      <c r="M116" s="292"/>
      <c r="N116" s="291"/>
      <c r="O116" s="819"/>
      <c r="P116" s="584"/>
      <c r="Q116" s="584"/>
      <c r="R116" s="811"/>
      <c r="S116" s="1708"/>
    </row>
    <row r="117" spans="1:19" s="1" customFormat="1" ht="14.25" customHeight="1">
      <c r="A117" s="759"/>
      <c r="B117" s="779"/>
      <c r="C117" s="772"/>
      <c r="D117" s="789" t="s">
        <v>216</v>
      </c>
      <c r="E117" s="78"/>
      <c r="F117" s="582"/>
      <c r="G117" s="19"/>
      <c r="H117" s="170"/>
      <c r="I117" s="290"/>
      <c r="J117" s="323"/>
      <c r="K117" s="170"/>
      <c r="L117" s="290"/>
      <c r="M117" s="289"/>
      <c r="N117" s="288"/>
      <c r="O117" s="815" t="s">
        <v>207</v>
      </c>
      <c r="P117" s="326">
        <v>1000</v>
      </c>
      <c r="Q117" s="326"/>
      <c r="R117" s="655"/>
      <c r="S117" s="1708"/>
    </row>
    <row r="118" spans="1:19" s="1" customFormat="1" ht="17.25" customHeight="1">
      <c r="A118" s="759"/>
      <c r="B118" s="779"/>
      <c r="C118" s="772"/>
      <c r="D118" s="791"/>
      <c r="E118" s="78"/>
      <c r="F118" s="582"/>
      <c r="G118" s="19"/>
      <c r="H118" s="170"/>
      <c r="I118" s="290"/>
      <c r="J118" s="323"/>
      <c r="K118" s="170"/>
      <c r="L118" s="290"/>
      <c r="M118" s="289"/>
      <c r="N118" s="288"/>
      <c r="O118" s="615" t="s">
        <v>152</v>
      </c>
      <c r="P118" s="349">
        <v>1170</v>
      </c>
      <c r="Q118" s="333"/>
      <c r="R118" s="656"/>
      <c r="S118" s="616"/>
    </row>
    <row r="119" spans="1:19" s="1" customFormat="1" ht="31.5" customHeight="1">
      <c r="A119" s="759"/>
      <c r="B119" s="779"/>
      <c r="C119" s="772"/>
      <c r="D119" s="784" t="s">
        <v>134</v>
      </c>
      <c r="E119" s="78"/>
      <c r="F119" s="582"/>
      <c r="G119" s="19"/>
      <c r="H119" s="170"/>
      <c r="I119" s="290"/>
      <c r="J119" s="323"/>
      <c r="K119" s="170"/>
      <c r="L119" s="290"/>
      <c r="M119" s="289"/>
      <c r="N119" s="288"/>
      <c r="O119" s="608" t="s">
        <v>206</v>
      </c>
      <c r="P119" s="609">
        <v>40</v>
      </c>
      <c r="Q119" s="610">
        <v>100</v>
      </c>
      <c r="R119" s="657"/>
      <c r="S119" s="350"/>
    </row>
    <row r="120" spans="1:19" s="1" customFormat="1" ht="17.25" customHeight="1">
      <c r="A120" s="759"/>
      <c r="B120" s="779"/>
      <c r="C120" s="772"/>
      <c r="D120" s="1489" t="s">
        <v>153</v>
      </c>
      <c r="E120" s="78"/>
      <c r="F120" s="582"/>
      <c r="G120" s="19"/>
      <c r="H120" s="170"/>
      <c r="I120" s="290"/>
      <c r="J120" s="323"/>
      <c r="K120" s="170"/>
      <c r="L120" s="290"/>
      <c r="M120" s="289"/>
      <c r="N120" s="288"/>
      <c r="O120" s="1408" t="s">
        <v>208</v>
      </c>
      <c r="P120" s="349">
        <v>50</v>
      </c>
      <c r="Q120" s="333">
        <v>100</v>
      </c>
      <c r="R120" s="488"/>
      <c r="S120" s="350"/>
    </row>
    <row r="121" spans="1:19" s="1" customFormat="1" ht="24" customHeight="1">
      <c r="A121" s="759"/>
      <c r="B121" s="779"/>
      <c r="C121" s="772"/>
      <c r="D121" s="1493"/>
      <c r="E121" s="78"/>
      <c r="F121" s="582"/>
      <c r="G121" s="19"/>
      <c r="H121" s="170"/>
      <c r="I121" s="290"/>
      <c r="J121" s="323"/>
      <c r="K121" s="170"/>
      <c r="L121" s="290"/>
      <c r="M121" s="289"/>
      <c r="N121" s="288"/>
      <c r="O121" s="1609"/>
      <c r="P121" s="492"/>
      <c r="Q121" s="333"/>
      <c r="R121" s="488"/>
      <c r="S121" s="350"/>
    </row>
    <row r="122" spans="1:19" s="1" customFormat="1" ht="29.25" customHeight="1">
      <c r="A122" s="759"/>
      <c r="B122" s="779"/>
      <c r="C122" s="772"/>
      <c r="D122" s="1438" t="s">
        <v>177</v>
      </c>
      <c r="E122" s="78"/>
      <c r="F122" s="582"/>
      <c r="G122" s="19"/>
      <c r="H122" s="170"/>
      <c r="I122" s="290"/>
      <c r="J122" s="323"/>
      <c r="K122" s="170"/>
      <c r="L122" s="290"/>
      <c r="M122" s="289"/>
      <c r="N122" s="288"/>
      <c r="O122" s="273" t="s">
        <v>209</v>
      </c>
      <c r="P122" s="326">
        <v>100</v>
      </c>
      <c r="Q122" s="362"/>
      <c r="R122" s="642"/>
      <c r="S122" s="350"/>
    </row>
    <row r="123" spans="1:19" s="1" customFormat="1" ht="19.5" customHeight="1">
      <c r="A123" s="759"/>
      <c r="B123" s="779"/>
      <c r="C123" s="772"/>
      <c r="D123" s="1486"/>
      <c r="E123" s="78"/>
      <c r="F123" s="582"/>
      <c r="G123" s="19"/>
      <c r="H123" s="170"/>
      <c r="I123" s="290"/>
      <c r="J123" s="323"/>
      <c r="K123" s="170"/>
      <c r="L123" s="290"/>
      <c r="M123" s="289"/>
      <c r="N123" s="288"/>
      <c r="O123" s="270" t="s">
        <v>210</v>
      </c>
      <c r="P123" s="272">
        <v>33</v>
      </c>
      <c r="Q123" s="334"/>
      <c r="R123" s="271"/>
      <c r="S123" s="350"/>
    </row>
    <row r="124" spans="1:19" s="1" customFormat="1" ht="27.75" customHeight="1">
      <c r="A124" s="759"/>
      <c r="B124" s="779"/>
      <c r="C124" s="772"/>
      <c r="D124" s="823" t="s">
        <v>140</v>
      </c>
      <c r="E124" s="78"/>
      <c r="F124" s="582"/>
      <c r="G124" s="19"/>
      <c r="H124" s="170"/>
      <c r="I124" s="290"/>
      <c r="J124" s="323"/>
      <c r="K124" s="170"/>
      <c r="L124" s="290"/>
      <c r="M124" s="289"/>
      <c r="N124" s="288"/>
      <c r="O124" s="520" t="s">
        <v>211</v>
      </c>
      <c r="P124" s="349">
        <v>100</v>
      </c>
      <c r="Q124" s="333"/>
      <c r="R124" s="488"/>
      <c r="S124" s="350"/>
    </row>
    <row r="125" spans="1:19" s="1" customFormat="1" ht="19.5" customHeight="1">
      <c r="A125" s="759"/>
      <c r="B125" s="779"/>
      <c r="C125" s="772"/>
      <c r="D125" s="1438" t="s">
        <v>191</v>
      </c>
      <c r="E125" s="78"/>
      <c r="F125" s="582"/>
      <c r="G125" s="19"/>
      <c r="H125" s="170"/>
      <c r="I125" s="290"/>
      <c r="J125" s="323"/>
      <c r="K125" s="170"/>
      <c r="L125" s="290"/>
      <c r="M125" s="289"/>
      <c r="N125" s="288"/>
      <c r="O125" s="832" t="s">
        <v>229</v>
      </c>
      <c r="P125" s="836">
        <v>1</v>
      </c>
      <c r="Q125" s="728"/>
      <c r="R125" s="658"/>
      <c r="S125" s="1662"/>
    </row>
    <row r="126" spans="1:19" s="1" customFormat="1" ht="31.5" customHeight="1">
      <c r="A126" s="759"/>
      <c r="B126" s="779"/>
      <c r="C126" s="761"/>
      <c r="D126" s="1377"/>
      <c r="E126" s="78"/>
      <c r="F126" s="582"/>
      <c r="G126" s="22"/>
      <c r="H126" s="246"/>
      <c r="I126" s="293"/>
      <c r="J126" s="489"/>
      <c r="K126" s="246"/>
      <c r="L126" s="293"/>
      <c r="M126" s="292"/>
      <c r="N126" s="291"/>
      <c r="O126" s="491" t="s">
        <v>212</v>
      </c>
      <c r="P126" s="349"/>
      <c r="Q126" s="333"/>
      <c r="R126" s="656"/>
      <c r="S126" s="1663"/>
    </row>
    <row r="127" spans="1:19" s="43" customFormat="1" ht="18.75" customHeight="1" thickBot="1">
      <c r="A127" s="759"/>
      <c r="B127" s="779"/>
      <c r="C127" s="761"/>
      <c r="D127" s="579"/>
      <c r="E127" s="766"/>
      <c r="F127" s="331"/>
      <c r="G127" s="726" t="s">
        <v>49</v>
      </c>
      <c r="H127" s="269">
        <f>H115+H116</f>
        <v>436.2</v>
      </c>
      <c r="I127" s="675">
        <f>I115+I116</f>
        <v>436.2</v>
      </c>
      <c r="J127" s="718">
        <f>J115+J116</f>
        <v>0</v>
      </c>
      <c r="K127" s="269">
        <f>K115</f>
        <v>80</v>
      </c>
      <c r="L127" s="675">
        <f>L115</f>
        <v>80</v>
      </c>
      <c r="M127" s="351"/>
      <c r="N127" s="116">
        <f>N115</f>
        <v>0</v>
      </c>
      <c r="O127" s="767"/>
      <c r="P127" s="585"/>
      <c r="Q127" s="775"/>
      <c r="R127" s="810"/>
      <c r="S127" s="777"/>
    </row>
    <row r="128" spans="1:19" s="4" customFormat="1" ht="15" customHeight="1">
      <c r="A128" s="1508" t="s">
        <v>13</v>
      </c>
      <c r="B128" s="1509" t="s">
        <v>28</v>
      </c>
      <c r="C128" s="1510" t="s">
        <v>22</v>
      </c>
      <c r="D128" s="1511" t="s">
        <v>228</v>
      </c>
      <c r="E128" s="1514"/>
      <c r="F128" s="1517" t="s">
        <v>54</v>
      </c>
      <c r="G128" s="751" t="s">
        <v>20</v>
      </c>
      <c r="H128" s="166"/>
      <c r="I128" s="131"/>
      <c r="J128" s="187"/>
      <c r="K128" s="166"/>
      <c r="L128" s="131"/>
      <c r="M128" s="265"/>
      <c r="N128" s="154"/>
      <c r="O128" s="261"/>
      <c r="P128" s="244"/>
      <c r="Q128" s="244"/>
      <c r="R128" s="643"/>
      <c r="S128" s="659"/>
    </row>
    <row r="129" spans="1:19" s="4" customFormat="1" ht="10.5" customHeight="1">
      <c r="A129" s="1468"/>
      <c r="B129" s="1470"/>
      <c r="C129" s="1472"/>
      <c r="D129" s="1512"/>
      <c r="E129" s="1515"/>
      <c r="F129" s="1518"/>
      <c r="G129" s="751"/>
      <c r="H129" s="91"/>
      <c r="I129" s="132"/>
      <c r="J129" s="179"/>
      <c r="K129" s="91"/>
      <c r="L129" s="132"/>
      <c r="M129" s="163"/>
      <c r="N129" s="107"/>
      <c r="O129" s="1432"/>
      <c r="P129" s="245"/>
      <c r="Q129" s="245"/>
      <c r="R129" s="644"/>
      <c r="S129" s="510"/>
    </row>
    <row r="130" spans="1:19" s="1" customFormat="1" ht="21" customHeight="1" thickBot="1">
      <c r="A130" s="1469"/>
      <c r="B130" s="1471"/>
      <c r="C130" s="1473"/>
      <c r="D130" s="1513"/>
      <c r="E130" s="1516"/>
      <c r="F130" s="1519"/>
      <c r="G130" s="837" t="s">
        <v>49</v>
      </c>
      <c r="H130" s="93">
        <f>H129+H128</f>
        <v>0</v>
      </c>
      <c r="I130" s="264">
        <f>I129+I128</f>
        <v>0</v>
      </c>
      <c r="J130" s="263"/>
      <c r="K130" s="93">
        <f>K129+K128</f>
        <v>0</v>
      </c>
      <c r="L130" s="264">
        <f>L129+L128</f>
        <v>0</v>
      </c>
      <c r="M130" s="421"/>
      <c r="N130" s="118">
        <f>N129+N128</f>
        <v>0</v>
      </c>
      <c r="O130" s="1497"/>
      <c r="P130" s="585"/>
      <c r="Q130" s="585"/>
      <c r="R130" s="775"/>
      <c r="S130" s="777"/>
    </row>
    <row r="131" spans="1:19" s="1" customFormat="1" ht="13.5" thickBot="1">
      <c r="A131" s="47" t="s">
        <v>13</v>
      </c>
      <c r="B131" s="51" t="s">
        <v>28</v>
      </c>
      <c r="C131" s="1478" t="s">
        <v>74</v>
      </c>
      <c r="D131" s="1479"/>
      <c r="E131" s="1479"/>
      <c r="F131" s="1479"/>
      <c r="G131" s="1498"/>
      <c r="H131" s="267">
        <f>H130+H127</f>
        <v>436.2</v>
      </c>
      <c r="I131" s="684">
        <f>I130+I127</f>
        <v>436.2</v>
      </c>
      <c r="J131" s="684">
        <f>J130+J127</f>
        <v>0</v>
      </c>
      <c r="K131" s="133">
        <f t="shared" ref="K131:N131" si="10">K130+K127</f>
        <v>80</v>
      </c>
      <c r="L131" s="684">
        <f t="shared" ref="L131" si="11">L130+L127</f>
        <v>80</v>
      </c>
      <c r="M131" s="267"/>
      <c r="N131" s="130">
        <f t="shared" si="10"/>
        <v>0</v>
      </c>
      <c r="O131" s="1499"/>
      <c r="P131" s="1500"/>
      <c r="Q131" s="1500"/>
      <c r="R131" s="1500"/>
      <c r="S131" s="1501"/>
    </row>
    <row r="132" spans="1:19" s="4" customFormat="1" ht="13.5" thickBot="1">
      <c r="A132" s="47" t="s">
        <v>13</v>
      </c>
      <c r="B132" s="1502" t="s">
        <v>80</v>
      </c>
      <c r="C132" s="1503"/>
      <c r="D132" s="1503"/>
      <c r="E132" s="1503"/>
      <c r="F132" s="1503"/>
      <c r="G132" s="1504"/>
      <c r="H132" s="94">
        <f t="shared" ref="H132:N132" si="12">SUM(H131,H102,H92,H113,)</f>
        <v>13418.099999999999</v>
      </c>
      <c r="I132" s="687">
        <f t="shared" si="12"/>
        <v>13454.899999999998</v>
      </c>
      <c r="J132" s="687">
        <f t="shared" si="12"/>
        <v>36.800000000000011</v>
      </c>
      <c r="K132" s="94">
        <f t="shared" si="12"/>
        <v>13014.3</v>
      </c>
      <c r="L132" s="687">
        <f t="shared" si="12"/>
        <v>13014.3</v>
      </c>
      <c r="M132" s="687">
        <f t="shared" si="12"/>
        <v>0</v>
      </c>
      <c r="N132" s="689">
        <f t="shared" si="12"/>
        <v>13643.8</v>
      </c>
      <c r="O132" s="1505"/>
      <c r="P132" s="1506"/>
      <c r="Q132" s="1506"/>
      <c r="R132" s="1506"/>
      <c r="S132" s="1507"/>
    </row>
    <row r="133" spans="1:19" s="4" customFormat="1" ht="13.5" thickBot="1">
      <c r="A133" s="57" t="s">
        <v>26</v>
      </c>
      <c r="B133" s="1553" t="s">
        <v>81</v>
      </c>
      <c r="C133" s="1554"/>
      <c r="D133" s="1554"/>
      <c r="E133" s="1554"/>
      <c r="F133" s="1554"/>
      <c r="G133" s="1555"/>
      <c r="H133" s="247">
        <f t="shared" ref="H133:N133" si="13">H132</f>
        <v>13418.099999999999</v>
      </c>
      <c r="I133" s="248">
        <f t="shared" si="13"/>
        <v>13454.899999999998</v>
      </c>
      <c r="J133" s="248">
        <f t="shared" si="13"/>
        <v>36.800000000000011</v>
      </c>
      <c r="K133" s="95">
        <f t="shared" si="13"/>
        <v>13014.3</v>
      </c>
      <c r="L133" s="248">
        <f t="shared" si="13"/>
        <v>13014.3</v>
      </c>
      <c r="M133" s="248">
        <f t="shared" si="13"/>
        <v>0</v>
      </c>
      <c r="N133" s="268">
        <f t="shared" si="13"/>
        <v>13643.8</v>
      </c>
      <c r="O133" s="1556"/>
      <c r="P133" s="1557"/>
      <c r="Q133" s="1557"/>
      <c r="R133" s="1557"/>
      <c r="S133" s="1558"/>
    </row>
    <row r="134" spans="1:19" s="29" customFormat="1" ht="12.75">
      <c r="A134" s="153"/>
      <c r="B134" s="58"/>
      <c r="C134" s="547"/>
      <c r="D134" s="58"/>
      <c r="E134" s="58"/>
      <c r="F134" s="58"/>
      <c r="G134" s="58"/>
      <c r="H134" s="262"/>
      <c r="I134" s="262"/>
      <c r="J134" s="262"/>
      <c r="K134" s="262"/>
      <c r="L134" s="262"/>
      <c r="M134" s="262"/>
      <c r="N134" s="262"/>
      <c r="O134" s="153"/>
      <c r="P134" s="153"/>
      <c r="Q134" s="153"/>
      <c r="R134" s="153"/>
      <c r="S134" s="153"/>
    </row>
    <row r="135" spans="1:19" s="29" customFormat="1" ht="12.75">
      <c r="A135" s="153"/>
      <c r="B135" s="58"/>
      <c r="C135" s="547"/>
      <c r="D135" s="58"/>
      <c r="E135" s="58"/>
      <c r="F135" s="58"/>
      <c r="G135" s="58"/>
      <c r="H135" s="262"/>
      <c r="I135" s="262"/>
      <c r="J135" s="262"/>
      <c r="K135" s="262"/>
      <c r="L135" s="262"/>
      <c r="M135" s="262"/>
      <c r="N135" s="262"/>
      <c r="O135" s="153"/>
      <c r="P135" s="153"/>
      <c r="Q135" s="153"/>
      <c r="R135" s="153"/>
      <c r="S135" s="153"/>
    </row>
    <row r="136" spans="1:19" s="4" customFormat="1" ht="12.75">
      <c r="A136" s="41"/>
      <c r="B136" s="58"/>
      <c r="C136" s="1559" t="s">
        <v>82</v>
      </c>
      <c r="D136" s="1559"/>
      <c r="E136" s="1559"/>
      <c r="F136" s="1559"/>
      <c r="G136" s="1559"/>
      <c r="H136" s="631"/>
      <c r="I136" s="631"/>
      <c r="J136" s="631"/>
      <c r="K136" s="631"/>
      <c r="L136" s="631"/>
      <c r="M136" s="631"/>
      <c r="N136" s="631"/>
      <c r="O136" s="52"/>
      <c r="P136" s="624"/>
      <c r="Q136" s="624"/>
      <c r="R136" s="624"/>
      <c r="S136" s="624"/>
    </row>
    <row r="137" spans="1:19" s="4" customFormat="1" ht="9" customHeight="1" thickBot="1">
      <c r="A137" s="41"/>
      <c r="B137" s="37"/>
      <c r="C137" s="548"/>
      <c r="D137" s="37"/>
      <c r="E137" s="59"/>
      <c r="F137" s="60"/>
      <c r="G137" s="52"/>
      <c r="H137" s="52"/>
      <c r="I137" s="52"/>
      <c r="J137" s="52"/>
      <c r="K137" s="52"/>
      <c r="L137" s="52"/>
      <c r="M137" s="52"/>
      <c r="N137" s="52"/>
      <c r="O137" s="52"/>
      <c r="P137" s="624"/>
      <c r="Q137" s="624"/>
      <c r="R137" s="624"/>
      <c r="S137" s="624"/>
    </row>
    <row r="138" spans="1:19" s="4" customFormat="1" ht="62.25" customHeight="1" thickBot="1">
      <c r="A138" s="61"/>
      <c r="B138" s="61"/>
      <c r="C138" s="1560" t="s">
        <v>83</v>
      </c>
      <c r="D138" s="1561"/>
      <c r="E138" s="1561"/>
      <c r="F138" s="1561"/>
      <c r="G138" s="1562"/>
      <c r="H138" s="690" t="s">
        <v>192</v>
      </c>
      <c r="I138" s="691" t="s">
        <v>226</v>
      </c>
      <c r="J138" s="692" t="s">
        <v>222</v>
      </c>
      <c r="K138" s="693" t="s">
        <v>127</v>
      </c>
      <c r="L138" s="691" t="s">
        <v>223</v>
      </c>
      <c r="M138" s="692" t="s">
        <v>222</v>
      </c>
      <c r="N138" s="694" t="s">
        <v>156</v>
      </c>
      <c r="O138" s="41"/>
      <c r="P138" s="60"/>
      <c r="Q138" s="60"/>
      <c r="R138" s="60"/>
      <c r="S138" s="60"/>
    </row>
    <row r="139" spans="1:19" s="4" customFormat="1" ht="12.75">
      <c r="A139" s="61"/>
      <c r="B139" s="61"/>
      <c r="C139" s="1494" t="s">
        <v>84</v>
      </c>
      <c r="D139" s="1495"/>
      <c r="E139" s="1495"/>
      <c r="F139" s="1495"/>
      <c r="G139" s="1496"/>
      <c r="H139" s="550">
        <f t="shared" ref="H139:N139" si="14">H140+H147+H148+H149+H150</f>
        <v>13347.999999999998</v>
      </c>
      <c r="I139" s="698">
        <f t="shared" si="14"/>
        <v>13384.899999999998</v>
      </c>
      <c r="J139" s="698">
        <f t="shared" si="14"/>
        <v>36.800000000000011</v>
      </c>
      <c r="K139" s="550">
        <f t="shared" si="14"/>
        <v>12849.3</v>
      </c>
      <c r="L139" s="698">
        <f t="shared" si="14"/>
        <v>12849.3</v>
      </c>
      <c r="M139" s="698">
        <f t="shared" si="14"/>
        <v>0</v>
      </c>
      <c r="N139" s="134">
        <f t="shared" si="14"/>
        <v>13475.4</v>
      </c>
      <c r="O139" s="153"/>
      <c r="P139" s="153"/>
      <c r="Q139" s="153"/>
      <c r="R139" s="153"/>
      <c r="S139" s="153"/>
    </row>
    <row r="140" spans="1:19" s="4" customFormat="1" ht="12.75" customHeight="1">
      <c r="A140" s="61"/>
      <c r="B140" s="61"/>
      <c r="C140" s="1541" t="s">
        <v>85</v>
      </c>
      <c r="D140" s="1542"/>
      <c r="E140" s="1542"/>
      <c r="F140" s="1542"/>
      <c r="G140" s="1543"/>
      <c r="H140" s="625">
        <f>SUM(H141:H146)</f>
        <v>9590.4</v>
      </c>
      <c r="I140" s="699">
        <f>SUM(I141:I146)</f>
        <v>9627.1999999999989</v>
      </c>
      <c r="J140" s="699">
        <f>SUM(J141:J146)</f>
        <v>36.800000000000011</v>
      </c>
      <c r="K140" s="625">
        <f>SUM(K141:K146)</f>
        <v>12849.3</v>
      </c>
      <c r="L140" s="699">
        <f>SUM(L141:L146)</f>
        <v>12849.3</v>
      </c>
      <c r="M140" s="626">
        <f>L140-K140</f>
        <v>0</v>
      </c>
      <c r="N140" s="135">
        <f>SUM(N141:N146)</f>
        <v>13475.4</v>
      </c>
      <c r="O140" s="153"/>
      <c r="P140" s="153"/>
      <c r="Q140" s="153"/>
      <c r="R140" s="153"/>
      <c r="S140" s="153"/>
    </row>
    <row r="141" spans="1:19" s="4" customFormat="1" ht="12.75" customHeight="1">
      <c r="A141" s="61"/>
      <c r="B141" s="61"/>
      <c r="C141" s="1526" t="s">
        <v>86</v>
      </c>
      <c r="D141" s="1527"/>
      <c r="E141" s="1527"/>
      <c r="F141" s="1527"/>
      <c r="G141" s="1528"/>
      <c r="H141" s="627">
        <f>SUMIF(G12:G132,"SB",H12:H132)</f>
        <v>8789.5</v>
      </c>
      <c r="I141" s="700">
        <f>SUMIF(G12:G132,"SB",I12:I132)</f>
        <v>8797.7999999999993</v>
      </c>
      <c r="J141" s="700">
        <f>SUMIF(G12:G132,"SB",J12:J132)</f>
        <v>8.3000000000000114</v>
      </c>
      <c r="K141" s="627">
        <f>SUMIF(G12:G133,"SB",K12:K133)</f>
        <v>12180.099999999999</v>
      </c>
      <c r="L141" s="700">
        <f>SUMIF(G12:G133,"SB",L12:L133)</f>
        <v>12180.099999999999</v>
      </c>
      <c r="M141" s="629">
        <f>L141-K141</f>
        <v>0</v>
      </c>
      <c r="N141" s="136">
        <f>SUMIF(G12:G133,"SB",N12:N133)</f>
        <v>12808.199999999999</v>
      </c>
      <c r="O141" s="41"/>
      <c r="P141" s="60"/>
      <c r="Q141" s="60"/>
      <c r="R141" s="60"/>
      <c r="S141" s="60"/>
    </row>
    <row r="142" spans="1:19" s="4" customFormat="1" ht="12.75" customHeight="1">
      <c r="A142" s="61"/>
      <c r="B142" s="61"/>
      <c r="C142" s="1544" t="s">
        <v>87</v>
      </c>
      <c r="D142" s="1545"/>
      <c r="E142" s="1545"/>
      <c r="F142" s="1545"/>
      <c r="G142" s="1546"/>
      <c r="H142" s="627">
        <f>SUMIF(G14:G133,"SB(VR)",H14:H133)</f>
        <v>18.100000000000001</v>
      </c>
      <c r="I142" s="700">
        <f>SUMIF(G14:G133,"SB(VR)",I14:I133)</f>
        <v>18.100000000000001</v>
      </c>
      <c r="J142" s="628">
        <f t="shared" ref="J142:J146" si="15">I142-H142</f>
        <v>0</v>
      </c>
      <c r="K142" s="627">
        <f>SUMIF(G14:G133,"SB(VR)",K14:K133)</f>
        <v>18.100000000000001</v>
      </c>
      <c r="L142" s="700">
        <f>SUMIF(G14:G133,"SB(VR)",L14:L133)</f>
        <v>18.100000000000001</v>
      </c>
      <c r="M142" s="629">
        <f t="shared" ref="M142:M150" si="16">L142-K142</f>
        <v>0</v>
      </c>
      <c r="N142" s="136">
        <f>SUMIF(G14:G133,"SB(VR)",N14:N133)</f>
        <v>18.100000000000001</v>
      </c>
      <c r="O142" s="41"/>
      <c r="P142" s="60"/>
      <c r="Q142" s="60"/>
      <c r="R142" s="60"/>
      <c r="S142" s="60"/>
    </row>
    <row r="143" spans="1:19" s="4" customFormat="1" ht="12.75" customHeight="1">
      <c r="A143" s="61"/>
      <c r="B143" s="61"/>
      <c r="C143" s="1547" t="s">
        <v>88</v>
      </c>
      <c r="D143" s="1548"/>
      <c r="E143" s="1548"/>
      <c r="F143" s="1548"/>
      <c r="G143" s="1549"/>
      <c r="H143" s="627">
        <f>SUMIF(G14:G133,"SB(VB)",H14:H133)</f>
        <v>652.80000000000007</v>
      </c>
      <c r="I143" s="700">
        <f>SUMIF(G14:G133,"SB(VB)",I14:I133)</f>
        <v>681.30000000000007</v>
      </c>
      <c r="J143" s="628">
        <f t="shared" si="15"/>
        <v>28.5</v>
      </c>
      <c r="K143" s="627">
        <f>SUMIF(G13:G133,"SB(VB)",K13:K133)</f>
        <v>623.69999999999993</v>
      </c>
      <c r="L143" s="700">
        <f>SUMIF(G13:G133,"SB(VB)",L13:L133)</f>
        <v>623.69999999999993</v>
      </c>
      <c r="M143" s="629">
        <f t="shared" si="16"/>
        <v>0</v>
      </c>
      <c r="N143" s="136">
        <f>SUMIF(G13:G133,"SB(VB)",N13:N133)</f>
        <v>623.69999999999993</v>
      </c>
      <c r="O143" s="41"/>
      <c r="P143" s="60"/>
      <c r="Q143" s="60"/>
      <c r="R143" s="60"/>
      <c r="S143" s="60"/>
    </row>
    <row r="144" spans="1:19" s="4" customFormat="1" ht="12.75" customHeight="1">
      <c r="A144" s="61"/>
      <c r="B144" s="61"/>
      <c r="C144" s="1547" t="s">
        <v>89</v>
      </c>
      <c r="D144" s="1548"/>
      <c r="E144" s="1548"/>
      <c r="F144" s="1548"/>
      <c r="G144" s="1549"/>
      <c r="H144" s="627">
        <f>SUMIF(G14:G133,"SB(P)",H14:H133)</f>
        <v>0</v>
      </c>
      <c r="I144" s="700">
        <f>SUMIF(G14:G133,"SB(P)",I14:I133)</f>
        <v>0</v>
      </c>
      <c r="J144" s="628">
        <f t="shared" si="15"/>
        <v>0</v>
      </c>
      <c r="K144" s="627">
        <f>SUMIF(G13:G133,"SB(P)",K13:K133)</f>
        <v>0</v>
      </c>
      <c r="L144" s="700">
        <f>SUMIF(G13:G133,"SB(P)",L13:L133)</f>
        <v>0</v>
      </c>
      <c r="M144" s="629">
        <f t="shared" si="16"/>
        <v>0</v>
      </c>
      <c r="N144" s="136">
        <f>SUMIF(G13:G133,"SB(P)",N13:N133)</f>
        <v>0</v>
      </c>
      <c r="O144" s="52"/>
      <c r="P144" s="624"/>
      <c r="Q144" s="624"/>
      <c r="R144" s="624"/>
      <c r="S144" s="624"/>
    </row>
    <row r="145" spans="1:19" s="1" customFormat="1" ht="12.75" customHeight="1">
      <c r="A145" s="61"/>
      <c r="B145" s="61"/>
      <c r="C145" s="1550" t="s">
        <v>90</v>
      </c>
      <c r="D145" s="1551"/>
      <c r="E145" s="1551"/>
      <c r="F145" s="1551"/>
      <c r="G145" s="1552"/>
      <c r="H145" s="627">
        <f>SUMIF(G14:G133,"SB(SP)",H14:H133)</f>
        <v>130</v>
      </c>
      <c r="I145" s="700">
        <f>SUMIF(G14:G133,"SB(SP)",I14:I133)</f>
        <v>130</v>
      </c>
      <c r="J145" s="628">
        <f t="shared" si="15"/>
        <v>0</v>
      </c>
      <c r="K145" s="627">
        <f>SUMIF(G14:G133,"SB(SP)",K14:K133)</f>
        <v>27.4</v>
      </c>
      <c r="L145" s="700">
        <f>SUMIF(G14:G133,"SB(SP)",L14:L133)</f>
        <v>27.4</v>
      </c>
      <c r="M145" s="629">
        <f t="shared" si="16"/>
        <v>0</v>
      </c>
      <c r="N145" s="136">
        <f>SUMIF(G14:G133,"SB(SP)",N14:N133)</f>
        <v>25.4</v>
      </c>
      <c r="O145" s="61"/>
      <c r="P145" s="62"/>
      <c r="Q145" s="62"/>
      <c r="R145" s="62"/>
      <c r="S145" s="62"/>
    </row>
    <row r="146" spans="1:19" s="1" customFormat="1" ht="26.25" customHeight="1">
      <c r="A146" s="61"/>
      <c r="B146" s="61"/>
      <c r="C146" s="1523" t="s">
        <v>154</v>
      </c>
      <c r="D146" s="1537"/>
      <c r="E146" s="1537"/>
      <c r="F146" s="1537"/>
      <c r="G146" s="1537"/>
      <c r="H146" s="627">
        <f>SUMIF(G15:G123,"SB(ES)",H15:H123)</f>
        <v>0</v>
      </c>
      <c r="I146" s="700">
        <f>SUMIF(G26:G133,"SB(ES)",I26:I133)</f>
        <v>0</v>
      </c>
      <c r="J146" s="628">
        <f t="shared" si="15"/>
        <v>0</v>
      </c>
      <c r="K146" s="697">
        <f>SUMIF(G6:G123,"SB(ES)",K6:K123)</f>
        <v>0</v>
      </c>
      <c r="L146" s="701">
        <f>SUMIF(G6:G133,"SB(ES)",L6:L133)</f>
        <v>0</v>
      </c>
      <c r="M146" s="629">
        <f t="shared" si="16"/>
        <v>0</v>
      </c>
      <c r="N146" s="80">
        <f>SUMIF(G6:G123,"SB(ES)",N6:N123)</f>
        <v>0</v>
      </c>
      <c r="O146" s="61"/>
      <c r="P146" s="62"/>
      <c r="Q146" s="62"/>
      <c r="R146" s="62"/>
      <c r="S146" s="62"/>
    </row>
    <row r="147" spans="1:19" s="1" customFormat="1" ht="12.75" customHeight="1">
      <c r="A147" s="61"/>
      <c r="B147" s="61"/>
      <c r="C147" s="1538" t="s">
        <v>91</v>
      </c>
      <c r="D147" s="1539"/>
      <c r="E147" s="1539"/>
      <c r="F147" s="1539"/>
      <c r="G147" s="1540"/>
      <c r="H147" s="632">
        <f>SUMIF(G10:G136,"SB(L)",H10:H136)</f>
        <v>3688.7</v>
      </c>
      <c r="I147" s="702">
        <f>SUMIF(G10:G133,"SB(L)",I10:I133)</f>
        <v>3688.7</v>
      </c>
      <c r="J147" s="702">
        <f>SUMIF(G10:G133,"SB(L)",J10:J133)</f>
        <v>0</v>
      </c>
      <c r="K147" s="632">
        <f>SUMIF(G16:G136,"SB(L)",K16:K136)</f>
        <v>0</v>
      </c>
      <c r="L147" s="702">
        <f>SUMIF(G16:G133,"SB(L)",L16:L133)</f>
        <v>0</v>
      </c>
      <c r="M147" s="633">
        <f t="shared" si="16"/>
        <v>0</v>
      </c>
      <c r="N147" s="79">
        <f>SUMIF(G16:G136,"SB(L)",N16:N136)</f>
        <v>0</v>
      </c>
      <c r="O147" s="61"/>
      <c r="P147" s="62"/>
      <c r="Q147" s="62"/>
      <c r="R147" s="62"/>
      <c r="S147" s="62"/>
    </row>
    <row r="148" spans="1:19" s="1" customFormat="1" ht="12.75" customHeight="1">
      <c r="A148" s="61"/>
      <c r="B148" s="61"/>
      <c r="C148" s="1538" t="s">
        <v>92</v>
      </c>
      <c r="D148" s="1539"/>
      <c r="E148" s="1539"/>
      <c r="F148" s="1539"/>
      <c r="G148" s="1540"/>
      <c r="H148" s="632">
        <f>SUMIF(G50:G133,"SB(SPL)",H50:H133)</f>
        <v>43</v>
      </c>
      <c r="I148" s="702">
        <f>SUMIF(G12:G133,"SB(SPL)",I12:I133)</f>
        <v>43.1</v>
      </c>
      <c r="J148" s="702">
        <f>SUMIF(G11:G133,"SB(SPL)",J11:J133)</f>
        <v>0</v>
      </c>
      <c r="K148" s="632">
        <f>SUMIF(G15:G133,"SB(SPL)",K15:K133)</f>
        <v>0</v>
      </c>
      <c r="L148" s="702">
        <f>SUMIF(G15:G133,"SB(SPL)",L15:L133)</f>
        <v>0</v>
      </c>
      <c r="M148" s="633">
        <f t="shared" si="16"/>
        <v>0</v>
      </c>
      <c r="N148" s="79">
        <f>SUMIF(G15:G133,"SB(SPL)",N15:N133)</f>
        <v>0</v>
      </c>
      <c r="O148" s="61"/>
      <c r="P148" s="62"/>
      <c r="Q148" s="62"/>
      <c r="R148" s="62"/>
      <c r="S148" s="62"/>
    </row>
    <row r="149" spans="1:19" s="1" customFormat="1" ht="12.75" customHeight="1">
      <c r="A149" s="61"/>
      <c r="B149" s="61"/>
      <c r="C149" s="1538" t="s">
        <v>93</v>
      </c>
      <c r="D149" s="1539"/>
      <c r="E149" s="1539"/>
      <c r="F149" s="1539"/>
      <c r="G149" s="1540"/>
      <c r="H149" s="632">
        <f>SUMIF(G14:G133,"SB(VRL)",H14:H133)</f>
        <v>25.9</v>
      </c>
      <c r="I149" s="702">
        <f>SUMIF(G14:G133,"SB(VRL)",I14:I133)</f>
        <v>25.9</v>
      </c>
      <c r="J149" s="702">
        <f>SUMIF(G14:G133,"SB(VRL)",J14:J133)</f>
        <v>0</v>
      </c>
      <c r="K149" s="632">
        <f>SUMIF(G15:G133,"SB(VRL)",K15:K133)</f>
        <v>0</v>
      </c>
      <c r="L149" s="702">
        <f>SUMIF(G15:G133,"SB(VRL)",L15:L133)</f>
        <v>0</v>
      </c>
      <c r="M149" s="633">
        <f t="shared" si="16"/>
        <v>0</v>
      </c>
      <c r="N149" s="79">
        <f>SUMIF(G15:G133,"SB(VRL)",N15:N133)</f>
        <v>0</v>
      </c>
      <c r="O149" s="61"/>
      <c r="P149" s="62"/>
      <c r="Q149" s="62"/>
      <c r="R149" s="62"/>
      <c r="S149" s="62"/>
    </row>
    <row r="150" spans="1:19" s="1" customFormat="1" ht="13.5" customHeight="1">
      <c r="A150" s="61"/>
      <c r="B150" s="61"/>
      <c r="C150" s="1538" t="s">
        <v>102</v>
      </c>
      <c r="D150" s="1539"/>
      <c r="E150" s="1539"/>
      <c r="F150" s="1539"/>
      <c r="G150" s="1540"/>
      <c r="H150" s="632">
        <f>SUMIF(G14:G133,"SB(ŽPL)",H14:H133)</f>
        <v>0</v>
      </c>
      <c r="I150" s="702">
        <f>SUMIF(G14:G133,"SB(ŽPL)",I14:I133)</f>
        <v>0</v>
      </c>
      <c r="J150" s="702">
        <f>SUMIF(G14:G133,"SB(ŽPL)",J14:J133)</f>
        <v>0</v>
      </c>
      <c r="K150" s="632">
        <f>SUMIF(G15:G133,"SB(ŽPL)",K15:K133)</f>
        <v>0</v>
      </c>
      <c r="L150" s="702">
        <f>SUMIF(G15:G133,"SB(ŽPL)",L15:L133)</f>
        <v>0</v>
      </c>
      <c r="M150" s="633">
        <f t="shared" si="16"/>
        <v>0</v>
      </c>
      <c r="N150" s="79">
        <f>SUMIF(G15:G133,"SB(ŽPL)",N15:N133)</f>
        <v>0</v>
      </c>
      <c r="O150" s="61"/>
      <c r="P150" s="62"/>
      <c r="Q150" s="62"/>
      <c r="R150" s="62"/>
      <c r="S150" s="62"/>
    </row>
    <row r="151" spans="1:19" s="1" customFormat="1" ht="12.75" customHeight="1">
      <c r="A151" s="344"/>
      <c r="B151" s="344"/>
      <c r="C151" s="1520" t="s">
        <v>94</v>
      </c>
      <c r="D151" s="1521"/>
      <c r="E151" s="1521"/>
      <c r="F151" s="1521"/>
      <c r="G151" s="1522"/>
      <c r="H151" s="551">
        <f ca="1">H153+H152</f>
        <v>70</v>
      </c>
      <c r="I151" s="703">
        <f ca="1">I153+I152</f>
        <v>70</v>
      </c>
      <c r="J151" s="696">
        <f ca="1">I151-H151</f>
        <v>0</v>
      </c>
      <c r="K151" s="551">
        <f>K153+K152</f>
        <v>165</v>
      </c>
      <c r="L151" s="703">
        <f>L153+L152</f>
        <v>165</v>
      </c>
      <c r="M151" s="695">
        <f>L151-K151</f>
        <v>0</v>
      </c>
      <c r="N151" s="81">
        <f>N153+N152</f>
        <v>168.4</v>
      </c>
      <c r="O151" s="61"/>
      <c r="P151" s="62"/>
      <c r="Q151" s="62"/>
      <c r="R151" s="62"/>
      <c r="S151" s="62"/>
    </row>
    <row r="152" spans="1:19" s="52" customFormat="1">
      <c r="A152" s="630"/>
      <c r="B152" s="523"/>
      <c r="C152" s="1523" t="s">
        <v>180</v>
      </c>
      <c r="D152" s="1524"/>
      <c r="E152" s="1524"/>
      <c r="F152" s="1524"/>
      <c r="G152" s="1525"/>
      <c r="H152" s="627">
        <f>SUMIF(G15:G132,"ES",H15:H132)</f>
        <v>70</v>
      </c>
      <c r="I152" s="700">
        <f>SUMIF(G15:G132,"ES",I15:I132)</f>
        <v>70</v>
      </c>
      <c r="J152" s="628">
        <f>I152-H152</f>
        <v>0</v>
      </c>
      <c r="K152" s="627">
        <f>SUMIF(G42:G133,"ES",K42:K133)</f>
        <v>165</v>
      </c>
      <c r="L152" s="700">
        <f>SUMIF(G42:G133,"ES",L42:L133)</f>
        <v>165</v>
      </c>
      <c r="M152" s="629">
        <f>L152-K152</f>
        <v>0</v>
      </c>
      <c r="N152" s="136">
        <f>SUMIF(G42:G133,"ES",N42:N133)</f>
        <v>168.4</v>
      </c>
      <c r="O152" s="344"/>
      <c r="P152" s="61"/>
      <c r="Q152" s="61"/>
      <c r="R152" s="61"/>
      <c r="S152" s="61"/>
    </row>
    <row r="153" spans="1:19" s="1" customFormat="1" ht="16.5" customHeight="1">
      <c r="A153" s="344"/>
      <c r="B153" s="344"/>
      <c r="C153" s="1526" t="s">
        <v>95</v>
      </c>
      <c r="D153" s="1527"/>
      <c r="E153" s="1527"/>
      <c r="F153" s="1527"/>
      <c r="G153" s="1528"/>
      <c r="H153" s="627">
        <f ca="1">SUMIF(G14:G133,"LRVB",H30:H133)</f>
        <v>0</v>
      </c>
      <c r="I153" s="700">
        <f ca="1">SUMIF(G14:G133,"LRVB",I30:I133)</f>
        <v>0</v>
      </c>
      <c r="J153" s="628">
        <f ca="1">I153-H153</f>
        <v>0</v>
      </c>
      <c r="K153" s="627">
        <f>SUMIF(G14:G133,"LRVB",K14:K133)</f>
        <v>0</v>
      </c>
      <c r="L153" s="700">
        <f>SUMIF(G14:G133,"LRVB",L14:L133)</f>
        <v>0</v>
      </c>
      <c r="M153" s="629">
        <f>L153-K153</f>
        <v>0</v>
      </c>
      <c r="N153" s="136">
        <f>SUMIF(G14:G133,"LRVB",N14:N133)</f>
        <v>0</v>
      </c>
      <c r="O153" s="61"/>
      <c r="P153" s="62"/>
      <c r="Q153" s="62"/>
      <c r="R153" s="62"/>
      <c r="S153" s="62"/>
    </row>
    <row r="154" spans="1:19" s="1" customFormat="1" ht="13.5" customHeight="1" thickBot="1">
      <c r="A154" s="344"/>
      <c r="B154" s="344"/>
      <c r="C154" s="1529" t="s">
        <v>96</v>
      </c>
      <c r="D154" s="1530"/>
      <c r="E154" s="1530"/>
      <c r="F154" s="1530"/>
      <c r="G154" s="1531"/>
      <c r="H154" s="552">
        <f t="shared" ref="H154:N154" ca="1" si="17">H151+H139</f>
        <v>13417.999999999998</v>
      </c>
      <c r="I154" s="704">
        <f t="shared" ca="1" si="17"/>
        <v>13454.899999999998</v>
      </c>
      <c r="J154" s="704">
        <f t="shared" ca="1" si="17"/>
        <v>36.800000000000011</v>
      </c>
      <c r="K154" s="552">
        <f t="shared" si="17"/>
        <v>13014.3</v>
      </c>
      <c r="L154" s="704">
        <f t="shared" si="17"/>
        <v>13014.3</v>
      </c>
      <c r="M154" s="704">
        <f t="shared" si="17"/>
        <v>0</v>
      </c>
      <c r="N154" s="137">
        <f t="shared" si="17"/>
        <v>13643.8</v>
      </c>
      <c r="O154" s="84"/>
      <c r="P154" s="62"/>
      <c r="Q154" s="62"/>
      <c r="R154" s="62"/>
      <c r="S154" s="62"/>
    </row>
    <row r="155" spans="1:19" s="64" customFormat="1" ht="11.25">
      <c r="A155" s="63"/>
      <c r="B155" s="63"/>
      <c r="C155" s="549"/>
      <c r="D155" s="63"/>
      <c r="E155" s="63"/>
      <c r="F155" s="63"/>
      <c r="G155" s="63"/>
      <c r="H155" s="71"/>
      <c r="I155" s="71"/>
      <c r="J155" s="71"/>
      <c r="K155" s="71"/>
      <c r="L155" s="71"/>
      <c r="M155" s="71"/>
      <c r="N155" s="71"/>
      <c r="O155" s="90"/>
      <c r="P155" s="63"/>
      <c r="Q155" s="63"/>
      <c r="R155" s="63"/>
      <c r="S155" s="63"/>
    </row>
    <row r="156" spans="1:19" s="64" customFormat="1" ht="12.75">
      <c r="A156" s="63"/>
      <c r="B156" s="63"/>
      <c r="C156" s="549"/>
      <c r="D156" s="61"/>
      <c r="E156" s="65"/>
      <c r="F156" s="66"/>
      <c r="G156" s="63"/>
      <c r="H156" s="90"/>
      <c r="I156" s="90"/>
      <c r="J156" s="90"/>
      <c r="K156" s="90"/>
      <c r="L156" s="90"/>
      <c r="M156" s="90"/>
      <c r="N156" s="90"/>
      <c r="O156" s="90"/>
      <c r="P156" s="66"/>
      <c r="Q156" s="66"/>
      <c r="R156" s="66"/>
      <c r="S156" s="66"/>
    </row>
    <row r="157" spans="1:19" s="64" customFormat="1" ht="12.75">
      <c r="A157" s="63"/>
      <c r="B157" s="63"/>
      <c r="C157" s="549"/>
      <c r="D157" s="61"/>
      <c r="E157" s="65"/>
      <c r="F157" s="66"/>
      <c r="G157" s="63"/>
      <c r="H157" s="63"/>
      <c r="I157" s="63"/>
      <c r="J157" s="63"/>
      <c r="K157" s="63"/>
      <c r="L157" s="63"/>
      <c r="M157" s="63"/>
      <c r="N157" s="63"/>
      <c r="O157" s="63"/>
      <c r="P157" s="66"/>
      <c r="Q157" s="66"/>
      <c r="R157" s="66"/>
      <c r="S157" s="66"/>
    </row>
    <row r="158" spans="1:19">
      <c r="H158" s="86"/>
      <c r="I158" s="86"/>
      <c r="J158" s="86"/>
      <c r="K158" s="86"/>
      <c r="L158" s="86"/>
      <c r="M158" s="86"/>
      <c r="N158" s="86"/>
    </row>
    <row r="159" spans="1:19">
      <c r="H159" s="86"/>
      <c r="I159" s="86"/>
      <c r="J159" s="86"/>
      <c r="K159" s="86"/>
      <c r="L159" s="86"/>
      <c r="M159" s="86"/>
      <c r="N159" s="86"/>
    </row>
    <row r="160" spans="1:19">
      <c r="H160" s="162"/>
      <c r="I160" s="162"/>
      <c r="J160" s="162"/>
      <c r="K160" s="162"/>
      <c r="L160" s="162"/>
      <c r="M160" s="162"/>
      <c r="N160" s="162"/>
    </row>
  </sheetData>
  <mergeCells count="171">
    <mergeCell ref="S82:S83"/>
    <mergeCell ref="E7:E9"/>
    <mergeCell ref="A16:A22"/>
    <mergeCell ref="B16:B22"/>
    <mergeCell ref="C16:C22"/>
    <mergeCell ref="D16:D21"/>
    <mergeCell ref="O19:O21"/>
    <mergeCell ref="S55:S57"/>
    <mergeCell ref="S60:S62"/>
    <mergeCell ref="A35:A37"/>
    <mergeCell ref="B35:B37"/>
    <mergeCell ref="A41:A42"/>
    <mergeCell ref="B41:B42"/>
    <mergeCell ref="A38:A40"/>
    <mergeCell ref="B38:B40"/>
    <mergeCell ref="Q25:Q26"/>
    <mergeCell ref="A32:A34"/>
    <mergeCell ref="B32:B34"/>
    <mergeCell ref="C32:C34"/>
    <mergeCell ref="D32:D34"/>
    <mergeCell ref="E32:E34"/>
    <mergeCell ref="F32:F34"/>
    <mergeCell ref="O32:O34"/>
    <mergeCell ref="D25:D26"/>
    <mergeCell ref="S115:S117"/>
    <mergeCell ref="F7:F9"/>
    <mergeCell ref="G7:G9"/>
    <mergeCell ref="H7:H9"/>
    <mergeCell ref="K7:K9"/>
    <mergeCell ref="N7:N9"/>
    <mergeCell ref="O8:O9"/>
    <mergeCell ref="S32:S34"/>
    <mergeCell ref="S38:S40"/>
    <mergeCell ref="C103:S103"/>
    <mergeCell ref="C35:C37"/>
    <mergeCell ref="D35:D36"/>
    <mergeCell ref="E35:E37"/>
    <mergeCell ref="F35:F37"/>
    <mergeCell ref="S14:S31"/>
    <mergeCell ref="C41:C42"/>
    <mergeCell ref="D41:D42"/>
    <mergeCell ref="E41:E42"/>
    <mergeCell ref="F41:F42"/>
    <mergeCell ref="C38:C40"/>
    <mergeCell ref="D38:D40"/>
    <mergeCell ref="E38:E40"/>
    <mergeCell ref="F38:F40"/>
    <mergeCell ref="P25:P26"/>
    <mergeCell ref="O25:O26"/>
    <mergeCell ref="D43:D44"/>
    <mergeCell ref="D45:D46"/>
    <mergeCell ref="O45:O46"/>
    <mergeCell ref="D47:D51"/>
    <mergeCell ref="D52:D53"/>
    <mergeCell ref="A55:A57"/>
    <mergeCell ref="B55:B57"/>
    <mergeCell ref="C55:C57"/>
    <mergeCell ref="D55:D57"/>
    <mergeCell ref="E55:E57"/>
    <mergeCell ref="D60:D63"/>
    <mergeCell ref="D65:D66"/>
    <mergeCell ref="O65:O66"/>
    <mergeCell ref="D67:D68"/>
    <mergeCell ref="D69:D70"/>
    <mergeCell ref="D73:D74"/>
    <mergeCell ref="F55:F57"/>
    <mergeCell ref="O55:O57"/>
    <mergeCell ref="A58:A59"/>
    <mergeCell ref="B58:B59"/>
    <mergeCell ref="C58:C59"/>
    <mergeCell ref="D58:D59"/>
    <mergeCell ref="E58:E59"/>
    <mergeCell ref="F58:F59"/>
    <mergeCell ref="D78:D81"/>
    <mergeCell ref="O79:O80"/>
    <mergeCell ref="O84:O85"/>
    <mergeCell ref="A88:A89"/>
    <mergeCell ref="B88:B89"/>
    <mergeCell ref="C88:C89"/>
    <mergeCell ref="D88:D89"/>
    <mergeCell ref="E88:E89"/>
    <mergeCell ref="F88:F89"/>
    <mergeCell ref="A106:A107"/>
    <mergeCell ref="B106:B107"/>
    <mergeCell ref="C106:C107"/>
    <mergeCell ref="D106:D107"/>
    <mergeCell ref="E106:E107"/>
    <mergeCell ref="F106:F107"/>
    <mergeCell ref="A90:A91"/>
    <mergeCell ref="B90:B91"/>
    <mergeCell ref="C90:C91"/>
    <mergeCell ref="C92:G92"/>
    <mergeCell ref="C93:S93"/>
    <mergeCell ref="D94:D95"/>
    <mergeCell ref="E94:E100"/>
    <mergeCell ref="O106:O107"/>
    <mergeCell ref="S90:S91"/>
    <mergeCell ref="C102:G102"/>
    <mergeCell ref="D104:D105"/>
    <mergeCell ref="S94:S99"/>
    <mergeCell ref="A128:A130"/>
    <mergeCell ref="B128:B130"/>
    <mergeCell ref="C128:C130"/>
    <mergeCell ref="D128:D130"/>
    <mergeCell ref="E128:E130"/>
    <mergeCell ref="A108:A112"/>
    <mergeCell ref="B108:B112"/>
    <mergeCell ref="C108:C112"/>
    <mergeCell ref="D108:D109"/>
    <mergeCell ref="E108:E109"/>
    <mergeCell ref="C113:G113"/>
    <mergeCell ref="D125:D126"/>
    <mergeCell ref="O133:S133"/>
    <mergeCell ref="C136:G136"/>
    <mergeCell ref="C138:G138"/>
    <mergeCell ref="C139:G139"/>
    <mergeCell ref="C140:G140"/>
    <mergeCell ref="F128:F130"/>
    <mergeCell ref="O129:O130"/>
    <mergeCell ref="C131:G131"/>
    <mergeCell ref="O131:S131"/>
    <mergeCell ref="B132:G132"/>
    <mergeCell ref="O132:S132"/>
    <mergeCell ref="D7:D9"/>
    <mergeCell ref="C153:G153"/>
    <mergeCell ref="C154:G154"/>
    <mergeCell ref="I7:I9"/>
    <mergeCell ref="L7:L9"/>
    <mergeCell ref="J7:J9"/>
    <mergeCell ref="C147:G147"/>
    <mergeCell ref="C148:G148"/>
    <mergeCell ref="C149:G149"/>
    <mergeCell ref="C150:G150"/>
    <mergeCell ref="C151:G151"/>
    <mergeCell ref="C152:G152"/>
    <mergeCell ref="C141:G141"/>
    <mergeCell ref="C142:G142"/>
    <mergeCell ref="C143:G143"/>
    <mergeCell ref="C144:G144"/>
    <mergeCell ref="C145:G145"/>
    <mergeCell ref="C146:G146"/>
    <mergeCell ref="B133:G133"/>
    <mergeCell ref="C114:S114"/>
    <mergeCell ref="D115:D116"/>
    <mergeCell ref="D120:D121"/>
    <mergeCell ref="O120:O121"/>
    <mergeCell ref="D122:D123"/>
    <mergeCell ref="S108:S109"/>
    <mergeCell ref="S125:S126"/>
    <mergeCell ref="I3:N3"/>
    <mergeCell ref="H4:N4"/>
    <mergeCell ref="G5:O5"/>
    <mergeCell ref="R25:R26"/>
    <mergeCell ref="R32:R34"/>
    <mergeCell ref="R38:R40"/>
    <mergeCell ref="M7:M9"/>
    <mergeCell ref="O7:R7"/>
    <mergeCell ref="P8:R8"/>
    <mergeCell ref="O38:O40"/>
    <mergeCell ref="Q38:Q40"/>
    <mergeCell ref="Q32:Q34"/>
    <mergeCell ref="A10:S10"/>
    <mergeCell ref="A11:S11"/>
    <mergeCell ref="B12:S12"/>
    <mergeCell ref="C13:S13"/>
    <mergeCell ref="D14:D15"/>
    <mergeCell ref="O14:O15"/>
    <mergeCell ref="O6:S6"/>
    <mergeCell ref="A7:A9"/>
    <mergeCell ref="B7:B9"/>
    <mergeCell ref="C7:C9"/>
  </mergeCells>
  <printOptions horizontalCentered="1"/>
  <pageMargins left="0.19685039370078741" right="0.19685039370078741" top="0.59055118110236227" bottom="0.19685039370078741" header="0" footer="0"/>
  <pageSetup paperSize="9" scale="70" orientation="landscape" r:id="rId1"/>
  <rowBreaks count="3" manualBreakCount="3">
    <brk id="71" max="18" man="1"/>
    <brk id="100" max="18" man="1"/>
    <brk id="135"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6</vt:i4>
      </vt:variant>
    </vt:vector>
  </HeadingPairs>
  <TitlesOfParts>
    <vt:vector size="9" baseType="lpstr">
      <vt:lpstr>3 programa</vt:lpstr>
      <vt:lpstr>aiškinamoji lentelė</vt:lpstr>
      <vt:lpstr>Lyginamasis variantas</vt:lpstr>
      <vt:lpstr>'3 programa'!Print_Area</vt:lpstr>
      <vt:lpstr>'aiškinamoji lentelė'!Print_Area</vt:lpstr>
      <vt:lpstr>'Lyginamasis variantas'!Print_Area</vt:lpstr>
      <vt:lpstr>'3 programa'!Print_Titles</vt:lpstr>
      <vt:lpstr>'aiškinamoji lentelė'!Print_Titles</vt:lpstr>
      <vt:lpstr>'Lyginamasis variantas'!Print_Titles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Lietute Demidova</cp:lastModifiedBy>
  <cp:lastPrinted>2019-01-31T09:24:27Z</cp:lastPrinted>
  <dcterms:created xsi:type="dcterms:W3CDTF">2015-10-15T13:35:41Z</dcterms:created>
  <dcterms:modified xsi:type="dcterms:W3CDTF">2019-02-05T07:12:47Z</dcterms:modified>
</cp:coreProperties>
</file>