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SVP ATASKAITOS\2018 SVP ataskaita\Sprendimas\"/>
    </mc:Choice>
  </mc:AlternateContent>
  <bookViews>
    <workbookView xWindow="480" yWindow="180" windowWidth="20730" windowHeight="11760"/>
  </bookViews>
  <sheets>
    <sheet name="Ataskaita" sheetId="5" r:id="rId1"/>
    <sheet name="13 programa" sheetId="1" r:id="rId2"/>
    <sheet name="Aiskinamasis" sheetId="3" state="hidden" r:id="rId3"/>
    <sheet name="Lyginamasis variantas" sheetId="4" state="hidden" r:id="rId4"/>
  </sheets>
  <definedNames>
    <definedName name="_xlnm.Print_Area" localSheetId="1">'13 programa'!$A$1:$O$128</definedName>
    <definedName name="_xlnm.Print_Area" localSheetId="3">'Lyginamasis variantas'!$A$1:$M$95</definedName>
    <definedName name="_xlnm.Print_Titles" localSheetId="1">'13 programa'!$4:$6</definedName>
    <definedName name="_xlnm.Print_Titles" localSheetId="3">'Lyginamasis variantas'!$6:$8</definedName>
  </definedNames>
  <calcPr calcId="162913"/>
</workbook>
</file>

<file path=xl/calcChain.xml><?xml version="1.0" encoding="utf-8"?>
<calcChain xmlns="http://schemas.openxmlformats.org/spreadsheetml/2006/main">
  <c r="J126" i="1" l="1"/>
  <c r="I126" i="1"/>
  <c r="H126" i="1"/>
  <c r="J125" i="1"/>
  <c r="I125" i="1"/>
  <c r="H125" i="1"/>
  <c r="J124" i="1"/>
  <c r="H124" i="1"/>
  <c r="H122" i="1" s="1"/>
  <c r="J123" i="1"/>
  <c r="I123" i="1"/>
  <c r="H123" i="1"/>
  <c r="J122" i="1"/>
  <c r="J121" i="1"/>
  <c r="I121" i="1"/>
  <c r="H121" i="1"/>
  <c r="J120" i="1"/>
  <c r="I120" i="1"/>
  <c r="H120" i="1"/>
  <c r="J119" i="1"/>
  <c r="I119" i="1"/>
  <c r="H119" i="1"/>
  <c r="J118" i="1"/>
  <c r="I118" i="1"/>
  <c r="H118" i="1"/>
  <c r="J117" i="1"/>
  <c r="I117" i="1"/>
  <c r="H117" i="1"/>
  <c r="J116" i="1"/>
  <c r="I116" i="1"/>
  <c r="H116" i="1"/>
  <c r="J115" i="1"/>
  <c r="I115" i="1"/>
  <c r="H115" i="1"/>
  <c r="J114" i="1"/>
  <c r="I114" i="1"/>
  <c r="H114" i="1"/>
  <c r="J113" i="1"/>
  <c r="J104" i="1"/>
  <c r="I104" i="1"/>
  <c r="H104" i="1"/>
  <c r="J99" i="1"/>
  <c r="I99" i="1"/>
  <c r="H99" i="1"/>
  <c r="J96" i="1"/>
  <c r="I96" i="1"/>
  <c r="H96" i="1"/>
  <c r="J93" i="1"/>
  <c r="I93" i="1"/>
  <c r="H93" i="1"/>
  <c r="J89" i="1"/>
  <c r="I89" i="1"/>
  <c r="H89" i="1"/>
  <c r="J85" i="1"/>
  <c r="I85" i="1"/>
  <c r="H85" i="1"/>
  <c r="J81" i="1"/>
  <c r="I81" i="1"/>
  <c r="H81" i="1"/>
  <c r="J77" i="1"/>
  <c r="I77" i="1"/>
  <c r="H77" i="1"/>
  <c r="J75" i="1"/>
  <c r="I75" i="1"/>
  <c r="H75" i="1"/>
  <c r="J70" i="1"/>
  <c r="I70" i="1"/>
  <c r="H70" i="1"/>
  <c r="J67" i="1"/>
  <c r="I67" i="1"/>
  <c r="H67" i="1"/>
  <c r="J63" i="1"/>
  <c r="I63" i="1"/>
  <c r="H63" i="1"/>
  <c r="J59" i="1"/>
  <c r="I59" i="1"/>
  <c r="H59" i="1"/>
  <c r="J57" i="1"/>
  <c r="I57" i="1"/>
  <c r="H57" i="1"/>
  <c r="J54" i="1"/>
  <c r="H54" i="1"/>
  <c r="I50" i="1"/>
  <c r="I124" i="1" s="1"/>
  <c r="I122" i="1" s="1"/>
  <c r="H50" i="1"/>
  <c r="J46" i="1"/>
  <c r="I46" i="1"/>
  <c r="H46" i="1"/>
  <c r="J43" i="1"/>
  <c r="I43" i="1"/>
  <c r="H43" i="1"/>
  <c r="J41" i="1"/>
  <c r="I41" i="1"/>
  <c r="H41" i="1"/>
  <c r="J39" i="1"/>
  <c r="I39" i="1"/>
  <c r="H39" i="1"/>
  <c r="J35" i="1"/>
  <c r="I35" i="1"/>
  <c r="H35" i="1"/>
  <c r="J29" i="1"/>
  <c r="I28" i="1"/>
  <c r="I29" i="1" s="1"/>
  <c r="H28" i="1"/>
  <c r="H29" i="1" s="1"/>
  <c r="J26" i="1"/>
  <c r="I26" i="1"/>
  <c r="H26" i="1"/>
  <c r="H47" i="1" l="1"/>
  <c r="J47" i="1"/>
  <c r="J71" i="1"/>
  <c r="H113" i="1"/>
  <c r="H112" i="1" s="1"/>
  <c r="H127" i="1" s="1"/>
  <c r="I47" i="1"/>
  <c r="I54" i="1"/>
  <c r="I71" i="1" s="1"/>
  <c r="H105" i="1"/>
  <c r="H106" i="1" s="1"/>
  <c r="H107" i="1" s="1"/>
  <c r="I105" i="1"/>
  <c r="H71" i="1"/>
  <c r="J105" i="1"/>
  <c r="J106" i="1" s="1"/>
  <c r="J107" i="1" s="1"/>
  <c r="J112" i="1"/>
  <c r="J127" i="1" s="1"/>
  <c r="I113" i="1"/>
  <c r="I112" i="1" s="1"/>
  <c r="I127" i="1" s="1"/>
  <c r="I34" i="4"/>
  <c r="J34" i="4" s="1"/>
  <c r="J24" i="4"/>
  <c r="I24" i="4"/>
  <c r="J23" i="4"/>
  <c r="I23" i="4"/>
  <c r="J20" i="4"/>
  <c r="I20" i="4"/>
  <c r="H47" i="4"/>
  <c r="H46" i="4"/>
  <c r="H78" i="4"/>
  <c r="H76" i="4"/>
  <c r="H74" i="4"/>
  <c r="H71" i="4"/>
  <c r="H67" i="4"/>
  <c r="H68" i="4" s="1"/>
  <c r="H40" i="4"/>
  <c r="H44" i="4" s="1"/>
  <c r="I106" i="1" l="1"/>
  <c r="I107" i="1" s="1"/>
  <c r="J68" i="4"/>
  <c r="J67" i="4"/>
  <c r="I67" i="4"/>
  <c r="I46" i="4"/>
  <c r="J45" i="4" l="1"/>
  <c r="J46" i="4" s="1"/>
  <c r="I40" i="4"/>
  <c r="J40" i="4" s="1"/>
  <c r="I85" i="4" l="1"/>
  <c r="H85" i="4"/>
  <c r="J78" i="4"/>
  <c r="J77" i="4"/>
  <c r="I78" i="4"/>
  <c r="I44" i="4" l="1"/>
  <c r="J43" i="4"/>
  <c r="J44" i="4" l="1"/>
  <c r="J85" i="4"/>
  <c r="J19" i="4"/>
  <c r="J22" i="4"/>
  <c r="J28" i="4"/>
  <c r="J31" i="4"/>
  <c r="J32" i="4" l="1"/>
  <c r="H66" i="4" l="1"/>
  <c r="H63" i="4"/>
  <c r="H61" i="4"/>
  <c r="H58" i="4"/>
  <c r="H55" i="4"/>
  <c r="H53" i="4"/>
  <c r="H51" i="4"/>
  <c r="H39" i="4"/>
  <c r="H37" i="4"/>
  <c r="H31" i="4"/>
  <c r="H28" i="4"/>
  <c r="H22" i="4"/>
  <c r="H19" i="4"/>
  <c r="I94" i="4"/>
  <c r="H94" i="4"/>
  <c r="I93" i="4"/>
  <c r="H93" i="4"/>
  <c r="J92" i="4"/>
  <c r="I92" i="4"/>
  <c r="H92" i="4"/>
  <c r="I90" i="4"/>
  <c r="H90" i="4"/>
  <c r="I89" i="4"/>
  <c r="H89" i="4"/>
  <c r="J88" i="4"/>
  <c r="I88" i="4"/>
  <c r="H88" i="4"/>
  <c r="I87" i="4"/>
  <c r="H87" i="4"/>
  <c r="J86" i="4"/>
  <c r="I86" i="4"/>
  <c r="H86" i="4"/>
  <c r="H84" i="4" s="1"/>
  <c r="I76" i="4"/>
  <c r="I74" i="4"/>
  <c r="J71" i="4"/>
  <c r="J79" i="4" s="1"/>
  <c r="I71" i="4"/>
  <c r="I68" i="4"/>
  <c r="I66" i="4"/>
  <c r="I63" i="4"/>
  <c r="I61" i="4"/>
  <c r="J58" i="4"/>
  <c r="I58" i="4"/>
  <c r="I55" i="4"/>
  <c r="I53" i="4"/>
  <c r="J53" i="4"/>
  <c r="J51" i="4"/>
  <c r="I51" i="4"/>
  <c r="J39" i="4"/>
  <c r="I39" i="4"/>
  <c r="I37" i="4"/>
  <c r="I47" i="4" s="1"/>
  <c r="J37" i="4"/>
  <c r="J47" i="4" s="1"/>
  <c r="I31" i="4"/>
  <c r="J93" i="4"/>
  <c r="I28" i="4"/>
  <c r="J89" i="4"/>
  <c r="I22" i="4"/>
  <c r="I19" i="4"/>
  <c r="H32" i="4" l="1"/>
  <c r="I32" i="4"/>
  <c r="I80" i="4" s="1"/>
  <c r="I81" i="4" s="1"/>
  <c r="I79" i="4"/>
  <c r="H79" i="4"/>
  <c r="H80" i="4" s="1"/>
  <c r="H81" i="4" s="1"/>
  <c r="I91" i="4"/>
  <c r="I84" i="4"/>
  <c r="H91" i="4"/>
  <c r="J87" i="4"/>
  <c r="J94" i="4"/>
  <c r="J91" i="4" s="1"/>
  <c r="J90" i="4"/>
  <c r="I95" i="4" l="1"/>
  <c r="J80" i="4"/>
  <c r="J81" i="4" s="1"/>
  <c r="H95" i="4"/>
  <c r="J84" i="4"/>
  <c r="J95" i="4" s="1"/>
  <c r="O69" i="3" l="1"/>
  <c r="O71" i="3" s="1"/>
  <c r="L71" i="3"/>
  <c r="L69" i="3"/>
  <c r="Q106" i="3"/>
  <c r="P106" i="3"/>
  <c r="L106" i="3"/>
  <c r="Q105" i="3"/>
  <c r="P105" i="3"/>
  <c r="L105" i="3"/>
  <c r="K105" i="3"/>
  <c r="J105" i="3"/>
  <c r="Q104" i="3"/>
  <c r="Q103" i="3" s="1"/>
  <c r="P104" i="3"/>
  <c r="P103" i="3" s="1"/>
  <c r="L104" i="3"/>
  <c r="L103" i="3" s="1"/>
  <c r="K104" i="3"/>
  <c r="J104" i="3"/>
  <c r="Q102" i="3"/>
  <c r="P102" i="3"/>
  <c r="L102" i="3"/>
  <c r="Q101" i="3"/>
  <c r="J101" i="3"/>
  <c r="Q100" i="3"/>
  <c r="P100" i="3"/>
  <c r="K100" i="3"/>
  <c r="J100" i="3"/>
  <c r="Q99" i="3"/>
  <c r="P99" i="3"/>
  <c r="L99" i="3"/>
  <c r="K99" i="3"/>
  <c r="J99" i="3"/>
  <c r="Q98" i="3"/>
  <c r="P98" i="3"/>
  <c r="L98" i="3"/>
  <c r="K98" i="3"/>
  <c r="J98" i="3"/>
  <c r="Q97" i="3"/>
  <c r="P97" i="3"/>
  <c r="K97" i="3"/>
  <c r="J97" i="3"/>
  <c r="N88" i="3"/>
  <c r="M88" i="3"/>
  <c r="Q87" i="3"/>
  <c r="O87" i="3"/>
  <c r="L87" i="3"/>
  <c r="K86" i="3"/>
  <c r="K102" i="3" s="1"/>
  <c r="J86" i="3"/>
  <c r="J102" i="3" s="1"/>
  <c r="K85" i="3"/>
  <c r="J85" i="3"/>
  <c r="O83" i="3"/>
  <c r="L83" i="3"/>
  <c r="L88" i="3" s="1"/>
  <c r="K83" i="3"/>
  <c r="J83" i="3"/>
  <c r="O80" i="3"/>
  <c r="L80" i="3"/>
  <c r="K80" i="3"/>
  <c r="J80" i="3"/>
  <c r="Q77" i="3"/>
  <c r="P77" i="3"/>
  <c r="L77" i="3"/>
  <c r="O76" i="3"/>
  <c r="O77" i="3" s="1"/>
  <c r="O74" i="3"/>
  <c r="L74" i="3"/>
  <c r="O72" i="3"/>
  <c r="P101" i="3"/>
  <c r="L68" i="3"/>
  <c r="K68" i="3"/>
  <c r="J68" i="3"/>
  <c r="O66" i="3"/>
  <c r="O68" i="3" s="1"/>
  <c r="P65" i="3"/>
  <c r="L65" i="3"/>
  <c r="K65" i="3"/>
  <c r="J65" i="3"/>
  <c r="O63" i="3"/>
  <c r="O65" i="3" s="1"/>
  <c r="Q62" i="3"/>
  <c r="P62" i="3"/>
  <c r="O62" i="3"/>
  <c r="L62" i="3"/>
  <c r="K62" i="3"/>
  <c r="J62" i="3"/>
  <c r="P58" i="3"/>
  <c r="L58" i="3"/>
  <c r="K58" i="3"/>
  <c r="J58" i="3"/>
  <c r="O57" i="3"/>
  <c r="O58" i="3" s="1"/>
  <c r="Q56" i="3"/>
  <c r="P56" i="3"/>
  <c r="K56" i="3"/>
  <c r="J56" i="3"/>
  <c r="Q53" i="3"/>
  <c r="P53" i="3"/>
  <c r="O53" i="3"/>
  <c r="L53" i="3"/>
  <c r="K53" i="3"/>
  <c r="J53" i="3"/>
  <c r="Q48" i="3"/>
  <c r="P48" i="3"/>
  <c r="P49" i="3" s="1"/>
  <c r="O48" i="3"/>
  <c r="O49" i="3" s="1"/>
  <c r="N48" i="3"/>
  <c r="M48" i="3"/>
  <c r="L48" i="3"/>
  <c r="Q44" i="3"/>
  <c r="P44" i="3"/>
  <c r="O44" i="3"/>
  <c r="N44" i="3"/>
  <c r="K44" i="3"/>
  <c r="J44" i="3"/>
  <c r="M43" i="3"/>
  <c r="M44" i="3" s="1"/>
  <c r="L43" i="3"/>
  <c r="L44" i="3" s="1"/>
  <c r="Q42" i="3"/>
  <c r="P42" i="3"/>
  <c r="O42" i="3"/>
  <c r="N42" i="3"/>
  <c r="M42" i="3"/>
  <c r="K42" i="3"/>
  <c r="J42" i="3"/>
  <c r="J49" i="3" s="1"/>
  <c r="L37" i="3"/>
  <c r="L101" i="3" s="1"/>
  <c r="K37" i="3"/>
  <c r="K101" i="3" s="1"/>
  <c r="K34" i="3"/>
  <c r="J34" i="3"/>
  <c r="Q31" i="3"/>
  <c r="P31" i="3"/>
  <c r="O31" i="3"/>
  <c r="N31" i="3"/>
  <c r="L31" i="3"/>
  <c r="K31" i="3"/>
  <c r="J31" i="3"/>
  <c r="M29" i="3"/>
  <c r="M31" i="3" s="1"/>
  <c r="Q27" i="3"/>
  <c r="P27" i="3"/>
  <c r="O27" i="3"/>
  <c r="O35" i="3" s="1"/>
  <c r="N27" i="3"/>
  <c r="M27" i="3"/>
  <c r="K27" i="3"/>
  <c r="J27" i="3"/>
  <c r="L24" i="3"/>
  <c r="L100" i="3" s="1"/>
  <c r="Q22" i="3"/>
  <c r="P22" i="3"/>
  <c r="N22" i="3"/>
  <c r="M22" i="3"/>
  <c r="L22" i="3" s="1"/>
  <c r="K22" i="3"/>
  <c r="J22" i="3"/>
  <c r="Q19" i="3"/>
  <c r="P19" i="3"/>
  <c r="M19" i="3"/>
  <c r="L19" i="3" s="1"/>
  <c r="K19" i="3"/>
  <c r="J19" i="3"/>
  <c r="L13" i="3"/>
  <c r="L97" i="3" s="1"/>
  <c r="N35" i="3" l="1"/>
  <c r="J35" i="3"/>
  <c r="Q88" i="3"/>
  <c r="L35" i="3"/>
  <c r="P35" i="3"/>
  <c r="K35" i="3"/>
  <c r="K49" i="3"/>
  <c r="Q49" i="3"/>
  <c r="J87" i="3"/>
  <c r="J88" i="3" s="1"/>
  <c r="J89" i="3" s="1"/>
  <c r="J90" i="3" s="1"/>
  <c r="Q96" i="3"/>
  <c r="Q35" i="3"/>
  <c r="L27" i="3"/>
  <c r="L42" i="3"/>
  <c r="N49" i="3"/>
  <c r="K88" i="3"/>
  <c r="K87" i="3"/>
  <c r="M49" i="3"/>
  <c r="N89" i="3"/>
  <c r="N90" i="3" s="1"/>
  <c r="O88" i="3"/>
  <c r="O89" i="3" s="1"/>
  <c r="O90" i="3" s="1"/>
  <c r="L49" i="3"/>
  <c r="L96" i="3"/>
  <c r="L107" i="3" s="1"/>
  <c r="K96" i="3"/>
  <c r="K89" i="3"/>
  <c r="K90" i="3" s="1"/>
  <c r="J96" i="3"/>
  <c r="Q107" i="3"/>
  <c r="M89" i="3"/>
  <c r="M90" i="3" s="1"/>
  <c r="P96" i="3"/>
  <c r="P107" i="3" s="1"/>
  <c r="M35" i="3"/>
  <c r="J106" i="3"/>
  <c r="J103" i="3" s="1"/>
  <c r="P88" i="3"/>
  <c r="P89" i="3" s="1"/>
  <c r="P90" i="3" s="1"/>
  <c r="K106" i="3"/>
  <c r="K103" i="3" s="1"/>
  <c r="Q89" i="3" l="1"/>
  <c r="Q90" i="3" s="1"/>
  <c r="Q109" i="3" s="1"/>
  <c r="L89" i="3"/>
  <c r="L90" i="3" s="1"/>
  <c r="L109" i="3" s="1"/>
  <c r="K107" i="3"/>
  <c r="K109" i="3" s="1"/>
  <c r="P109" i="3"/>
  <c r="J107" i="3"/>
  <c r="J109" i="3" s="1"/>
</calcChain>
</file>

<file path=xl/comments1.xml><?xml version="1.0" encoding="utf-8"?>
<comments xmlns="http://schemas.openxmlformats.org/spreadsheetml/2006/main">
  <authors>
    <author>Snieguole Kacerauskaite</author>
  </authors>
  <commentList>
    <comment ref="E20" authorId="0" shapeId="0">
      <text>
        <r>
          <rPr>
            <sz val="9"/>
            <color indexed="81"/>
            <rFont val="Tahoma"/>
            <family val="2"/>
            <charset val="186"/>
          </rPr>
          <t>"Organizuoti  ir vykdyti visuomenės sveikatinimo veiklą prioritetinėse srityse"</t>
        </r>
      </text>
    </comment>
    <comment ref="E21" authorId="0" shapeId="0">
      <text>
        <r>
          <rPr>
            <sz val="9"/>
            <color indexed="81"/>
            <rFont val="Tahoma"/>
            <family val="2"/>
            <charset val="186"/>
          </rPr>
          <t>"Ugdyti visuomenės sveikatos srityje veikiančių NVO kompetencijas"</t>
        </r>
      </text>
    </comment>
    <comment ref="E23" authorId="0" shapeId="0">
      <text>
        <r>
          <rPr>
            <sz val="9"/>
            <color indexed="81"/>
            <rFont val="Tahoma"/>
            <family val="2"/>
            <charset val="186"/>
          </rPr>
          <t>"Aktyvinti valstybinių prevencinių sveikatos programų, finansuojamų iš PSDF, įgyvendinimą"</t>
        </r>
      </text>
    </comment>
    <comment ref="E27" authorId="0" shapeId="0">
      <text>
        <r>
          <rPr>
            <sz val="9"/>
            <color indexed="81"/>
            <rFont val="Tahoma"/>
            <family val="2"/>
            <charset val="186"/>
          </rPr>
          <t>"Aktyvinti valstybinių prevencinių sveikatos programų, finansuojamų iš PSDF, įgyvendinimą"</t>
        </r>
      </text>
    </comment>
  </commentList>
</comments>
</file>

<file path=xl/comments2.xml><?xml version="1.0" encoding="utf-8"?>
<comments xmlns="http://schemas.openxmlformats.org/spreadsheetml/2006/main">
  <authors>
    <author>Snieguole Kacerauskaite</author>
  </authors>
  <commentList>
    <comment ref="E13" authorId="0" shapeId="0">
      <text>
        <r>
          <rPr>
            <sz val="9"/>
            <color indexed="81"/>
            <rFont val="Tahoma"/>
            <family val="2"/>
            <charset val="186"/>
          </rPr>
          <t>"Organizuoti  ir vykdyti visuomenės sveikatinimo veiklą prioritetinėse srityse"</t>
        </r>
      </text>
    </comment>
    <comment ref="E14" authorId="0" shapeId="0">
      <text>
        <r>
          <rPr>
            <sz val="9"/>
            <color indexed="81"/>
            <rFont val="Tahoma"/>
            <family val="2"/>
            <charset val="186"/>
          </rPr>
          <t>"Ugdyti visuomenės sveikatos srityje veikiančių NVO kompetencijas"</t>
        </r>
      </text>
    </comment>
    <comment ref="E16" authorId="0" shapeId="0">
      <text>
        <r>
          <rPr>
            <sz val="9"/>
            <color indexed="81"/>
            <rFont val="Tahoma"/>
            <family val="2"/>
            <charset val="186"/>
          </rPr>
          <t>"Aktyvinti valstybinių prevencinių sveikatos programų, finansuojamų iš PSDF, įgyvendinimą"</t>
        </r>
      </text>
    </comment>
    <comment ref="E18" authorId="0" shapeId="0">
      <text>
        <r>
          <rPr>
            <sz val="9"/>
            <color indexed="81"/>
            <rFont val="Tahoma"/>
            <family val="2"/>
            <charset val="186"/>
          </rPr>
          <t>"Aktyvinti valstybinių prevencinių sveikatos programų, finansuojamų iš PSDF, įgyvendinimą"</t>
        </r>
      </text>
    </comment>
    <comment ref="E20" authorId="0" shapeId="0">
      <text>
        <r>
          <rPr>
            <sz val="9"/>
            <color indexed="81"/>
            <rFont val="Tahoma"/>
            <family val="2"/>
            <charset val="186"/>
          </rPr>
          <t>"Aktyvinti valstybinių prevencinių sveikatos programų, finansuojamų iš PSDF, įgyvendinimą"</t>
        </r>
      </text>
    </comment>
  </commentList>
</comments>
</file>

<file path=xl/comments3.xml><?xml version="1.0" encoding="utf-8"?>
<comments xmlns="http://schemas.openxmlformats.org/spreadsheetml/2006/main">
  <authors>
    <author>Snieguole Kacerauskaite</author>
  </authors>
  <commentList>
    <comment ref="E13" authorId="0" shapeId="0">
      <text>
        <r>
          <rPr>
            <sz val="9"/>
            <color indexed="81"/>
            <rFont val="Tahoma"/>
            <family val="2"/>
            <charset val="186"/>
          </rPr>
          <t>"Organizuoti  ir vykdyti visuomenės sveikatinimo veiklą prioritetinėse srityse"</t>
        </r>
      </text>
    </comment>
    <comment ref="E14" authorId="0" shapeId="0">
      <text>
        <r>
          <rPr>
            <sz val="9"/>
            <color indexed="81"/>
            <rFont val="Tahoma"/>
            <family val="2"/>
            <charset val="186"/>
          </rPr>
          <t>"Ugdyti visuomenės sveikatos srityje veikiančių NVO kompetencijas"</t>
        </r>
      </text>
    </comment>
    <comment ref="E16" authorId="0" shapeId="0">
      <text>
        <r>
          <rPr>
            <sz val="9"/>
            <color indexed="81"/>
            <rFont val="Tahoma"/>
            <family val="2"/>
            <charset val="186"/>
          </rPr>
          <t>"Aktyvinti valstybinių prevencinių sveikatos programų, finansuojamų iš PSDF, įgyvendinimą"</t>
        </r>
      </text>
    </comment>
    <comment ref="E20" authorId="0" shapeId="0">
      <text>
        <r>
          <rPr>
            <sz val="9"/>
            <color indexed="81"/>
            <rFont val="Tahoma"/>
            <family val="2"/>
            <charset val="186"/>
          </rPr>
          <t>"Aktyvinti valstybinių prevencinių sveikatos programų, finansuojamų iš PSDF, įgyvendinimą"</t>
        </r>
      </text>
    </comment>
    <comment ref="D45" authorId="0" shapeId="0">
      <text>
        <r>
          <rPr>
            <sz val="9"/>
            <color indexed="81"/>
            <rFont val="Tahoma"/>
            <family val="2"/>
            <charset val="186"/>
          </rPr>
          <t xml:space="preserve">Tiesiogiai stebimas trumpo gydymo kursas (anglų k. – directly observed treatment short course (sutr. DOTS) – Pasaulio sveikatos organizacijos patvirtinta strategija, kurią Pasaulio bankas įvardijo kaip vieną iš ekonomiškai efektyviausių tuberkuliozės kontrolės priemonių, leidžiančių pasiekti geriausių tuberkuliozės (toliau – TB) gydymo rezultatų 
</t>
        </r>
      </text>
    </comment>
  </commentList>
</comments>
</file>

<file path=xl/sharedStrings.xml><?xml version="1.0" encoding="utf-8"?>
<sst xmlns="http://schemas.openxmlformats.org/spreadsheetml/2006/main" count="1025" uniqueCount="327">
  <si>
    <t xml:space="preserve"> 2016–2018 M. KLAIPĖDOS MIESTO SAVIVALDYBĖS</t>
  </si>
  <si>
    <t>SVEIKATOS APSAUGOS PROGRAMOS (NR. 13)</t>
  </si>
  <si>
    <t xml:space="preserve"> TIKSLŲ, UŽDAVINIŲ, PRIEMONIŲ, PRIEMONIŲ IŠLAIDŲ IR PRODUKTO KRITERIJŲ SUVESTINĖ</t>
  </si>
  <si>
    <t>tūkst. Eur</t>
  </si>
  <si>
    <t>Programos tikslo kodas</t>
  </si>
  <si>
    <t>Uždavinio kodas</t>
  </si>
  <si>
    <t>Priemonės kodas</t>
  </si>
  <si>
    <t>Pavadinimas</t>
  </si>
  <si>
    <t>Priemonės požymis</t>
  </si>
  <si>
    <t>Asignavimų valdytojo kodas</t>
  </si>
  <si>
    <t>Finansavimo šaltinis</t>
  </si>
  <si>
    <t>2016-ųjų metų asignavimų planas</t>
  </si>
  <si>
    <t>Produkto kriterijus</t>
  </si>
  <si>
    <t>2016 m.</t>
  </si>
  <si>
    <t>2017 m.</t>
  </si>
  <si>
    <t>2018 m.</t>
  </si>
  <si>
    <t>Strateginis tikslas 03. Užtikrinti gyventojams aukštą švietimo, kultūros, socialinių, sporto ir sveikatos apsaugos paslaugų kokybę ir prieinamumą</t>
  </si>
  <si>
    <t>13 Sveikatos apsaugos programa</t>
  </si>
  <si>
    <t>01</t>
  </si>
  <si>
    <t>Stiprinti ir kryptingai plėtoti asmens ir visuomenės sveikatos priežiūros paslaugas</t>
  </si>
  <si>
    <t>Užtikrinti visuomenės sveikatos priežiūros paslaugų teikimą</t>
  </si>
  <si>
    <t>Klaipėdos miesto savivaldybės visuomenės sveikatos rėmimo specialiosios programos įgyvendinimas prioritetinėse srityse</t>
  </si>
  <si>
    <t xml:space="preserve"> 1.2.2.5</t>
  </si>
  <si>
    <t>07</t>
  </si>
  <si>
    <t>3</t>
  </si>
  <si>
    <t>SB</t>
  </si>
  <si>
    <t>Visuomenės sveikatos rėmimo specialiosios programos įgyvendinimas, proc.</t>
  </si>
  <si>
    <t>Užkrečiamųjų ligų prevencija</t>
  </si>
  <si>
    <t xml:space="preserve"> 1.2.2.4</t>
  </si>
  <si>
    <t>SB(AA)</t>
  </si>
  <si>
    <t>Vaikų sveikatos gerinimas</t>
  </si>
  <si>
    <t>Saugios bendruomenės organizavimas ir užtikrinimas</t>
  </si>
  <si>
    <t>1.2.2.3</t>
  </si>
  <si>
    <t>Sveikos gyvensenos (subalansuotos mitybos, fizinio aktyvumo) formavimas</t>
  </si>
  <si>
    <t>Visuomenės informavimas sveikatos klausimais</t>
  </si>
  <si>
    <t>Sveikatinimo projektų rėmimas</t>
  </si>
  <si>
    <t>Iš viso:</t>
  </si>
  <si>
    <t>02</t>
  </si>
  <si>
    <t xml:space="preserve">Mokinių visuomenės sveikatos priežiūros įgyvendinimas savivaldybės teritorijoje esančiose ikimokyklinio ugdymo, bendrojo ugdymo mokyklose ir profesinio mokymo įstaigose </t>
  </si>
  <si>
    <t>SB(VB)</t>
  </si>
  <si>
    <t>Ugdymo įstaigų, kuriose vykdoma vaikų sveikatos priežiūra, skaičius</t>
  </si>
  <si>
    <t>03</t>
  </si>
  <si>
    <t>BĮ Klaipėdos miesto visuomenės sveikatos biuro veiklos organizavimas, vykdant visuomenės sveikatos stiprinimą ir stebėseną</t>
  </si>
  <si>
    <t>SB(SP)</t>
  </si>
  <si>
    <t>Visuomenės sveikatos priežiūros paslaugų, teikiamų Klaipėdos miesto bendruomenei, padidėjimas, proc.</t>
  </si>
  <si>
    <t>Įsigyta kompiuterių, vnt.</t>
  </si>
  <si>
    <t>04</t>
  </si>
  <si>
    <t>Įsigyta kompiuterių / programinės įrangos, vnt.</t>
  </si>
  <si>
    <t>1/1</t>
  </si>
  <si>
    <t>Iš viso uždaviniui:</t>
  </si>
  <si>
    <t>Užtikrinti asmens sveikatos priežiūros paslaugų teikimą</t>
  </si>
  <si>
    <t>BĮ Klaipėdos sutrikusio vystymosi kūdikių namų išlaikymas ir veiklos organizavimas</t>
  </si>
  <si>
    <t>55</t>
  </si>
  <si>
    <t>Vidutinis ankstyvosios reabilitacijos procedūrų, individualių programų skaičius 1 vaikui</t>
  </si>
  <si>
    <t>65</t>
  </si>
  <si>
    <t>66</t>
  </si>
  <si>
    <t>PSDF</t>
  </si>
  <si>
    <t>50</t>
  </si>
  <si>
    <t>Įsigytas automobilis, vnt.</t>
  </si>
  <si>
    <t>8</t>
  </si>
  <si>
    <t>Gerosios ir blogosios patirties analizės ir stebėsenos tarpinstitucinės sistemos, paremtos sveikatos priežiūros paslaugų organizavimo kokybės vertinimo kriterijais, taikymas sveikatos sektoriuje</t>
  </si>
  <si>
    <t xml:space="preserve">1.2.1.1, 1.2.1.4.     </t>
  </si>
  <si>
    <t xml:space="preserve">Atliktas tyrimas, vnt.
</t>
  </si>
  <si>
    <t>1</t>
  </si>
  <si>
    <t>Sukurta vertinimo sistema</t>
  </si>
  <si>
    <t>Sukurta analizės ir stebėsenos sistema</t>
  </si>
  <si>
    <t>5</t>
  </si>
  <si>
    <t>Modernizuoti sveikatos priežiūros įstaigų infrastruktūrą</t>
  </si>
  <si>
    <t xml:space="preserve">I  </t>
  </si>
  <si>
    <t>Įsigyta įranga, proc.</t>
  </si>
  <si>
    <t>Kt</t>
  </si>
  <si>
    <t xml:space="preserve">Atlikta rekonstrukcijos darbų, proc. </t>
  </si>
  <si>
    <t>Įsigyta medicinos įrangos, vnt.</t>
  </si>
  <si>
    <t>VšĮ Klaipėdos universitetinės ligoninės (Liepojos g. 41) I korpuso renovacija</t>
  </si>
  <si>
    <t>Rekonstrukcijos užbaigtumas, proc.</t>
  </si>
  <si>
    <r>
      <t xml:space="preserve">Pastato Taikos pr. 76 modernizavimas </t>
    </r>
    <r>
      <rPr>
        <sz val="10"/>
        <rFont val="Times New Roman"/>
        <family val="1"/>
        <charset val="186"/>
      </rPr>
      <t>(šilumos centro renovacija, pastato lauko sienų apšiltinimas, laiptinių remontas)</t>
    </r>
  </si>
  <si>
    <t>Atliktas energetinis auditas</t>
  </si>
  <si>
    <t>Parengtas techninis projektas</t>
  </si>
  <si>
    <t>Atlikta modernizacija, proc.</t>
  </si>
  <si>
    <t>05</t>
  </si>
  <si>
    <t xml:space="preserve">Viešosios įstaigos Klaipėdos medicininės slaugos ligoninės paliatyviosios pagalbos korpuso pritaikymas neįgaliųjų poreikiams ir įrangos įsigijimas </t>
  </si>
  <si>
    <t>Įrengtas liftas, vnt.</t>
  </si>
  <si>
    <t>Įsigyta įrangos,proc.</t>
  </si>
  <si>
    <t>06</t>
  </si>
  <si>
    <t xml:space="preserve">Parengtas techninis projektas, vnt.  </t>
  </si>
  <si>
    <t>Kompiuterinio tomografo įsigijimas VšĮ Klaipėdos vaikų ligoninėje</t>
  </si>
  <si>
    <t>Įsigytas kompiuterinis tomografas</t>
  </si>
  <si>
    <t>08</t>
  </si>
  <si>
    <t>VšĮ Klaipėdos greitosios medicinos pagalbos stoties sanitarinio transporto atnaujinimas</t>
  </si>
  <si>
    <t xml:space="preserve">Įsigytas greitosios pagalbos automobilis, vnt. </t>
  </si>
  <si>
    <t>09</t>
  </si>
  <si>
    <t>Pirminės sveikatos priežiūros paslaugų prieinamumo gerinimas VšĮ Jūrininkų sveikatos priežiūros centre, įrengiant liftą</t>
  </si>
  <si>
    <t>10</t>
  </si>
  <si>
    <t>Atliktas remontas, proc.</t>
  </si>
  <si>
    <t>11</t>
  </si>
  <si>
    <t>Pastato stogo Pievų Tako g. 38 remontas</t>
  </si>
  <si>
    <t>Suremontuotas stogas, proc.</t>
  </si>
  <si>
    <t>Keleivinio lifto įrengimas pastate Pievų Tako g. 38</t>
  </si>
  <si>
    <t>Įrengtas liftas</t>
  </si>
  <si>
    <t>Iš viso tikslui:</t>
  </si>
  <si>
    <t>13</t>
  </si>
  <si>
    <t xml:space="preserve">Iš viso  programai: </t>
  </si>
  <si>
    <t>Finansavimo šaltinių suvestinė</t>
  </si>
  <si>
    <t>Finansavimo šaltiniai</t>
  </si>
  <si>
    <t>2016 m. asignavimų planas</t>
  </si>
  <si>
    <t>SAVIVALDYBĖS  LĖŠOS, IŠ VISO:</t>
  </si>
  <si>
    <r>
      <t xml:space="preserve">Savivaldybės biudžeto lėšos </t>
    </r>
    <r>
      <rPr>
        <b/>
        <sz val="10"/>
        <rFont val="Times New Roman"/>
        <family val="1"/>
      </rPr>
      <t>SB</t>
    </r>
  </si>
  <si>
    <r>
      <t xml:space="preserve">Savivaldybės aplinkos apsaugos rėmimo specialiosios programos lėšos </t>
    </r>
    <r>
      <rPr>
        <b/>
        <sz val="10"/>
        <rFont val="Times New Roman"/>
        <family val="1"/>
      </rPr>
      <t>SB(AA)</t>
    </r>
  </si>
  <si>
    <r>
      <t xml:space="preserve">Pajamų įmokų už paslaugas lėšos </t>
    </r>
    <r>
      <rPr>
        <b/>
        <sz val="10"/>
        <rFont val="Times New Roman"/>
        <family val="1"/>
      </rPr>
      <t>SB(SP)</t>
    </r>
  </si>
  <si>
    <r>
      <t xml:space="preserve">Valstybės biudžeto specialiosios tikslinės dotacijos lėšos </t>
    </r>
    <r>
      <rPr>
        <b/>
        <sz val="10"/>
        <rFont val="Times New Roman"/>
        <family val="1"/>
        <charset val="186"/>
      </rPr>
      <t>SB(VB)</t>
    </r>
  </si>
  <si>
    <t>KITI ŠALTINIAI, IŠ VISO:</t>
  </si>
  <si>
    <r>
      <rPr>
        <sz val="10"/>
        <rFont val="Times New Roman"/>
        <family val="1"/>
        <charset val="186"/>
      </rPr>
      <t>Privalomojo sveikatos draudimo fondo lėšos</t>
    </r>
    <r>
      <rPr>
        <b/>
        <sz val="10"/>
        <rFont val="Times New Roman"/>
        <family val="1"/>
      </rPr>
      <t xml:space="preserve"> PSDF</t>
    </r>
  </si>
  <si>
    <r>
      <t xml:space="preserve">Europos Sąjungos paramos lėšos </t>
    </r>
    <r>
      <rPr>
        <b/>
        <sz val="10"/>
        <rFont val="Times New Roman"/>
        <family val="1"/>
        <charset val="186"/>
      </rPr>
      <t>ES</t>
    </r>
  </si>
  <si>
    <r>
      <t xml:space="preserve">Kiti finansavimo šaltiniai </t>
    </r>
    <r>
      <rPr>
        <b/>
        <sz val="10"/>
        <rFont val="Times New Roman"/>
        <family val="1"/>
      </rPr>
      <t>Kt</t>
    </r>
  </si>
  <si>
    <t>IŠ VISO:</t>
  </si>
  <si>
    <t>Informacinių pranešimų skaičius</t>
  </si>
  <si>
    <t>Išlaikomas darbuotojo etatas projekto „Jaunimui palankių sveikatos priežiūros paslaugų teikimo modelio diegimas Klaipėdos miesto savivaldybėje“ tęstinumui užtikrinti</t>
  </si>
  <si>
    <t>12</t>
  </si>
  <si>
    <t>Suorganizuota konferencijų, skaičius</t>
  </si>
  <si>
    <t>Vaikų, gavusių ankstyvosios reabilitacijos paslaugas, skaičius</t>
  </si>
  <si>
    <t xml:space="preserve">Projekto „Jaunimui palankių sveikatos priežiūros paslaugų teikimo modelio diegimas Klaipėdos miesto savivaldybėje“ įgyvendinimas </t>
  </si>
  <si>
    <t>Apgyvendinta vaikų, skaičius</t>
  </si>
  <si>
    <t xml:space="preserve">Atokvėpio paslaugos teikimas šeimoms, auginančioms vaiką su negalia (BĮ Klaipėdos sutrikusio vystymosi kūdikių namuose) </t>
  </si>
  <si>
    <r>
      <t xml:space="preserve">Viešosios įstaigos Klaipėdos universitetinės ligoninės centrinio korpuso operacinės rekonstrukcija </t>
    </r>
    <r>
      <rPr>
        <sz val="10"/>
        <rFont val="Times New Roman"/>
        <family val="1"/>
        <charset val="186"/>
      </rPr>
      <t>Liepojos g. 41, Klaipėda</t>
    </r>
  </si>
  <si>
    <t>Administracinės paskirties pastato J. Karoso g. 12, Klaipėda, rekonstravimas į gydymo paskirties pastatą (techninio projekto parengimas)</t>
  </si>
  <si>
    <t xml:space="preserve">Psichikos sveikatos centro Narkomanų detoksikacijos skyriaus Galinio Pylimo g. 3, Klaipėdoje, remontas  </t>
  </si>
  <si>
    <r>
      <t xml:space="preserve">Vietų </t>
    </r>
    <r>
      <rPr>
        <sz val="10"/>
        <rFont val="Times New Roman"/>
        <family val="1"/>
        <charset val="186"/>
      </rPr>
      <t>atokvėpio</t>
    </r>
    <r>
      <rPr>
        <sz val="10"/>
        <rFont val="Times New Roman"/>
        <family val="1"/>
      </rPr>
      <t xml:space="preserve"> paslaugai teikti skaičius </t>
    </r>
  </si>
  <si>
    <r>
      <t>Klaipėdos universitetinės ligoninės dezinfekcijos sterilizacijos proceso modernizavimas</t>
    </r>
    <r>
      <rPr>
        <sz val="10"/>
        <rFont val="Times New Roman"/>
        <family val="1"/>
        <charset val="186"/>
      </rPr>
      <t xml:space="preserve"> Liepojos g. 39</t>
    </r>
  </si>
  <si>
    <t>Aiškinamojo rašto priedas Nr.3</t>
  </si>
  <si>
    <t xml:space="preserve"> 2015–2018 M. KLAIPĖDOS MIESTO SAVIVALDYBĖS</t>
  </si>
  <si>
    <t xml:space="preserve"> TIKSLŲ, UŽDAVINIŲ, PRIEMONIŲ, PRIEMONIŲ IŠLAIDŲ IR PRODUKTO KRITERIJŲ DETALI SUVESTINĖ</t>
  </si>
  <si>
    <t>Eur</t>
  </si>
  <si>
    <r>
      <t xml:space="preserve">Funkcinės klasifikacijos kodas* </t>
    </r>
    <r>
      <rPr>
        <b/>
        <sz val="10"/>
        <rFont val="Times New Roman"/>
        <family val="1"/>
      </rPr>
      <t xml:space="preserve"> </t>
    </r>
  </si>
  <si>
    <t>Vykdytojas (skyrius / asmuo)</t>
  </si>
  <si>
    <t>2015 m. patvirtintas asignavimų planas**</t>
  </si>
  <si>
    <t>2015 m. asignavimų plano pakeitimas***</t>
  </si>
  <si>
    <t>Lėšų poreikis biudžetiniams 2016-iesiems metams</t>
  </si>
  <si>
    <t>2017-ųjų metų lėšų poreikis</t>
  </si>
  <si>
    <t>2018-ųjų metų lėšų poreikis</t>
  </si>
  <si>
    <t>Iš viso</t>
  </si>
  <si>
    <t>Išlaidoms</t>
  </si>
  <si>
    <t>Turtui įsigyti ir finansiniams įsipareigojimams vykdyti</t>
  </si>
  <si>
    <t>Iš jų darbo užmokesčiui</t>
  </si>
  <si>
    <t>Sveikatos apsaugos skyrius</t>
  </si>
  <si>
    <t>SB(AAL)</t>
  </si>
  <si>
    <t>Visuomenės sveikatos priežiūros paslaugų, teikiamų Klaipėdos miesto bendruomenei, padidėjimas (proc.)</t>
  </si>
  <si>
    <t>Projekto „Jaunimui palankių sveikatos priežiūros paslaugų teikimo modelio diegimas Klaipėdos miesto savivaldybėje“ įgyvendinimas</t>
  </si>
  <si>
    <t>Patalpų įrengimas, proc.</t>
  </si>
  <si>
    <t>Suteiktų konsultacijų skaičius</t>
  </si>
  <si>
    <t>URBACT projekto „Sveikas senėjimas“  įgyvendinimas</t>
  </si>
  <si>
    <t>ES</t>
  </si>
  <si>
    <t>Apgyvendintų vaikų, skaičius</t>
  </si>
  <si>
    <t>Lovadienių skaičius</t>
  </si>
  <si>
    <t>20075</t>
  </si>
  <si>
    <t xml:space="preserve">Paskiepyta vaikų, proc.                          </t>
  </si>
  <si>
    <t>100</t>
  </si>
  <si>
    <t xml:space="preserve">Vietų atokvėpio paslaugai teikti skaičius </t>
  </si>
  <si>
    <t>Organizuota patirties sklaidos renginių, skaičius</t>
  </si>
  <si>
    <t>IED Projektų skyrius</t>
  </si>
  <si>
    <r>
      <t xml:space="preserve">Klaipėdos universitetinės ligoninės dezinfekcijos sterilizacijos proceso modernizavimas </t>
    </r>
    <r>
      <rPr>
        <sz val="10"/>
        <rFont val="Times New Roman"/>
        <family val="1"/>
        <charset val="186"/>
      </rPr>
      <t>Liepojos g. 39</t>
    </r>
  </si>
  <si>
    <t>Ūkio skyrius</t>
  </si>
  <si>
    <t>IED Statybos ir infrastrukt. plėtros skyrius</t>
  </si>
  <si>
    <t>Statybos ir infrastruktūros plėtros skyrius</t>
  </si>
  <si>
    <t>Paprastojo remonto darbų užbaigtumas, proc.</t>
  </si>
  <si>
    <t>PF</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</si>
  <si>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įsakymas Nr. 1K-085)</t>
  </si>
  <si>
    <t>** pagal Klaipėdos miesto savivaldybės tarybos 2015 m. vasario 19 d. sprendimą Nr. T2-12</t>
  </si>
  <si>
    <t>** pagal Klaipėdos miesto savivaldybės tarybos 2015 m. spalio 29 d. sprendimą Nr. T2-265</t>
  </si>
  <si>
    <t>2015 m. plano pakeitimas***</t>
  </si>
  <si>
    <t>Lėšų poreikis 2016 m.</t>
  </si>
  <si>
    <t>2017 m. poreikis</t>
  </si>
  <si>
    <t>2018 m. poreikis</t>
  </si>
  <si>
    <r>
      <t xml:space="preserve">Savivaldybės aplinkos apsaugos rėmimo specialiosios programos lėšų likutis </t>
    </r>
    <r>
      <rPr>
        <b/>
        <sz val="10"/>
        <rFont val="Times New Roman"/>
        <family val="1"/>
        <charset val="186"/>
      </rPr>
      <t>SB(AAL)</t>
    </r>
  </si>
  <si>
    <r>
      <t xml:space="preserve">Savivaldybės privatizavimo fondo lėšos </t>
    </r>
    <r>
      <rPr>
        <b/>
        <sz val="10"/>
        <rFont val="Times New Roman"/>
        <family val="1"/>
        <charset val="186"/>
      </rPr>
      <t>PF</t>
    </r>
  </si>
  <si>
    <t>LRVB</t>
  </si>
  <si>
    <t>SB(SPL)</t>
  </si>
  <si>
    <r>
      <t xml:space="preserve">Pajamos už atsitiktines paslaugasir įmokos už apgyvendinimą įstaigoje likutis </t>
    </r>
    <r>
      <rPr>
        <b/>
        <sz val="10"/>
        <rFont val="Times New Roman"/>
        <family val="1"/>
        <charset val="186"/>
      </rPr>
      <t>SB(SPL)</t>
    </r>
  </si>
  <si>
    <t>Pirminės sveikatos priežiūros paslaugų organizavimo kokybės ir darbo sąlygų pagerinimo optimaliai panaudojant esamas patalpas galimybių  studijos parengimas</t>
  </si>
  <si>
    <t>Parengta galimybių studija, vnt.</t>
  </si>
  <si>
    <t>Galimybių studijų ir tyrimų parengimas:</t>
  </si>
  <si>
    <t>1.2.3.3</t>
  </si>
  <si>
    <t xml:space="preserve">1.2.3.3 </t>
  </si>
  <si>
    <t>Lyginamasis variantas</t>
  </si>
  <si>
    <t>Siūlomas keisti 2016-ųjų m. asignavimų planas</t>
  </si>
  <si>
    <t>Skirtumas</t>
  </si>
  <si>
    <t xml:space="preserve"> </t>
  </si>
  <si>
    <t>Siūlomas keisti asignavimų planas</t>
  </si>
  <si>
    <t>Valstybės biudžeto lėšos LRVB</t>
  </si>
  <si>
    <t>PAAIŠKINIMAI</t>
  </si>
  <si>
    <t>1.3.3.3</t>
  </si>
  <si>
    <t>Įsigyta įrangos, proc.</t>
  </si>
  <si>
    <t>Viešųjų sveikatos įstaigų teritorijų tvarkymas</t>
  </si>
  <si>
    <t>6</t>
  </si>
  <si>
    <t xml:space="preserve">Tiesiogiai stebimo trumpo gydymo kurso (DOTS) kabineto paslaugų organizavimas </t>
  </si>
  <si>
    <t>Lankytojų skaičius</t>
  </si>
  <si>
    <t>30</t>
  </si>
  <si>
    <r>
      <t>Suremontuota kelio dangos, m</t>
    </r>
    <r>
      <rPr>
        <vertAlign val="superscript"/>
        <sz val="10"/>
        <rFont val="Times New Roman"/>
        <family val="1"/>
        <charset val="186"/>
      </rPr>
      <t>2</t>
    </r>
  </si>
  <si>
    <t>Siūloma padidinti finansavimo apimtį šiai priemonei  dėl šių padidintos valstybės dotacijos minimaliai mėnesinei algai (SAM 2016-09-30 įsakymas Nr.V-1131)</t>
  </si>
  <si>
    <t>Siūloma padidinti finansavimo apimtį šiai priemonei  dėl šių padidintos valstybės dotacijos minimaliai mėnesinei algai (SAM 2016-09-20 įsakymas Nr.V-1093)</t>
  </si>
  <si>
    <t>Asignavimai (tūkst. Eur)</t>
  </si>
  <si>
    <t>Informacija apie pasiektus rezultatus, duomenys apie programai skirtų asignavimų panaudojimo tikslingumą</t>
  </si>
  <si>
    <t>Priežastys, dėl kurių planuotos rodiklių reikšmės nepasiektos</t>
  </si>
  <si>
    <t>planuotos reikšmės</t>
  </si>
  <si>
    <t>Valstybinių sveikatos priežiūros programų, finansuojamų iš PSDF lėšų, įgyvendinimas, proc.:</t>
  </si>
  <si>
    <t>- širdies ir kraujagyslių ligų prevencinė programa</t>
  </si>
  <si>
    <t>Sveikatos priežiūros priemonių, atliktų mokyklose, skaičius, vnt. per metus, tenkantis vienam mokiniui</t>
  </si>
  <si>
    <t>Vienam gyventojui vidutiniškai tenkantis apsilankymų skaičius poliklinikose ir ambulatorijose</t>
  </si>
  <si>
    <t>Savivaldybės lėšomis modernizuota sveikatos įstaigų, skaičius</t>
  </si>
  <si>
    <t xml:space="preserve">STRATEGINIO VEIKLOS PLANO VYKDYMO ATASKAITA </t>
  </si>
  <si>
    <t>(SVEIKATOS APSAUGOS PROGRAMА (NR. 13))</t>
  </si>
  <si>
    <t>ĮVYKDYMO ATASKAITA</t>
  </si>
  <si>
    <t xml:space="preserve">faktiškai įvykdyta –  </t>
  </si>
  <si>
    <t>(pagal planą arba geriau);</t>
  </si>
  <si>
    <t>iš dalies įvykdyta –</t>
  </si>
  <si>
    <t>(blogiau, nei buvo planuota);</t>
  </si>
  <si>
    <t>neįvykdyta –</t>
  </si>
  <si>
    <t>1) priemonė ir papriemonė laikoma visiškai įvykdyta, jei pasiektos visos planuotų ataskaitiniais metais vertinimo  kriterijų reikšmės;</t>
  </si>
  <si>
    <t>2) priemonė ir papriemonė laikoma iš dalies įvykdyta, jei pasiekta mažiau vertinimo kriterijų reikšmių, nei planuota ataskaitiniais metais;</t>
  </si>
  <si>
    <t>3) priemonė ir papriemonė laikoma neįvykdyta, jei nepasiekta nė viena planuoto ataskaitinių metų produkto kriterijaus reikšmė.</t>
  </si>
  <si>
    <r>
      <t>Programą vykdė:</t>
    </r>
    <r>
      <rPr>
        <sz val="12"/>
        <rFont val="Times New Roman"/>
        <family val="1"/>
        <charset val="186"/>
      </rPr>
      <t xml:space="preserve"> Socialinių reikalų departamento Sveikatos apsaugos skyrius, Miesto ūkio departamento Socialinės infrastruktūros priežiūros skyrius, Investicijų ir ekonomikos departamento Projektų bei Statybos ir infrastruktūros plėtros skyriai, Finansų ir turto departamento Turto skyrius.</t>
    </r>
  </si>
  <si>
    <r>
      <t xml:space="preserve">Asignavimų valdytojai: </t>
    </r>
    <r>
      <rPr>
        <sz val="12"/>
        <rFont val="Times New Roman"/>
        <family val="1"/>
      </rPr>
      <t>Klaipėdos miesto savivaldybės administracija (1), Socialinių reikalų departamentas (3), Investicijų ir ekonomikos departamentas (5), Miesto ūkio departamentas (6).</t>
    </r>
  </si>
  <si>
    <t>.</t>
  </si>
  <si>
    <r>
      <rPr>
        <b/>
        <sz val="11"/>
        <rFont val="Times New Roman"/>
        <family val="1"/>
        <charset val="186"/>
      </rPr>
      <t>Pastaba.</t>
    </r>
    <r>
      <rPr>
        <sz val="11"/>
        <rFont val="Times New Roman"/>
        <family val="1"/>
        <charset val="186"/>
      </rPr>
      <t xml:space="preserve"> Strateginio planavimo skyrius, vertindamas programos įgyvendinimo lygį, atsižvelgia į programos priemonių ir papriemonių įgyvendinimo lygį:</t>
    </r>
  </si>
  <si>
    <t>-     gimdos kaklelio vėžio profilaktinė programa</t>
  </si>
  <si>
    <t>-     krūties vėžio profilaktinė programa</t>
  </si>
  <si>
    <t>-     priešinės liaukos vėžio profilaktinė programa</t>
  </si>
  <si>
    <t>Ikimokyklinio ugdymo įstaigose dirbančių dietistų skaičius</t>
  </si>
  <si>
    <t>40</t>
  </si>
  <si>
    <t>Išlaikomas specialisto etatas</t>
  </si>
  <si>
    <t xml:space="preserve">Neveiksnių asmenų būklės peržiūrėjimo užtikrinimas </t>
  </si>
  <si>
    <t>Klaipėdos miesto gyventojų sveikatos priežiūros paslaugų rėmimas</t>
  </si>
  <si>
    <t>Asmenų, kuriems iš dalies finasuotas dantų protezavimas, skaičius per metus</t>
  </si>
  <si>
    <t>125</t>
  </si>
  <si>
    <r>
      <t xml:space="preserve">Viešosios įstaigos Klaipėdos universitetinės ligoninės centrinio korpuso operacinės rekonstravimas </t>
    </r>
    <r>
      <rPr>
        <sz val="10"/>
        <rFont val="Times New Roman"/>
        <family val="1"/>
        <charset val="186"/>
      </rPr>
      <t>Liepojos g. 41, Klaipėda</t>
    </r>
  </si>
  <si>
    <t>Atlikta projekto korektūra, vnt.</t>
  </si>
  <si>
    <t>SB(L)</t>
  </si>
  <si>
    <t>Statybos darbai, įranga, proc.</t>
  </si>
  <si>
    <t>Klaipėdos sutrikusio vystymosi kūdikių namų infrastruktūros sutvarkymas:</t>
  </si>
  <si>
    <t xml:space="preserve"> - aplinkos sutvarkymas </t>
  </si>
  <si>
    <r>
      <t xml:space="preserve">Apyvartos lėšų likutis </t>
    </r>
    <r>
      <rPr>
        <b/>
        <sz val="10"/>
        <rFont val="Times New Roman"/>
        <family val="1"/>
        <charset val="186"/>
      </rPr>
      <t>SB(L)</t>
    </r>
  </si>
  <si>
    <t>2018 m. asignavimų patvirtintas planas*</t>
  </si>
  <si>
    <t>2018 m. asignavimų patikslintas planas**</t>
  </si>
  <si>
    <t>2018 m. panaudotos lėšos (kasinės išlaidos)</t>
  </si>
  <si>
    <t>faktinės reikšmės</t>
  </si>
  <si>
    <t xml:space="preserve"> - vaikų dantų silantavimas</t>
  </si>
  <si>
    <t>Visuomenės sveikatos priežiūros paslaugų, teikiamų Klaipėdos miesto bendruomenei, skaičius</t>
  </si>
  <si>
    <t>Visuomenės sveikatos priežiūros paslaugomis, teikiamomis Klaipėdos miesto bendruomenei, besinaudojančių dalyvių skaičius</t>
  </si>
  <si>
    <t>Projekto „Klaipėdos miesto  tikslinių gyventojų grupių sveikos gyvensenos skatinimas“ įgyvendinimas</t>
  </si>
  <si>
    <t>SB(ES)</t>
  </si>
  <si>
    <t>Tikslinių grupių asmenų, kurie dalyvavo informavimo, švietimo, mokymo renginiuose bei sveikatos raštingumą didinančiose veiklose, skaičius</t>
  </si>
  <si>
    <t>Sveikatos ir su sveikata  susijusių dienų minėjimo renginių organizavimas</t>
  </si>
  <si>
    <t>Renginių skaičius</t>
  </si>
  <si>
    <t>Projekto „For Better Health“ („Geresnei sveikatai“) įgyvendinimas</t>
  </si>
  <si>
    <t>SB(ESA)</t>
  </si>
  <si>
    <t>Atlikta gyventojų sveikatos būklės savivaldybėje analizė, tyrimas</t>
  </si>
  <si>
    <t>URBACT III projekto „Žaidimų paradigma“ įgyvendinimas</t>
  </si>
  <si>
    <t>Organizuota vizitų, skaičius</t>
  </si>
  <si>
    <t>Įvyko 2 vizitai: 2018-06-19 Korke (Airija) ir 2018-09-07 Udinėje (Italija).</t>
  </si>
  <si>
    <t>34</t>
  </si>
  <si>
    <t>60</t>
  </si>
  <si>
    <t>220</t>
  </si>
  <si>
    <t>349</t>
  </si>
  <si>
    <t>Vaikų, gavusių palityvios pagalbos  paslaugas, skaičius</t>
  </si>
  <si>
    <t>2</t>
  </si>
  <si>
    <t>9</t>
  </si>
  <si>
    <t>48</t>
  </si>
  <si>
    <t xml:space="preserve">Projekto „Socialinės paramos priemonių teikimas tuberkulioze sergantiems Klaipėdos miesto gyventojams (DOTS kabineto pacientai)“ įgyvendinimas  </t>
  </si>
  <si>
    <t>Parengta projekto paraiška</t>
  </si>
  <si>
    <t>Paraiška parengta ir pateikta 2018-05-31.</t>
  </si>
  <si>
    <t>Suteikta socialinė parama maisto talonais, pacientų skaičius</t>
  </si>
  <si>
    <t>Fizinio asmens pripažinimo neveiksniu tam tikroje srityje organizavimas:</t>
  </si>
  <si>
    <t xml:space="preserve">Asmens gebėjimo pasirūpinti savimi ir priimti kasdienius sprendimus savarankiškai ar naudojantis pagalba konkrečioje srityje vertinimas ir išvadų rengimas </t>
  </si>
  <si>
    <t>Parengtų išvadų skaičius</t>
  </si>
  <si>
    <t>200</t>
  </si>
  <si>
    <t>148</t>
  </si>
  <si>
    <t>Asmens būklės peržiūrėjimo bylų skaičius</t>
  </si>
  <si>
    <t>92</t>
  </si>
  <si>
    <t>71</t>
  </si>
  <si>
    <t>80</t>
  </si>
  <si>
    <t>Išlaikomas budinčio odontologo etatas</t>
  </si>
  <si>
    <t>0</t>
  </si>
  <si>
    <r>
      <t>VšĮ Klaipėdos sveikatos priežiūros centro (Taikos pr. 76) kapitalo suformavimas</t>
    </r>
    <r>
      <rPr>
        <sz val="10"/>
        <rFont val="Times New Roman"/>
        <family val="1"/>
        <charset val="186"/>
      </rPr>
      <t xml:space="preserve">, siekiant įrengti oftalmologinį kabinetą </t>
    </r>
  </si>
  <si>
    <r>
      <rPr>
        <b/>
        <sz val="10"/>
        <rFont val="Times New Roman"/>
        <family val="1"/>
        <charset val="186"/>
      </rPr>
      <t xml:space="preserve">Naujo greitosios medicinos pagalbos automobilio </t>
    </r>
    <r>
      <rPr>
        <sz val="10"/>
        <rFont val="Times New Roman"/>
        <family val="1"/>
        <charset val="186"/>
      </rPr>
      <t>su reanimacine įranga įsigijimas VšĮ Klaipėdos vaikų ligoninei</t>
    </r>
  </si>
  <si>
    <t>Nupirktas automobilis</t>
  </si>
  <si>
    <r>
      <t xml:space="preserve">Administracinės paskirties pastato J. Karoso g. 12, Klaipėda, rekonstravimas </t>
    </r>
    <r>
      <rPr>
        <sz val="10"/>
        <rFont val="Times New Roman"/>
        <family val="1"/>
        <charset val="186"/>
      </rPr>
      <t xml:space="preserve">į gydymo paskirties pastatą </t>
    </r>
  </si>
  <si>
    <t>Pastato ardymas ir medžių kirtimo darbai, proc.</t>
  </si>
  <si>
    <r>
      <rPr>
        <b/>
        <sz val="10"/>
        <rFont val="Times New Roman"/>
        <family val="1"/>
        <charset val="186"/>
      </rPr>
      <t xml:space="preserve">VšĮ Klaipėdos universitetinės ligoninės </t>
    </r>
    <r>
      <rPr>
        <sz val="10"/>
        <rFont val="Times New Roman"/>
        <family val="1"/>
        <charset val="186"/>
      </rPr>
      <t xml:space="preserve">dalies pastato Liepojos g. 39 rekonstravimas  </t>
    </r>
  </si>
  <si>
    <r>
      <t>Įrengta 839 m</t>
    </r>
    <r>
      <rPr>
        <vertAlign val="superscript"/>
        <sz val="10"/>
        <rFont val="Times New Roman"/>
        <family val="1"/>
        <charset val="186"/>
      </rPr>
      <t xml:space="preserve">2 </t>
    </r>
    <r>
      <rPr>
        <sz val="10"/>
        <rFont val="Times New Roman"/>
        <family val="1"/>
        <charset val="186"/>
      </rPr>
      <t>klinikinė diagnostinė laboratorija ligoninės korpuso Nr. 4C dalies 2 ir 3 aukštuose, proc.</t>
    </r>
  </si>
  <si>
    <r>
      <t xml:space="preserve">Psichikos sveikatos centro </t>
    </r>
    <r>
      <rPr>
        <sz val="10"/>
        <rFont val="Times New Roman"/>
        <family val="1"/>
        <charset val="186"/>
      </rPr>
      <t xml:space="preserve">Narkomanų detoksikacijos skyriaus Galinio Pylimo g. 3, Klaipėdoje, remontas  </t>
    </r>
  </si>
  <si>
    <r>
      <t xml:space="preserve">Pastato Taikos pr. 76 modernizavimas </t>
    </r>
    <r>
      <rPr>
        <sz val="10"/>
        <rFont val="Times New Roman"/>
        <family val="1"/>
        <charset val="186"/>
      </rPr>
      <t xml:space="preserve">(pastato lauko sienų apšiltinimas, laiptinių remontas) </t>
    </r>
  </si>
  <si>
    <t>Parengtas techninis projektas, vnt.</t>
  </si>
  <si>
    <r>
      <rPr>
        <b/>
        <sz val="10"/>
        <rFont val="Times New Roman"/>
        <family val="1"/>
        <charset val="186"/>
      </rPr>
      <t>VšĮ Jūrininkų sveikatos priežiūros centro infrastruktūros plėtra</t>
    </r>
    <r>
      <rPr>
        <sz val="10"/>
        <rFont val="Times New Roman"/>
        <family val="1"/>
        <charset val="186"/>
      </rPr>
      <t xml:space="preserve"> (naujo pastato statyba) </t>
    </r>
  </si>
  <si>
    <t>Organizuotas konkursas techniniam projektui parengti</t>
  </si>
  <si>
    <t xml:space="preserve"> - trumpalaikės socialinės globos (atokvėpio) paslaugos prieinamumo didinimas</t>
  </si>
  <si>
    <t>Projektas yra parengtas, lifto įrengimo darbus numatyta atlikti 2019 m.</t>
  </si>
  <si>
    <t>Sutvarkyta teritorija, 1900 kv. m, proc.</t>
  </si>
  <si>
    <r>
      <t xml:space="preserve">Savivaldybės aplinkos apsaugos rėmimo specialiosios programos lėšų likuitis </t>
    </r>
    <r>
      <rPr>
        <b/>
        <sz val="10"/>
        <rFont val="Times New Roman"/>
        <family val="1"/>
      </rPr>
      <t>SB(AAL)</t>
    </r>
  </si>
  <si>
    <r>
      <t xml:space="preserve">Pajamų įmokų už paslaugas lėšų likutis </t>
    </r>
    <r>
      <rPr>
        <b/>
        <sz val="10"/>
        <rFont val="Times New Roman"/>
        <family val="1"/>
      </rPr>
      <t>SB(SPL)</t>
    </r>
  </si>
  <si>
    <r>
      <t xml:space="preserve">Europos Sąjungos paramos lėšos, kurios įtrauktos į savivaldybės biudžetą </t>
    </r>
    <r>
      <rPr>
        <b/>
        <sz val="10"/>
        <rFont val="Times New Roman"/>
        <family val="1"/>
        <charset val="186"/>
      </rPr>
      <t>SB(ES)</t>
    </r>
  </si>
  <si>
    <r>
      <t xml:space="preserve">Savivaldybės biudžeto apyvartos lėšos ES finansinės paramos programų laikinam lėšų stygiui dengti  </t>
    </r>
    <r>
      <rPr>
        <b/>
        <sz val="10"/>
        <rFont val="Times New Roman"/>
        <family val="1"/>
        <charset val="186"/>
      </rPr>
      <t>SB(ESA)</t>
    </r>
  </si>
  <si>
    <r>
      <rPr>
        <sz val="10"/>
        <rFont val="Times New Roman"/>
        <family val="1"/>
        <charset val="186"/>
      </rPr>
      <t>Valstybės biudžeto lėšos</t>
    </r>
    <r>
      <rPr>
        <b/>
        <sz val="10"/>
        <rFont val="Times New Roman"/>
        <family val="1"/>
        <charset val="186"/>
      </rPr>
      <t xml:space="preserve"> LRVB</t>
    </r>
  </si>
  <si>
    <r>
      <t xml:space="preserve">2018 M. KLAIPĖDOS MIESTO SAVIVALDYBĖS </t>
    </r>
    <r>
      <rPr>
        <b/>
        <sz val="12"/>
        <rFont val="Times New Roman"/>
        <family val="1"/>
      </rPr>
      <t xml:space="preserve">                      
SVEIKATOS APSAUGOS PASLAUGŲ KOKYBĖS GERINIMO </t>
    </r>
    <r>
      <rPr>
        <b/>
        <sz val="12"/>
        <rFont val="Times New Roman"/>
        <family val="1"/>
        <charset val="186"/>
      </rPr>
      <t>PROGRAMOS (NR. 13)</t>
    </r>
  </si>
  <si>
    <r>
      <rPr>
        <sz val="12"/>
        <rFont val="Times New Roman"/>
        <family val="1"/>
        <charset val="186"/>
      </rPr>
      <t>Iš</t>
    </r>
    <r>
      <rPr>
        <b/>
        <sz val="12"/>
        <rFont val="Times New Roman"/>
        <family val="1"/>
        <charset val="186"/>
      </rPr>
      <t xml:space="preserve"> 2018 m.</t>
    </r>
    <r>
      <rPr>
        <sz val="12"/>
        <rFont val="Times New Roman"/>
        <family val="1"/>
      </rPr>
      <t xml:space="preserve"> planuotų įvykdyti 22 priemonių ir papriemonių (kurioms patvirtinti / skirti asignavimai): </t>
    </r>
  </si>
  <si>
    <t>Įvykdžius konkurso organizavimo paslaugos pirkimą laimėtojo pasiūlyta kaina viršijo suplanuotas lėšas, pirkimas neįvyko. Rengiami dokumentai pakartotiniam pirkimui.</t>
  </si>
  <si>
    <t>Vaikų dantų silantavimas išbrauktas iš valstybinių sveikatos priežiūros programų, finansuojamų iš PSDF lėšų.</t>
  </si>
  <si>
    <t>Duomenys iš Teritorinių ligonių kasų (toliau ‒ TLK) už 2018 I pusmetį (už visus 2018 m. duomenų dar nėra).</t>
  </si>
  <si>
    <t>Duomenys iš TLK už 2018 m. I pusmetį.</t>
  </si>
  <si>
    <t xml:space="preserve">Įrengtas oftalmologinis kabinetas VšĮ Klaipėdos sveikatos priežiūros centre (Taikos pr. 76) ir užbaigtas remontas Psichikos sveikatos centro Narkomanų detoksikacijos skyriuje Galinio Pylimo g. 3.  </t>
  </si>
  <si>
    <t xml:space="preserve">Parengtas ir patvirtintas Savivaldybės administracijos direktoriaus 2018-02-26 įsakymas Nr. AD1-498 „Dėl Klaipėdos miesto savivaldybės Visuomenės sveikatos rėmimo specialiosios programos priemonių 2018 m. patvirtinimo“. </t>
  </si>
  <si>
    <t>Pasirašytos 2 naujos bendradarbiavimo sutartys ir pradėtos teikti visuomenės sveikatos priežiūros paslaugos  Klaipėdos Valdorfo gamtos mokykloje ir Klaipėdos sutrikusio vystymosi kūdikių namuose.</t>
  </si>
  <si>
    <t>Dėl užsitęsusio supaprastinto atviro konkurso vėliau nupirktos lektorių paslaugos. Profesinių sąjungų streikas ugdymo įstaigose sutrukdė pasiekti numatytą rodiklį.</t>
  </si>
  <si>
    <t>Renginys įvyko 2018-04-27.</t>
  </si>
  <si>
    <t>Grąžintos paskolintos SB lėšos projektui įgyvendinti.</t>
  </si>
  <si>
    <t>Vaikų skaičius mažėja, nes įgyvendinamas perėjimo nuo institucinės globos prie šeimoje ir bendruomenėje teikiamų paslaugų planas. Planuojamas vietų skaičius 2019-01-01‒16.</t>
  </si>
  <si>
    <t>Esant dideliam paslaugos poreikiui, planuota metinė reikšmė buvo pasiekta per I pusmetį.</t>
  </si>
  <si>
    <t>2018-03-20 pasirašyta sutartis su TLK, suformuota specialistų komanda, pritaikytos patalpos, parengtas paliatyviosios pagalbos vaikams teikimo tvarkos aprašas. Paslauga teikiama nuo 2018-04-03.</t>
  </si>
  <si>
    <t>Paslauga suteikta didesniam besikreipiančių asmenų skaičiui.</t>
  </si>
  <si>
    <t>Asmenų, besikreipiančių dėl išvadų parengimo, buvo mažiau, nei planuota.</t>
  </si>
  <si>
    <t>Rodiklis nepasiektas, nes asmenų būklės peržiūrėjimas vykdomas per 1 metus po teismo priimto sprendimo (pagal faktą).</t>
  </si>
  <si>
    <t>Paslaugos suteiktos ir apmokėtos pagal faktiškai pateiktus dokumentus.</t>
  </si>
  <si>
    <t>Klaipėdos m. savivaldybės tarybos 2018-07-26 sprendimu Nr. T2-172 patvirtintas Klaipėdos miesto savivaldybės gyventojų sveikatos priežiūros rėmimo iš savivaldybės biudžeto tvarkos aprašas, tačiau dėl užsitęsusių viešųjų pirkimų procedūros dėl paslaugos tiekėjo parinkimo (nutrauktos 2 kartus) paslaugų sutartis sudaryta tik 2019-01-16.</t>
  </si>
  <si>
    <t>Gautas statybą leidžiantis dokumentas. Lėšos buvo suplanuotos pastato griovimui. Pastato griovimo darbai laikinai sustabdyti. Jie  bus baigti, kai bus parinktas rangovas ir pradėta rekonstrukcija. Kartu bus šalinami ir medžiai. Šiuo metu vyksta pakartotinės  viešojo pirkimo procedūros (vienas konkursas buvo nutrauktas).</t>
  </si>
  <si>
    <t>Techninis projektas atliktas tik 30 %, negautas statybą leidžiantis dokumentas, nes projektuotojai pagal įsipareigojimą vėluoja  tikslinti projektą pagal pateiktas derinančių institucijų pastabas. Rangos darbus numatoma pradėti 2019 metais.</t>
  </si>
  <si>
    <t>Pagal Klaipėdos miesto savivaldybės administracijos direktoriaus 2017-04-13 įsakymą Nr. AD2-335, įstaiga yra įgaliota atlikti visas pirkimo procedūras iki sutarties pasirašymo. Gautas įstaigos paaiškinimas, kad pirkimas nepradėtas, nes buvo analizuojamas ESCO modelis, pagal kurį tikėtasi gauti finansavimą.</t>
  </si>
  <si>
    <t>*Pagal Klaipėdos miesto savivaldybės tarybos 2018 m. sausio 25 d. sprendimą Nr. T2-6.</t>
  </si>
  <si>
    <t>**Pagal Klaipėdos miesto savivaldybės tarybos 2018 m. spalio 25 d. sprendimą Nr. T2-221.</t>
  </si>
  <si>
    <t>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</si>
</sst>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9" x14ac:knownFonts="1">
    <font>
      <sz val="11"/>
      <color theme="1"/>
      <name val="Calibri"/>
      <family val="2"/>
      <charset val="186"/>
      <scheme val="minor"/>
    </font>
    <font>
      <sz val="10"/>
      <name val="Times New Roman"/>
      <family val="1"/>
      <charset val="186"/>
    </font>
    <font>
      <sz val="10"/>
      <name val="Arial"/>
      <family val="2"/>
      <charset val="186"/>
    </font>
    <font>
      <b/>
      <sz val="10"/>
      <name val="Times New Roman"/>
      <family val="1"/>
      <charset val="186"/>
    </font>
    <font>
      <sz val="10"/>
      <name val="Times New Roman"/>
      <family val="1"/>
    </font>
    <font>
      <b/>
      <sz val="10"/>
      <name val="Times New Roman"/>
      <family val="1"/>
    </font>
    <font>
      <sz val="8"/>
      <name val="Times New Roman"/>
      <family val="1"/>
      <charset val="186"/>
    </font>
    <font>
      <sz val="9"/>
      <name val="Times New Roman"/>
      <family val="1"/>
      <charset val="186"/>
    </font>
    <font>
      <sz val="9"/>
      <name val="Times New Roman"/>
      <family val="1"/>
    </font>
    <font>
      <sz val="9"/>
      <color indexed="81"/>
      <name val="Tahoma"/>
      <family val="2"/>
      <charset val="186"/>
    </font>
    <font>
      <sz val="12"/>
      <name val="Times New Roman"/>
      <family val="1"/>
      <charset val="186"/>
    </font>
    <font>
      <sz val="12"/>
      <name val="Arial"/>
      <family val="2"/>
      <charset val="186"/>
    </font>
    <font>
      <b/>
      <sz val="12"/>
      <name val="Times New Roman"/>
      <family val="1"/>
      <charset val="186"/>
    </font>
    <font>
      <b/>
      <u/>
      <sz val="10"/>
      <name val="Times New Roman"/>
      <family val="1"/>
      <charset val="186"/>
    </font>
    <font>
      <sz val="11"/>
      <name val="Calibri"/>
      <family val="2"/>
      <charset val="186"/>
      <scheme val="minor"/>
    </font>
    <font>
      <sz val="12"/>
      <color theme="1"/>
      <name val="Times New Roman"/>
      <family val="1"/>
      <charset val="186"/>
    </font>
    <font>
      <sz val="12"/>
      <color theme="1"/>
      <name val="Calibri"/>
      <family val="2"/>
      <charset val="186"/>
      <scheme val="minor"/>
    </font>
    <font>
      <sz val="12"/>
      <name val="Times New Roman"/>
      <family val="1"/>
    </font>
    <font>
      <b/>
      <u/>
      <sz val="10"/>
      <name val="Times New Roman"/>
      <family val="1"/>
    </font>
    <font>
      <sz val="10"/>
      <color theme="0"/>
      <name val="Times New Roman"/>
      <family val="1"/>
      <charset val="186"/>
    </font>
    <font>
      <sz val="10"/>
      <name val="Calibri"/>
      <family val="2"/>
      <charset val="186"/>
      <scheme val="minor"/>
    </font>
    <font>
      <sz val="10"/>
      <color rgb="FFFF0000"/>
      <name val="Times New Roman"/>
      <family val="1"/>
      <charset val="186"/>
    </font>
    <font>
      <b/>
      <sz val="11"/>
      <name val="Calibri"/>
      <family val="2"/>
      <charset val="186"/>
      <scheme val="minor"/>
    </font>
    <font>
      <vertAlign val="superscript"/>
      <sz val="10"/>
      <name val="Times New Roman"/>
      <family val="1"/>
      <charset val="186"/>
    </font>
    <font>
      <b/>
      <sz val="12"/>
      <name val="Times New Roman"/>
      <family val="1"/>
    </font>
    <font>
      <sz val="11"/>
      <name val="Times New Roman"/>
      <family val="1"/>
      <charset val="186"/>
    </font>
    <font>
      <b/>
      <sz val="11"/>
      <name val="Times New Roman"/>
      <family val="1"/>
      <charset val="186"/>
    </font>
    <font>
      <b/>
      <sz val="9"/>
      <name val="Times New Roman"/>
      <family val="1"/>
      <charset val="186"/>
    </font>
    <font>
      <i/>
      <sz val="10"/>
      <name val="Times New Roman"/>
      <family val="1"/>
      <charset val="186"/>
    </font>
  </fonts>
  <fills count="13">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79998168889431442"/>
        <bgColor indexed="64"/>
      </patternFill>
    </fill>
    <fill>
      <patternFill patternType="solid">
        <fgColor rgb="FFFFFF99"/>
        <bgColor indexed="64"/>
      </patternFill>
    </fill>
    <fill>
      <patternFill patternType="solid">
        <fgColor rgb="FFCCFFCC"/>
        <bgColor indexed="64"/>
      </patternFill>
    </fill>
  </fills>
  <borders count="8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s>
  <cellStyleXfs count="2">
    <xf numFmtId="0" fontId="0" fillId="0" borderId="0"/>
    <xf numFmtId="0" fontId="2" fillId="0" borderId="0"/>
  </cellStyleXfs>
  <cellXfs count="1575">
    <xf numFmtId="0" fontId="0" fillId="0" borderId="0" xfId="0"/>
    <xf numFmtId="0" fontId="2" fillId="0" borderId="0" xfId="0" applyFont="1"/>
    <xf numFmtId="49" fontId="5" fillId="4" borderId="24" xfId="0" applyNumberFormat="1" applyFont="1" applyFill="1" applyBorder="1" applyAlignment="1">
      <alignment horizontal="center" vertical="top"/>
    </xf>
    <xf numFmtId="0" fontId="3" fillId="0" borderId="5" xfId="0" applyFont="1" applyFill="1" applyBorder="1" applyAlignment="1">
      <alignment vertical="top" wrapText="1"/>
    </xf>
    <xf numFmtId="0" fontId="1" fillId="0" borderId="27" xfId="0" applyFont="1" applyFill="1" applyBorder="1" applyAlignment="1">
      <alignment vertical="center" textRotation="90" wrapText="1"/>
    </xf>
    <xf numFmtId="0" fontId="1" fillId="0" borderId="28" xfId="0" applyFont="1" applyBorder="1" applyAlignment="1">
      <alignment horizontal="center" vertical="top"/>
    </xf>
    <xf numFmtId="164" fontId="1" fillId="7" borderId="29" xfId="0" applyNumberFormat="1" applyFont="1" applyFill="1" applyBorder="1" applyAlignment="1">
      <alignment horizontal="center" vertical="top"/>
    </xf>
    <xf numFmtId="0" fontId="1" fillId="6" borderId="4" xfId="0" applyFont="1" applyFill="1" applyBorder="1" applyAlignment="1">
      <alignment horizontal="center" vertical="top"/>
    </xf>
    <xf numFmtId="0" fontId="1" fillId="6" borderId="5" xfId="0" applyFont="1" applyFill="1" applyBorder="1" applyAlignment="1">
      <alignment horizontal="center" vertical="top"/>
    </xf>
    <xf numFmtId="0" fontId="1" fillId="0" borderId="11" xfId="0" applyFont="1" applyBorder="1" applyAlignment="1">
      <alignment vertical="top"/>
    </xf>
    <xf numFmtId="0" fontId="1" fillId="0" borderId="33" xfId="0" applyFont="1" applyBorder="1" applyAlignment="1">
      <alignment horizontal="center" vertical="top"/>
    </xf>
    <xf numFmtId="0" fontId="1" fillId="6" borderId="10" xfId="0" applyFont="1" applyFill="1" applyBorder="1" applyAlignment="1">
      <alignment horizontal="center" vertical="top"/>
    </xf>
    <xf numFmtId="0" fontId="1" fillId="6" borderId="11" xfId="0" applyFont="1" applyFill="1" applyBorder="1" applyAlignment="1">
      <alignment horizontal="center" vertical="top"/>
    </xf>
    <xf numFmtId="0" fontId="2" fillId="0" borderId="0" xfId="0" applyFont="1" applyBorder="1"/>
    <xf numFmtId="0" fontId="1" fillId="0" borderId="11" xfId="0" applyFont="1" applyFill="1" applyBorder="1" applyAlignment="1">
      <alignment vertical="top" wrapText="1"/>
    </xf>
    <xf numFmtId="0" fontId="7" fillId="0" borderId="12"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0" xfId="0" applyFont="1" applyFill="1" applyBorder="1" applyAlignment="1">
      <alignment horizontal="center" vertical="top"/>
    </xf>
    <xf numFmtId="0" fontId="1" fillId="0" borderId="11" xfId="0" applyFont="1" applyFill="1" applyBorder="1" applyAlignment="1">
      <alignment horizontal="center" vertical="top"/>
    </xf>
    <xf numFmtId="0" fontId="3" fillId="8" borderId="38" xfId="0" applyFont="1" applyFill="1" applyBorder="1" applyAlignment="1">
      <alignment horizontal="center" vertical="top"/>
    </xf>
    <xf numFmtId="164" fontId="3" fillId="8" borderId="39" xfId="0" applyNumberFormat="1" applyFont="1" applyFill="1" applyBorder="1" applyAlignment="1">
      <alignment horizontal="center" vertical="top"/>
    </xf>
    <xf numFmtId="0" fontId="1" fillId="0" borderId="16" xfId="0" applyFont="1" applyFill="1" applyBorder="1" applyAlignment="1">
      <alignment horizontal="center" vertical="top"/>
    </xf>
    <xf numFmtId="0" fontId="1" fillId="0" borderId="17" xfId="0" applyFont="1" applyFill="1" applyBorder="1" applyAlignment="1">
      <alignment horizontal="center" vertical="top"/>
    </xf>
    <xf numFmtId="0" fontId="1" fillId="0" borderId="42"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1" fillId="0" borderId="43" xfId="0" applyFont="1" applyFill="1" applyBorder="1" applyAlignment="1">
      <alignment horizontal="center" vertical="top" wrapText="1"/>
    </xf>
    <xf numFmtId="164" fontId="1" fillId="0" borderId="44" xfId="0" applyNumberFormat="1" applyFont="1" applyFill="1" applyBorder="1" applyAlignment="1">
      <alignment horizontal="center" vertical="top"/>
    </xf>
    <xf numFmtId="164" fontId="3" fillId="8" borderId="45" xfId="0" applyNumberFormat="1" applyFont="1" applyFill="1" applyBorder="1" applyAlignment="1">
      <alignment horizontal="center" vertical="top"/>
    </xf>
    <xf numFmtId="0" fontId="1" fillId="0" borderId="29" xfId="0" applyFont="1" applyFill="1" applyBorder="1" applyAlignment="1">
      <alignment horizontal="center" vertical="top"/>
    </xf>
    <xf numFmtId="0" fontId="1" fillId="0" borderId="3"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7" borderId="44" xfId="0" applyFont="1" applyFill="1" applyBorder="1" applyAlignment="1">
      <alignment horizontal="center" vertical="top"/>
    </xf>
    <xf numFmtId="0" fontId="1" fillId="0" borderId="51" xfId="0" applyFont="1" applyFill="1" applyBorder="1" applyAlignment="1">
      <alignment horizontal="center" vertical="top" wrapText="1"/>
    </xf>
    <xf numFmtId="0" fontId="1" fillId="0" borderId="52" xfId="0" applyFont="1" applyFill="1" applyBorder="1" applyAlignment="1">
      <alignment horizontal="center" vertical="top" wrapText="1"/>
    </xf>
    <xf numFmtId="0" fontId="1" fillId="7" borderId="53" xfId="0" applyFont="1" applyFill="1" applyBorder="1" applyAlignment="1">
      <alignment horizontal="center" vertical="top"/>
    </xf>
    <xf numFmtId="0" fontId="4" fillId="0" borderId="32" xfId="0" applyFont="1" applyFill="1" applyBorder="1" applyAlignment="1">
      <alignment vertical="top" wrapText="1"/>
    </xf>
    <xf numFmtId="0" fontId="1" fillId="0" borderId="54" xfId="0" applyFont="1" applyFill="1" applyBorder="1" applyAlignment="1">
      <alignment horizontal="center" vertical="top" wrapText="1"/>
    </xf>
    <xf numFmtId="0" fontId="1" fillId="0" borderId="55" xfId="0" applyFont="1" applyFill="1" applyBorder="1" applyAlignment="1">
      <alignment horizontal="center" vertical="top" wrapText="1"/>
    </xf>
    <xf numFmtId="164" fontId="1" fillId="7" borderId="56" xfId="0" applyNumberFormat="1" applyFont="1" applyFill="1" applyBorder="1" applyAlignment="1">
      <alignment horizontal="center" vertical="top"/>
    </xf>
    <xf numFmtId="49" fontId="5" fillId="4" borderId="37" xfId="0" applyNumberFormat="1" applyFont="1" applyFill="1" applyBorder="1" applyAlignment="1">
      <alignment vertical="top"/>
    </xf>
    <xf numFmtId="49" fontId="5" fillId="5" borderId="16" xfId="0" applyNumberFormat="1" applyFont="1" applyFill="1" applyBorder="1" applyAlignment="1">
      <alignment vertical="top"/>
    </xf>
    <xf numFmtId="0" fontId="3" fillId="8" borderId="45" xfId="0" applyFont="1" applyFill="1" applyBorder="1" applyAlignment="1">
      <alignment horizontal="center" vertical="top"/>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xf numFmtId="0" fontId="1" fillId="0" borderId="12" xfId="0" applyFont="1" applyBorder="1" applyAlignment="1">
      <alignment horizontal="center" vertical="top"/>
    </xf>
    <xf numFmtId="164" fontId="1" fillId="7" borderId="42" xfId="0" applyNumberFormat="1" applyFont="1" applyFill="1" applyBorder="1" applyAlignment="1">
      <alignment horizontal="center" vertical="top"/>
    </xf>
    <xf numFmtId="49" fontId="1" fillId="0" borderId="40" xfId="0" applyNumberFormat="1"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1" fillId="0" borderId="32" xfId="0" applyFont="1" applyFill="1" applyBorder="1" applyAlignment="1">
      <alignment vertical="top" wrapText="1"/>
    </xf>
    <xf numFmtId="0" fontId="1" fillId="0" borderId="34" xfId="0" applyFont="1" applyFill="1" applyBorder="1" applyAlignment="1">
      <alignment horizontal="center" vertical="top" wrapText="1"/>
    </xf>
    <xf numFmtId="0" fontId="4" fillId="0" borderId="54" xfId="0" applyFont="1" applyFill="1" applyBorder="1" applyAlignment="1">
      <alignment horizontal="center" vertical="top" wrapText="1"/>
    </xf>
    <xf numFmtId="0" fontId="4" fillId="0" borderId="55" xfId="0" applyFont="1" applyFill="1" applyBorder="1" applyAlignment="1">
      <alignment horizontal="center" vertical="top" wrapText="1"/>
    </xf>
    <xf numFmtId="0" fontId="1" fillId="0" borderId="8" xfId="0" applyFont="1" applyFill="1" applyBorder="1" applyAlignment="1">
      <alignment vertical="top" wrapText="1"/>
    </xf>
    <xf numFmtId="0" fontId="1" fillId="0" borderId="59" xfId="0" applyFont="1" applyFill="1" applyBorder="1" applyAlignment="1">
      <alignment horizontal="center" vertical="top" wrapText="1"/>
    </xf>
    <xf numFmtId="164" fontId="3" fillId="8" borderId="53" xfId="0" applyNumberFormat="1" applyFont="1" applyFill="1" applyBorder="1" applyAlignment="1">
      <alignment horizontal="center" vertical="top"/>
    </xf>
    <xf numFmtId="0" fontId="1" fillId="0" borderId="30" xfId="0" applyFont="1" applyFill="1" applyBorder="1" applyAlignment="1">
      <alignment vertical="top" wrapText="1"/>
    </xf>
    <xf numFmtId="0" fontId="1" fillId="0" borderId="31" xfId="0" applyFont="1" applyFill="1" applyBorder="1" applyAlignment="1">
      <alignment horizontal="center" vertical="top" wrapText="1"/>
    </xf>
    <xf numFmtId="49" fontId="5" fillId="5" borderId="60" xfId="0" applyNumberFormat="1" applyFont="1" applyFill="1" applyBorder="1" applyAlignment="1">
      <alignment horizontal="center" vertical="top"/>
    </xf>
    <xf numFmtId="164" fontId="3" fillId="5" borderId="20" xfId="0" applyNumberFormat="1" applyFont="1" applyFill="1" applyBorder="1" applyAlignment="1">
      <alignment horizontal="center" vertical="top"/>
    </xf>
    <xf numFmtId="49" fontId="5" fillId="5" borderId="61" xfId="0" applyNumberFormat="1" applyFont="1" applyFill="1" applyBorder="1" applyAlignment="1">
      <alignment horizontal="center" vertical="top"/>
    </xf>
    <xf numFmtId="49" fontId="5" fillId="4" borderId="27" xfId="0" applyNumberFormat="1" applyFont="1" applyFill="1" applyBorder="1" applyAlignment="1">
      <alignment vertical="top"/>
    </xf>
    <xf numFmtId="49" fontId="5" fillId="5" borderId="4" xfId="0" applyNumberFormat="1" applyFont="1" applyFill="1" applyBorder="1" applyAlignment="1">
      <alignment vertical="top"/>
    </xf>
    <xf numFmtId="0" fontId="1" fillId="0" borderId="6" xfId="0" applyFont="1" applyBorder="1" applyAlignment="1">
      <alignment horizontal="center" vertical="top" wrapText="1"/>
    </xf>
    <xf numFmtId="49" fontId="4" fillId="0" borderId="3" xfId="0" applyNumberFormat="1" applyFont="1" applyFill="1" applyBorder="1" applyAlignment="1">
      <alignment horizontal="center" vertical="top"/>
    </xf>
    <xf numFmtId="49" fontId="5" fillId="5" borderId="10" xfId="0" applyNumberFormat="1" applyFont="1" applyFill="1" applyBorder="1" applyAlignment="1">
      <alignment vertical="top"/>
    </xf>
    <xf numFmtId="0" fontId="1" fillId="0" borderId="12" xfId="0" applyFont="1" applyBorder="1" applyAlignment="1">
      <alignment horizontal="center" vertical="top" wrapText="1"/>
    </xf>
    <xf numFmtId="49" fontId="4" fillId="0" borderId="9" xfId="0" applyNumberFormat="1" applyFont="1" applyFill="1" applyBorder="1" applyAlignment="1">
      <alignment horizontal="center" vertical="top"/>
    </xf>
    <xf numFmtId="0" fontId="1" fillId="0" borderId="57" xfId="0" applyFont="1" applyBorder="1" applyAlignment="1">
      <alignment horizontal="center" vertical="top" wrapText="1"/>
    </xf>
    <xf numFmtId="49" fontId="4" fillId="0" borderId="54" xfId="0" applyNumberFormat="1" applyFont="1" applyFill="1" applyBorder="1" applyAlignment="1">
      <alignment horizontal="center" vertical="top"/>
    </xf>
    <xf numFmtId="0" fontId="3" fillId="8" borderId="38" xfId="0" applyFont="1" applyFill="1" applyBorder="1" applyAlignment="1">
      <alignment horizontal="right" vertical="top" wrapText="1"/>
    </xf>
    <xf numFmtId="1" fontId="4"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 fontId="4" fillId="0" borderId="47" xfId="0" applyNumberFormat="1" applyFont="1" applyFill="1" applyBorder="1" applyAlignment="1">
      <alignment horizontal="center" vertical="top"/>
    </xf>
    <xf numFmtId="0" fontId="2" fillId="0" borderId="37" xfId="0" applyFont="1" applyBorder="1" applyAlignment="1">
      <alignment vertical="top" wrapText="1"/>
    </xf>
    <xf numFmtId="49" fontId="4" fillId="0" borderId="16" xfId="0" applyNumberFormat="1" applyFont="1" applyFill="1" applyBorder="1" applyAlignment="1">
      <alignment horizontal="center" vertical="top"/>
    </xf>
    <xf numFmtId="49" fontId="4" fillId="0" borderId="17" xfId="0" applyNumberFormat="1" applyFont="1" applyFill="1" applyBorder="1" applyAlignment="1">
      <alignment horizontal="center" vertical="top"/>
    </xf>
    <xf numFmtId="0" fontId="1" fillId="0" borderId="6" xfId="0" applyFont="1" applyBorder="1" applyAlignment="1">
      <alignment horizontal="center" vertical="top"/>
    </xf>
    <xf numFmtId="0" fontId="8" fillId="0" borderId="2" xfId="0" applyFont="1" applyFill="1" applyBorder="1" applyAlignment="1">
      <alignment vertical="top" wrapText="1"/>
    </xf>
    <xf numFmtId="49" fontId="4" fillId="0" borderId="7" xfId="0" applyNumberFormat="1" applyFont="1" applyFill="1" applyBorder="1" applyAlignment="1">
      <alignment horizontal="center" vertical="top"/>
    </xf>
    <xf numFmtId="0" fontId="8" fillId="0" borderId="8" xfId="0" applyFont="1" applyFill="1" applyBorder="1" applyAlignment="1">
      <alignment vertical="top" wrapText="1"/>
    </xf>
    <xf numFmtId="49" fontId="4" fillId="0" borderId="13" xfId="0" applyNumberFormat="1" applyFont="1" applyFill="1" applyBorder="1" applyAlignment="1">
      <alignment horizontal="center" vertical="top"/>
    </xf>
    <xf numFmtId="0" fontId="8" fillId="0" borderId="32" xfId="0" applyFont="1" applyFill="1" applyBorder="1" applyAlignment="1">
      <alignment vertical="top" wrapText="1"/>
    </xf>
    <xf numFmtId="49" fontId="4" fillId="0" borderId="54" xfId="0" applyNumberFormat="1" applyFont="1" applyFill="1" applyBorder="1" applyAlignment="1">
      <alignment vertical="top"/>
    </xf>
    <xf numFmtId="49" fontId="4" fillId="0" borderId="55" xfId="0" applyNumberFormat="1" applyFont="1" applyFill="1" applyBorder="1" applyAlignment="1">
      <alignment vertical="top"/>
    </xf>
    <xf numFmtId="49" fontId="4" fillId="0" borderId="55" xfId="0" applyNumberFormat="1" applyFont="1" applyFill="1" applyBorder="1" applyAlignment="1">
      <alignment horizontal="center" vertical="top"/>
    </xf>
    <xf numFmtId="165" fontId="4" fillId="6" borderId="42" xfId="0" applyNumberFormat="1" applyFont="1" applyFill="1" applyBorder="1" applyAlignment="1">
      <alignment horizontal="center" vertical="top" wrapText="1"/>
    </xf>
    <xf numFmtId="164" fontId="1" fillId="6" borderId="47" xfId="0" applyNumberFormat="1" applyFont="1" applyFill="1" applyBorder="1" applyAlignment="1">
      <alignment horizontal="center" vertical="top" wrapText="1"/>
    </xf>
    <xf numFmtId="1" fontId="4" fillId="0" borderId="4" xfId="0" applyNumberFormat="1" applyFont="1" applyFill="1" applyBorder="1" applyAlignment="1">
      <alignment horizontal="center" vertical="top" wrapText="1"/>
    </xf>
    <xf numFmtId="1" fontId="4" fillId="0" borderId="40" xfId="0" applyNumberFormat="1" applyFont="1" applyFill="1" applyBorder="1" applyAlignment="1">
      <alignment horizontal="center" vertical="top" wrapText="1"/>
    </xf>
    <xf numFmtId="1" fontId="1" fillId="0" borderId="5" xfId="0" applyNumberFormat="1" applyFont="1" applyBorder="1" applyAlignment="1">
      <alignment horizontal="center" vertical="top"/>
    </xf>
    <xf numFmtId="165" fontId="4" fillId="6" borderId="56" xfId="0" applyNumberFormat="1" applyFont="1" applyFill="1" applyBorder="1" applyAlignment="1">
      <alignment horizontal="center" vertical="top" wrapText="1"/>
    </xf>
    <xf numFmtId="164" fontId="1" fillId="6" borderId="64" xfId="0" applyNumberFormat="1" applyFont="1" applyFill="1" applyBorder="1" applyAlignment="1">
      <alignment horizontal="center" vertical="top" wrapText="1"/>
    </xf>
    <xf numFmtId="1" fontId="4" fillId="0" borderId="10" xfId="0" applyNumberFormat="1" applyFont="1" applyFill="1" applyBorder="1" applyAlignment="1">
      <alignment horizontal="center" vertical="top" wrapText="1"/>
    </xf>
    <xf numFmtId="1" fontId="4" fillId="0" borderId="31" xfId="0" applyNumberFormat="1" applyFont="1" applyFill="1" applyBorder="1" applyAlignment="1">
      <alignment horizontal="center" vertical="top" wrapText="1"/>
    </xf>
    <xf numFmtId="1" fontId="2" fillId="0" borderId="11" xfId="0" applyNumberFormat="1" applyFont="1" applyBorder="1"/>
    <xf numFmtId="164" fontId="3" fillId="8" borderId="66" xfId="0" applyNumberFormat="1" applyFont="1" applyFill="1" applyBorder="1" applyAlignment="1">
      <alignment horizontal="center" vertical="top" wrapText="1"/>
    </xf>
    <xf numFmtId="49" fontId="1" fillId="0" borderId="16" xfId="0" applyNumberFormat="1" applyFont="1" applyFill="1" applyBorder="1" applyAlignment="1">
      <alignment horizontal="center" vertical="top" wrapText="1"/>
    </xf>
    <xf numFmtId="49" fontId="5" fillId="0" borderId="25" xfId="0" applyNumberFormat="1" applyFont="1" applyFill="1" applyBorder="1" applyAlignment="1">
      <alignment horizontal="center" vertical="top" wrapText="1"/>
    </xf>
    <xf numFmtId="49" fontId="2" fillId="0" borderId="17" xfId="0" applyNumberFormat="1" applyFont="1" applyBorder="1"/>
    <xf numFmtId="165" fontId="4" fillId="0" borderId="6" xfId="0" applyNumberFormat="1" applyFont="1" applyFill="1" applyBorder="1" applyAlignment="1">
      <alignment horizontal="center" vertical="top" wrapText="1"/>
    </xf>
    <xf numFmtId="164" fontId="1" fillId="0" borderId="42" xfId="0" applyNumberFormat="1" applyFont="1" applyFill="1" applyBorder="1" applyAlignment="1">
      <alignment horizontal="center" vertical="top"/>
    </xf>
    <xf numFmtId="0" fontId="4" fillId="0" borderId="27" xfId="0" applyFont="1" applyFill="1" applyBorder="1" applyAlignment="1">
      <alignment vertical="top" wrapText="1"/>
    </xf>
    <xf numFmtId="0" fontId="4" fillId="0" borderId="28" xfId="0" applyFont="1" applyFill="1" applyBorder="1" applyAlignment="1">
      <alignment horizontal="center" vertical="top" wrapText="1"/>
    </xf>
    <xf numFmtId="0" fontId="4" fillId="0" borderId="4" xfId="0" applyFont="1" applyFill="1" applyBorder="1" applyAlignment="1">
      <alignment horizontal="center" vertical="top"/>
    </xf>
    <xf numFmtId="0" fontId="4" fillId="0" borderId="10" xfId="0" applyFont="1" applyFill="1" applyBorder="1" applyAlignment="1">
      <alignment horizontal="center" vertical="top"/>
    </xf>
    <xf numFmtId="0" fontId="4" fillId="0" borderId="3" xfId="0" applyNumberFormat="1" applyFont="1" applyFill="1" applyBorder="1" applyAlignment="1">
      <alignment horizontal="center" vertical="top"/>
    </xf>
    <xf numFmtId="0" fontId="4" fillId="0" borderId="7" xfId="0" applyNumberFormat="1" applyFont="1" applyFill="1" applyBorder="1" applyAlignment="1">
      <alignment horizontal="center" vertical="top"/>
    </xf>
    <xf numFmtId="165" fontId="4" fillId="0" borderId="33"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165" fontId="4" fillId="7" borderId="28" xfId="0" applyNumberFormat="1" applyFont="1" applyFill="1" applyBorder="1" applyAlignment="1">
      <alignment horizontal="center" vertical="top" wrapText="1"/>
    </xf>
    <xf numFmtId="0" fontId="1" fillId="0" borderId="2" xfId="0" applyFont="1" applyFill="1" applyBorder="1" applyAlignment="1">
      <alignment horizontal="left" vertical="top" wrapText="1"/>
    </xf>
    <xf numFmtId="165" fontId="4" fillId="7" borderId="49" xfId="0" applyNumberFormat="1" applyFont="1" applyFill="1" applyBorder="1" applyAlignment="1">
      <alignment horizontal="center" vertical="top" wrapText="1"/>
    </xf>
    <xf numFmtId="0" fontId="1" fillId="0" borderId="32" xfId="0" applyFont="1" applyFill="1" applyBorder="1" applyAlignment="1">
      <alignment horizontal="left" vertical="top" wrapText="1"/>
    </xf>
    <xf numFmtId="0" fontId="1" fillId="0" borderId="35" xfId="0" applyFont="1" applyFill="1" applyBorder="1" applyAlignment="1">
      <alignment horizontal="left" vertical="top" wrapText="1"/>
    </xf>
    <xf numFmtId="0" fontId="4" fillId="0" borderId="17" xfId="0" applyNumberFormat="1" applyFont="1" applyFill="1" applyBorder="1" applyAlignment="1">
      <alignment horizontal="center" vertical="top"/>
    </xf>
    <xf numFmtId="0" fontId="4" fillId="0" borderId="37" xfId="0" applyFont="1" applyBorder="1" applyAlignment="1">
      <alignment horizontal="left"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4" fillId="0" borderId="12" xfId="0" applyFont="1" applyFill="1" applyBorder="1" applyAlignment="1">
      <alignment horizontal="center" vertical="top" wrapText="1"/>
    </xf>
    <xf numFmtId="165" fontId="4" fillId="7" borderId="6" xfId="0" applyNumberFormat="1" applyFont="1" applyFill="1" applyBorder="1" applyAlignment="1">
      <alignment horizontal="center" vertical="top" wrapText="1"/>
    </xf>
    <xf numFmtId="165" fontId="4" fillId="0" borderId="68" xfId="0" applyNumberFormat="1" applyFont="1" applyFill="1" applyBorder="1" applyAlignment="1">
      <alignment horizontal="center" vertical="top" wrapText="1"/>
    </xf>
    <xf numFmtId="164" fontId="1" fillId="0" borderId="29" xfId="0" applyNumberFormat="1" applyFont="1" applyFill="1" applyBorder="1" applyAlignment="1">
      <alignment horizontal="center" vertical="top"/>
    </xf>
    <xf numFmtId="0" fontId="4" fillId="0" borderId="3" xfId="0" applyFont="1" applyFill="1" applyBorder="1" applyAlignment="1">
      <alignment horizontal="center" vertical="top" wrapText="1"/>
    </xf>
    <xf numFmtId="0" fontId="4" fillId="0" borderId="7" xfId="0" applyFont="1" applyFill="1" applyBorder="1" applyAlignment="1">
      <alignment horizontal="center" vertical="top" wrapText="1"/>
    </xf>
    <xf numFmtId="165" fontId="4" fillId="0" borderId="57"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165" fontId="4" fillId="0" borderId="47" xfId="0" applyNumberFormat="1" applyFont="1" applyFill="1" applyBorder="1" applyAlignment="1">
      <alignment horizontal="center" vertical="top" wrapText="1"/>
    </xf>
    <xf numFmtId="49" fontId="5" fillId="4" borderId="24" xfId="0" applyNumberFormat="1" applyFont="1" applyFill="1" applyBorder="1" applyAlignment="1">
      <alignment horizontal="center" vertical="top" wrapText="1"/>
    </xf>
    <xf numFmtId="164" fontId="3" fillId="5" borderId="20" xfId="0" applyNumberFormat="1" applyFont="1" applyFill="1" applyBorder="1" applyAlignment="1">
      <alignment horizontal="center" vertical="top" wrapText="1"/>
    </xf>
    <xf numFmtId="164" fontId="3" fillId="4" borderId="20" xfId="0" applyNumberFormat="1" applyFont="1" applyFill="1" applyBorder="1" applyAlignment="1">
      <alignment horizontal="center" vertical="top"/>
    </xf>
    <xf numFmtId="49" fontId="5" fillId="3" borderId="24" xfId="0" applyNumberFormat="1" applyFont="1" applyFill="1" applyBorder="1" applyAlignment="1">
      <alignment horizontal="center" vertical="top"/>
    </xf>
    <xf numFmtId="164" fontId="3" fillId="3" borderId="20" xfId="0" applyNumberFormat="1" applyFont="1" applyFill="1" applyBorder="1" applyAlignment="1">
      <alignment horizontal="center" vertical="top"/>
    </xf>
    <xf numFmtId="49" fontId="4" fillId="0" borderId="0" xfId="0" applyNumberFormat="1" applyFont="1" applyFill="1" applyBorder="1" applyAlignment="1">
      <alignment vertical="top"/>
    </xf>
    <xf numFmtId="165" fontId="1" fillId="0" borderId="0" xfId="0" applyNumberFormat="1" applyFont="1" applyFill="1" applyBorder="1" applyAlignment="1">
      <alignment vertical="top"/>
    </xf>
    <xf numFmtId="0" fontId="4" fillId="0" borderId="0" xfId="0" applyFont="1" applyAlignment="1">
      <alignment vertical="top"/>
    </xf>
    <xf numFmtId="0" fontId="4" fillId="7" borderId="0" xfId="0" applyFont="1" applyFill="1" applyAlignment="1">
      <alignment vertical="top"/>
    </xf>
    <xf numFmtId="165" fontId="1" fillId="7" borderId="0" xfId="0" applyNumberFormat="1" applyFont="1" applyFill="1" applyBorder="1" applyAlignment="1">
      <alignment vertical="top" wrapText="1"/>
    </xf>
    <xf numFmtId="165" fontId="3" fillId="7" borderId="0" xfId="0" applyNumberFormat="1" applyFont="1" applyFill="1" applyBorder="1" applyAlignment="1">
      <alignment horizontal="center" vertical="top" wrapText="1"/>
    </xf>
    <xf numFmtId="0" fontId="2" fillId="7" borderId="0" xfId="0" applyFont="1" applyFill="1"/>
    <xf numFmtId="0" fontId="4" fillId="6" borderId="0" xfId="0" applyFont="1" applyFill="1" applyBorder="1" applyAlignment="1">
      <alignment vertical="top"/>
    </xf>
    <xf numFmtId="0" fontId="1" fillId="6" borderId="0" xfId="0" applyFont="1" applyFill="1" applyBorder="1" applyAlignment="1">
      <alignment vertical="top"/>
    </xf>
    <xf numFmtId="0" fontId="1" fillId="0" borderId="0" xfId="0" applyFont="1" applyBorder="1" applyAlignment="1">
      <alignment vertical="top"/>
    </xf>
    <xf numFmtId="0" fontId="4" fillId="0" borderId="0" xfId="0" applyNumberFormat="1" applyFont="1" applyAlignment="1">
      <alignment vertical="top"/>
    </xf>
    <xf numFmtId="0" fontId="1" fillId="0" borderId="0" xfId="0" applyFont="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horizontal="center" vertical="top"/>
    </xf>
    <xf numFmtId="0" fontId="1" fillId="0" borderId="0" xfId="0" applyFont="1" applyAlignment="1">
      <alignment vertical="top"/>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3" xfId="0" applyFont="1" applyFill="1" applyBorder="1" applyAlignment="1">
      <alignment horizontal="center" vertical="top" wrapText="1"/>
    </xf>
    <xf numFmtId="49" fontId="4" fillId="0" borderId="17" xfId="0" applyNumberFormat="1" applyFont="1" applyFill="1" applyBorder="1" applyAlignment="1">
      <alignment vertical="top"/>
    </xf>
    <xf numFmtId="0" fontId="1" fillId="7" borderId="12" xfId="0" applyFont="1" applyFill="1" applyBorder="1" applyAlignment="1">
      <alignment horizontal="center" vertical="top"/>
    </xf>
    <xf numFmtId="0" fontId="4" fillId="7" borderId="42" xfId="0" applyFont="1" applyFill="1" applyBorder="1" applyAlignment="1">
      <alignment vertical="top" wrapText="1"/>
    </xf>
    <xf numFmtId="0" fontId="4" fillId="0" borderId="0" xfId="0" applyFont="1" applyAlignment="1">
      <alignment horizontal="center" vertical="top"/>
    </xf>
    <xf numFmtId="49" fontId="5" fillId="4" borderId="30" xfId="0" applyNumberFormat="1" applyFont="1" applyFill="1" applyBorder="1" applyAlignment="1">
      <alignment vertical="top"/>
    </xf>
    <xf numFmtId="49" fontId="5" fillId="6" borderId="31" xfId="0" applyNumberFormat="1" applyFont="1" applyFill="1" applyBorder="1" applyAlignment="1">
      <alignment vertical="top"/>
    </xf>
    <xf numFmtId="49" fontId="5" fillId="6" borderId="40" xfId="0" applyNumberFormat="1" applyFont="1" applyFill="1" applyBorder="1" applyAlignment="1">
      <alignment vertical="top"/>
    </xf>
    <xf numFmtId="49" fontId="5" fillId="6" borderId="25" xfId="0" applyNumberFormat="1" applyFont="1" applyFill="1" applyBorder="1" applyAlignment="1">
      <alignment vertical="top"/>
    </xf>
    <xf numFmtId="0" fontId="11" fillId="0" borderId="0" xfId="0" applyFont="1"/>
    <xf numFmtId="49" fontId="3" fillId="4" borderId="23" xfId="0" applyNumberFormat="1" applyFont="1" applyFill="1" applyBorder="1" applyAlignment="1">
      <alignment horizontal="center" vertical="top" wrapText="1"/>
    </xf>
    <xf numFmtId="49" fontId="3" fillId="4" borderId="24" xfId="0" applyNumberFormat="1" applyFont="1" applyFill="1" applyBorder="1" applyAlignment="1">
      <alignment horizontal="center" vertical="top"/>
    </xf>
    <xf numFmtId="49" fontId="3" fillId="5" borderId="25" xfId="0" applyNumberFormat="1" applyFont="1" applyFill="1" applyBorder="1" applyAlignment="1">
      <alignment horizontal="center" vertical="top"/>
    </xf>
    <xf numFmtId="49" fontId="3" fillId="4" borderId="27" xfId="0" applyNumberFormat="1" applyFont="1" applyFill="1" applyBorder="1" applyAlignment="1">
      <alignment horizontal="center" vertical="top"/>
    </xf>
    <xf numFmtId="49" fontId="3" fillId="5" borderId="40" xfId="0" applyNumberFormat="1" applyFont="1" applyFill="1" applyBorder="1" applyAlignment="1">
      <alignment horizontal="center" vertical="top"/>
    </xf>
    <xf numFmtId="49" fontId="3" fillId="4" borderId="37" xfId="0" applyNumberFormat="1" applyFont="1" applyFill="1" applyBorder="1" applyAlignment="1">
      <alignment horizontal="center" vertical="top"/>
    </xf>
    <xf numFmtId="0" fontId="1" fillId="7" borderId="54" xfId="0" applyFont="1" applyFill="1" applyBorder="1" applyAlignment="1">
      <alignment horizontal="center" vertical="top" wrapText="1"/>
    </xf>
    <xf numFmtId="0" fontId="1" fillId="7" borderId="55" xfId="0" applyFont="1" applyFill="1" applyBorder="1" applyAlignment="1">
      <alignment horizontal="center" vertical="top" wrapText="1"/>
    </xf>
    <xf numFmtId="49" fontId="3" fillId="4" borderId="37" xfId="0" applyNumberFormat="1" applyFont="1" applyFill="1" applyBorder="1" applyAlignment="1">
      <alignment vertical="top"/>
    </xf>
    <xf numFmtId="49" fontId="3" fillId="5" borderId="16" xfId="0" applyNumberFormat="1" applyFont="1" applyFill="1" applyBorder="1" applyAlignment="1">
      <alignment vertical="top"/>
    </xf>
    <xf numFmtId="49" fontId="3" fillId="6" borderId="25" xfId="0" applyNumberFormat="1" applyFont="1" applyFill="1" applyBorder="1" applyAlignment="1">
      <alignment vertical="top"/>
    </xf>
    <xf numFmtId="49" fontId="3" fillId="4" borderId="20" xfId="0" applyNumberFormat="1" applyFont="1" applyFill="1" applyBorder="1" applyAlignment="1">
      <alignment horizontal="center" vertical="top"/>
    </xf>
    <xf numFmtId="49" fontId="3" fillId="5" borderId="60" xfId="0" applyNumberFormat="1" applyFont="1" applyFill="1" applyBorder="1" applyAlignment="1">
      <alignment horizontal="center" vertical="top"/>
    </xf>
    <xf numFmtId="49" fontId="3" fillId="5" borderId="61" xfId="0" applyNumberFormat="1" applyFont="1" applyFill="1" applyBorder="1" applyAlignment="1">
      <alignment horizontal="center" vertical="top"/>
    </xf>
    <xf numFmtId="49" fontId="3" fillId="4" borderId="27" xfId="0" applyNumberFormat="1" applyFont="1" applyFill="1" applyBorder="1" applyAlignment="1">
      <alignment vertical="top"/>
    </xf>
    <xf numFmtId="49" fontId="3" fillId="5" borderId="4" xfId="0" applyNumberFormat="1" applyFont="1" applyFill="1" applyBorder="1" applyAlignment="1">
      <alignment vertical="top"/>
    </xf>
    <xf numFmtId="49" fontId="3" fillId="6" borderId="40" xfId="0" applyNumberFormat="1" applyFont="1" applyFill="1" applyBorder="1" applyAlignment="1">
      <alignment vertical="top"/>
    </xf>
    <xf numFmtId="0" fontId="1" fillId="0" borderId="29" xfId="0" applyFont="1" applyFill="1" applyBorder="1" applyAlignment="1">
      <alignment vertical="top" wrapText="1"/>
    </xf>
    <xf numFmtId="49" fontId="3" fillId="4" borderId="30" xfId="0" applyNumberFormat="1" applyFont="1" applyFill="1" applyBorder="1" applyAlignment="1">
      <alignment vertical="top"/>
    </xf>
    <xf numFmtId="49" fontId="3" fillId="5" borderId="10" xfId="0" applyNumberFormat="1" applyFont="1" applyFill="1" applyBorder="1" applyAlignment="1">
      <alignment vertical="top"/>
    </xf>
    <xf numFmtId="49" fontId="3" fillId="6" borderId="31" xfId="0" applyNumberFormat="1" applyFont="1" applyFill="1" applyBorder="1" applyAlignment="1">
      <alignment vertical="top"/>
    </xf>
    <xf numFmtId="0" fontId="1" fillId="0" borderId="56" xfId="0" applyFont="1" applyFill="1" applyBorder="1" applyAlignment="1">
      <alignment vertical="top" wrapText="1"/>
    </xf>
    <xf numFmtId="164" fontId="1" fillId="7" borderId="0" xfId="0" applyNumberFormat="1" applyFont="1" applyFill="1" applyAlignment="1">
      <alignment horizontal="right" vertical="top"/>
    </xf>
    <xf numFmtId="164" fontId="1" fillId="7" borderId="0" xfId="0" applyNumberFormat="1" applyFont="1" applyFill="1" applyAlignment="1">
      <alignment horizontal="center" vertical="top"/>
    </xf>
    <xf numFmtId="164" fontId="1" fillId="7" borderId="0" xfId="0" applyNumberFormat="1" applyFont="1" applyFill="1" applyAlignment="1">
      <alignment vertical="top"/>
    </xf>
    <xf numFmtId="0" fontId="14" fillId="0" borderId="0" xfId="0" applyFont="1"/>
    <xf numFmtId="49" fontId="5" fillId="4" borderId="30" xfId="0" applyNumberFormat="1" applyFont="1" applyFill="1" applyBorder="1" applyAlignment="1">
      <alignment horizontal="center" vertical="top"/>
    </xf>
    <xf numFmtId="0" fontId="4" fillId="0" borderId="32" xfId="0" applyFont="1" applyFill="1" applyBorder="1" applyAlignment="1">
      <alignment horizontal="left" vertical="top" wrapText="1"/>
    </xf>
    <xf numFmtId="165" fontId="1" fillId="6" borderId="0" xfId="0" applyNumberFormat="1" applyFont="1" applyFill="1" applyBorder="1" applyAlignment="1">
      <alignment horizontal="center" vertical="top" wrapText="1"/>
    </xf>
    <xf numFmtId="0" fontId="5" fillId="8" borderId="39" xfId="0" applyFont="1" applyFill="1" applyBorder="1" applyAlignment="1">
      <alignment horizontal="right" vertical="top" wrapText="1"/>
    </xf>
    <xf numFmtId="0" fontId="5" fillId="8" borderId="66" xfId="0" applyFont="1" applyFill="1" applyBorder="1" applyAlignment="1">
      <alignment horizontal="right" vertical="top" wrapText="1"/>
    </xf>
    <xf numFmtId="165" fontId="3" fillId="6" borderId="0" xfId="0" applyNumberFormat="1" applyFont="1" applyFill="1" applyBorder="1" applyAlignment="1">
      <alignment horizontal="center" vertical="top" wrapText="1"/>
    </xf>
    <xf numFmtId="0" fontId="3" fillId="6" borderId="0" xfId="0" applyFont="1" applyFill="1" applyBorder="1" applyAlignment="1">
      <alignment horizontal="center" vertical="center" wrapText="1"/>
    </xf>
    <xf numFmtId="0" fontId="4" fillId="0" borderId="16" xfId="0" applyNumberFormat="1" applyFont="1" applyFill="1" applyBorder="1" applyAlignment="1">
      <alignment horizontal="center" vertical="top"/>
    </xf>
    <xf numFmtId="49" fontId="5" fillId="5" borderId="48"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0" fontId="4" fillId="0" borderId="2" xfId="0" applyFont="1" applyFill="1" applyBorder="1" applyAlignment="1">
      <alignment horizontal="left" vertical="top" wrapText="1"/>
    </xf>
    <xf numFmtId="0" fontId="4" fillId="0" borderId="8" xfId="0" applyFont="1" applyFill="1" applyBorder="1" applyAlignment="1">
      <alignment horizontal="left" vertical="top" wrapText="1"/>
    </xf>
    <xf numFmtId="49" fontId="3" fillId="0" borderId="5" xfId="0" applyNumberFormat="1" applyFont="1" applyBorder="1" applyAlignment="1">
      <alignment horizontal="center" vertical="top"/>
    </xf>
    <xf numFmtId="0" fontId="1" fillId="0" borderId="27" xfId="0" applyFont="1" applyFill="1" applyBorder="1" applyAlignment="1">
      <alignment horizontal="left" vertical="top" wrapText="1"/>
    </xf>
    <xf numFmtId="0" fontId="0" fillId="0" borderId="0" xfId="0" applyAlignment="1">
      <alignment horizontal="center"/>
    </xf>
    <xf numFmtId="0" fontId="16" fillId="0" borderId="0" xfId="0" applyFont="1"/>
    <xf numFmtId="3" fontId="7" fillId="0" borderId="2" xfId="0" applyNumberFormat="1" applyFont="1" applyBorder="1" applyAlignment="1">
      <alignment horizontal="center" vertical="top" wrapText="1"/>
    </xf>
    <xf numFmtId="3" fontId="1" fillId="0" borderId="15" xfId="0" applyNumberFormat="1" applyFont="1" applyBorder="1" applyAlignment="1">
      <alignment horizontal="center" vertical="center" textRotation="90" wrapText="1"/>
    </xf>
    <xf numFmtId="3" fontId="1" fillId="0" borderId="15" xfId="0" applyNumberFormat="1" applyFont="1" applyFill="1" applyBorder="1" applyAlignment="1">
      <alignment horizontal="center" vertical="center" textRotation="90" wrapText="1"/>
    </xf>
    <xf numFmtId="49" fontId="5" fillId="4" borderId="23" xfId="0" applyNumberFormat="1" applyFont="1" applyFill="1" applyBorder="1" applyAlignment="1">
      <alignment horizontal="center" vertical="top" wrapText="1"/>
    </xf>
    <xf numFmtId="49" fontId="5" fillId="5" borderId="25" xfId="0" applyNumberFormat="1" applyFont="1" applyFill="1" applyBorder="1" applyAlignment="1">
      <alignment horizontal="center" vertical="top"/>
    </xf>
    <xf numFmtId="3" fontId="1" fillId="7" borderId="29" xfId="0" applyNumberFormat="1" applyFont="1" applyFill="1" applyBorder="1" applyAlignment="1">
      <alignment horizontal="center" vertical="top"/>
    </xf>
    <xf numFmtId="3" fontId="1" fillId="7" borderId="7" xfId="0" applyNumberFormat="1" applyFont="1" applyFill="1" applyBorder="1" applyAlignment="1">
      <alignment horizontal="center" vertical="top"/>
    </xf>
    <xf numFmtId="3" fontId="1" fillId="7" borderId="3" xfId="0" applyNumberFormat="1" applyFont="1" applyFill="1" applyBorder="1" applyAlignment="1">
      <alignment horizontal="center" vertical="top"/>
    </xf>
    <xf numFmtId="3" fontId="1" fillId="0" borderId="3" xfId="0" applyNumberFormat="1" applyFont="1" applyFill="1" applyBorder="1" applyAlignment="1">
      <alignment horizontal="center" vertical="top"/>
    </xf>
    <xf numFmtId="3" fontId="1" fillId="0" borderId="7" xfId="0" applyNumberFormat="1" applyFont="1" applyFill="1" applyBorder="1" applyAlignment="1">
      <alignment horizontal="center" vertical="top"/>
    </xf>
    <xf numFmtId="3" fontId="1" fillId="0" borderId="26" xfId="0" applyNumberFormat="1" applyFont="1" applyFill="1" applyBorder="1" applyAlignment="1">
      <alignment horizontal="center" vertical="top"/>
    </xf>
    <xf numFmtId="3" fontId="1" fillId="0" borderId="28" xfId="0" applyNumberFormat="1" applyFont="1" applyFill="1" applyBorder="1" applyAlignment="1">
      <alignment horizontal="center" vertical="top"/>
    </xf>
    <xf numFmtId="3" fontId="1" fillId="0" borderId="53" xfId="0" applyNumberFormat="1" applyFont="1" applyFill="1" applyBorder="1" applyAlignment="1">
      <alignment horizontal="center" vertical="top"/>
    </xf>
    <xf numFmtId="3" fontId="1" fillId="0" borderId="55" xfId="0" applyNumberFormat="1" applyFont="1" applyFill="1" applyBorder="1" applyAlignment="1">
      <alignment horizontal="center" vertical="top"/>
    </xf>
    <xf numFmtId="3" fontId="1" fillId="7" borderId="8" xfId="0" applyNumberFormat="1" applyFont="1" applyFill="1" applyBorder="1" applyAlignment="1">
      <alignment horizontal="center" vertical="top"/>
    </xf>
    <xf numFmtId="3" fontId="1" fillId="7" borderId="9" xfId="0" applyNumberFormat="1" applyFont="1" applyFill="1" applyBorder="1" applyAlignment="1">
      <alignment horizontal="center" vertical="top"/>
    </xf>
    <xf numFmtId="3" fontId="1" fillId="0" borderId="10" xfId="0" applyNumberFormat="1" applyFont="1" applyFill="1" applyBorder="1" applyAlignment="1">
      <alignment horizontal="center" vertical="top"/>
    </xf>
    <xf numFmtId="3" fontId="1" fillId="0" borderId="11" xfId="0" applyNumberFormat="1" applyFont="1" applyFill="1" applyBorder="1" applyAlignment="1">
      <alignment horizontal="center" vertical="top"/>
    </xf>
    <xf numFmtId="3" fontId="1" fillId="0" borderId="31" xfId="0" applyNumberFormat="1" applyFont="1" applyFill="1" applyBorder="1" applyAlignment="1">
      <alignment horizontal="center" vertical="top"/>
    </xf>
    <xf numFmtId="3" fontId="1" fillId="0" borderId="12" xfId="0" applyNumberFormat="1" applyFont="1" applyFill="1" applyBorder="1" applyAlignment="1">
      <alignment horizontal="center" vertical="top"/>
    </xf>
    <xf numFmtId="0" fontId="6" fillId="0" borderId="33" xfId="0" applyFont="1" applyFill="1" applyBorder="1" applyAlignment="1">
      <alignment horizontal="center" vertical="top" wrapText="1"/>
    </xf>
    <xf numFmtId="3" fontId="1" fillId="0" borderId="53" xfId="0" applyNumberFormat="1" applyFont="1" applyFill="1" applyBorder="1" applyAlignment="1">
      <alignment horizontal="center" vertical="top" wrapText="1"/>
    </xf>
    <xf numFmtId="3" fontId="1" fillId="0" borderId="55" xfId="0" applyNumberFormat="1" applyFont="1" applyFill="1" applyBorder="1" applyAlignment="1">
      <alignment horizontal="center" vertical="top" wrapText="1"/>
    </xf>
    <xf numFmtId="3" fontId="1" fillId="0" borderId="8" xfId="0" applyNumberFormat="1" applyFont="1" applyFill="1" applyBorder="1" applyAlignment="1">
      <alignment horizontal="center" vertical="top"/>
    </xf>
    <xf numFmtId="3" fontId="1" fillId="0" borderId="9" xfId="0" applyNumberFormat="1" applyFont="1" applyFill="1" applyBorder="1" applyAlignment="1">
      <alignment horizontal="center" vertical="top"/>
    </xf>
    <xf numFmtId="3" fontId="1" fillId="0" borderId="13" xfId="0" applyNumberFormat="1" applyFont="1" applyFill="1" applyBorder="1" applyAlignment="1">
      <alignment horizontal="center" vertical="top"/>
    </xf>
    <xf numFmtId="3" fontId="1" fillId="0" borderId="59" xfId="0" applyNumberFormat="1" applyFont="1" applyFill="1" applyBorder="1" applyAlignment="1">
      <alignment horizontal="center" vertical="top"/>
    </xf>
    <xf numFmtId="3" fontId="1" fillId="0" borderId="57" xfId="0" applyNumberFormat="1" applyFont="1" applyFill="1" applyBorder="1" applyAlignment="1">
      <alignment horizontal="center" vertical="top"/>
    </xf>
    <xf numFmtId="0" fontId="7" fillId="0" borderId="33" xfId="0" applyFont="1" applyFill="1" applyBorder="1" applyAlignment="1">
      <alignment horizontal="center" vertical="top" wrapText="1"/>
    </xf>
    <xf numFmtId="3" fontId="1" fillId="0" borderId="32" xfId="0" applyNumberFormat="1" applyFont="1" applyFill="1" applyBorder="1" applyAlignment="1">
      <alignment horizontal="center" vertical="top"/>
    </xf>
    <xf numFmtId="3" fontId="1" fillId="0" borderId="54" xfId="0" applyNumberFormat="1" applyFont="1" applyFill="1" applyBorder="1" applyAlignment="1">
      <alignment horizontal="center" vertical="top"/>
    </xf>
    <xf numFmtId="3" fontId="1" fillId="0" borderId="34" xfId="0" applyNumberFormat="1" applyFont="1" applyFill="1" applyBorder="1" applyAlignment="1">
      <alignment horizontal="center" vertical="top"/>
    </xf>
    <xf numFmtId="3" fontId="1" fillId="0" borderId="33" xfId="0" applyNumberFormat="1" applyFont="1" applyFill="1" applyBorder="1" applyAlignment="1">
      <alignment horizontal="center" vertical="top"/>
    </xf>
    <xf numFmtId="0" fontId="1" fillId="0" borderId="33" xfId="0" applyFont="1" applyFill="1" applyBorder="1" applyAlignment="1">
      <alignment horizontal="center" vertical="top" wrapText="1"/>
    </xf>
    <xf numFmtId="3" fontId="1" fillId="7" borderId="53" xfId="0" applyNumberFormat="1" applyFont="1" applyFill="1" applyBorder="1" applyAlignment="1">
      <alignment horizontal="center" vertical="top"/>
    </xf>
    <xf numFmtId="3" fontId="1" fillId="7" borderId="55" xfId="0" applyNumberFormat="1" applyFont="1" applyFill="1" applyBorder="1" applyAlignment="1">
      <alignment horizontal="center" vertical="top"/>
    </xf>
    <xf numFmtId="3" fontId="3" fillId="8" borderId="45" xfId="0" applyNumberFormat="1" applyFont="1" applyFill="1" applyBorder="1" applyAlignment="1">
      <alignment horizontal="center" vertical="top"/>
    </xf>
    <xf numFmtId="3" fontId="3" fillId="8" borderId="19" xfId="0" applyNumberFormat="1" applyFont="1" applyFill="1" applyBorder="1" applyAlignment="1">
      <alignment horizontal="center" vertical="top"/>
    </xf>
    <xf numFmtId="3" fontId="3" fillId="8" borderId="14" xfId="0" applyNumberFormat="1" applyFont="1" applyFill="1" applyBorder="1" applyAlignment="1">
      <alignment horizontal="center" vertical="top"/>
    </xf>
    <xf numFmtId="3" fontId="3" fillId="8" borderId="67" xfId="0" applyNumberFormat="1" applyFont="1" applyFill="1" applyBorder="1" applyAlignment="1">
      <alignment horizontal="center" vertical="top"/>
    </xf>
    <xf numFmtId="3" fontId="3" fillId="8" borderId="66" xfId="0" applyNumberFormat="1" applyFont="1" applyFill="1" applyBorder="1" applyAlignment="1">
      <alignment horizontal="center" vertical="top"/>
    </xf>
    <xf numFmtId="3" fontId="3" fillId="8" borderId="39" xfId="0" applyNumberFormat="1" applyFont="1" applyFill="1" applyBorder="1" applyAlignment="1">
      <alignment horizontal="center" vertical="top"/>
    </xf>
    <xf numFmtId="3" fontId="3" fillId="8" borderId="38" xfId="0" applyNumberFormat="1" applyFont="1" applyFill="1" applyBorder="1" applyAlignment="1">
      <alignment horizontal="center" vertical="top"/>
    </xf>
    <xf numFmtId="49" fontId="5" fillId="4" borderId="27" xfId="0" applyNumberFormat="1" applyFont="1" applyFill="1" applyBorder="1" applyAlignment="1">
      <alignment horizontal="center" vertical="top"/>
    </xf>
    <xf numFmtId="49" fontId="5" fillId="5" borderId="40" xfId="0" applyNumberFormat="1" applyFont="1" applyFill="1" applyBorder="1" applyAlignment="1">
      <alignment horizontal="center" vertical="top"/>
    </xf>
    <xf numFmtId="0" fontId="1" fillId="0" borderId="29" xfId="0" applyFont="1" applyFill="1" applyBorder="1" applyAlignment="1">
      <alignment horizontal="center" vertical="top" wrapText="1"/>
    </xf>
    <xf numFmtId="3" fontId="1" fillId="7" borderId="42" xfId="0" applyNumberFormat="1" applyFont="1" applyFill="1" applyBorder="1" applyAlignment="1">
      <alignment horizontal="center" vertical="top"/>
    </xf>
    <xf numFmtId="3" fontId="1" fillId="7" borderId="5" xfId="0" applyNumberFormat="1" applyFont="1" applyFill="1" applyBorder="1" applyAlignment="1">
      <alignment horizontal="center" vertical="top"/>
    </xf>
    <xf numFmtId="3" fontId="1" fillId="0" borderId="2" xfId="0" applyNumberFormat="1" applyFont="1" applyFill="1" applyBorder="1" applyAlignment="1">
      <alignment horizontal="center" vertical="top"/>
    </xf>
    <xf numFmtId="3" fontId="1" fillId="0" borderId="28" xfId="0" applyNumberFormat="1" applyFont="1" applyFill="1" applyBorder="1" applyAlignment="1">
      <alignment horizontal="center" vertical="top" wrapText="1"/>
    </xf>
    <xf numFmtId="49" fontId="5" fillId="5" borderId="31" xfId="0" applyNumberFormat="1" applyFont="1" applyFill="1" applyBorder="1" applyAlignment="1">
      <alignment horizontal="center" vertical="top"/>
    </xf>
    <xf numFmtId="3" fontId="1" fillId="7" borderId="56" xfId="0" applyNumberFormat="1" applyFont="1" applyFill="1" applyBorder="1" applyAlignment="1">
      <alignment horizontal="center" vertical="top"/>
    </xf>
    <xf numFmtId="3" fontId="1" fillId="7" borderId="13" xfId="0" applyNumberFormat="1" applyFont="1" applyFill="1" applyBorder="1" applyAlignment="1">
      <alignment horizontal="center" vertical="top"/>
    </xf>
    <xf numFmtId="3" fontId="1" fillId="0" borderId="44" xfId="0" applyNumberFormat="1" applyFont="1" applyFill="1" applyBorder="1" applyAlignment="1">
      <alignment horizontal="center" vertical="top"/>
    </xf>
    <xf numFmtId="49" fontId="5" fillId="4" borderId="37" xfId="0" applyNumberFormat="1" applyFont="1" applyFill="1" applyBorder="1" applyAlignment="1">
      <alignment horizontal="center" vertical="top"/>
    </xf>
    <xf numFmtId="3" fontId="3" fillId="8" borderId="15" xfId="0" applyNumberFormat="1" applyFont="1" applyFill="1" applyBorder="1" applyAlignment="1">
      <alignment horizontal="center" vertical="top"/>
    </xf>
    <xf numFmtId="49" fontId="4" fillId="0" borderId="4" xfId="0" applyNumberFormat="1" applyFont="1" applyBorder="1" applyAlignment="1">
      <alignment horizontal="center" vertical="top" wrapText="1"/>
    </xf>
    <xf numFmtId="3" fontId="3" fillId="0" borderId="7" xfId="0" applyNumberFormat="1" applyFont="1" applyFill="1" applyBorder="1" applyAlignment="1">
      <alignment horizontal="center" vertical="top"/>
    </xf>
    <xf numFmtId="0" fontId="1" fillId="0" borderId="30" xfId="0" applyFont="1" applyFill="1" applyBorder="1" applyAlignment="1">
      <alignment vertical="center" textRotation="90" wrapText="1"/>
    </xf>
    <xf numFmtId="49" fontId="4" fillId="0" borderId="10" xfId="0" applyNumberFormat="1" applyFont="1" applyBorder="1" applyAlignment="1">
      <alignment vertical="top" wrapText="1"/>
    </xf>
    <xf numFmtId="49" fontId="3" fillId="0" borderId="11" xfId="0" applyNumberFormat="1" applyFont="1" applyBorder="1" applyAlignment="1">
      <alignment vertical="top"/>
    </xf>
    <xf numFmtId="3" fontId="1" fillId="7" borderId="43" xfId="0" applyNumberFormat="1" applyFont="1" applyFill="1" applyBorder="1" applyAlignment="1">
      <alignment horizontal="center" vertical="top"/>
    </xf>
    <xf numFmtId="3" fontId="1" fillId="7" borderId="52" xfId="0" applyNumberFormat="1" applyFont="1" applyFill="1" applyBorder="1" applyAlignment="1">
      <alignment horizontal="center" vertical="top"/>
    </xf>
    <xf numFmtId="3" fontId="1" fillId="7" borderId="35" xfId="0" applyNumberFormat="1" applyFont="1" applyFill="1" applyBorder="1" applyAlignment="1">
      <alignment horizontal="center" vertical="top"/>
    </xf>
    <xf numFmtId="3" fontId="1" fillId="7" borderId="51" xfId="0" applyNumberFormat="1" applyFont="1" applyFill="1" applyBorder="1" applyAlignment="1">
      <alignment horizontal="center" vertical="top"/>
    </xf>
    <xf numFmtId="3" fontId="3" fillId="7" borderId="52" xfId="0" applyNumberFormat="1" applyFont="1" applyFill="1" applyBorder="1" applyAlignment="1">
      <alignment horizontal="center" vertical="top"/>
    </xf>
    <xf numFmtId="3" fontId="1" fillId="7" borderId="50" xfId="0" applyNumberFormat="1" applyFont="1" applyFill="1" applyBorder="1" applyAlignment="1">
      <alignment horizontal="center" vertical="top" wrapText="1"/>
    </xf>
    <xf numFmtId="3" fontId="1" fillId="7" borderId="50" xfId="0" applyNumberFormat="1" applyFont="1" applyFill="1" applyBorder="1" applyAlignment="1">
      <alignment horizontal="center" vertical="top"/>
    </xf>
    <xf numFmtId="0" fontId="4" fillId="0" borderId="30" xfId="0" applyFont="1" applyFill="1" applyBorder="1" applyAlignment="1">
      <alignment horizontal="left" vertical="top" wrapText="1"/>
    </xf>
    <xf numFmtId="49" fontId="5" fillId="4" borderId="35" xfId="0" applyNumberFormat="1" applyFont="1" applyFill="1" applyBorder="1" applyAlignment="1">
      <alignment horizontal="center" vertical="top"/>
    </xf>
    <xf numFmtId="0" fontId="1" fillId="0" borderId="35" xfId="0" applyFont="1" applyFill="1" applyBorder="1" applyAlignment="1">
      <alignment vertical="center" textRotation="90" wrapText="1"/>
    </xf>
    <xf numFmtId="49" fontId="4" fillId="0" borderId="51" xfId="0" applyNumberFormat="1" applyFont="1" applyBorder="1" applyAlignment="1">
      <alignment vertical="top" wrapText="1"/>
    </xf>
    <xf numFmtId="49" fontId="3" fillId="0" borderId="52" xfId="0" applyNumberFormat="1" applyFont="1" applyBorder="1" applyAlignment="1">
      <alignment vertical="top"/>
    </xf>
    <xf numFmtId="49" fontId="7" fillId="0" borderId="50" xfId="0" applyNumberFormat="1" applyFont="1" applyBorder="1" applyAlignment="1">
      <alignment vertical="top" wrapText="1"/>
    </xf>
    <xf numFmtId="0" fontId="1" fillId="7" borderId="56" xfId="0" applyFont="1" applyFill="1" applyBorder="1" applyAlignment="1">
      <alignment horizontal="center" vertical="top"/>
    </xf>
    <xf numFmtId="3" fontId="1" fillId="7" borderId="57" xfId="0" applyNumberFormat="1" applyFont="1" applyFill="1" applyBorder="1" applyAlignment="1">
      <alignment horizontal="center" vertical="top" wrapText="1"/>
    </xf>
    <xf numFmtId="3" fontId="1" fillId="7" borderId="57" xfId="0" applyNumberFormat="1" applyFont="1" applyFill="1" applyBorder="1" applyAlignment="1">
      <alignment horizontal="center" vertical="top"/>
    </xf>
    <xf numFmtId="0" fontId="4" fillId="0" borderId="8" xfId="0" applyFont="1" applyFill="1" applyBorder="1" applyAlignment="1">
      <alignment vertical="top" wrapText="1"/>
    </xf>
    <xf numFmtId="0" fontId="1" fillId="7" borderId="11" xfId="0" applyFont="1" applyFill="1" applyBorder="1" applyAlignment="1">
      <alignment vertical="top" wrapText="1"/>
    </xf>
    <xf numFmtId="49" fontId="7" fillId="0" borderId="12" xfId="0" applyNumberFormat="1" applyFont="1" applyBorder="1" applyAlignment="1">
      <alignment vertical="top" wrapText="1"/>
    </xf>
    <xf numFmtId="3" fontId="1" fillId="7" borderId="44" xfId="0" applyNumberFormat="1" applyFont="1" applyFill="1" applyBorder="1" applyAlignment="1">
      <alignment horizontal="center" vertical="top"/>
    </xf>
    <xf numFmtId="3" fontId="1" fillId="7" borderId="72" xfId="0" applyNumberFormat="1" applyFont="1" applyFill="1" applyBorder="1" applyAlignment="1">
      <alignment horizontal="center" vertical="top"/>
    </xf>
    <xf numFmtId="3" fontId="1" fillId="7" borderId="68" xfId="0" applyNumberFormat="1" applyFont="1" applyFill="1" applyBorder="1" applyAlignment="1">
      <alignment horizontal="center" vertical="top"/>
    </xf>
    <xf numFmtId="0" fontId="4" fillId="7" borderId="10" xfId="0" applyFont="1" applyFill="1" applyBorder="1" applyAlignment="1">
      <alignment horizontal="center" vertical="top" wrapText="1"/>
    </xf>
    <xf numFmtId="0" fontId="4" fillId="7" borderId="11" xfId="0" applyFont="1" applyFill="1" applyBorder="1" applyAlignment="1">
      <alignment horizontal="center" vertical="top" wrapText="1"/>
    </xf>
    <xf numFmtId="49" fontId="5" fillId="5" borderId="16" xfId="0" applyNumberFormat="1" applyFont="1" applyFill="1" applyBorder="1" applyAlignment="1">
      <alignment horizontal="center" vertical="top"/>
    </xf>
    <xf numFmtId="49" fontId="5" fillId="6" borderId="25" xfId="0" applyNumberFormat="1" applyFont="1" applyFill="1" applyBorder="1" applyAlignment="1">
      <alignment horizontal="center" vertical="top"/>
    </xf>
    <xf numFmtId="0" fontId="1" fillId="7" borderId="17" xfId="0" applyFont="1" applyFill="1" applyBorder="1" applyAlignment="1">
      <alignment vertical="top" wrapText="1"/>
    </xf>
    <xf numFmtId="0" fontId="1" fillId="0" borderId="37" xfId="0" applyFont="1" applyFill="1" applyBorder="1" applyAlignment="1">
      <alignment vertical="center" textRotation="90" wrapText="1"/>
    </xf>
    <xf numFmtId="49" fontId="4" fillId="0" borderId="16" xfId="0" applyNumberFormat="1" applyFont="1" applyBorder="1" applyAlignment="1">
      <alignment vertical="top" wrapText="1"/>
    </xf>
    <xf numFmtId="49" fontId="3" fillId="0" borderId="17" xfId="0" applyNumberFormat="1" applyFont="1" applyBorder="1" applyAlignment="1">
      <alignment vertical="top"/>
    </xf>
    <xf numFmtId="49" fontId="7" fillId="0" borderId="18" xfId="0" applyNumberFormat="1" applyFont="1" applyBorder="1" applyAlignment="1">
      <alignment vertical="top" wrapText="1"/>
    </xf>
    <xf numFmtId="3" fontId="1" fillId="7" borderId="41" xfId="0" applyNumberFormat="1" applyFont="1" applyFill="1" applyBorder="1" applyAlignment="1">
      <alignment horizontal="center" vertical="top"/>
    </xf>
    <xf numFmtId="3" fontId="1" fillId="7" borderId="4" xfId="0" applyNumberFormat="1" applyFont="1" applyFill="1" applyBorder="1" applyAlignment="1">
      <alignment horizontal="center" vertical="top"/>
    </xf>
    <xf numFmtId="3" fontId="1" fillId="0" borderId="63" xfId="0" applyNumberFormat="1" applyFont="1" applyFill="1" applyBorder="1" applyAlignment="1">
      <alignment horizontal="center" vertical="top"/>
    </xf>
    <xf numFmtId="3" fontId="1" fillId="0" borderId="57" xfId="0" applyNumberFormat="1" applyFont="1" applyFill="1" applyBorder="1" applyAlignment="1">
      <alignment horizontal="center" vertical="top" wrapText="1"/>
    </xf>
    <xf numFmtId="0" fontId="1" fillId="7" borderId="9" xfId="0" applyFont="1" applyFill="1" applyBorder="1" applyAlignment="1">
      <alignment horizontal="center" vertical="top"/>
    </xf>
    <xf numFmtId="3" fontId="1" fillId="0" borderId="49" xfId="0" applyNumberFormat="1" applyFont="1" applyFill="1" applyBorder="1" applyAlignment="1">
      <alignment horizontal="center" vertical="top"/>
    </xf>
    <xf numFmtId="3" fontId="1" fillId="0" borderId="56" xfId="0" applyNumberFormat="1" applyFont="1" applyFill="1" applyBorder="1" applyAlignment="1">
      <alignment horizontal="center" vertical="top" wrapText="1"/>
    </xf>
    <xf numFmtId="3" fontId="1" fillId="0" borderId="35" xfId="0" applyNumberFormat="1" applyFont="1" applyFill="1" applyBorder="1" applyAlignment="1">
      <alignment horizontal="center" vertical="top"/>
    </xf>
    <xf numFmtId="3" fontId="1" fillId="0" borderId="51" xfId="0" applyNumberFormat="1" applyFont="1" applyFill="1" applyBorder="1" applyAlignment="1">
      <alignment horizontal="center" vertical="top"/>
    </xf>
    <xf numFmtId="0" fontId="4" fillId="0" borderId="9" xfId="0" applyFont="1" applyFill="1" applyBorder="1" applyAlignment="1">
      <alignment horizontal="center" vertical="top" wrapText="1"/>
    </xf>
    <xf numFmtId="0" fontId="4" fillId="0" borderId="13" xfId="0" applyFont="1" applyFill="1" applyBorder="1" applyAlignment="1">
      <alignment horizontal="center" vertical="top" wrapText="1"/>
    </xf>
    <xf numFmtId="3" fontId="3" fillId="8" borderId="73" xfId="0" applyNumberFormat="1" applyFont="1" applyFill="1" applyBorder="1" applyAlignment="1">
      <alignment horizontal="center" vertical="top"/>
    </xf>
    <xf numFmtId="3" fontId="3" fillId="8" borderId="53" xfId="0" applyNumberFormat="1" applyFont="1" applyFill="1" applyBorder="1" applyAlignment="1">
      <alignment horizontal="center" vertical="top"/>
    </xf>
    <xf numFmtId="3" fontId="3" fillId="8" borderId="34" xfId="0" applyNumberFormat="1" applyFont="1" applyFill="1" applyBorder="1" applyAlignment="1">
      <alignment horizontal="center" vertical="top"/>
    </xf>
    <xf numFmtId="3" fontId="3" fillId="8" borderId="54" xfId="0" applyNumberFormat="1" applyFont="1" applyFill="1" applyBorder="1" applyAlignment="1">
      <alignment horizontal="center" vertical="top"/>
    </xf>
    <xf numFmtId="3" fontId="3" fillId="8" borderId="74" xfId="0" applyNumberFormat="1" applyFont="1" applyFill="1" applyBorder="1" applyAlignment="1">
      <alignment horizontal="center" vertical="top"/>
    </xf>
    <xf numFmtId="3" fontId="3" fillId="8" borderId="33" xfId="0" applyNumberFormat="1" applyFont="1" applyFill="1" applyBorder="1" applyAlignment="1">
      <alignment horizontal="center" vertical="top"/>
    </xf>
    <xf numFmtId="3" fontId="1" fillId="0" borderId="29" xfId="0" applyNumberFormat="1" applyFont="1" applyFill="1" applyBorder="1" applyAlignment="1">
      <alignment horizontal="center" vertical="top"/>
    </xf>
    <xf numFmtId="3" fontId="1" fillId="0" borderId="27" xfId="0" applyNumberFormat="1" applyFont="1" applyFill="1" applyBorder="1" applyAlignment="1">
      <alignment horizontal="center" vertical="top"/>
    </xf>
    <xf numFmtId="3" fontId="1" fillId="0" borderId="4" xfId="0" applyNumberFormat="1" applyFont="1" applyFill="1" applyBorder="1" applyAlignment="1">
      <alignment horizontal="center" vertical="top"/>
    </xf>
    <xf numFmtId="3" fontId="3" fillId="0" borderId="40" xfId="0" applyNumberFormat="1" applyFont="1" applyFill="1" applyBorder="1" applyAlignment="1">
      <alignment horizontal="center" vertical="top"/>
    </xf>
    <xf numFmtId="0" fontId="1" fillId="0" borderId="40" xfId="0" applyFont="1" applyFill="1" applyBorder="1" applyAlignment="1">
      <alignment horizontal="center" vertical="top" wrapText="1"/>
    </xf>
    <xf numFmtId="0" fontId="1" fillId="6" borderId="53" xfId="0" applyFont="1" applyFill="1" applyBorder="1" applyAlignment="1">
      <alignment horizontal="center" vertical="top"/>
    </xf>
    <xf numFmtId="3" fontId="3" fillId="0" borderId="13" xfId="0" applyNumberFormat="1" applyFont="1" applyFill="1" applyBorder="1" applyAlignment="1">
      <alignment horizontal="center" vertical="top"/>
    </xf>
    <xf numFmtId="49" fontId="5" fillId="4" borderId="20" xfId="0" applyNumberFormat="1" applyFont="1" applyFill="1" applyBorder="1" applyAlignment="1">
      <alignment horizontal="center" vertical="top"/>
    </xf>
    <xf numFmtId="3" fontId="3" fillId="5" borderId="21" xfId="0" applyNumberFormat="1" applyFont="1" applyFill="1" applyBorder="1" applyAlignment="1">
      <alignment horizontal="center" vertical="top"/>
    </xf>
    <xf numFmtId="3" fontId="3" fillId="5" borderId="75" xfId="0" applyNumberFormat="1" applyFont="1" applyFill="1" applyBorder="1" applyAlignment="1">
      <alignment horizontal="center" vertical="top"/>
    </xf>
    <xf numFmtId="3" fontId="3" fillId="5" borderId="24" xfId="0" applyNumberFormat="1" applyFont="1" applyFill="1" applyBorder="1" applyAlignment="1">
      <alignment horizontal="center" vertical="top"/>
    </xf>
    <xf numFmtId="3" fontId="3" fillId="5" borderId="76"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3" fontId="3" fillId="5" borderId="62" xfId="0" applyNumberFormat="1" applyFont="1" applyFill="1" applyBorder="1" applyAlignment="1">
      <alignment horizontal="center" vertical="top"/>
    </xf>
    <xf numFmtId="49" fontId="5" fillId="5" borderId="4" xfId="0" applyNumberFormat="1" applyFont="1" applyFill="1" applyBorder="1" applyAlignment="1">
      <alignment horizontal="center" vertical="top"/>
    </xf>
    <xf numFmtId="49" fontId="5" fillId="6" borderId="40" xfId="0" applyNumberFormat="1" applyFont="1" applyFill="1" applyBorder="1" applyAlignment="1">
      <alignment horizontal="center" vertical="top"/>
    </xf>
    <xf numFmtId="3" fontId="1" fillId="7" borderId="27" xfId="0" applyNumberFormat="1" applyFont="1" applyFill="1" applyBorder="1" applyAlignment="1">
      <alignment horizontal="center" vertical="top"/>
    </xf>
    <xf numFmtId="3" fontId="1" fillId="7" borderId="77" xfId="0" applyNumberFormat="1" applyFont="1" applyFill="1" applyBorder="1" applyAlignment="1">
      <alignment horizontal="center" vertical="top"/>
    </xf>
    <xf numFmtId="3" fontId="1" fillId="0" borderId="77" xfId="0" applyNumberFormat="1" applyFont="1" applyFill="1" applyBorder="1" applyAlignment="1">
      <alignment horizontal="center" vertical="top"/>
    </xf>
    <xf numFmtId="3" fontId="1" fillId="0" borderId="5" xfId="0" applyNumberFormat="1" applyFont="1" applyFill="1" applyBorder="1" applyAlignment="1">
      <alignment horizontal="center" vertical="top"/>
    </xf>
    <xf numFmtId="3" fontId="1" fillId="6" borderId="6" xfId="0" applyNumberFormat="1" applyFont="1" applyFill="1" applyBorder="1" applyAlignment="1">
      <alignment horizontal="center" vertical="top"/>
    </xf>
    <xf numFmtId="3" fontId="1" fillId="0" borderId="6" xfId="0" applyNumberFormat="1" applyFont="1" applyFill="1" applyBorder="1" applyAlignment="1">
      <alignment horizontal="center" vertical="top"/>
    </xf>
    <xf numFmtId="0" fontId="4" fillId="0" borderId="29" xfId="0" applyFont="1" applyFill="1" applyBorder="1" applyAlignment="1">
      <alignment vertical="top" wrapText="1"/>
    </xf>
    <xf numFmtId="1" fontId="4" fillId="0" borderId="3" xfId="0" applyNumberFormat="1" applyFont="1" applyFill="1" applyBorder="1" applyAlignment="1">
      <alignment horizontal="center" vertical="top"/>
    </xf>
    <xf numFmtId="1" fontId="4" fillId="0" borderId="63" xfId="0" applyNumberFormat="1" applyFont="1" applyFill="1" applyBorder="1" applyAlignment="1">
      <alignment horizontal="center" vertical="top"/>
    </xf>
    <xf numFmtId="49" fontId="5" fillId="5" borderId="10" xfId="0" applyNumberFormat="1" applyFont="1" applyFill="1" applyBorder="1" applyAlignment="1">
      <alignment horizontal="center" vertical="top"/>
    </xf>
    <xf numFmtId="3" fontId="1" fillId="7" borderId="30" xfId="0" applyNumberFormat="1" applyFont="1" applyFill="1" applyBorder="1" applyAlignment="1">
      <alignment horizontal="center" vertical="top"/>
    </xf>
    <xf numFmtId="3" fontId="1" fillId="7" borderId="48"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3" fontId="1" fillId="7" borderId="11" xfId="0" applyNumberFormat="1" applyFont="1" applyFill="1" applyBorder="1" applyAlignment="1">
      <alignment horizontal="center" vertical="top"/>
    </xf>
    <xf numFmtId="3" fontId="1" fillId="6" borderId="44" xfId="0" applyNumberFormat="1" applyFont="1" applyFill="1" applyBorder="1" applyAlignment="1">
      <alignment horizontal="center" vertical="top"/>
    </xf>
    <xf numFmtId="0" fontId="4" fillId="6" borderId="56" xfId="0" applyFont="1" applyFill="1" applyBorder="1" applyAlignment="1">
      <alignment vertical="top" wrapText="1"/>
    </xf>
    <xf numFmtId="49" fontId="4" fillId="6" borderId="9" xfId="0" applyNumberFormat="1" applyFont="1" applyFill="1" applyBorder="1" applyAlignment="1">
      <alignment horizontal="center" vertical="center"/>
    </xf>
    <xf numFmtId="49" fontId="4" fillId="6" borderId="78" xfId="0" applyNumberFormat="1" applyFont="1" applyFill="1" applyBorder="1" applyAlignment="1">
      <alignment horizontal="center" vertical="center"/>
    </xf>
    <xf numFmtId="49" fontId="4" fillId="6" borderId="64" xfId="0" applyNumberFormat="1" applyFont="1" applyFill="1" applyBorder="1" applyAlignment="1">
      <alignment horizontal="center" vertical="center"/>
    </xf>
    <xf numFmtId="3" fontId="1" fillId="0" borderId="30" xfId="0" applyNumberFormat="1" applyFont="1" applyFill="1" applyBorder="1" applyAlignment="1">
      <alignment horizontal="center" vertical="top"/>
    </xf>
    <xf numFmtId="3" fontId="3" fillId="0" borderId="10" xfId="0" applyNumberFormat="1" applyFont="1" applyFill="1" applyBorder="1" applyAlignment="1">
      <alignment horizontal="center" vertical="top"/>
    </xf>
    <xf numFmtId="3" fontId="3" fillId="0" borderId="48" xfId="0" applyNumberFormat="1" applyFont="1" applyFill="1" applyBorder="1" applyAlignment="1">
      <alignment horizontal="center" vertical="top"/>
    </xf>
    <xf numFmtId="3" fontId="3" fillId="0" borderId="11" xfId="0" applyNumberFormat="1" applyFont="1" applyFill="1" applyBorder="1" applyAlignment="1">
      <alignment horizontal="center" vertical="top"/>
    </xf>
    <xf numFmtId="0" fontId="4" fillId="0" borderId="56" xfId="0" applyFont="1" applyFill="1" applyBorder="1" applyAlignment="1">
      <alignment vertical="top" wrapText="1"/>
    </xf>
    <xf numFmtId="49" fontId="4" fillId="0" borderId="64" xfId="0" applyNumberFormat="1" applyFont="1" applyFill="1" applyBorder="1" applyAlignment="1">
      <alignment horizontal="center" vertical="top"/>
    </xf>
    <xf numFmtId="3" fontId="1" fillId="7" borderId="78" xfId="0" applyNumberFormat="1" applyFont="1" applyFill="1" applyBorder="1" applyAlignment="1">
      <alignment horizontal="center" vertical="top"/>
    </xf>
    <xf numFmtId="3" fontId="1" fillId="0" borderId="78" xfId="0" applyNumberFormat="1" applyFont="1" applyFill="1" applyBorder="1" applyAlignment="1">
      <alignment horizontal="center" vertical="top"/>
    </xf>
    <xf numFmtId="3" fontId="1" fillId="6" borderId="57" xfId="0" applyNumberFormat="1" applyFont="1" applyFill="1" applyBorder="1" applyAlignment="1">
      <alignment horizontal="center" vertical="top"/>
    </xf>
    <xf numFmtId="49" fontId="4" fillId="0" borderId="65" xfId="0" applyNumberFormat="1" applyFont="1" applyFill="1" applyBorder="1" applyAlignment="1">
      <alignment horizontal="center" vertical="top"/>
    </xf>
    <xf numFmtId="0" fontId="4" fillId="0" borderId="53" xfId="0" applyFont="1" applyFill="1" applyBorder="1" applyAlignment="1">
      <alignment vertical="top" wrapText="1"/>
    </xf>
    <xf numFmtId="1" fontId="4" fillId="0" borderId="9" xfId="0" applyNumberFormat="1" applyFont="1" applyFill="1" applyBorder="1" applyAlignment="1">
      <alignment horizontal="center" vertical="top"/>
    </xf>
    <xf numFmtId="49" fontId="4" fillId="0" borderId="15" xfId="0" applyNumberFormat="1" applyFont="1" applyFill="1" applyBorder="1" applyAlignment="1">
      <alignment horizontal="center" vertical="top"/>
    </xf>
    <xf numFmtId="49" fontId="4" fillId="0" borderId="66" xfId="0" applyNumberFormat="1" applyFont="1" applyFill="1" applyBorder="1" applyAlignment="1">
      <alignment horizontal="center" vertical="top"/>
    </xf>
    <xf numFmtId="3" fontId="1" fillId="7" borderId="2" xfId="0" applyNumberFormat="1" applyFont="1" applyFill="1" applyBorder="1" applyAlignment="1">
      <alignment horizontal="center" vertical="top"/>
    </xf>
    <xf numFmtId="3" fontId="1" fillId="7" borderId="46" xfId="0" applyNumberFormat="1" applyFont="1" applyFill="1" applyBorder="1" applyAlignment="1">
      <alignment horizontal="center" vertical="top"/>
    </xf>
    <xf numFmtId="0" fontId="4" fillId="0" borderId="42" xfId="0" applyFont="1" applyFill="1" applyBorder="1" applyAlignment="1">
      <alignment vertical="top" wrapText="1"/>
    </xf>
    <xf numFmtId="3" fontId="1" fillId="0" borderId="41" xfId="0" applyNumberFormat="1" applyFont="1" applyFill="1" applyBorder="1" applyAlignment="1">
      <alignment horizontal="center" vertical="top"/>
    </xf>
    <xf numFmtId="3" fontId="1" fillId="0" borderId="48"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3" fontId="1" fillId="0" borderId="0" xfId="0" applyNumberFormat="1" applyFont="1" applyFill="1" applyBorder="1" applyAlignment="1">
      <alignment horizontal="center" vertical="top"/>
    </xf>
    <xf numFmtId="49" fontId="4" fillId="0" borderId="10" xfId="0" applyNumberFormat="1" applyFont="1" applyFill="1" applyBorder="1" applyAlignment="1">
      <alignment vertical="top"/>
    </xf>
    <xf numFmtId="49" fontId="4" fillId="0" borderId="11" xfId="0" applyNumberFormat="1" applyFont="1" applyFill="1" applyBorder="1" applyAlignment="1">
      <alignment vertical="top"/>
    </xf>
    <xf numFmtId="3" fontId="1" fillId="7" borderId="42" xfId="0" applyNumberFormat="1" applyFont="1" applyFill="1" applyBorder="1" applyAlignment="1">
      <alignment horizontal="center" vertical="top" wrapText="1"/>
    </xf>
    <xf numFmtId="3" fontId="1" fillId="7" borderId="5" xfId="0" applyNumberFormat="1" applyFont="1" applyFill="1" applyBorder="1" applyAlignment="1">
      <alignment horizontal="center" vertical="top" wrapText="1"/>
    </xf>
    <xf numFmtId="3" fontId="1" fillId="6" borderId="27" xfId="0" applyNumberFormat="1" applyFont="1" applyFill="1" applyBorder="1" applyAlignment="1">
      <alignment horizontal="center" vertical="top" wrapText="1"/>
    </xf>
    <xf numFmtId="3" fontId="1" fillId="6" borderId="4" xfId="0" applyNumberFormat="1" applyFont="1" applyFill="1" applyBorder="1" applyAlignment="1">
      <alignment horizontal="center" vertical="top" wrapText="1"/>
    </xf>
    <xf numFmtId="3" fontId="1" fillId="6" borderId="5" xfId="0" applyNumberFormat="1" applyFont="1" applyFill="1" applyBorder="1" applyAlignment="1">
      <alignment horizontal="center" vertical="top" wrapText="1"/>
    </xf>
    <xf numFmtId="3" fontId="1" fillId="6" borderId="6" xfId="0" applyNumberFormat="1" applyFont="1" applyFill="1" applyBorder="1" applyAlignment="1">
      <alignment horizontal="center" vertical="top" wrapText="1"/>
    </xf>
    <xf numFmtId="3" fontId="1" fillId="6" borderId="47" xfId="0" applyNumberFormat="1" applyFont="1" applyFill="1" applyBorder="1" applyAlignment="1">
      <alignment horizontal="center" vertical="top" wrapText="1"/>
    </xf>
    <xf numFmtId="3" fontId="1" fillId="7" borderId="56" xfId="0" applyNumberFormat="1" applyFont="1" applyFill="1" applyBorder="1" applyAlignment="1">
      <alignment horizontal="center" vertical="top" wrapText="1"/>
    </xf>
    <xf numFmtId="3" fontId="1" fillId="7" borderId="13" xfId="0" applyNumberFormat="1" applyFont="1" applyFill="1" applyBorder="1" applyAlignment="1">
      <alignment horizontal="center" vertical="top" wrapText="1"/>
    </xf>
    <xf numFmtId="3" fontId="1" fillId="6" borderId="8" xfId="0" applyNumberFormat="1" applyFont="1" applyFill="1" applyBorder="1" applyAlignment="1">
      <alignment horizontal="center" vertical="top" wrapText="1"/>
    </xf>
    <xf numFmtId="3" fontId="1" fillId="6" borderId="9"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top" wrapText="1"/>
    </xf>
    <xf numFmtId="3" fontId="1" fillId="6" borderId="57" xfId="0" applyNumberFormat="1" applyFont="1" applyFill="1" applyBorder="1" applyAlignment="1">
      <alignment horizontal="center" vertical="top" wrapText="1"/>
    </xf>
    <xf numFmtId="3" fontId="1" fillId="6" borderId="64" xfId="0" applyNumberFormat="1" applyFont="1" applyFill="1" applyBorder="1" applyAlignment="1">
      <alignment horizontal="center" vertical="top" wrapText="1"/>
    </xf>
    <xf numFmtId="3" fontId="3" fillId="8" borderId="45" xfId="0" applyNumberFormat="1" applyFont="1" applyFill="1" applyBorder="1" applyAlignment="1">
      <alignment horizontal="center" vertical="top" wrapText="1"/>
    </xf>
    <xf numFmtId="3" fontId="3" fillId="8" borderId="19" xfId="0" applyNumberFormat="1" applyFont="1" applyFill="1" applyBorder="1" applyAlignment="1">
      <alignment horizontal="center" vertical="top" wrapText="1"/>
    </xf>
    <xf numFmtId="3" fontId="3" fillId="8" borderId="14" xfId="0" applyNumberFormat="1" applyFont="1" applyFill="1" applyBorder="1" applyAlignment="1">
      <alignment horizontal="center" vertical="top" wrapText="1"/>
    </xf>
    <xf numFmtId="3" fontId="3" fillId="8" borderId="15" xfId="0" applyNumberFormat="1" applyFont="1" applyFill="1" applyBorder="1" applyAlignment="1">
      <alignment horizontal="center" vertical="top" wrapText="1"/>
    </xf>
    <xf numFmtId="3" fontId="3" fillId="8" borderId="38" xfId="0" applyNumberFormat="1" applyFont="1" applyFill="1" applyBorder="1" applyAlignment="1">
      <alignment horizontal="center" vertical="top" wrapText="1"/>
    </xf>
    <xf numFmtId="3" fontId="3" fillId="8" borderId="66" xfId="0" applyNumberFormat="1" applyFont="1" applyFill="1" applyBorder="1" applyAlignment="1">
      <alignment horizontal="center" vertical="top" wrapText="1"/>
    </xf>
    <xf numFmtId="3" fontId="3" fillId="0" borderId="4" xfId="0" applyNumberFormat="1" applyFont="1" applyFill="1" applyBorder="1" applyAlignment="1">
      <alignment horizontal="center" vertical="top"/>
    </xf>
    <xf numFmtId="3" fontId="1" fillId="0" borderId="40" xfId="0" applyNumberFormat="1" applyFont="1" applyFill="1" applyBorder="1" applyAlignment="1">
      <alignment horizontal="center" vertical="top"/>
    </xf>
    <xf numFmtId="3" fontId="1" fillId="0" borderId="42" xfId="0" applyNumberFormat="1" applyFont="1" applyFill="1" applyBorder="1" applyAlignment="1">
      <alignment horizontal="center" vertical="top"/>
    </xf>
    <xf numFmtId="3" fontId="1" fillId="0" borderId="70" xfId="0" applyNumberFormat="1" applyFont="1" applyFill="1" applyBorder="1" applyAlignment="1">
      <alignment horizontal="center" vertical="top"/>
    </xf>
    <xf numFmtId="3" fontId="3" fillId="0" borderId="51" xfId="0" applyNumberFormat="1" applyFont="1" applyFill="1" applyBorder="1" applyAlignment="1">
      <alignment horizontal="center" vertical="top"/>
    </xf>
    <xf numFmtId="3" fontId="1" fillId="0" borderId="71" xfId="0" applyNumberFormat="1" applyFont="1" applyFill="1" applyBorder="1" applyAlignment="1">
      <alignment horizontal="center" vertical="top"/>
    </xf>
    <xf numFmtId="3" fontId="1" fillId="0" borderId="50" xfId="0" applyNumberFormat="1" applyFont="1" applyFill="1" applyBorder="1" applyAlignment="1">
      <alignment horizontal="center" vertical="top"/>
    </xf>
    <xf numFmtId="3" fontId="3" fillId="0" borderId="44" xfId="0" applyNumberFormat="1" applyFont="1" applyFill="1" applyBorder="1" applyAlignment="1">
      <alignment horizontal="center" vertical="top"/>
    </xf>
    <xf numFmtId="3" fontId="3" fillId="8" borderId="36" xfId="0" applyNumberFormat="1" applyFont="1" applyFill="1" applyBorder="1" applyAlignment="1">
      <alignment horizontal="center" vertical="top"/>
    </xf>
    <xf numFmtId="3" fontId="3" fillId="0" borderId="54" xfId="0" applyNumberFormat="1" applyFont="1" applyFill="1" applyBorder="1" applyAlignment="1">
      <alignment horizontal="center" vertical="top"/>
    </xf>
    <xf numFmtId="3" fontId="1" fillId="0" borderId="12" xfId="0" applyNumberFormat="1" applyFont="1" applyFill="1" applyBorder="1" applyAlignment="1">
      <alignment horizontal="center" vertical="top" wrapText="1"/>
    </xf>
    <xf numFmtId="165" fontId="4" fillId="0" borderId="65" xfId="0" applyNumberFormat="1" applyFont="1" applyFill="1" applyBorder="1" applyAlignment="1">
      <alignment horizontal="center" vertical="top" wrapText="1"/>
    </xf>
    <xf numFmtId="3" fontId="1" fillId="0" borderId="46" xfId="0" applyNumberFormat="1" applyFont="1" applyFill="1" applyBorder="1" applyAlignment="1">
      <alignment horizontal="center" vertical="top"/>
    </xf>
    <xf numFmtId="3" fontId="3" fillId="0" borderId="79"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3" fontId="1" fillId="0" borderId="50" xfId="0" applyNumberFormat="1" applyFont="1" applyFill="1" applyBorder="1" applyAlignment="1">
      <alignment horizontal="center" vertical="top" wrapText="1"/>
    </xf>
    <xf numFmtId="3" fontId="3" fillId="8" borderId="67" xfId="0" applyNumberFormat="1" applyFont="1" applyFill="1" applyBorder="1" applyAlignment="1">
      <alignment horizontal="center" vertical="top" wrapText="1"/>
    </xf>
    <xf numFmtId="3" fontId="3" fillId="8" borderId="39" xfId="0" applyNumberFormat="1" applyFont="1" applyFill="1" applyBorder="1" applyAlignment="1">
      <alignment horizontal="center" vertical="top" wrapText="1"/>
    </xf>
    <xf numFmtId="3" fontId="3" fillId="8" borderId="12" xfId="0" applyNumberFormat="1" applyFont="1" applyFill="1" applyBorder="1" applyAlignment="1">
      <alignment horizontal="center" vertical="top" wrapText="1"/>
    </xf>
    <xf numFmtId="3" fontId="3" fillId="8" borderId="12" xfId="0" applyNumberFormat="1" applyFont="1" applyFill="1" applyBorder="1" applyAlignment="1">
      <alignment horizontal="center" vertical="top"/>
    </xf>
    <xf numFmtId="3" fontId="3" fillId="0" borderId="9" xfId="0" applyNumberFormat="1" applyFont="1" applyFill="1" applyBorder="1" applyAlignment="1">
      <alignment horizontal="center" vertical="top"/>
    </xf>
    <xf numFmtId="3" fontId="3" fillId="0" borderId="57" xfId="0" applyNumberFormat="1" applyFont="1" applyFill="1" applyBorder="1" applyAlignment="1">
      <alignment horizontal="center" vertical="top"/>
    </xf>
    <xf numFmtId="3" fontId="3" fillId="7" borderId="4" xfId="0" applyNumberFormat="1" applyFont="1" applyFill="1" applyBorder="1" applyAlignment="1">
      <alignment horizontal="center" vertical="top"/>
    </xf>
    <xf numFmtId="3" fontId="1" fillId="7" borderId="40" xfId="0" applyNumberFormat="1" applyFont="1" applyFill="1" applyBorder="1" applyAlignment="1">
      <alignment horizontal="center" vertical="top"/>
    </xf>
    <xf numFmtId="165" fontId="4" fillId="7" borderId="68" xfId="0" applyNumberFormat="1" applyFont="1" applyFill="1" applyBorder="1" applyAlignment="1">
      <alignment horizontal="center" vertical="top" wrapText="1"/>
    </xf>
    <xf numFmtId="0" fontId="5" fillId="7" borderId="66" xfId="0" applyFont="1" applyFill="1" applyBorder="1" applyAlignment="1">
      <alignment horizontal="right" vertical="top" wrapText="1"/>
    </xf>
    <xf numFmtId="3" fontId="1" fillId="7" borderId="6" xfId="0" applyNumberFormat="1" applyFont="1" applyFill="1" applyBorder="1" applyAlignment="1">
      <alignment horizontal="center" vertical="top"/>
    </xf>
    <xf numFmtId="3" fontId="1" fillId="0" borderId="79" xfId="0" applyNumberFormat="1" applyFont="1" applyFill="1" applyBorder="1" applyAlignment="1">
      <alignment horizontal="center" vertical="top"/>
    </xf>
    <xf numFmtId="165" fontId="4" fillId="0" borderId="49" xfId="0" applyNumberFormat="1" applyFont="1" applyFill="1" applyBorder="1" applyAlignment="1">
      <alignment horizontal="center" vertical="top" wrapText="1"/>
    </xf>
    <xf numFmtId="3" fontId="1" fillId="0" borderId="69" xfId="0" applyNumberFormat="1" applyFont="1" applyFill="1" applyBorder="1" applyAlignment="1">
      <alignment horizontal="center" vertical="top"/>
    </xf>
    <xf numFmtId="3" fontId="1" fillId="0" borderId="56" xfId="0" applyNumberFormat="1" applyFont="1" applyFill="1" applyBorder="1" applyAlignment="1">
      <alignment horizontal="center" vertical="top"/>
    </xf>
    <xf numFmtId="3" fontId="3" fillId="5" borderId="20" xfId="0" applyNumberFormat="1" applyFont="1" applyFill="1" applyBorder="1" applyAlignment="1">
      <alignment horizontal="center" vertical="top" wrapText="1"/>
    </xf>
    <xf numFmtId="3" fontId="3" fillId="5" borderId="75" xfId="0" applyNumberFormat="1" applyFont="1" applyFill="1" applyBorder="1" applyAlignment="1">
      <alignment horizontal="center" vertical="top" wrapText="1"/>
    </xf>
    <xf numFmtId="3" fontId="3" fillId="5" borderId="60" xfId="0" applyNumberFormat="1" applyFont="1" applyFill="1" applyBorder="1" applyAlignment="1">
      <alignment horizontal="center" vertical="top" wrapText="1"/>
    </xf>
    <xf numFmtId="3" fontId="3" fillId="5" borderId="21" xfId="0" applyNumberFormat="1" applyFont="1" applyFill="1" applyBorder="1" applyAlignment="1">
      <alignment horizontal="center" vertical="top" wrapText="1"/>
    </xf>
    <xf numFmtId="3" fontId="3" fillId="4" borderId="20" xfId="0" applyNumberFormat="1" applyFont="1" applyFill="1" applyBorder="1" applyAlignment="1">
      <alignment horizontal="center" vertical="top"/>
    </xf>
    <xf numFmtId="3" fontId="3" fillId="4" borderId="75" xfId="0" applyNumberFormat="1" applyFont="1" applyFill="1" applyBorder="1" applyAlignment="1">
      <alignment horizontal="center" vertical="top"/>
    </xf>
    <xf numFmtId="3" fontId="3" fillId="4" borderId="60" xfId="0" applyNumberFormat="1" applyFont="1" applyFill="1" applyBorder="1" applyAlignment="1">
      <alignment horizontal="center" vertical="top"/>
    </xf>
    <xf numFmtId="3" fontId="3" fillId="4" borderId="21" xfId="0" applyNumberFormat="1" applyFont="1" applyFill="1" applyBorder="1" applyAlignment="1">
      <alignment horizontal="center" vertical="top"/>
    </xf>
    <xf numFmtId="3" fontId="3" fillId="3" borderId="20" xfId="0" applyNumberFormat="1" applyFont="1" applyFill="1" applyBorder="1" applyAlignment="1">
      <alignment horizontal="center" vertical="top"/>
    </xf>
    <xf numFmtId="3" fontId="3" fillId="3" borderId="75" xfId="0" applyNumberFormat="1" applyFont="1" applyFill="1" applyBorder="1" applyAlignment="1">
      <alignment horizontal="center" vertical="top"/>
    </xf>
    <xf numFmtId="3" fontId="3" fillId="3" borderId="60" xfId="0" applyNumberFormat="1" applyFont="1" applyFill="1" applyBorder="1" applyAlignment="1">
      <alignment horizontal="center" vertical="top"/>
    </xf>
    <xf numFmtId="3" fontId="3" fillId="3" borderId="21"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3" fontId="7" fillId="0" borderId="29" xfId="0" applyNumberFormat="1" applyFont="1" applyBorder="1" applyAlignment="1">
      <alignment horizontal="center" vertical="top" wrapText="1"/>
    </xf>
    <xf numFmtId="3" fontId="1" fillId="0" borderId="7" xfId="0" applyNumberFormat="1" applyFont="1" applyBorder="1" applyAlignment="1">
      <alignment horizontal="center" vertical="top" wrapText="1"/>
    </xf>
    <xf numFmtId="3" fontId="1" fillId="0" borderId="2" xfId="0" applyNumberFormat="1" applyFont="1" applyBorder="1" applyAlignment="1">
      <alignment horizontal="center" vertical="top" wrapText="1"/>
    </xf>
    <xf numFmtId="3" fontId="1" fillId="0" borderId="79" xfId="0" applyNumberFormat="1" applyFont="1" applyBorder="1" applyAlignment="1">
      <alignment vertical="top" wrapText="1"/>
    </xf>
    <xf numFmtId="3" fontId="1" fillId="0" borderId="63" xfId="0" applyNumberFormat="1" applyFont="1" applyBorder="1" applyAlignment="1">
      <alignment vertical="top" wrapText="1"/>
    </xf>
    <xf numFmtId="3" fontId="1" fillId="0" borderId="28" xfId="0" applyNumberFormat="1" applyFont="1" applyBorder="1" applyAlignment="1">
      <alignment horizontal="center" vertical="top" wrapText="1"/>
    </xf>
    <xf numFmtId="3" fontId="3" fillId="3" borderId="56" xfId="0" applyNumberFormat="1" applyFont="1" applyFill="1" applyBorder="1" applyAlignment="1">
      <alignment horizontal="center" vertical="top" wrapText="1"/>
    </xf>
    <xf numFmtId="3" fontId="3" fillId="3" borderId="13" xfId="0" applyNumberFormat="1" applyFont="1" applyFill="1" applyBorder="1" applyAlignment="1">
      <alignment horizontal="center" vertical="top" wrapText="1"/>
    </xf>
    <xf numFmtId="3" fontId="3" fillId="3" borderId="8" xfId="0" applyNumberFormat="1" applyFont="1" applyFill="1" applyBorder="1" applyAlignment="1">
      <alignment horizontal="center" vertical="top" wrapText="1"/>
    </xf>
    <xf numFmtId="3" fontId="3" fillId="3" borderId="69" xfId="0" applyNumberFormat="1" applyFont="1" applyFill="1" applyBorder="1" applyAlignment="1">
      <alignment vertical="top" wrapText="1"/>
    </xf>
    <xf numFmtId="3" fontId="3" fillId="3" borderId="64" xfId="0" applyNumberFormat="1" applyFont="1" applyFill="1" applyBorder="1" applyAlignment="1">
      <alignment vertical="top" wrapText="1"/>
    </xf>
    <xf numFmtId="3" fontId="3" fillId="3" borderId="57" xfId="0" applyNumberFormat="1" applyFont="1" applyFill="1" applyBorder="1" applyAlignment="1">
      <alignment horizontal="center" vertical="top" wrapText="1"/>
    </xf>
    <xf numFmtId="3" fontId="1" fillId="0" borderId="56" xfId="0" applyNumberFormat="1" applyFont="1" applyBorder="1" applyAlignment="1">
      <alignment horizontal="center" vertical="top" wrapText="1"/>
    </xf>
    <xf numFmtId="3" fontId="1" fillId="0" borderId="13" xfId="0" applyNumberFormat="1" applyFont="1" applyBorder="1" applyAlignment="1">
      <alignment horizontal="center" vertical="top" wrapText="1"/>
    </xf>
    <xf numFmtId="3" fontId="1" fillId="0" borderId="8" xfId="0" applyNumberFormat="1" applyFont="1" applyBorder="1" applyAlignment="1">
      <alignment horizontal="center" vertical="top" wrapText="1"/>
    </xf>
    <xf numFmtId="3" fontId="1" fillId="0" borderId="69" xfId="0" applyNumberFormat="1" applyFont="1" applyBorder="1" applyAlignment="1">
      <alignment vertical="top" wrapText="1"/>
    </xf>
    <xf numFmtId="3" fontId="1" fillId="0" borderId="64" xfId="0" applyNumberFormat="1" applyFont="1" applyBorder="1" applyAlignment="1">
      <alignment vertical="top" wrapText="1"/>
    </xf>
    <xf numFmtId="3" fontId="1" fillId="0" borderId="57" xfId="0" applyNumberFormat="1" applyFont="1" applyBorder="1" applyAlignment="1">
      <alignment horizontal="center" vertical="top" wrapText="1"/>
    </xf>
    <xf numFmtId="3" fontId="1" fillId="7" borderId="8" xfId="0" applyNumberFormat="1" applyFont="1" applyFill="1" applyBorder="1" applyAlignment="1">
      <alignment horizontal="center" vertical="top" wrapText="1"/>
    </xf>
    <xf numFmtId="3" fontId="1" fillId="7" borderId="69" xfId="0" applyNumberFormat="1" applyFont="1" applyFill="1" applyBorder="1" applyAlignment="1">
      <alignment vertical="top" wrapText="1"/>
    </xf>
    <xf numFmtId="3" fontId="1" fillId="7" borderId="64" xfId="0" applyNumberFormat="1" applyFont="1" applyFill="1" applyBorder="1" applyAlignment="1">
      <alignment vertical="top" wrapText="1"/>
    </xf>
    <xf numFmtId="0" fontId="4" fillId="7" borderId="0" xfId="0" applyFont="1" applyFill="1" applyAlignment="1">
      <alignment horizontal="center" vertical="top"/>
    </xf>
    <xf numFmtId="0" fontId="4" fillId="6" borderId="0" xfId="0" applyFont="1" applyFill="1" applyBorder="1" applyAlignment="1">
      <alignment horizontal="center" vertical="top"/>
    </xf>
    <xf numFmtId="3" fontId="3" fillId="8" borderId="39" xfId="0" applyNumberFormat="1" applyFont="1" applyFill="1" applyBorder="1" applyAlignment="1">
      <alignment vertical="top" wrapText="1"/>
    </xf>
    <xf numFmtId="3" fontId="3" fillId="8" borderId="66" xfId="0" applyNumberFormat="1" applyFont="1" applyFill="1" applyBorder="1" applyAlignment="1">
      <alignment vertical="top" wrapText="1"/>
    </xf>
    <xf numFmtId="0" fontId="1" fillId="6" borderId="0" xfId="0" applyFont="1" applyFill="1" applyBorder="1" applyAlignment="1">
      <alignment horizontal="center" vertical="top"/>
    </xf>
    <xf numFmtId="0" fontId="1" fillId="0" borderId="0" xfId="0" applyFont="1" applyBorder="1" applyAlignment="1">
      <alignment horizontal="center" vertical="top"/>
    </xf>
    <xf numFmtId="0" fontId="7" fillId="0" borderId="0" xfId="0" applyNumberFormat="1" applyFont="1" applyAlignment="1">
      <alignment vertical="top"/>
    </xf>
    <xf numFmtId="3" fontId="1" fillId="0" borderId="0" xfId="0" applyNumberFormat="1" applyFont="1" applyAlignment="1">
      <alignment vertical="top"/>
    </xf>
    <xf numFmtId="3" fontId="1" fillId="0" borderId="0" xfId="0" applyNumberFormat="1" applyFont="1" applyAlignment="1">
      <alignment horizontal="center" vertical="top"/>
    </xf>
    <xf numFmtId="3" fontId="19" fillId="0" borderId="0" xfId="0" applyNumberFormat="1" applyFont="1" applyAlignment="1">
      <alignment vertical="top"/>
    </xf>
    <xf numFmtId="3" fontId="19" fillId="0" borderId="0" xfId="0" applyNumberFormat="1" applyFont="1" applyAlignment="1">
      <alignment horizontal="right" vertical="top"/>
    </xf>
    <xf numFmtId="3" fontId="19" fillId="0" borderId="0" xfId="0" applyNumberFormat="1" applyFont="1" applyAlignment="1">
      <alignment horizontal="center" vertical="top"/>
    </xf>
    <xf numFmtId="0" fontId="19" fillId="0" borderId="0" xfId="0" applyFont="1" applyAlignment="1">
      <alignment vertical="top"/>
    </xf>
    <xf numFmtId="3" fontId="1" fillId="0" borderId="29" xfId="0" applyNumberFormat="1" applyFont="1" applyFill="1" applyBorder="1" applyAlignment="1">
      <alignment horizontal="center" vertical="top" wrapText="1"/>
    </xf>
    <xf numFmtId="3" fontId="1" fillId="0" borderId="44" xfId="0" applyNumberFormat="1" applyFont="1" applyFill="1" applyBorder="1" applyAlignment="1">
      <alignment horizontal="center" vertical="top" wrapText="1"/>
    </xf>
    <xf numFmtId="3" fontId="1" fillId="0" borderId="63" xfId="0" applyNumberFormat="1" applyFont="1" applyFill="1" applyBorder="1" applyAlignment="1">
      <alignment horizontal="center" vertical="top" wrapText="1"/>
    </xf>
    <xf numFmtId="3" fontId="1" fillId="0" borderId="49" xfId="0" applyNumberFormat="1" applyFont="1" applyFill="1" applyBorder="1" applyAlignment="1">
      <alignment horizontal="center" vertical="top" wrapText="1"/>
    </xf>
    <xf numFmtId="164" fontId="1" fillId="0" borderId="53" xfId="0" applyNumberFormat="1" applyFont="1" applyFill="1" applyBorder="1" applyAlignment="1">
      <alignment horizontal="center" vertical="top"/>
    </xf>
    <xf numFmtId="164" fontId="1" fillId="7" borderId="53" xfId="0" applyNumberFormat="1" applyFont="1" applyFill="1" applyBorder="1" applyAlignment="1">
      <alignment horizontal="center" vertical="top"/>
    </xf>
    <xf numFmtId="0" fontId="1" fillId="7" borderId="11" xfId="0" applyFont="1" applyFill="1" applyBorder="1" applyAlignment="1">
      <alignment horizontal="center" vertical="top" wrapText="1"/>
    </xf>
    <xf numFmtId="164" fontId="1" fillId="6" borderId="56"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0" borderId="52" xfId="0" applyNumberFormat="1" applyFont="1" applyFill="1" applyBorder="1" applyAlignment="1">
      <alignment horizontal="center" vertical="top"/>
    </xf>
    <xf numFmtId="0" fontId="14" fillId="0" borderId="0" xfId="0" applyFont="1" applyAlignment="1">
      <alignment horizontal="center"/>
    </xf>
    <xf numFmtId="165" fontId="3" fillId="0" borderId="14" xfId="0" applyNumberFormat="1" applyFont="1" applyFill="1" applyBorder="1" applyAlignment="1">
      <alignment horizontal="center" vertical="top" wrapText="1"/>
    </xf>
    <xf numFmtId="0" fontId="1" fillId="0" borderId="27" xfId="0" applyFont="1" applyBorder="1" applyAlignment="1">
      <alignment vertical="center" textRotation="90"/>
    </xf>
    <xf numFmtId="0" fontId="1" fillId="0" borderId="30" xfId="0" applyFont="1" applyBorder="1" applyAlignment="1">
      <alignment vertical="center" textRotation="90"/>
    </xf>
    <xf numFmtId="0" fontId="20" fillId="0" borderId="0" xfId="0" applyFont="1" applyAlignment="1">
      <alignment horizontal="center"/>
    </xf>
    <xf numFmtId="49" fontId="1" fillId="7" borderId="5" xfId="0" applyNumberFormat="1" applyFont="1" applyFill="1" applyBorder="1" applyAlignment="1">
      <alignment horizontal="center" vertical="top" wrapText="1"/>
    </xf>
    <xf numFmtId="0" fontId="3" fillId="0" borderId="27" xfId="0" applyFont="1" applyBorder="1" applyAlignment="1">
      <alignment vertical="center" textRotation="90"/>
    </xf>
    <xf numFmtId="1" fontId="1" fillId="0" borderId="7" xfId="0" applyNumberFormat="1" applyFont="1" applyFill="1" applyBorder="1" applyAlignment="1">
      <alignment horizontal="center" vertical="top"/>
    </xf>
    <xf numFmtId="0" fontId="3" fillId="0" borderId="30" xfId="0" applyFont="1" applyBorder="1" applyAlignment="1">
      <alignment vertical="center" textRotation="90"/>
    </xf>
    <xf numFmtId="49" fontId="1" fillId="0" borderId="13" xfId="0" applyNumberFormat="1" applyFont="1" applyFill="1" applyBorder="1" applyAlignment="1">
      <alignment horizontal="center" vertical="top"/>
    </xf>
    <xf numFmtId="0" fontId="1" fillId="0" borderId="25" xfId="0" applyFont="1" applyBorder="1" applyAlignment="1">
      <alignment vertical="top" wrapText="1"/>
    </xf>
    <xf numFmtId="0" fontId="3" fillId="0" borderId="37" xfId="0" applyFont="1" applyBorder="1" applyAlignment="1">
      <alignment vertical="center" textRotation="90"/>
    </xf>
    <xf numFmtId="0" fontId="3" fillId="8" borderId="18" xfId="0" applyFont="1" applyFill="1" applyBorder="1" applyAlignment="1">
      <alignment horizontal="center" vertical="top" wrapText="1"/>
    </xf>
    <xf numFmtId="0" fontId="1" fillId="0" borderId="23" xfId="0" applyFont="1" applyFill="1" applyBorder="1" applyAlignment="1">
      <alignment vertical="top" wrapText="1"/>
    </xf>
    <xf numFmtId="1" fontId="1" fillId="0" borderId="17" xfId="0" applyNumberFormat="1" applyFont="1" applyFill="1" applyBorder="1" applyAlignment="1">
      <alignment horizontal="center" vertical="top"/>
    </xf>
    <xf numFmtId="1" fontId="4" fillId="0" borderId="5" xfId="0" applyNumberFormat="1" applyFont="1" applyFill="1" applyBorder="1" applyAlignment="1">
      <alignment horizontal="center" vertical="top"/>
    </xf>
    <xf numFmtId="0" fontId="3" fillId="8" borderId="38" xfId="0" applyFont="1" applyFill="1" applyBorder="1" applyAlignment="1">
      <alignment horizontal="center" vertical="top" wrapText="1"/>
    </xf>
    <xf numFmtId="0" fontId="2" fillId="0" borderId="30" xfId="0" applyFont="1" applyBorder="1" applyAlignment="1">
      <alignment vertical="top" wrapText="1"/>
    </xf>
    <xf numFmtId="0" fontId="2" fillId="0" borderId="2" xfId="0" applyFont="1" applyBorder="1"/>
    <xf numFmtId="0" fontId="2" fillId="0" borderId="7" xfId="0" applyFont="1" applyBorder="1"/>
    <xf numFmtId="164" fontId="1" fillId="0" borderId="0" xfId="0" applyNumberFormat="1" applyFont="1" applyFill="1" applyBorder="1" applyAlignment="1">
      <alignment horizontal="center" vertical="top"/>
    </xf>
    <xf numFmtId="0" fontId="4" fillId="0" borderId="35" xfId="0" applyFont="1" applyFill="1" applyBorder="1" applyAlignment="1">
      <alignment vertical="top" wrapText="1"/>
    </xf>
    <xf numFmtId="0" fontId="4" fillId="0" borderId="30" xfId="0" applyFont="1" applyFill="1" applyBorder="1" applyAlignment="1">
      <alignment vertical="top" wrapText="1"/>
    </xf>
    <xf numFmtId="0" fontId="4" fillId="0" borderId="37" xfId="0" applyFont="1" applyFill="1" applyBorder="1" applyAlignment="1">
      <alignment vertical="top" wrapText="1"/>
    </xf>
    <xf numFmtId="164" fontId="1" fillId="6" borderId="42" xfId="0" applyNumberFormat="1" applyFont="1" applyFill="1" applyBorder="1" applyAlignment="1">
      <alignment horizontal="center" vertical="top" wrapText="1"/>
    </xf>
    <xf numFmtId="1" fontId="4" fillId="0" borderId="5" xfId="0" applyNumberFormat="1" applyFont="1" applyFill="1" applyBorder="1" applyAlignment="1">
      <alignment horizontal="center" vertical="top" wrapText="1"/>
    </xf>
    <xf numFmtId="164" fontId="1" fillId="6" borderId="56" xfId="0" applyNumberFormat="1" applyFont="1" applyFill="1" applyBorder="1" applyAlignment="1">
      <alignment horizontal="center" vertical="top" wrapText="1"/>
    </xf>
    <xf numFmtId="1" fontId="4" fillId="0" borderId="11" xfId="0" applyNumberFormat="1" applyFont="1" applyFill="1" applyBorder="1" applyAlignment="1">
      <alignment horizontal="center" vertical="top" wrapText="1"/>
    </xf>
    <xf numFmtId="0" fontId="5" fillId="8" borderId="39" xfId="0" applyFont="1" applyFill="1" applyBorder="1" applyAlignment="1">
      <alignment horizontal="center" vertical="top" wrapText="1"/>
    </xf>
    <xf numFmtId="164" fontId="3" fillId="8" borderId="45" xfId="0" applyNumberFormat="1" applyFont="1" applyFill="1" applyBorder="1" applyAlignment="1">
      <alignment horizontal="center" vertical="top" wrapText="1"/>
    </xf>
    <xf numFmtId="49" fontId="1" fillId="0" borderId="17" xfId="0" applyNumberFormat="1" applyFont="1" applyFill="1" applyBorder="1" applyAlignment="1">
      <alignment horizontal="center" vertical="top" wrapText="1"/>
    </xf>
    <xf numFmtId="0" fontId="5" fillId="8" borderId="66" xfId="0" applyFont="1" applyFill="1" applyBorder="1" applyAlignment="1">
      <alignment horizontal="center" vertical="top" wrapText="1"/>
    </xf>
    <xf numFmtId="0" fontId="4" fillId="0" borderId="5" xfId="0" applyFont="1" applyFill="1" applyBorder="1" applyAlignment="1">
      <alignment horizontal="center" vertical="top"/>
    </xf>
    <xf numFmtId="164" fontId="1" fillId="0" borderId="56" xfId="0" applyNumberFormat="1" applyFont="1" applyFill="1" applyBorder="1" applyAlignment="1">
      <alignment horizontal="center" vertical="top"/>
    </xf>
    <xf numFmtId="164" fontId="1" fillId="0" borderId="42" xfId="0" applyNumberFormat="1" applyFont="1" applyBorder="1" applyAlignment="1">
      <alignment horizontal="center" vertical="center" textRotation="90" wrapText="1"/>
    </xf>
    <xf numFmtId="164" fontId="1" fillId="0" borderId="47" xfId="0" applyNumberFormat="1" applyFont="1" applyBorder="1" applyAlignment="1">
      <alignment horizontal="center" vertical="center" textRotation="90" wrapText="1"/>
    </xf>
    <xf numFmtId="0" fontId="20" fillId="0" borderId="0" xfId="0" applyFont="1"/>
    <xf numFmtId="0" fontId="3" fillId="0" borderId="5" xfId="0" applyFont="1" applyBorder="1" applyAlignment="1">
      <alignment vertical="top" wrapText="1"/>
    </xf>
    <xf numFmtId="0" fontId="1" fillId="6" borderId="47" xfId="0" applyFont="1" applyFill="1" applyBorder="1" applyAlignment="1">
      <alignment horizontal="left" vertical="top" wrapText="1"/>
    </xf>
    <xf numFmtId="0" fontId="1" fillId="6" borderId="49" xfId="0" applyFont="1" applyFill="1" applyBorder="1" applyAlignment="1">
      <alignment horizontal="left" vertical="top" wrapText="1"/>
    </xf>
    <xf numFmtId="0" fontId="1" fillId="6" borderId="58" xfId="0" applyFont="1" applyFill="1" applyBorder="1" applyAlignment="1">
      <alignment horizontal="left" vertical="top" wrapText="1"/>
    </xf>
    <xf numFmtId="0" fontId="1" fillId="0" borderId="49" xfId="0" applyFont="1" applyFill="1" applyBorder="1" applyAlignment="1">
      <alignment horizontal="left" vertical="top" wrapText="1"/>
    </xf>
    <xf numFmtId="0" fontId="1" fillId="0" borderId="63" xfId="0" applyFont="1" applyFill="1" applyBorder="1" applyAlignment="1">
      <alignment horizontal="left" vertical="top" wrapText="1"/>
    </xf>
    <xf numFmtId="0" fontId="1" fillId="7" borderId="49" xfId="0" applyFont="1" applyFill="1" applyBorder="1" applyAlignment="1">
      <alignment horizontal="left" vertical="top" wrapText="1"/>
    </xf>
    <xf numFmtId="0" fontId="1" fillId="7" borderId="58" xfId="0" applyFont="1" applyFill="1" applyBorder="1" applyAlignment="1">
      <alignment horizontal="left" vertical="top" wrapText="1"/>
    </xf>
    <xf numFmtId="0" fontId="1" fillId="0" borderId="47" xfId="0" applyFont="1" applyFill="1" applyBorder="1" applyAlignment="1">
      <alignment horizontal="left" vertical="top" wrapText="1"/>
    </xf>
    <xf numFmtId="0" fontId="1" fillId="0" borderId="65" xfId="0" applyFont="1" applyFill="1" applyBorder="1" applyAlignment="1">
      <alignment horizontal="left" vertical="top" wrapText="1"/>
    </xf>
    <xf numFmtId="0" fontId="1" fillId="0" borderId="58" xfId="0" applyFont="1" applyFill="1" applyBorder="1" applyAlignment="1">
      <alignment vertical="top" wrapText="1"/>
    </xf>
    <xf numFmtId="0" fontId="4" fillId="7" borderId="47" xfId="0" applyFont="1" applyFill="1" applyBorder="1" applyAlignment="1">
      <alignment vertical="top" wrapText="1"/>
    </xf>
    <xf numFmtId="0" fontId="2" fillId="0" borderId="49" xfId="0" applyFont="1" applyBorder="1" applyAlignment="1">
      <alignment vertical="top" wrapText="1"/>
    </xf>
    <xf numFmtId="165" fontId="4" fillId="0" borderId="47" xfId="0" applyNumberFormat="1" applyFont="1" applyFill="1" applyBorder="1" applyAlignment="1">
      <alignment horizontal="left" vertical="top" wrapText="1"/>
    </xf>
    <xf numFmtId="165" fontId="4" fillId="0" borderId="49" xfId="0" applyNumberFormat="1" applyFont="1" applyFill="1" applyBorder="1" applyAlignment="1">
      <alignment horizontal="left" vertical="top" wrapText="1"/>
    </xf>
    <xf numFmtId="165" fontId="4" fillId="0" borderId="58" xfId="0" applyNumberFormat="1" applyFont="1" applyFill="1" applyBorder="1" applyAlignment="1">
      <alignment horizontal="left" vertical="top" wrapText="1"/>
    </xf>
    <xf numFmtId="0" fontId="4" fillId="0" borderId="47" xfId="0" applyFont="1" applyFill="1" applyBorder="1" applyAlignment="1">
      <alignment vertical="top" wrapText="1"/>
    </xf>
    <xf numFmtId="0" fontId="4" fillId="0" borderId="47"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65" xfId="0" applyFont="1" applyFill="1" applyBorder="1" applyAlignment="1">
      <alignment horizontal="left" vertical="top" wrapText="1"/>
    </xf>
    <xf numFmtId="0" fontId="1" fillId="0" borderId="68" xfId="0" applyFont="1" applyFill="1" applyBorder="1" applyAlignment="1">
      <alignment horizontal="left" vertical="top" wrapText="1"/>
    </xf>
    <xf numFmtId="0" fontId="4" fillId="0" borderId="58" xfId="0" applyFont="1" applyBorder="1" applyAlignment="1">
      <alignment horizontal="left" vertical="top" wrapText="1"/>
    </xf>
    <xf numFmtId="0" fontId="4" fillId="0" borderId="58" xfId="0" applyFont="1" applyFill="1" applyBorder="1" applyAlignment="1">
      <alignment horizontal="left" vertical="top" wrapText="1"/>
    </xf>
    <xf numFmtId="0" fontId="4" fillId="7" borderId="47" xfId="0" applyFont="1" applyFill="1" applyBorder="1" applyAlignment="1">
      <alignment horizontal="left" vertical="top" wrapText="1"/>
    </xf>
    <xf numFmtId="0" fontId="4" fillId="7" borderId="49" xfId="0" applyFont="1" applyFill="1" applyBorder="1" applyAlignment="1">
      <alignment horizontal="left" vertical="top" wrapText="1"/>
    </xf>
    <xf numFmtId="0" fontId="4" fillId="7" borderId="58" xfId="0" applyFont="1" applyFill="1" applyBorder="1" applyAlignment="1">
      <alignment horizontal="left" vertical="top" wrapText="1"/>
    </xf>
    <xf numFmtId="0" fontId="4" fillId="0" borderId="0" xfId="0" applyNumberFormat="1" applyFont="1" applyAlignment="1">
      <alignment horizontal="center" vertical="top"/>
    </xf>
    <xf numFmtId="49" fontId="3" fillId="0" borderId="55" xfId="0" applyNumberFormat="1" applyFont="1" applyBorder="1" applyAlignment="1">
      <alignment horizontal="center" vertical="top"/>
    </xf>
    <xf numFmtId="0" fontId="22" fillId="0" borderId="0" xfId="0" applyFont="1"/>
    <xf numFmtId="0" fontId="3" fillId="0" borderId="27" xfId="0" applyFont="1" applyFill="1" applyBorder="1" applyAlignment="1">
      <alignment vertical="center" textRotation="90" wrapText="1"/>
    </xf>
    <xf numFmtId="0" fontId="3" fillId="0" borderId="0" xfId="0" applyFont="1" applyBorder="1" applyAlignment="1">
      <alignment vertical="top"/>
    </xf>
    <xf numFmtId="0" fontId="5" fillId="0" borderId="0" xfId="0" applyFont="1" applyAlignment="1">
      <alignment vertical="top"/>
    </xf>
    <xf numFmtId="0" fontId="1" fillId="0" borderId="11" xfId="0" applyFont="1" applyBorder="1" applyAlignment="1">
      <alignment vertical="top" wrapText="1"/>
    </xf>
    <xf numFmtId="0" fontId="1" fillId="0" borderId="50" xfId="0" applyFont="1" applyBorder="1" applyAlignment="1">
      <alignment horizontal="center" vertical="top" wrapText="1"/>
    </xf>
    <xf numFmtId="0" fontId="1" fillId="0" borderId="35" xfId="0" applyFont="1" applyFill="1" applyBorder="1" applyAlignment="1">
      <alignment vertical="top" wrapText="1"/>
    </xf>
    <xf numFmtId="49" fontId="1" fillId="0" borderId="52" xfId="0" applyNumberFormat="1" applyFont="1" applyFill="1" applyBorder="1" applyAlignment="1">
      <alignment horizontal="center" vertical="top"/>
    </xf>
    <xf numFmtId="0" fontId="4" fillId="0" borderId="14" xfId="0" applyFont="1" applyFill="1" applyBorder="1" applyAlignment="1">
      <alignment vertical="top" wrapText="1"/>
    </xf>
    <xf numFmtId="0" fontId="4" fillId="0" borderId="19" xfId="0" applyFont="1" applyFill="1" applyBorder="1" applyAlignment="1">
      <alignment horizontal="center" vertical="top" wrapText="1"/>
    </xf>
    <xf numFmtId="0" fontId="4" fillId="0" borderId="66" xfId="0" applyFont="1" applyFill="1" applyBorder="1" applyAlignment="1">
      <alignment vertical="top" wrapText="1"/>
    </xf>
    <xf numFmtId="0" fontId="1" fillId="0" borderId="57" xfId="0" applyFont="1" applyBorder="1" applyAlignment="1">
      <alignment horizontal="center" vertical="top"/>
    </xf>
    <xf numFmtId="164" fontId="1" fillId="0" borderId="64" xfId="0" applyNumberFormat="1" applyFont="1" applyFill="1" applyBorder="1" applyAlignment="1">
      <alignment horizontal="center" vertical="top"/>
    </xf>
    <xf numFmtId="0" fontId="4" fillId="0" borderId="6" xfId="0" applyFont="1" applyFill="1" applyBorder="1" applyAlignment="1">
      <alignment vertical="top" wrapText="1"/>
    </xf>
    <xf numFmtId="0" fontId="4" fillId="0" borderId="12" xfId="0" applyFont="1" applyFill="1" applyBorder="1" applyAlignment="1">
      <alignment vertical="top" wrapText="1"/>
    </xf>
    <xf numFmtId="0" fontId="4" fillId="0" borderId="18" xfId="0" applyFont="1" applyFill="1" applyBorder="1" applyAlignment="1">
      <alignment vertical="top" wrapText="1"/>
    </xf>
    <xf numFmtId="0" fontId="3" fillId="0" borderId="37" xfId="0" applyFont="1" applyBorder="1" applyAlignment="1">
      <alignment horizontal="center" vertical="center" textRotation="90"/>
    </xf>
    <xf numFmtId="0" fontId="1" fillId="0" borderId="12" xfId="0" applyFont="1" applyFill="1" applyBorder="1" applyAlignment="1">
      <alignment vertical="top" wrapText="1"/>
    </xf>
    <xf numFmtId="0" fontId="4" fillId="0" borderId="19" xfId="0" applyNumberFormat="1" applyFont="1" applyFill="1" applyBorder="1" applyAlignment="1">
      <alignment horizontal="center" vertical="top"/>
    </xf>
    <xf numFmtId="0" fontId="4" fillId="0" borderId="66" xfId="0" applyFont="1" applyFill="1" applyBorder="1" applyAlignment="1">
      <alignment horizontal="left" vertical="top" wrapText="1"/>
    </xf>
    <xf numFmtId="0" fontId="4" fillId="0" borderId="33" xfId="0" applyFont="1" applyFill="1" applyBorder="1" applyAlignment="1">
      <alignment vertical="top" wrapText="1"/>
    </xf>
    <xf numFmtId="49" fontId="5" fillId="6" borderId="10" xfId="0" applyNumberFormat="1" applyFont="1" applyFill="1" applyBorder="1" applyAlignment="1">
      <alignment vertical="top"/>
    </xf>
    <xf numFmtId="0" fontId="3" fillId="8" borderId="33" xfId="0" applyFont="1" applyFill="1" applyBorder="1" applyAlignment="1">
      <alignment horizontal="center" vertical="top" wrapText="1"/>
    </xf>
    <xf numFmtId="0" fontId="1" fillId="0" borderId="31" xfId="0" applyFont="1" applyBorder="1" applyAlignment="1">
      <alignment vertical="top" wrapText="1"/>
    </xf>
    <xf numFmtId="49" fontId="1" fillId="0" borderId="10" xfId="0" applyNumberFormat="1" applyFont="1" applyFill="1" applyBorder="1" applyAlignment="1">
      <alignment horizontal="center" vertical="top"/>
    </xf>
    <xf numFmtId="0" fontId="4" fillId="0" borderId="17" xfId="0" applyFont="1" applyFill="1" applyBorder="1" applyAlignment="1">
      <alignment horizontal="center" vertical="top"/>
    </xf>
    <xf numFmtId="49" fontId="3" fillId="6" borderId="31" xfId="0" applyNumberFormat="1" applyFont="1" applyFill="1" applyBorder="1" applyAlignment="1">
      <alignment horizontal="center" vertical="top"/>
    </xf>
    <xf numFmtId="49" fontId="3" fillId="4" borderId="30" xfId="0" applyNumberFormat="1" applyFont="1" applyFill="1" applyBorder="1" applyAlignment="1">
      <alignment horizontal="center" vertical="top"/>
    </xf>
    <xf numFmtId="49" fontId="3" fillId="5" borderId="31" xfId="0" applyNumberFormat="1" applyFont="1" applyFill="1" applyBorder="1" applyAlignment="1">
      <alignment horizontal="center" vertical="top"/>
    </xf>
    <xf numFmtId="49" fontId="3" fillId="0" borderId="5"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5" borderId="48" xfId="0" applyNumberFormat="1" applyFont="1" applyFill="1" applyBorder="1" applyAlignment="1">
      <alignment horizontal="center" vertical="top"/>
    </xf>
    <xf numFmtId="0" fontId="1" fillId="0" borderId="27" xfId="0" applyFont="1" applyFill="1" applyBorder="1" applyAlignment="1">
      <alignment horizontal="left" vertical="top" wrapText="1"/>
    </xf>
    <xf numFmtId="0" fontId="1" fillId="0" borderId="3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4" xfId="0" applyFont="1" applyFill="1" applyBorder="1" applyAlignment="1">
      <alignment horizontal="left" vertical="top" wrapText="1"/>
    </xf>
    <xf numFmtId="165" fontId="1" fillId="6" borderId="0" xfId="0" applyNumberFormat="1" applyFont="1" applyFill="1" applyBorder="1" applyAlignment="1">
      <alignment horizontal="center" vertical="top" wrapText="1"/>
    </xf>
    <xf numFmtId="0" fontId="3" fillId="6" borderId="0" xfId="0" applyFont="1" applyFill="1" applyBorder="1" applyAlignment="1">
      <alignment horizontal="center" vertical="center" wrapText="1"/>
    </xf>
    <xf numFmtId="165" fontId="3" fillId="6" borderId="0" xfId="0" applyNumberFormat="1" applyFont="1" applyFill="1" applyBorder="1" applyAlignment="1">
      <alignment horizontal="center" vertical="top" wrapText="1"/>
    </xf>
    <xf numFmtId="49" fontId="5" fillId="4" borderId="30" xfId="0" applyNumberFormat="1" applyFont="1" applyFill="1" applyBorder="1" applyAlignment="1">
      <alignment horizontal="center" vertical="top"/>
    </xf>
    <xf numFmtId="0" fontId="4" fillId="0" borderId="32" xfId="0" applyFont="1" applyFill="1" applyBorder="1" applyAlignment="1">
      <alignment horizontal="left" vertical="top" wrapText="1"/>
    </xf>
    <xf numFmtId="0" fontId="1" fillId="0" borderId="32" xfId="0" applyFont="1" applyFill="1" applyBorder="1" applyAlignment="1">
      <alignment horizontal="left" vertical="top" wrapText="1"/>
    </xf>
    <xf numFmtId="0" fontId="3" fillId="0" borderId="27" xfId="0" applyFont="1" applyBorder="1" applyAlignment="1">
      <alignment horizontal="center" vertical="center" textRotation="90"/>
    </xf>
    <xf numFmtId="164" fontId="1" fillId="0" borderId="41" xfId="0" applyNumberFormat="1" applyFont="1" applyFill="1" applyBorder="1" applyAlignment="1">
      <alignment horizontal="center" vertical="top"/>
    </xf>
    <xf numFmtId="164" fontId="1" fillId="0" borderId="47" xfId="0" applyNumberFormat="1" applyFont="1" applyFill="1" applyBorder="1" applyAlignment="1">
      <alignment horizontal="center" vertical="top"/>
    </xf>
    <xf numFmtId="49" fontId="4" fillId="0" borderId="5" xfId="0" applyNumberFormat="1" applyFont="1" applyFill="1" applyBorder="1" applyAlignment="1">
      <alignment horizontal="center" vertical="top"/>
    </xf>
    <xf numFmtId="164" fontId="3" fillId="5" borderId="23" xfId="0" applyNumberFormat="1" applyFont="1" applyFill="1" applyBorder="1" applyAlignment="1">
      <alignment horizontal="center" vertical="top"/>
    </xf>
    <xf numFmtId="164" fontId="3" fillId="5" borderId="1" xfId="0" applyNumberFormat="1" applyFont="1" applyFill="1" applyBorder="1" applyAlignment="1">
      <alignment horizontal="center" vertical="top"/>
    </xf>
    <xf numFmtId="0" fontId="1" fillId="0" borderId="49" xfId="0" applyFont="1" applyFill="1" applyBorder="1" applyAlignment="1">
      <alignment vertical="top" wrapText="1"/>
    </xf>
    <xf numFmtId="0" fontId="1" fillId="7" borderId="12" xfId="0" applyFont="1" applyFill="1" applyBorder="1" applyAlignment="1">
      <alignment horizontal="left" vertical="top" wrapText="1"/>
    </xf>
    <xf numFmtId="164" fontId="3" fillId="8" borderId="66" xfId="0" applyNumberFormat="1" applyFont="1" applyFill="1" applyBorder="1" applyAlignment="1">
      <alignment horizontal="center" vertical="top"/>
    </xf>
    <xf numFmtId="164" fontId="1" fillId="0" borderId="63" xfId="0" applyNumberFormat="1" applyFont="1" applyFill="1" applyBorder="1" applyAlignment="1">
      <alignment horizontal="center" vertical="top"/>
    </xf>
    <xf numFmtId="164" fontId="1" fillId="0" borderId="49" xfId="0" applyNumberFormat="1" applyFont="1" applyFill="1" applyBorder="1" applyAlignment="1">
      <alignment horizontal="center" vertical="top"/>
    </xf>
    <xf numFmtId="164" fontId="1" fillId="0" borderId="68" xfId="0" applyNumberFormat="1" applyFont="1" applyFill="1" applyBorder="1" applyAlignment="1">
      <alignment horizontal="center" vertical="top"/>
    </xf>
    <xf numFmtId="164" fontId="3" fillId="8" borderId="49" xfId="0" applyNumberFormat="1" applyFont="1" applyFill="1" applyBorder="1" applyAlignment="1">
      <alignment horizontal="center" vertical="top"/>
    </xf>
    <xf numFmtId="164" fontId="3" fillId="0" borderId="64" xfId="0" applyNumberFormat="1" applyFont="1" applyFill="1" applyBorder="1" applyAlignment="1">
      <alignment horizontal="center" vertical="top"/>
    </xf>
    <xf numFmtId="164" fontId="3" fillId="0" borderId="49" xfId="0" applyNumberFormat="1" applyFont="1" applyFill="1" applyBorder="1" applyAlignment="1">
      <alignment horizontal="center" vertical="top"/>
    </xf>
    <xf numFmtId="164" fontId="1" fillId="7" borderId="47" xfId="0" applyNumberFormat="1" applyFont="1" applyFill="1" applyBorder="1" applyAlignment="1">
      <alignment horizontal="center" vertical="top"/>
    </xf>
    <xf numFmtId="164" fontId="3" fillId="5" borderId="21"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top"/>
    </xf>
    <xf numFmtId="164" fontId="3" fillId="3" borderId="21" xfId="0" applyNumberFormat="1" applyFont="1" applyFill="1" applyBorder="1" applyAlignment="1">
      <alignment horizontal="center" vertical="top"/>
    </xf>
    <xf numFmtId="164" fontId="1" fillId="6" borderId="4" xfId="0" applyNumberFormat="1" applyFont="1" applyFill="1" applyBorder="1" applyAlignment="1">
      <alignment horizontal="center" vertical="top" wrapText="1"/>
    </xf>
    <xf numFmtId="164" fontId="1" fillId="6" borderId="9" xfId="0" applyNumberFormat="1" applyFont="1" applyFill="1" applyBorder="1" applyAlignment="1">
      <alignment horizontal="center" vertical="top" wrapText="1"/>
    </xf>
    <xf numFmtId="164" fontId="3" fillId="8" borderId="15" xfId="0" applyNumberFormat="1" applyFont="1" applyFill="1" applyBorder="1" applyAlignment="1">
      <alignment horizontal="center" vertical="top" wrapText="1"/>
    </xf>
    <xf numFmtId="164" fontId="1" fillId="0" borderId="4" xfId="0" applyNumberFormat="1" applyFont="1" applyFill="1" applyBorder="1" applyAlignment="1">
      <alignment horizontal="center" vertical="top"/>
    </xf>
    <xf numFmtId="164" fontId="3" fillId="8" borderId="15" xfId="0" applyNumberFormat="1" applyFont="1" applyFill="1" applyBorder="1" applyAlignment="1">
      <alignment horizontal="center" vertical="top"/>
    </xf>
    <xf numFmtId="164" fontId="1" fillId="0" borderId="54" xfId="0" applyNumberFormat="1" applyFont="1" applyFill="1" applyBorder="1" applyAlignment="1">
      <alignment horizontal="center" vertical="top"/>
    </xf>
    <xf numFmtId="164" fontId="1" fillId="0" borderId="3"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164" fontId="1" fillId="0" borderId="9" xfId="0" applyNumberFormat="1" applyFont="1" applyFill="1" applyBorder="1" applyAlignment="1">
      <alignment horizontal="center" vertical="top"/>
    </xf>
    <xf numFmtId="164" fontId="1" fillId="7" borderId="4" xfId="0" applyNumberFormat="1" applyFont="1" applyFill="1" applyBorder="1" applyAlignment="1">
      <alignment horizontal="center" vertical="top"/>
    </xf>
    <xf numFmtId="164" fontId="3" fillId="5" borderId="60" xfId="0" applyNumberFormat="1" applyFont="1" applyFill="1" applyBorder="1" applyAlignment="1">
      <alignment horizontal="center" vertical="top" wrapText="1"/>
    </xf>
    <xf numFmtId="164" fontId="3" fillId="4" borderId="60" xfId="0" applyNumberFormat="1" applyFont="1" applyFill="1" applyBorder="1" applyAlignment="1">
      <alignment horizontal="center" vertical="top"/>
    </xf>
    <xf numFmtId="164" fontId="3" fillId="3" borderId="60" xfId="0" applyNumberFormat="1" applyFont="1" applyFill="1" applyBorder="1" applyAlignment="1">
      <alignment horizontal="center" vertical="top"/>
    </xf>
    <xf numFmtId="164" fontId="3" fillId="3" borderId="64" xfId="0" applyNumberFormat="1" applyFont="1" applyFill="1" applyBorder="1" applyAlignment="1">
      <alignment horizontal="center" vertical="top" wrapText="1"/>
    </xf>
    <xf numFmtId="164" fontId="1" fillId="0" borderId="64" xfId="0" applyNumberFormat="1" applyFont="1" applyBorder="1" applyAlignment="1">
      <alignment horizontal="center" vertical="top" wrapText="1"/>
    </xf>
    <xf numFmtId="164" fontId="1" fillId="7" borderId="64" xfId="0" applyNumberFormat="1" applyFont="1" applyFill="1" applyBorder="1" applyAlignment="1">
      <alignment horizontal="center" vertical="top" wrapText="1"/>
    </xf>
    <xf numFmtId="164" fontId="3" fillId="3" borderId="56" xfId="0" applyNumberFormat="1" applyFont="1" applyFill="1" applyBorder="1" applyAlignment="1">
      <alignment horizontal="center" vertical="top" wrapText="1"/>
    </xf>
    <xf numFmtId="164" fontId="1" fillId="0" borderId="56" xfId="0" applyNumberFormat="1" applyFont="1" applyBorder="1" applyAlignment="1">
      <alignment horizontal="center" vertical="top" wrapText="1"/>
    </xf>
    <xf numFmtId="164" fontId="1" fillId="7" borderId="56" xfId="0" applyNumberFormat="1" applyFont="1" applyFill="1" applyBorder="1" applyAlignment="1">
      <alignment horizontal="center" vertical="top" wrapText="1"/>
    </xf>
    <xf numFmtId="164" fontId="3" fillId="3" borderId="9" xfId="0" applyNumberFormat="1" applyFont="1" applyFill="1" applyBorder="1" applyAlignment="1">
      <alignment horizontal="center" vertical="top" wrapText="1"/>
    </xf>
    <xf numFmtId="164" fontId="1" fillId="0" borderId="9" xfId="0" applyNumberFormat="1" applyFont="1" applyBorder="1" applyAlignment="1">
      <alignment horizontal="center" vertical="top" wrapText="1"/>
    </xf>
    <xf numFmtId="164" fontId="1" fillId="7" borderId="9" xfId="0" applyNumberFormat="1" applyFont="1" applyFill="1" applyBorder="1" applyAlignment="1">
      <alignment horizontal="center" vertical="top" wrapText="1"/>
    </xf>
    <xf numFmtId="164" fontId="1" fillId="6" borderId="42" xfId="0" applyNumberFormat="1" applyFont="1" applyFill="1" applyBorder="1" applyAlignment="1">
      <alignment horizontal="center" vertical="top"/>
    </xf>
    <xf numFmtId="164" fontId="1" fillId="6" borderId="43" xfId="0" applyNumberFormat="1" applyFont="1" applyFill="1" applyBorder="1" applyAlignment="1">
      <alignment horizontal="center" vertical="top"/>
    </xf>
    <xf numFmtId="164" fontId="3" fillId="8" borderId="23" xfId="0" applyNumberFormat="1" applyFont="1" applyFill="1" applyBorder="1" applyAlignment="1">
      <alignment horizontal="center" vertical="top"/>
    </xf>
    <xf numFmtId="164" fontId="1" fillId="6" borderId="44" xfId="0" applyNumberFormat="1" applyFont="1" applyFill="1" applyBorder="1" applyAlignment="1">
      <alignment horizontal="center" vertical="top"/>
    </xf>
    <xf numFmtId="164" fontId="21" fillId="0" borderId="47"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164" fontId="3" fillId="8" borderId="80" xfId="0" applyNumberFormat="1" applyFont="1" applyFill="1" applyBorder="1" applyAlignment="1">
      <alignment horizontal="center" vertical="top"/>
    </xf>
    <xf numFmtId="164" fontId="3" fillId="8" borderId="65" xfId="0" applyNumberFormat="1" applyFont="1" applyFill="1" applyBorder="1" applyAlignment="1">
      <alignment horizontal="center" vertical="top"/>
    </xf>
    <xf numFmtId="164" fontId="21" fillId="6" borderId="4" xfId="0" applyNumberFormat="1" applyFont="1" applyFill="1" applyBorder="1" applyAlignment="1">
      <alignment horizontal="center" vertical="top"/>
    </xf>
    <xf numFmtId="164" fontId="1" fillId="6" borderId="9" xfId="0" applyNumberFormat="1" applyFont="1" applyFill="1" applyBorder="1" applyAlignment="1">
      <alignment horizontal="center" vertical="top"/>
    </xf>
    <xf numFmtId="164" fontId="1" fillId="6" borderId="51" xfId="0" applyNumberFormat="1" applyFont="1" applyFill="1" applyBorder="1" applyAlignment="1">
      <alignment horizontal="center" vertical="top"/>
    </xf>
    <xf numFmtId="164" fontId="3" fillId="8" borderId="16" xfId="0" applyNumberFormat="1" applyFont="1" applyFill="1" applyBorder="1" applyAlignment="1">
      <alignment horizontal="center" vertical="top"/>
    </xf>
    <xf numFmtId="164" fontId="1" fillId="6" borderId="4"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164" fontId="3" fillId="8" borderId="54" xfId="0" applyNumberFormat="1" applyFont="1" applyFill="1" applyBorder="1" applyAlignment="1">
      <alignment horizontal="center" vertical="top"/>
    </xf>
    <xf numFmtId="164" fontId="3" fillId="5" borderId="16" xfId="0" applyNumberFormat="1" applyFont="1" applyFill="1" applyBorder="1" applyAlignment="1">
      <alignment horizontal="center" vertical="top"/>
    </xf>
    <xf numFmtId="164" fontId="1" fillId="0" borderId="65" xfId="0" applyNumberFormat="1" applyFont="1" applyFill="1" applyBorder="1" applyAlignment="1">
      <alignment horizontal="center" vertical="top"/>
    </xf>
    <xf numFmtId="164" fontId="21" fillId="0" borderId="47" xfId="0" applyNumberFormat="1" applyFont="1" applyFill="1" applyBorder="1" applyAlignment="1">
      <alignment horizontal="center" vertical="top" wrapText="1"/>
    </xf>
    <xf numFmtId="164" fontId="21" fillId="0" borderId="63" xfId="0" applyNumberFormat="1" applyFont="1" applyFill="1" applyBorder="1" applyAlignment="1">
      <alignment horizontal="center" vertical="top" wrapText="1"/>
    </xf>
    <xf numFmtId="164" fontId="21" fillId="7" borderId="68" xfId="0" applyNumberFormat="1" applyFont="1" applyFill="1" applyBorder="1" applyAlignment="1">
      <alignment horizontal="center" vertical="top"/>
    </xf>
    <xf numFmtId="164" fontId="1" fillId="7" borderId="65" xfId="0" applyNumberFormat="1" applyFont="1" applyFill="1" applyBorder="1" applyAlignment="1">
      <alignment horizontal="center" vertical="top"/>
    </xf>
    <xf numFmtId="164" fontId="1" fillId="7" borderId="73" xfId="0" applyNumberFormat="1" applyFont="1" applyFill="1" applyBorder="1" applyAlignment="1">
      <alignment horizontal="center" vertical="top" wrapText="1"/>
    </xf>
    <xf numFmtId="164" fontId="3" fillId="5" borderId="76" xfId="0" applyNumberFormat="1" applyFont="1" applyFill="1" applyBorder="1" applyAlignment="1">
      <alignment horizontal="center" vertical="top"/>
    </xf>
    <xf numFmtId="164" fontId="1" fillId="0" borderId="42" xfId="0" applyNumberFormat="1" applyFont="1" applyFill="1" applyBorder="1" applyAlignment="1">
      <alignment horizontal="center" vertical="top" wrapText="1"/>
    </xf>
    <xf numFmtId="164" fontId="1" fillId="7" borderId="43" xfId="0" applyNumberFormat="1" applyFont="1" applyFill="1" applyBorder="1" applyAlignment="1">
      <alignment horizontal="center" vertical="top"/>
    </xf>
    <xf numFmtId="164" fontId="1" fillId="0" borderId="53" xfId="0" applyNumberFormat="1" applyFont="1" applyFill="1" applyBorder="1" applyAlignment="1">
      <alignment horizontal="center" vertical="top" wrapText="1"/>
    </xf>
    <xf numFmtId="164" fontId="1" fillId="7" borderId="3" xfId="0" applyNumberFormat="1" applyFont="1" applyFill="1" applyBorder="1" applyAlignment="1">
      <alignment horizontal="center" vertical="top"/>
    </xf>
    <xf numFmtId="164" fontId="1" fillId="7" borderId="54" xfId="0" applyNumberFormat="1" applyFont="1" applyFill="1" applyBorder="1" applyAlignment="1">
      <alignment horizontal="center" vertical="top"/>
    </xf>
    <xf numFmtId="164" fontId="21" fillId="0" borderId="4" xfId="0" applyNumberFormat="1" applyFont="1" applyFill="1" applyBorder="1" applyAlignment="1">
      <alignment horizontal="center" vertical="top" wrapText="1"/>
    </xf>
    <xf numFmtId="164" fontId="21" fillId="0" borderId="3" xfId="0" applyNumberFormat="1" applyFont="1" applyFill="1" applyBorder="1" applyAlignment="1">
      <alignment horizontal="center" vertical="top"/>
    </xf>
    <xf numFmtId="164" fontId="21" fillId="7" borderId="51" xfId="0" applyNumberFormat="1" applyFont="1" applyFill="1" applyBorder="1" applyAlignment="1">
      <alignment horizontal="center" vertical="top"/>
    </xf>
    <xf numFmtId="164" fontId="1" fillId="7" borderId="9" xfId="0" applyNumberFormat="1" applyFont="1" applyFill="1" applyBorder="1" applyAlignment="1">
      <alignment horizontal="center" vertical="top"/>
    </xf>
    <xf numFmtId="164" fontId="1" fillId="0" borderId="54" xfId="0" applyNumberFormat="1" applyFont="1" applyFill="1" applyBorder="1" applyAlignment="1">
      <alignment horizontal="center" vertical="top" wrapText="1"/>
    </xf>
    <xf numFmtId="164" fontId="3" fillId="5" borderId="60" xfId="0" applyNumberFormat="1" applyFont="1" applyFill="1" applyBorder="1" applyAlignment="1">
      <alignment horizontal="center" vertical="top"/>
    </xf>
    <xf numFmtId="164" fontId="1" fillId="0" borderId="3" xfId="0" applyNumberFormat="1" applyFont="1" applyBorder="1" applyAlignment="1">
      <alignment horizontal="center" vertical="center" textRotation="90" wrapText="1"/>
    </xf>
    <xf numFmtId="0" fontId="1" fillId="6" borderId="31" xfId="0" applyFont="1" applyFill="1" applyBorder="1" applyAlignment="1">
      <alignment horizontal="center" vertical="top"/>
    </xf>
    <xf numFmtId="0" fontId="1" fillId="0" borderId="31" xfId="0" applyFont="1" applyFill="1" applyBorder="1" applyAlignment="1">
      <alignment horizontal="center" vertical="top"/>
    </xf>
    <xf numFmtId="0" fontId="1" fillId="0" borderId="25" xfId="0" applyFont="1" applyFill="1" applyBorder="1" applyAlignment="1">
      <alignment horizontal="center" vertical="top"/>
    </xf>
    <xf numFmtId="164" fontId="1" fillId="7" borderId="44" xfId="0" applyNumberFormat="1" applyFont="1" applyFill="1" applyBorder="1" applyAlignment="1">
      <alignment horizontal="center" vertical="top"/>
    </xf>
    <xf numFmtId="0" fontId="1" fillId="7" borderId="6" xfId="0" applyFont="1" applyFill="1" applyBorder="1" applyAlignment="1">
      <alignment horizontal="center" vertical="top"/>
    </xf>
    <xf numFmtId="0" fontId="17" fillId="0" borderId="0" xfId="0" applyFont="1" applyBorder="1" applyAlignment="1">
      <alignment vertical="top" wrapText="1"/>
    </xf>
    <xf numFmtId="0" fontId="17" fillId="0" borderId="0" xfId="0" applyFont="1" applyBorder="1" applyAlignment="1">
      <alignment horizontal="center" vertical="top" wrapText="1"/>
    </xf>
    <xf numFmtId="0" fontId="17" fillId="6" borderId="0" xfId="0" applyFont="1" applyFill="1" applyBorder="1" applyAlignment="1">
      <alignment vertical="top" wrapText="1"/>
    </xf>
    <xf numFmtId="0" fontId="10" fillId="0" borderId="0" xfId="0" applyFont="1"/>
    <xf numFmtId="0" fontId="17" fillId="6" borderId="0" xfId="0" applyFont="1" applyFill="1" applyBorder="1" applyAlignment="1">
      <alignment horizontal="center" vertical="top" wrapText="1"/>
    </xf>
    <xf numFmtId="0" fontId="24" fillId="6" borderId="0" xfId="0" applyFont="1" applyFill="1" applyBorder="1" applyAlignment="1">
      <alignment horizontal="center" vertical="top" wrapText="1"/>
    </xf>
    <xf numFmtId="0" fontId="1" fillId="0" borderId="0" xfId="0" applyFont="1"/>
    <xf numFmtId="0" fontId="10" fillId="6" borderId="0" xfId="0" applyFont="1" applyFill="1" applyBorder="1" applyAlignment="1">
      <alignment horizontal="center" vertical="top" wrapText="1"/>
    </xf>
    <xf numFmtId="0" fontId="2" fillId="0" borderId="0" xfId="0" applyFont="1" applyAlignment="1">
      <alignment horizontal="center"/>
    </xf>
    <xf numFmtId="0" fontId="17" fillId="6" borderId="0" xfId="0" applyFont="1" applyFill="1" applyAlignment="1">
      <alignment horizontal="center" vertical="top"/>
    </xf>
    <xf numFmtId="0" fontId="11" fillId="6" borderId="0" xfId="0" applyFont="1" applyFill="1" applyAlignment="1">
      <alignment horizontal="left" vertical="top"/>
    </xf>
    <xf numFmtId="0" fontId="24" fillId="6" borderId="0" xfId="0" applyFont="1" applyFill="1" applyAlignment="1">
      <alignment vertical="top" wrapText="1"/>
    </xf>
    <xf numFmtId="0" fontId="2" fillId="0" borderId="0" xfId="0" applyFont="1" applyAlignment="1">
      <alignment horizontal="center" vertical="top" wrapText="1"/>
    </xf>
    <xf numFmtId="0" fontId="2" fillId="0" borderId="0" xfId="0" applyFont="1" applyAlignment="1">
      <alignment vertical="top" wrapText="1"/>
    </xf>
    <xf numFmtId="0" fontId="17" fillId="6" borderId="0" xfId="0" applyFont="1" applyFill="1" applyAlignment="1">
      <alignment vertical="top" wrapText="1"/>
    </xf>
    <xf numFmtId="0" fontId="17" fillId="6" borderId="0" xfId="0" applyFont="1" applyFill="1" applyAlignment="1">
      <alignment horizontal="left" vertical="top"/>
    </xf>
    <xf numFmtId="0" fontId="25" fillId="0" borderId="0" xfId="1" applyFont="1" applyBorder="1" applyAlignment="1">
      <alignment vertical="top" wrapText="1"/>
    </xf>
    <xf numFmtId="0" fontId="25" fillId="0" borderId="0" xfId="1" applyFont="1" applyAlignment="1">
      <alignment vertical="center" wrapText="1"/>
    </xf>
    <xf numFmtId="0" fontId="1" fillId="10" borderId="16" xfId="0" applyFont="1" applyFill="1" applyBorder="1" applyAlignment="1">
      <alignment horizontal="center" vertical="top" wrapText="1"/>
    </xf>
    <xf numFmtId="0" fontId="1" fillId="6" borderId="40" xfId="0" applyFont="1" applyFill="1" applyBorder="1" applyAlignment="1">
      <alignment horizontal="center" vertical="top"/>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3" fillId="10" borderId="0" xfId="0" applyFont="1" applyFill="1" applyBorder="1" applyAlignment="1">
      <alignment horizontal="left" vertical="top"/>
    </xf>
    <xf numFmtId="0" fontId="1" fillId="10" borderId="0" xfId="0" applyNumberFormat="1" applyFont="1" applyFill="1" applyBorder="1" applyAlignment="1">
      <alignment horizontal="center" vertical="top"/>
    </xf>
    <xf numFmtId="49" fontId="3" fillId="10" borderId="37" xfId="0" applyNumberFormat="1" applyFont="1" applyFill="1" applyBorder="1" applyAlignment="1">
      <alignment horizontal="center" vertical="top"/>
    </xf>
    <xf numFmtId="49" fontId="3" fillId="10" borderId="27" xfId="0" applyNumberFormat="1" applyFont="1" applyFill="1" applyBorder="1" applyAlignment="1">
      <alignment horizontal="center" vertical="top"/>
    </xf>
    <xf numFmtId="0" fontId="1" fillId="0" borderId="50" xfId="0" applyFont="1" applyBorder="1" applyAlignment="1">
      <alignment horizontal="center" vertical="top"/>
    </xf>
    <xf numFmtId="49" fontId="3" fillId="10" borderId="30" xfId="0" applyNumberFormat="1" applyFont="1" applyFill="1" applyBorder="1" applyAlignment="1">
      <alignment vertical="top"/>
    </xf>
    <xf numFmtId="49" fontId="3" fillId="5" borderId="48" xfId="0" applyNumberFormat="1" applyFont="1" applyFill="1" applyBorder="1" applyAlignment="1">
      <alignment vertical="top"/>
    </xf>
    <xf numFmtId="0" fontId="1" fillId="0" borderId="44" xfId="0" applyFont="1" applyFill="1" applyBorder="1" applyAlignment="1">
      <alignment vertical="center" textRotation="90" wrapText="1"/>
    </xf>
    <xf numFmtId="0" fontId="1" fillId="7" borderId="43" xfId="0" applyFont="1" applyFill="1" applyBorder="1" applyAlignment="1">
      <alignment horizontal="center" vertical="top"/>
    </xf>
    <xf numFmtId="0" fontId="1" fillId="0" borderId="8" xfId="0" applyFont="1" applyFill="1" applyBorder="1" applyAlignment="1">
      <alignment horizontal="left" vertical="top" wrapText="1"/>
    </xf>
    <xf numFmtId="164" fontId="1" fillId="7" borderId="44" xfId="0" applyNumberFormat="1" applyFont="1" applyFill="1" applyBorder="1" applyAlignment="1">
      <alignment horizontal="center" vertical="top" wrapText="1"/>
    </xf>
    <xf numFmtId="0" fontId="1" fillId="7" borderId="30" xfId="0" applyFont="1" applyFill="1" applyBorder="1" applyAlignment="1">
      <alignment vertical="top" wrapText="1"/>
    </xf>
    <xf numFmtId="49" fontId="3" fillId="10" borderId="24" xfId="0" applyNumberFormat="1" applyFont="1" applyFill="1" applyBorder="1" applyAlignment="1">
      <alignment horizontal="center" vertical="top"/>
    </xf>
    <xf numFmtId="164" fontId="1" fillId="7" borderId="68" xfId="0" applyNumberFormat="1" applyFont="1" applyFill="1" applyBorder="1" applyAlignment="1">
      <alignment horizontal="center" vertical="top"/>
    </xf>
    <xf numFmtId="49" fontId="3" fillId="10" borderId="37" xfId="0" applyNumberFormat="1" applyFont="1" applyFill="1" applyBorder="1" applyAlignment="1">
      <alignment vertical="top"/>
    </xf>
    <xf numFmtId="49" fontId="5" fillId="10" borderId="27" xfId="0" applyNumberFormat="1" applyFont="1" applyFill="1" applyBorder="1" applyAlignment="1">
      <alignment vertical="top"/>
    </xf>
    <xf numFmtId="49" fontId="5" fillId="10" borderId="30" xfId="0" applyNumberFormat="1" applyFont="1" applyFill="1" applyBorder="1" applyAlignment="1">
      <alignment vertical="top"/>
    </xf>
    <xf numFmtId="164" fontId="1" fillId="7" borderId="64" xfId="0" applyNumberFormat="1" applyFont="1" applyFill="1" applyBorder="1" applyAlignment="1">
      <alignment horizontal="center" vertical="top"/>
    </xf>
    <xf numFmtId="49" fontId="5" fillId="10" borderId="37" xfId="0" applyNumberFormat="1" applyFont="1" applyFill="1" applyBorder="1" applyAlignment="1">
      <alignment vertical="top"/>
    </xf>
    <xf numFmtId="49" fontId="1" fillId="0" borderId="16" xfId="0" applyNumberFormat="1" applyFont="1" applyFill="1" applyBorder="1" applyAlignment="1">
      <alignment horizontal="center" vertical="top"/>
    </xf>
    <xf numFmtId="0" fontId="4" fillId="0" borderId="77" xfId="0" applyFont="1" applyFill="1" applyBorder="1" applyAlignment="1">
      <alignment vertical="top" wrapText="1"/>
    </xf>
    <xf numFmtId="49" fontId="1" fillId="0" borderId="4" xfId="0" applyNumberFormat="1" applyFont="1" applyFill="1" applyBorder="1" applyAlignment="1">
      <alignment horizontal="center" vertical="top"/>
    </xf>
    <xf numFmtId="0" fontId="1" fillId="0" borderId="37" xfId="0" applyFont="1" applyBorder="1" applyAlignment="1">
      <alignment vertical="center" textRotation="90"/>
    </xf>
    <xf numFmtId="49" fontId="5" fillId="10" borderId="14" xfId="0" applyNumberFormat="1" applyFont="1" applyFill="1" applyBorder="1" applyAlignment="1">
      <alignment horizontal="center" vertical="top"/>
    </xf>
    <xf numFmtId="164" fontId="2" fillId="0" borderId="0" xfId="0" applyNumberFormat="1" applyFont="1"/>
    <xf numFmtId="49" fontId="5" fillId="10" borderId="24" xfId="0" applyNumberFormat="1" applyFont="1" applyFill="1" applyBorder="1" applyAlignment="1">
      <alignment horizontal="center" vertical="top"/>
    </xf>
    <xf numFmtId="164" fontId="1" fillId="7" borderId="42" xfId="0" applyNumberFormat="1" applyFont="1" applyFill="1" applyBorder="1" applyAlignment="1">
      <alignment horizontal="center" vertical="top" wrapText="1"/>
    </xf>
    <xf numFmtId="164" fontId="1" fillId="7" borderId="47" xfId="0" applyNumberFormat="1" applyFont="1" applyFill="1" applyBorder="1" applyAlignment="1">
      <alignment horizontal="center" vertical="top" wrapText="1"/>
    </xf>
    <xf numFmtId="1" fontId="4" fillId="7" borderId="10" xfId="0" applyNumberFormat="1" applyFont="1" applyFill="1" applyBorder="1" applyAlignment="1">
      <alignment horizontal="center" vertical="top" wrapText="1"/>
    </xf>
    <xf numFmtId="0" fontId="4" fillId="7" borderId="5" xfId="0" applyFont="1" applyFill="1" applyBorder="1" applyAlignment="1">
      <alignment horizontal="center" vertical="top" wrapText="1"/>
    </xf>
    <xf numFmtId="164" fontId="1" fillId="7" borderId="63" xfId="0" applyNumberFormat="1" applyFont="1" applyFill="1" applyBorder="1" applyAlignment="1">
      <alignment horizontal="center" vertical="top"/>
    </xf>
    <xf numFmtId="0" fontId="1" fillId="7" borderId="49" xfId="0" applyFont="1" applyFill="1" applyBorder="1" applyAlignment="1">
      <alignment horizontal="center" vertical="top"/>
    </xf>
    <xf numFmtId="164" fontId="1" fillId="7" borderId="49" xfId="0" applyNumberFormat="1" applyFont="1" applyFill="1" applyBorder="1" applyAlignment="1">
      <alignment horizontal="center" vertical="top"/>
    </xf>
    <xf numFmtId="0" fontId="1" fillId="7" borderId="16" xfId="0" applyFont="1" applyFill="1" applyBorder="1" applyAlignment="1">
      <alignment horizontal="center" vertical="top" wrapText="1"/>
    </xf>
    <xf numFmtId="165" fontId="1" fillId="7" borderId="40" xfId="0" applyNumberFormat="1" applyFont="1" applyFill="1" applyBorder="1" applyAlignment="1">
      <alignment horizontal="left" vertical="top" wrapText="1"/>
    </xf>
    <xf numFmtId="165" fontId="1" fillId="7" borderId="30" xfId="0" applyNumberFormat="1" applyFont="1" applyFill="1" applyBorder="1" applyAlignment="1">
      <alignment horizontal="center" vertical="center" textRotation="90" wrapText="1"/>
    </xf>
    <xf numFmtId="0" fontId="1" fillId="10" borderId="10" xfId="0" applyFont="1" applyFill="1" applyBorder="1" applyAlignment="1">
      <alignment horizontal="center" vertical="top" wrapText="1"/>
    </xf>
    <xf numFmtId="165" fontId="1" fillId="7" borderId="23" xfId="0" applyNumberFormat="1" applyFont="1" applyFill="1" applyBorder="1" applyAlignment="1">
      <alignment horizontal="center" vertical="center" textRotation="90" wrapText="1"/>
    </xf>
    <xf numFmtId="165" fontId="3" fillId="8" borderId="38" xfId="0" applyNumberFormat="1" applyFont="1" applyFill="1" applyBorder="1" applyAlignment="1">
      <alignment horizontal="center" vertical="top" wrapText="1"/>
    </xf>
    <xf numFmtId="49" fontId="5" fillId="10" borderId="24" xfId="0" applyNumberFormat="1" applyFont="1" applyFill="1" applyBorder="1" applyAlignment="1">
      <alignment horizontal="center" vertical="top" wrapText="1"/>
    </xf>
    <xf numFmtId="49" fontId="5" fillId="10" borderId="30" xfId="0" applyNumberFormat="1" applyFont="1" applyFill="1" applyBorder="1" applyAlignment="1">
      <alignment horizontal="center" vertical="top"/>
    </xf>
    <xf numFmtId="164" fontId="3" fillId="10" borderId="20" xfId="0" applyNumberFormat="1" applyFont="1" applyFill="1" applyBorder="1" applyAlignment="1">
      <alignment horizontal="center" vertical="top"/>
    </xf>
    <xf numFmtId="164" fontId="3" fillId="10" borderId="22" xfId="0" applyNumberFormat="1" applyFont="1" applyFill="1" applyBorder="1" applyAlignment="1">
      <alignment horizontal="center" vertical="top"/>
    </xf>
    <xf numFmtId="49" fontId="5" fillId="11" borderId="24" xfId="0" applyNumberFormat="1" applyFont="1" applyFill="1" applyBorder="1" applyAlignment="1">
      <alignment horizontal="center" vertical="top"/>
    </xf>
    <xf numFmtId="164" fontId="3" fillId="11" borderId="20" xfId="0" applyNumberFormat="1" applyFont="1" applyFill="1" applyBorder="1" applyAlignment="1">
      <alignment horizontal="center" vertical="top"/>
    </xf>
    <xf numFmtId="164" fontId="3" fillId="11" borderId="22" xfId="0" applyNumberFormat="1" applyFont="1" applyFill="1" applyBorder="1" applyAlignment="1">
      <alignment horizontal="center" vertical="top"/>
    </xf>
    <xf numFmtId="165" fontId="1" fillId="0" borderId="0" xfId="0" applyNumberFormat="1" applyFont="1" applyFill="1" applyBorder="1" applyAlignment="1">
      <alignment horizontal="center" vertical="top"/>
    </xf>
    <xf numFmtId="164" fontId="14" fillId="0" borderId="0" xfId="0" applyNumberFormat="1" applyFont="1"/>
    <xf numFmtId="164" fontId="1" fillId="7" borderId="8" xfId="0" applyNumberFormat="1" applyFont="1" applyFill="1" applyBorder="1" applyAlignment="1">
      <alignment horizontal="center" vertical="top" wrapText="1"/>
    </xf>
    <xf numFmtId="0" fontId="4" fillId="7" borderId="27" xfId="0" applyFont="1" applyFill="1" applyBorder="1" applyAlignment="1">
      <alignment vertical="top" wrapText="1"/>
    </xf>
    <xf numFmtId="49" fontId="1" fillId="0" borderId="54" xfId="0" applyNumberFormat="1" applyFont="1" applyFill="1" applyBorder="1" applyAlignment="1">
      <alignment horizontal="center" vertical="top"/>
    </xf>
    <xf numFmtId="0" fontId="1" fillId="10" borderId="10" xfId="0" applyNumberFormat="1" applyFont="1" applyFill="1" applyBorder="1" applyAlignment="1">
      <alignment horizontal="center" vertical="top"/>
    </xf>
    <xf numFmtId="0" fontId="1" fillId="10" borderId="40" xfId="0" applyFont="1" applyFill="1" applyBorder="1" applyAlignment="1">
      <alignment horizontal="center" vertical="top" wrapText="1"/>
    </xf>
    <xf numFmtId="0" fontId="1" fillId="10" borderId="31" xfId="0" applyFont="1" applyFill="1" applyBorder="1" applyAlignment="1">
      <alignment horizontal="center" vertical="top" wrapText="1"/>
    </xf>
    <xf numFmtId="49" fontId="1" fillId="10" borderId="16" xfId="0" applyNumberFormat="1" applyFont="1" applyFill="1" applyBorder="1" applyAlignment="1">
      <alignment horizontal="center" vertical="top"/>
    </xf>
    <xf numFmtId="0" fontId="1" fillId="10" borderId="54" xfId="0" applyNumberFormat="1" applyFont="1" applyFill="1" applyBorder="1" applyAlignment="1">
      <alignment horizontal="center" vertical="top"/>
    </xf>
    <xf numFmtId="49" fontId="3" fillId="10" borderId="30" xfId="0" applyNumberFormat="1" applyFont="1" applyFill="1" applyBorder="1" applyAlignment="1">
      <alignment horizontal="center" vertical="top" wrapText="1"/>
    </xf>
    <xf numFmtId="49" fontId="1" fillId="0" borderId="51" xfId="0" applyNumberFormat="1" applyFont="1" applyFill="1" applyBorder="1" applyAlignment="1">
      <alignment horizontal="center" vertical="top"/>
    </xf>
    <xf numFmtId="1" fontId="4" fillId="7" borderId="4" xfId="0" applyNumberFormat="1" applyFont="1" applyFill="1" applyBorder="1" applyAlignment="1">
      <alignment horizontal="center" vertical="top" wrapText="1"/>
    </xf>
    <xf numFmtId="1" fontId="4" fillId="7" borderId="25" xfId="0" applyNumberFormat="1" applyFont="1" applyFill="1" applyBorder="1" applyAlignment="1">
      <alignment horizontal="center" vertical="top" wrapText="1"/>
    </xf>
    <xf numFmtId="49" fontId="5" fillId="10" borderId="30" xfId="0" applyNumberFormat="1" applyFont="1" applyFill="1" applyBorder="1" applyAlignment="1">
      <alignment horizontal="center" vertical="top" wrapText="1"/>
    </xf>
    <xf numFmtId="49" fontId="5" fillId="5" borderId="48"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49" fontId="3" fillId="0" borderId="5"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10" borderId="30" xfId="0" applyNumberFormat="1" applyFont="1" applyFill="1" applyBorder="1" applyAlignment="1">
      <alignment horizontal="center" vertical="top"/>
    </xf>
    <xf numFmtId="49" fontId="3" fillId="5" borderId="31" xfId="0" applyNumberFormat="1" applyFont="1" applyFill="1" applyBorder="1" applyAlignment="1">
      <alignment horizontal="center" vertical="top"/>
    </xf>
    <xf numFmtId="49" fontId="3" fillId="6" borderId="31" xfId="0" applyNumberFormat="1" applyFont="1" applyFill="1" applyBorder="1" applyAlignment="1">
      <alignment horizontal="center" vertical="top"/>
    </xf>
    <xf numFmtId="49" fontId="3" fillId="0" borderId="11" xfId="0" applyNumberFormat="1" applyFont="1" applyBorder="1" applyAlignment="1">
      <alignment horizontal="center" vertical="top"/>
    </xf>
    <xf numFmtId="0" fontId="1" fillId="0" borderId="27" xfId="0" applyFont="1" applyFill="1" applyBorder="1" applyAlignment="1">
      <alignment horizontal="center" vertical="center" textRotation="90" wrapText="1"/>
    </xf>
    <xf numFmtId="0" fontId="1" fillId="7" borderId="11" xfId="0" applyFont="1" applyFill="1" applyBorder="1" applyAlignment="1">
      <alignment horizontal="left" vertical="top" wrapText="1"/>
    </xf>
    <xf numFmtId="0" fontId="4" fillId="10" borderId="4" xfId="0" applyFont="1" applyFill="1" applyBorder="1" applyAlignment="1">
      <alignment horizontal="center" vertical="top" wrapText="1"/>
    </xf>
    <xf numFmtId="0" fontId="4" fillId="10" borderId="10" xfId="0" applyFont="1" applyFill="1" applyBorder="1" applyAlignment="1">
      <alignment horizontal="center" vertical="top" wrapText="1"/>
    </xf>
    <xf numFmtId="0" fontId="5" fillId="8" borderId="66" xfId="0" applyFont="1" applyFill="1" applyBorder="1" applyAlignment="1">
      <alignment horizontal="right" vertical="top" wrapText="1"/>
    </xf>
    <xf numFmtId="165" fontId="1" fillId="7" borderId="31" xfId="0" applyNumberFormat="1" applyFont="1" applyFill="1" applyBorder="1" applyAlignment="1">
      <alignment horizontal="left" vertical="top" wrapText="1"/>
    </xf>
    <xf numFmtId="0" fontId="1" fillId="0" borderId="31" xfId="0" applyFont="1" applyBorder="1" applyAlignment="1">
      <alignment horizontal="left" vertical="top" wrapText="1"/>
    </xf>
    <xf numFmtId="49" fontId="5" fillId="5" borderId="36" xfId="0" applyNumberFormat="1" applyFont="1" applyFill="1" applyBorder="1" applyAlignment="1">
      <alignment horizontal="center" vertical="top"/>
    </xf>
    <xf numFmtId="49" fontId="3" fillId="5" borderId="48" xfId="0" applyNumberFormat="1" applyFont="1" applyFill="1" applyBorder="1" applyAlignment="1">
      <alignment horizontal="center" vertical="top"/>
    </xf>
    <xf numFmtId="164" fontId="1" fillId="0" borderId="6" xfId="0" applyNumberFormat="1" applyFont="1" applyBorder="1" applyAlignment="1">
      <alignment horizontal="center" vertical="center" textRotation="90" wrapText="1"/>
    </xf>
    <xf numFmtId="49" fontId="3" fillId="10" borderId="27" xfId="0" applyNumberFormat="1" applyFont="1" applyFill="1" applyBorder="1" applyAlignment="1">
      <alignment horizontal="center" vertical="top" wrapText="1"/>
    </xf>
    <xf numFmtId="0" fontId="1" fillId="10" borderId="2" xfId="0" applyFont="1" applyFill="1" applyBorder="1" applyAlignment="1">
      <alignment vertical="top" wrapText="1"/>
    </xf>
    <xf numFmtId="0" fontId="1" fillId="10" borderId="46" xfId="0" applyFont="1" applyFill="1" applyBorder="1" applyAlignment="1">
      <alignment horizontal="center" vertical="top" wrapText="1"/>
    </xf>
    <xf numFmtId="0" fontId="3" fillId="10" borderId="79" xfId="0" applyFont="1" applyFill="1" applyBorder="1" applyAlignment="1">
      <alignment horizontal="center" vertical="top"/>
    </xf>
    <xf numFmtId="0" fontId="3" fillId="10" borderId="2" xfId="0" applyFont="1" applyFill="1" applyBorder="1" applyAlignment="1">
      <alignment vertical="top"/>
    </xf>
    <xf numFmtId="0" fontId="3" fillId="10" borderId="7" xfId="0" applyFont="1" applyFill="1" applyBorder="1" applyAlignment="1">
      <alignment vertical="top"/>
    </xf>
    <xf numFmtId="0" fontId="1" fillId="10" borderId="32" xfId="0" applyFont="1" applyFill="1" applyBorder="1" applyAlignment="1">
      <alignment vertical="top" wrapText="1"/>
    </xf>
    <xf numFmtId="0" fontId="1" fillId="10" borderId="30" xfId="0" applyFont="1" applyFill="1" applyBorder="1" applyAlignment="1">
      <alignment vertical="top" wrapText="1"/>
    </xf>
    <xf numFmtId="0" fontId="1" fillId="10" borderId="35" xfId="0" applyFont="1" applyFill="1" applyBorder="1" applyAlignment="1">
      <alignment vertical="top" wrapText="1"/>
    </xf>
    <xf numFmtId="0" fontId="1" fillId="10" borderId="8" xfId="0" applyFont="1" applyFill="1" applyBorder="1" applyAlignment="1">
      <alignment vertical="top" wrapText="1"/>
    </xf>
    <xf numFmtId="0" fontId="1" fillId="10" borderId="9" xfId="0" applyNumberFormat="1" applyFont="1" applyFill="1" applyBorder="1" applyAlignment="1">
      <alignment horizontal="center" vertical="top" wrapText="1"/>
    </xf>
    <xf numFmtId="0" fontId="1" fillId="10" borderId="69" xfId="0" applyNumberFormat="1" applyFont="1" applyFill="1" applyBorder="1" applyAlignment="1">
      <alignment horizontal="center" vertical="top" wrapText="1"/>
    </xf>
    <xf numFmtId="0" fontId="1" fillId="10" borderId="56" xfId="0" applyFont="1" applyFill="1" applyBorder="1" applyAlignment="1">
      <alignment horizontal="center" vertical="top"/>
    </xf>
    <xf numFmtId="0" fontId="1" fillId="10" borderId="13" xfId="0" applyFont="1" applyFill="1" applyBorder="1" applyAlignment="1">
      <alignment vertical="top" wrapText="1"/>
    </xf>
    <xf numFmtId="0" fontId="1" fillId="10" borderId="13" xfId="0" applyFont="1" applyFill="1" applyBorder="1" applyAlignment="1">
      <alignment vertical="top"/>
    </xf>
    <xf numFmtId="0" fontId="1" fillId="10" borderId="10" xfId="0" applyNumberFormat="1" applyFont="1" applyFill="1" applyBorder="1" applyAlignment="1">
      <alignment horizontal="center" vertical="top" wrapText="1"/>
    </xf>
    <xf numFmtId="0" fontId="1" fillId="10" borderId="0" xfId="0" applyNumberFormat="1" applyFont="1" applyFill="1" applyBorder="1" applyAlignment="1">
      <alignment horizontal="center" vertical="top" wrapText="1"/>
    </xf>
    <xf numFmtId="49" fontId="3" fillId="10" borderId="45"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xf>
    <xf numFmtId="164" fontId="1" fillId="0" borderId="6" xfId="0" applyNumberFormat="1" applyFont="1" applyFill="1" applyBorder="1" applyAlignment="1">
      <alignment horizontal="center" vertical="top"/>
    </xf>
    <xf numFmtId="164" fontId="1" fillId="0" borderId="32" xfId="0" applyNumberFormat="1" applyFont="1" applyFill="1" applyBorder="1" applyAlignment="1">
      <alignment horizontal="center" vertical="top"/>
    </xf>
    <xf numFmtId="164" fontId="1" fillId="0" borderId="33" xfId="0" applyNumberFormat="1" applyFont="1" applyFill="1" applyBorder="1" applyAlignment="1">
      <alignment horizontal="center" vertical="top"/>
    </xf>
    <xf numFmtId="164" fontId="1" fillId="0" borderId="30" xfId="0" applyNumberFormat="1" applyFont="1" applyFill="1" applyBorder="1" applyAlignment="1">
      <alignment horizontal="center" vertical="top"/>
    </xf>
    <xf numFmtId="164" fontId="1" fillId="0" borderId="12" xfId="0" applyNumberFormat="1" applyFont="1" applyFill="1" applyBorder="1" applyAlignment="1">
      <alignment horizontal="center" vertical="top"/>
    </xf>
    <xf numFmtId="164" fontId="3" fillId="8" borderId="14" xfId="0" applyNumberFormat="1" applyFont="1" applyFill="1" applyBorder="1" applyAlignment="1">
      <alignment horizontal="center" vertical="top"/>
    </xf>
    <xf numFmtId="164" fontId="3" fillId="8" borderId="38" xfId="0" applyNumberFormat="1" applyFont="1" applyFill="1" applyBorder="1" applyAlignment="1">
      <alignment horizontal="center" vertical="top"/>
    </xf>
    <xf numFmtId="164" fontId="1" fillId="7" borderId="28" xfId="0" applyNumberFormat="1" applyFont="1" applyFill="1" applyBorder="1" applyAlignment="1">
      <alignment horizontal="center" vertical="top" wrapText="1"/>
    </xf>
    <xf numFmtId="0" fontId="1" fillId="0" borderId="43" xfId="0" applyFont="1" applyBorder="1" applyAlignment="1">
      <alignment horizontal="center" vertical="top"/>
    </xf>
    <xf numFmtId="164" fontId="1" fillId="7" borderId="50" xfId="0" applyNumberFormat="1" applyFont="1" applyFill="1" applyBorder="1" applyAlignment="1">
      <alignment horizontal="center" vertical="top"/>
    </xf>
    <xf numFmtId="164" fontId="1" fillId="0" borderId="28" xfId="0" applyNumberFormat="1" applyFont="1" applyFill="1" applyBorder="1" applyAlignment="1">
      <alignment horizontal="center" vertical="top" wrapText="1"/>
    </xf>
    <xf numFmtId="164" fontId="1" fillId="7" borderId="33" xfId="0" applyNumberFormat="1" applyFont="1" applyFill="1" applyBorder="1" applyAlignment="1">
      <alignment horizontal="center" vertical="top" wrapText="1"/>
    </xf>
    <xf numFmtId="164" fontId="1" fillId="7" borderId="12" xfId="0" applyNumberFormat="1" applyFont="1" applyFill="1" applyBorder="1" applyAlignment="1">
      <alignment horizontal="center" vertical="top"/>
    </xf>
    <xf numFmtId="0" fontId="1" fillId="0" borderId="43" xfId="0" applyFont="1" applyFill="1" applyBorder="1" applyAlignment="1">
      <alignment horizontal="center" vertical="center" textRotation="90" wrapText="1"/>
    </xf>
    <xf numFmtId="0" fontId="1" fillId="7" borderId="8" xfId="0" applyFont="1" applyFill="1" applyBorder="1" applyAlignment="1">
      <alignment vertical="top" wrapText="1"/>
    </xf>
    <xf numFmtId="0" fontId="1" fillId="7" borderId="9" xfId="0" applyFont="1" applyFill="1" applyBorder="1" applyAlignment="1">
      <alignment horizontal="center" vertical="top" wrapText="1"/>
    </xf>
    <xf numFmtId="0" fontId="1" fillId="7" borderId="59" xfId="0" applyFont="1" applyFill="1" applyBorder="1" applyAlignment="1">
      <alignment horizontal="center" vertical="top" wrapText="1"/>
    </xf>
    <xf numFmtId="0" fontId="1" fillId="7" borderId="56" xfId="0" applyFont="1" applyFill="1" applyBorder="1" applyAlignment="1">
      <alignment horizontal="center" vertical="top" wrapText="1"/>
    </xf>
    <xf numFmtId="0" fontId="1" fillId="7" borderId="13" xfId="0" applyFont="1" applyFill="1" applyBorder="1" applyAlignment="1">
      <alignment horizontal="center" vertical="top" wrapText="1"/>
    </xf>
    <xf numFmtId="164" fontId="1" fillId="7" borderId="12" xfId="0" applyNumberFormat="1" applyFont="1" applyFill="1" applyBorder="1" applyAlignment="1">
      <alignment horizontal="center" vertical="top" wrapText="1"/>
    </xf>
    <xf numFmtId="0" fontId="1" fillId="7" borderId="34" xfId="0" applyFont="1" applyFill="1" applyBorder="1" applyAlignment="1">
      <alignment horizontal="center" vertical="top" wrapText="1"/>
    </xf>
    <xf numFmtId="0" fontId="1" fillId="7" borderId="53" xfId="0" applyFont="1" applyFill="1" applyBorder="1" applyAlignment="1">
      <alignment horizontal="center" vertical="top" wrapText="1"/>
    </xf>
    <xf numFmtId="0" fontId="1" fillId="0" borderId="23" xfId="0" applyFont="1" applyFill="1" applyBorder="1" applyAlignment="1">
      <alignment vertical="center" textRotation="90" wrapText="1"/>
    </xf>
    <xf numFmtId="0" fontId="1" fillId="7" borderId="25" xfId="0" applyFont="1" applyFill="1" applyBorder="1" applyAlignment="1">
      <alignment horizontal="center" vertical="top" wrapText="1"/>
    </xf>
    <xf numFmtId="0" fontId="1" fillId="7" borderId="23" xfId="0" applyFont="1" applyFill="1" applyBorder="1" applyAlignment="1">
      <alignment horizontal="center" vertical="top" wrapText="1"/>
    </xf>
    <xf numFmtId="0" fontId="1" fillId="7" borderId="17" xfId="0" applyFont="1" applyFill="1" applyBorder="1" applyAlignment="1">
      <alignment horizontal="center" vertical="top" wrapText="1"/>
    </xf>
    <xf numFmtId="164" fontId="1" fillId="7" borderId="2" xfId="0" applyNumberFormat="1" applyFont="1" applyFill="1" applyBorder="1" applyAlignment="1">
      <alignment horizontal="center" vertical="top" wrapText="1"/>
    </xf>
    <xf numFmtId="164" fontId="1" fillId="0" borderId="57" xfId="0" applyNumberFormat="1" applyFont="1" applyFill="1" applyBorder="1" applyAlignment="1">
      <alignment horizontal="center" vertical="top" wrapText="1"/>
    </xf>
    <xf numFmtId="164" fontId="1" fillId="7" borderId="30" xfId="0" applyNumberFormat="1" applyFont="1" applyFill="1" applyBorder="1" applyAlignment="1">
      <alignment horizontal="center" vertical="top"/>
    </xf>
    <xf numFmtId="0" fontId="1" fillId="0" borderId="25" xfId="0"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0" fontId="1" fillId="7" borderId="42" xfId="0" applyFont="1" applyFill="1" applyBorder="1" applyAlignment="1">
      <alignment horizontal="center" vertical="top" wrapText="1"/>
    </xf>
    <xf numFmtId="164" fontId="1" fillId="7" borderId="6" xfId="0" applyNumberFormat="1" applyFont="1" applyFill="1" applyBorder="1" applyAlignment="1">
      <alignment horizontal="center" vertical="top" wrapText="1"/>
    </xf>
    <xf numFmtId="164" fontId="1" fillId="0" borderId="12" xfId="0" applyNumberFormat="1" applyFont="1" applyFill="1" applyBorder="1" applyAlignment="1">
      <alignment horizontal="center" vertical="top" wrapText="1"/>
    </xf>
    <xf numFmtId="164" fontId="1" fillId="7" borderId="57" xfId="0" applyNumberFormat="1" applyFont="1" applyFill="1" applyBorder="1" applyAlignment="1">
      <alignment horizontal="center" vertical="top" wrapText="1"/>
    </xf>
    <xf numFmtId="49" fontId="3" fillId="10" borderId="20" xfId="0" applyNumberFormat="1" applyFont="1" applyFill="1" applyBorder="1" applyAlignment="1">
      <alignment horizontal="center" vertical="top"/>
    </xf>
    <xf numFmtId="165" fontId="3" fillId="5" borderId="24" xfId="0" applyNumberFormat="1" applyFont="1" applyFill="1" applyBorder="1" applyAlignment="1">
      <alignment horizontal="center" vertical="top"/>
    </xf>
    <xf numFmtId="0" fontId="1" fillId="0" borderId="37" xfId="0" applyFont="1" applyFill="1" applyBorder="1" applyAlignment="1">
      <alignment vertical="top" wrapText="1"/>
    </xf>
    <xf numFmtId="49" fontId="3" fillId="10" borderId="27" xfId="0" applyNumberFormat="1" applyFont="1" applyFill="1" applyBorder="1" applyAlignment="1">
      <alignment vertical="top"/>
    </xf>
    <xf numFmtId="164" fontId="1" fillId="7" borderId="71" xfId="0" applyNumberFormat="1" applyFont="1" applyFill="1" applyBorder="1" applyAlignment="1">
      <alignment horizontal="center" vertical="top"/>
    </xf>
    <xf numFmtId="164" fontId="1" fillId="7" borderId="28" xfId="0" applyNumberFormat="1" applyFont="1" applyFill="1" applyBorder="1" applyAlignment="1">
      <alignment horizontal="center" vertical="top"/>
    </xf>
    <xf numFmtId="164" fontId="1" fillId="7" borderId="72" xfId="0" applyNumberFormat="1" applyFont="1" applyFill="1" applyBorder="1" applyAlignment="1">
      <alignment horizontal="center" vertical="top"/>
    </xf>
    <xf numFmtId="49" fontId="1" fillId="0" borderId="3" xfId="0" applyNumberFormat="1" applyFont="1" applyFill="1" applyBorder="1" applyAlignment="1">
      <alignment horizontal="center" vertical="top"/>
    </xf>
    <xf numFmtId="1" fontId="1" fillId="0" borderId="79" xfId="0" applyNumberFormat="1" applyFont="1" applyFill="1" applyBorder="1" applyAlignment="1">
      <alignment horizontal="center" vertical="top"/>
    </xf>
    <xf numFmtId="0" fontId="1" fillId="0" borderId="33" xfId="0" applyFont="1" applyBorder="1" applyAlignment="1">
      <alignment horizontal="center" vertical="top" wrapText="1"/>
    </xf>
    <xf numFmtId="164" fontId="1" fillId="6" borderId="57" xfId="0" applyNumberFormat="1" applyFont="1" applyFill="1" applyBorder="1" applyAlignment="1">
      <alignment horizontal="center" vertical="top"/>
    </xf>
    <xf numFmtId="164" fontId="1" fillId="6" borderId="69" xfId="0" applyNumberFormat="1" applyFont="1" applyFill="1" applyBorder="1" applyAlignment="1">
      <alignment horizontal="center" vertical="top"/>
    </xf>
    <xf numFmtId="49" fontId="1" fillId="0" borderId="73"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164" fontId="1" fillId="6" borderId="53" xfId="0" applyNumberFormat="1" applyFont="1" applyFill="1" applyBorder="1" applyAlignment="1">
      <alignment horizontal="center" vertical="top"/>
    </xf>
    <xf numFmtId="164" fontId="1" fillId="6" borderId="33" xfId="0" applyNumberFormat="1" applyFont="1" applyFill="1" applyBorder="1" applyAlignment="1">
      <alignment horizontal="center" vertical="top"/>
    </xf>
    <xf numFmtId="164" fontId="1" fillId="6" borderId="73" xfId="0" applyNumberFormat="1" applyFont="1" applyFill="1" applyBorder="1" applyAlignment="1">
      <alignment horizontal="center" vertical="top"/>
    </xf>
    <xf numFmtId="164" fontId="1" fillId="6" borderId="65" xfId="0" applyNumberFormat="1" applyFont="1" applyFill="1" applyBorder="1" applyAlignment="1">
      <alignment horizontal="center" vertical="top"/>
    </xf>
    <xf numFmtId="49" fontId="1" fillId="0" borderId="9" xfId="0" applyNumberFormat="1" applyFont="1" applyFill="1" applyBorder="1" applyAlignment="1">
      <alignment horizontal="center" vertical="top"/>
    </xf>
    <xf numFmtId="49" fontId="1" fillId="0" borderId="69" xfId="0" applyNumberFormat="1" applyFont="1" applyFill="1" applyBorder="1" applyAlignment="1">
      <alignment horizontal="center" vertical="top"/>
    </xf>
    <xf numFmtId="164" fontId="1" fillId="6" borderId="12" xfId="0" applyNumberFormat="1" applyFont="1" applyFill="1" applyBorder="1" applyAlignment="1">
      <alignment horizontal="center" vertical="top"/>
    </xf>
    <xf numFmtId="164" fontId="1" fillId="6" borderId="0"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164" fontId="1" fillId="0" borderId="28" xfId="0" applyNumberFormat="1" applyFont="1" applyFill="1" applyBorder="1" applyAlignment="1">
      <alignment horizontal="center" vertical="top"/>
    </xf>
    <xf numFmtId="1" fontId="1" fillId="0" borderId="41" xfId="0" applyNumberFormat="1" applyFont="1" applyFill="1" applyBorder="1" applyAlignment="1">
      <alignment horizontal="center" vertical="top"/>
    </xf>
    <xf numFmtId="1" fontId="1" fillId="0" borderId="42" xfId="0" applyNumberFormat="1" applyFont="1" applyFill="1" applyBorder="1" applyAlignment="1">
      <alignment horizontal="center" vertical="top"/>
    </xf>
    <xf numFmtId="49" fontId="1" fillId="0" borderId="5" xfId="0" applyNumberFormat="1" applyFont="1" applyFill="1" applyBorder="1" applyAlignment="1">
      <alignment horizontal="center" vertical="top"/>
    </xf>
    <xf numFmtId="164" fontId="1" fillId="0" borderId="57" xfId="0" applyNumberFormat="1" applyFont="1" applyFill="1" applyBorder="1" applyAlignment="1">
      <alignment horizontal="center" vertical="top"/>
    </xf>
    <xf numFmtId="1" fontId="1" fillId="0" borderId="0" xfId="0" applyNumberFormat="1" applyFont="1" applyFill="1" applyBorder="1" applyAlignment="1">
      <alignment horizontal="center" vertical="top"/>
    </xf>
    <xf numFmtId="1" fontId="1" fillId="0" borderId="44" xfId="0" applyNumberFormat="1" applyFont="1" applyFill="1" applyBorder="1" applyAlignment="1">
      <alignment horizontal="center" vertical="top"/>
    </xf>
    <xf numFmtId="0" fontId="2" fillId="0" borderId="80" xfId="0" applyFont="1" applyBorder="1" applyAlignment="1">
      <alignment vertical="top" wrapText="1"/>
    </xf>
    <xf numFmtId="49" fontId="1" fillId="0" borderId="25"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164" fontId="1" fillId="0" borderId="50" xfId="0" applyNumberFormat="1" applyFont="1" applyFill="1" applyBorder="1" applyAlignment="1">
      <alignment horizontal="center" vertical="top"/>
    </xf>
    <xf numFmtId="49" fontId="1" fillId="0" borderId="40"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36"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0" fontId="2" fillId="0" borderId="62" xfId="0" applyFont="1" applyBorder="1"/>
    <xf numFmtId="0" fontId="3" fillId="10" borderId="40" xfId="0" applyFont="1" applyFill="1" applyBorder="1" applyAlignment="1">
      <alignment vertical="top" wrapText="1"/>
    </xf>
    <xf numFmtId="49" fontId="1" fillId="7" borderId="4" xfId="0" applyNumberFormat="1" applyFont="1" applyFill="1" applyBorder="1" applyAlignment="1">
      <alignment horizontal="center" vertical="top"/>
    </xf>
    <xf numFmtId="49" fontId="1" fillId="7" borderId="40" xfId="0" applyNumberFormat="1" applyFont="1" applyFill="1" applyBorder="1" applyAlignment="1">
      <alignment horizontal="center" vertical="top"/>
    </xf>
    <xf numFmtId="49" fontId="1" fillId="7" borderId="42" xfId="0" applyNumberFormat="1" applyFont="1" applyFill="1" applyBorder="1" applyAlignment="1">
      <alignment horizontal="center" vertical="top"/>
    </xf>
    <xf numFmtId="49" fontId="1" fillId="7" borderId="5" xfId="0" applyNumberFormat="1" applyFont="1" applyFill="1" applyBorder="1" applyAlignment="1">
      <alignment horizontal="center" vertical="top"/>
    </xf>
    <xf numFmtId="0" fontId="1" fillId="10" borderId="55" xfId="0" applyFont="1" applyFill="1" applyBorder="1" applyAlignment="1">
      <alignment vertical="top" wrapText="1"/>
    </xf>
    <xf numFmtId="0" fontId="4" fillId="10" borderId="32" xfId="0" applyFont="1" applyFill="1" applyBorder="1" applyAlignment="1">
      <alignment vertical="top" wrapText="1"/>
    </xf>
    <xf numFmtId="49" fontId="1" fillId="10" borderId="54" xfId="0" applyNumberFormat="1" applyFont="1" applyFill="1" applyBorder="1" applyAlignment="1">
      <alignment horizontal="center" vertical="top"/>
    </xf>
    <xf numFmtId="49" fontId="1" fillId="10" borderId="34" xfId="0" applyNumberFormat="1" applyFont="1" applyFill="1" applyBorder="1" applyAlignment="1">
      <alignment horizontal="center" vertical="top"/>
    </xf>
    <xf numFmtId="49" fontId="1" fillId="10" borderId="53" xfId="0" applyNumberFormat="1" applyFont="1" applyFill="1" applyBorder="1" applyAlignment="1">
      <alignment horizontal="center" vertical="top"/>
    </xf>
    <xf numFmtId="49" fontId="1" fillId="10" borderId="55" xfId="0" applyNumberFormat="1" applyFont="1" applyFill="1" applyBorder="1" applyAlignment="1">
      <alignment horizontal="left" vertical="top" wrapText="1"/>
    </xf>
    <xf numFmtId="165" fontId="4" fillId="7" borderId="57" xfId="0" applyNumberFormat="1" applyFont="1" applyFill="1" applyBorder="1" applyAlignment="1">
      <alignment horizontal="center" vertical="top" wrapText="1"/>
    </xf>
    <xf numFmtId="164" fontId="1" fillId="7" borderId="57" xfId="0" applyNumberFormat="1" applyFont="1" applyFill="1" applyBorder="1" applyAlignment="1">
      <alignment horizontal="center" vertical="top"/>
    </xf>
    <xf numFmtId="49" fontId="1" fillId="10" borderId="25" xfId="0" applyNumberFormat="1" applyFont="1" applyFill="1" applyBorder="1" applyAlignment="1">
      <alignment horizontal="center" vertical="top"/>
    </xf>
    <xf numFmtId="49" fontId="1" fillId="10" borderId="23" xfId="0" applyNumberFormat="1" applyFont="1" applyFill="1" applyBorder="1" applyAlignment="1">
      <alignment horizontal="center" vertical="top"/>
    </xf>
    <xf numFmtId="49" fontId="3" fillId="7" borderId="5" xfId="0" applyNumberFormat="1" applyFont="1" applyFill="1" applyBorder="1" applyAlignment="1">
      <alignment horizontal="center" vertical="top"/>
    </xf>
    <xf numFmtId="49" fontId="1" fillId="0" borderId="42" xfId="0" applyNumberFormat="1" applyFont="1" applyFill="1" applyBorder="1" applyAlignment="1">
      <alignment horizontal="center" vertical="top"/>
    </xf>
    <xf numFmtId="49" fontId="1" fillId="0" borderId="5" xfId="0" applyNumberFormat="1" applyFont="1" applyFill="1" applyBorder="1" applyAlignment="1">
      <alignment horizontal="left" vertical="top" wrapText="1"/>
    </xf>
    <xf numFmtId="49" fontId="3" fillId="7" borderId="11" xfId="0" applyNumberFormat="1" applyFont="1" applyFill="1" applyBorder="1" applyAlignment="1">
      <alignment horizontal="center" vertical="top"/>
    </xf>
    <xf numFmtId="164" fontId="1" fillId="0" borderId="43" xfId="0" applyNumberFormat="1" applyFont="1" applyFill="1" applyBorder="1" applyAlignment="1">
      <alignment horizontal="center" vertical="top"/>
    </xf>
    <xf numFmtId="0" fontId="3" fillId="8" borderId="57" xfId="0" applyFont="1" applyFill="1" applyBorder="1" applyAlignment="1">
      <alignment horizontal="right" vertical="top" wrapText="1"/>
    </xf>
    <xf numFmtId="164" fontId="3" fillId="8" borderId="56" xfId="0" applyNumberFormat="1" applyFont="1" applyFill="1" applyBorder="1" applyAlignment="1">
      <alignment horizontal="center" vertical="top"/>
    </xf>
    <xf numFmtId="49" fontId="1" fillId="10" borderId="10" xfId="0" applyNumberFormat="1" applyFont="1" applyFill="1" applyBorder="1" applyAlignment="1">
      <alignment horizontal="center" vertical="top"/>
    </xf>
    <xf numFmtId="49" fontId="1" fillId="10" borderId="31" xfId="0" applyNumberFormat="1" applyFont="1" applyFill="1" applyBorder="1" applyAlignment="1">
      <alignment horizontal="center" vertical="top"/>
    </xf>
    <xf numFmtId="165" fontId="3" fillId="5" borderId="45" xfId="0" applyNumberFormat="1" applyFont="1" applyFill="1" applyBorder="1" applyAlignment="1">
      <alignment horizontal="center" vertical="top" wrapText="1"/>
    </xf>
    <xf numFmtId="164" fontId="1" fillId="7" borderId="6" xfId="0" applyNumberFormat="1" applyFont="1" applyFill="1" applyBorder="1" applyAlignment="1">
      <alignment horizontal="center" vertical="top"/>
    </xf>
    <xf numFmtId="0" fontId="4" fillId="7" borderId="42" xfId="0" applyFont="1" applyFill="1" applyBorder="1" applyAlignment="1">
      <alignment horizontal="center" vertical="top" wrapText="1"/>
    </xf>
    <xf numFmtId="0" fontId="4" fillId="7" borderId="44" xfId="0" applyFont="1" applyFill="1" applyBorder="1" applyAlignment="1">
      <alignment horizontal="center" vertical="top" wrapText="1"/>
    </xf>
    <xf numFmtId="164" fontId="3" fillId="8" borderId="38" xfId="0" applyNumberFormat="1" applyFont="1" applyFill="1" applyBorder="1" applyAlignment="1">
      <alignment horizontal="center" vertical="top" wrapText="1"/>
    </xf>
    <xf numFmtId="0" fontId="20" fillId="7" borderId="23" xfId="0" applyFont="1" applyFill="1" applyBorder="1" applyAlignment="1">
      <alignment horizontal="center" vertical="top" wrapText="1"/>
    </xf>
    <xf numFmtId="0" fontId="20" fillId="7" borderId="17" xfId="0" applyFont="1" applyFill="1" applyBorder="1" applyAlignment="1">
      <alignment horizontal="center" vertical="top" wrapText="1"/>
    </xf>
    <xf numFmtId="165" fontId="1" fillId="7" borderId="57" xfId="0" applyNumberFormat="1" applyFont="1" applyFill="1" applyBorder="1" applyAlignment="1">
      <alignment horizontal="center" vertical="top" wrapText="1"/>
    </xf>
    <xf numFmtId="164" fontId="1" fillId="7" borderId="69" xfId="0" applyNumberFormat="1" applyFont="1" applyFill="1" applyBorder="1" applyAlignment="1">
      <alignment horizontal="center" vertical="top"/>
    </xf>
    <xf numFmtId="0" fontId="1" fillId="10" borderId="4" xfId="0" applyFont="1" applyFill="1" applyBorder="1" applyAlignment="1">
      <alignment horizontal="center" vertical="top" wrapText="1"/>
    </xf>
    <xf numFmtId="165" fontId="1" fillId="7" borderId="33" xfId="0" applyNumberFormat="1" applyFont="1" applyFill="1" applyBorder="1" applyAlignment="1">
      <alignment horizontal="center" vertical="top" wrapText="1"/>
    </xf>
    <xf numFmtId="164" fontId="1" fillId="7" borderId="33" xfId="0" applyNumberFormat="1" applyFont="1" applyFill="1" applyBorder="1" applyAlignment="1">
      <alignment horizontal="center" vertical="top"/>
    </xf>
    <xf numFmtId="164" fontId="1" fillId="7" borderId="73" xfId="0" applyNumberFormat="1" applyFont="1" applyFill="1" applyBorder="1" applyAlignment="1">
      <alignment horizontal="center" vertical="top"/>
    </xf>
    <xf numFmtId="0" fontId="1" fillId="10" borderId="51" xfId="0" applyFont="1" applyFill="1" applyBorder="1" applyAlignment="1">
      <alignment horizontal="center" vertical="top" wrapText="1"/>
    </xf>
    <xf numFmtId="0" fontId="1" fillId="10" borderId="71" xfId="0" applyFont="1" applyFill="1" applyBorder="1" applyAlignment="1">
      <alignment horizontal="center" vertical="top" wrapText="1"/>
    </xf>
    <xf numFmtId="0" fontId="1" fillId="10" borderId="30" xfId="0" applyFont="1" applyFill="1" applyBorder="1" applyAlignment="1">
      <alignment horizontal="left" vertical="top" wrapText="1"/>
    </xf>
    <xf numFmtId="0" fontId="3" fillId="8" borderId="66" xfId="0" applyFont="1" applyFill="1" applyBorder="1" applyAlignment="1">
      <alignment horizontal="right" vertical="top" wrapText="1"/>
    </xf>
    <xf numFmtId="0" fontId="1" fillId="10" borderId="37" xfId="0" applyFont="1" applyFill="1" applyBorder="1" applyAlignment="1">
      <alignment horizontal="left" vertical="top" wrapText="1"/>
    </xf>
    <xf numFmtId="0" fontId="1" fillId="10" borderId="25" xfId="0" applyFont="1" applyFill="1" applyBorder="1" applyAlignment="1">
      <alignment horizontal="center" vertical="top" wrapText="1"/>
    </xf>
    <xf numFmtId="0" fontId="1" fillId="7" borderId="57" xfId="0" applyFont="1" applyFill="1" applyBorder="1" applyAlignment="1">
      <alignment horizontal="center" vertical="top"/>
    </xf>
    <xf numFmtId="0" fontId="4" fillId="10" borderId="40" xfId="0" applyFont="1" applyFill="1" applyBorder="1" applyAlignment="1">
      <alignment horizontal="center" vertical="top" wrapText="1"/>
    </xf>
    <xf numFmtId="0" fontId="1" fillId="7" borderId="33" xfId="0" applyFont="1" applyFill="1" applyBorder="1" applyAlignment="1">
      <alignment horizontal="center" vertical="top"/>
    </xf>
    <xf numFmtId="0" fontId="4" fillId="10" borderId="31" xfId="0" applyFont="1" applyFill="1" applyBorder="1" applyAlignment="1">
      <alignment horizontal="center" vertical="top" wrapText="1"/>
    </xf>
    <xf numFmtId="165" fontId="3" fillId="0" borderId="37" xfId="0" applyNumberFormat="1" applyFont="1" applyFill="1" applyBorder="1" applyAlignment="1">
      <alignment horizontal="center" vertical="top" wrapText="1"/>
    </xf>
    <xf numFmtId="164" fontId="3" fillId="8" borderId="67" xfId="0" applyNumberFormat="1" applyFont="1" applyFill="1" applyBorder="1" applyAlignment="1">
      <alignment horizontal="center" vertical="top" wrapText="1"/>
    </xf>
    <xf numFmtId="0" fontId="4" fillId="10" borderId="30" xfId="0" applyFont="1" applyFill="1" applyBorder="1" applyAlignment="1">
      <alignment vertical="top" wrapText="1"/>
    </xf>
    <xf numFmtId="165" fontId="3" fillId="0" borderId="2" xfId="0" applyNumberFormat="1" applyFont="1" applyBorder="1" applyAlignment="1">
      <alignment horizontal="center" vertical="top" wrapText="1"/>
    </xf>
    <xf numFmtId="165" fontId="1" fillId="6" borderId="6" xfId="0" applyNumberFormat="1" applyFont="1" applyFill="1" applyBorder="1" applyAlignment="1">
      <alignment horizontal="center" vertical="top" wrapText="1"/>
    </xf>
    <xf numFmtId="165" fontId="1" fillId="7" borderId="27" xfId="0" applyNumberFormat="1" applyFont="1" applyFill="1" applyBorder="1" applyAlignment="1">
      <alignment horizontal="left" vertical="top" wrapText="1"/>
    </xf>
    <xf numFmtId="1" fontId="1" fillId="0" borderId="40" xfId="0" applyNumberFormat="1" applyFont="1" applyBorder="1" applyAlignment="1">
      <alignment horizontal="center" vertical="top"/>
    </xf>
    <xf numFmtId="1" fontId="1" fillId="0" borderId="42" xfId="0" applyNumberFormat="1" applyFont="1" applyBorder="1" applyAlignment="1">
      <alignment horizontal="center" vertical="top"/>
    </xf>
    <xf numFmtId="1" fontId="4" fillId="7" borderId="5" xfId="0" applyNumberFormat="1" applyFont="1" applyFill="1" applyBorder="1" applyAlignment="1">
      <alignment horizontal="center" vertical="top" wrapText="1"/>
    </xf>
    <xf numFmtId="165" fontId="1" fillId="6" borderId="12" xfId="0" applyNumberFormat="1" applyFont="1" applyFill="1" applyBorder="1" applyAlignment="1">
      <alignment horizontal="center" vertical="top" wrapText="1"/>
    </xf>
    <xf numFmtId="164" fontId="1" fillId="7" borderId="49" xfId="0" applyNumberFormat="1" applyFont="1" applyFill="1" applyBorder="1" applyAlignment="1">
      <alignment horizontal="center" vertical="top" wrapText="1"/>
    </xf>
    <xf numFmtId="1" fontId="4" fillId="7" borderId="31" xfId="0" applyNumberFormat="1" applyFont="1" applyFill="1" applyBorder="1" applyAlignment="1">
      <alignment horizontal="center" vertical="top" wrapText="1"/>
    </xf>
    <xf numFmtId="1" fontId="1" fillId="0" borderId="31" xfId="0" applyNumberFormat="1" applyFont="1" applyBorder="1" applyAlignment="1">
      <alignment horizontal="center" vertical="top"/>
    </xf>
    <xf numFmtId="1" fontId="1" fillId="0" borderId="44" xfId="0" applyNumberFormat="1" applyFont="1" applyBorder="1" applyAlignment="1">
      <alignment horizontal="center" vertical="top"/>
    </xf>
    <xf numFmtId="1" fontId="4" fillId="7" borderId="11" xfId="0" applyNumberFormat="1" applyFont="1" applyFill="1" applyBorder="1" applyAlignment="1">
      <alignment horizontal="center" vertical="top" wrapText="1"/>
    </xf>
    <xf numFmtId="165" fontId="1" fillId="6" borderId="50" xfId="0" applyNumberFormat="1" applyFont="1" applyFill="1" applyBorder="1" applyAlignment="1">
      <alignment horizontal="center" vertical="top" wrapText="1"/>
    </xf>
    <xf numFmtId="164" fontId="1" fillId="7" borderId="68" xfId="0" applyNumberFormat="1" applyFont="1" applyFill="1" applyBorder="1" applyAlignment="1">
      <alignment horizontal="center" vertical="top" wrapText="1"/>
    </xf>
    <xf numFmtId="1" fontId="2" fillId="0" borderId="31" xfId="0" applyNumberFormat="1" applyFont="1" applyBorder="1" applyAlignment="1">
      <alignment horizontal="center"/>
    </xf>
    <xf numFmtId="1" fontId="2" fillId="0" borderId="44" xfId="0" applyNumberFormat="1" applyFont="1" applyBorder="1" applyAlignment="1">
      <alignment horizontal="center"/>
    </xf>
    <xf numFmtId="165" fontId="1" fillId="7" borderId="37" xfId="0" applyNumberFormat="1" applyFont="1" applyFill="1" applyBorder="1" applyAlignment="1">
      <alignment horizontal="left" vertical="top" wrapText="1"/>
    </xf>
    <xf numFmtId="49" fontId="2" fillId="0" borderId="25" xfId="0" applyNumberFormat="1" applyFont="1" applyBorder="1" applyAlignment="1">
      <alignment horizontal="center"/>
    </xf>
    <xf numFmtId="49" fontId="2" fillId="0" borderId="23" xfId="0" applyNumberFormat="1" applyFont="1" applyBorder="1" applyAlignment="1">
      <alignment horizontal="center"/>
    </xf>
    <xf numFmtId="1" fontId="4" fillId="7" borderId="17" xfId="0" applyNumberFormat="1" applyFont="1" applyFill="1" applyBorder="1" applyAlignment="1">
      <alignment horizontal="center" vertical="top" wrapText="1"/>
    </xf>
    <xf numFmtId="165" fontId="3" fillId="7" borderId="2" xfId="0" applyNumberFormat="1" applyFont="1" applyFill="1" applyBorder="1" applyAlignment="1">
      <alignment horizontal="center" vertical="top" wrapText="1"/>
    </xf>
    <xf numFmtId="165" fontId="1" fillId="0" borderId="6" xfId="0" applyNumberFormat="1" applyFont="1" applyFill="1" applyBorder="1" applyAlignment="1">
      <alignment horizontal="center" vertical="top" wrapText="1"/>
    </xf>
    <xf numFmtId="0" fontId="1" fillId="9" borderId="27" xfId="0" applyFont="1" applyFill="1" applyBorder="1" applyAlignment="1">
      <alignment vertical="top" wrapText="1"/>
    </xf>
    <xf numFmtId="0" fontId="1" fillId="9" borderId="4" xfId="0" applyFont="1" applyFill="1" applyBorder="1" applyAlignment="1">
      <alignment horizontal="center" vertical="top" wrapText="1"/>
    </xf>
    <xf numFmtId="0" fontId="1" fillId="9" borderId="47" xfId="0" applyFont="1" applyFill="1" applyBorder="1" applyAlignment="1">
      <alignment horizontal="center" vertical="top" wrapText="1"/>
    </xf>
    <xf numFmtId="165" fontId="1" fillId="0" borderId="50" xfId="0" applyNumberFormat="1" applyFont="1" applyFill="1" applyBorder="1" applyAlignment="1">
      <alignment horizontal="center" vertical="top" wrapText="1"/>
    </xf>
    <xf numFmtId="0" fontId="1" fillId="9" borderId="10" xfId="0" applyFont="1" applyFill="1" applyBorder="1" applyAlignment="1">
      <alignment horizontal="center" vertical="top" wrapText="1"/>
    </xf>
    <xf numFmtId="0" fontId="1" fillId="9" borderId="0" xfId="0" applyFont="1" applyFill="1" applyBorder="1" applyAlignment="1">
      <alignment horizontal="center" vertical="top" wrapText="1"/>
    </xf>
    <xf numFmtId="49" fontId="1" fillId="9" borderId="0" xfId="0" applyNumberFormat="1" applyFont="1" applyFill="1" applyBorder="1" applyAlignment="1">
      <alignment horizontal="center" vertical="top"/>
    </xf>
    <xf numFmtId="0" fontId="4" fillId="9" borderId="27" xfId="0" applyFont="1" applyFill="1" applyBorder="1" applyAlignment="1">
      <alignment vertical="top" wrapText="1"/>
    </xf>
    <xf numFmtId="0" fontId="1" fillId="9" borderId="5" xfId="0" applyFont="1" applyFill="1" applyBorder="1" applyAlignment="1">
      <alignment horizontal="center" vertical="top" wrapText="1"/>
    </xf>
    <xf numFmtId="0" fontId="1" fillId="7" borderId="50" xfId="0" applyFont="1" applyFill="1" applyBorder="1" applyAlignment="1">
      <alignment horizontal="center" vertical="top"/>
    </xf>
    <xf numFmtId="0" fontId="1" fillId="9" borderId="30" xfId="0" applyFont="1" applyFill="1" applyBorder="1" applyAlignment="1">
      <alignment horizontal="left" vertical="top" wrapText="1"/>
    </xf>
    <xf numFmtId="0" fontId="1" fillId="9" borderId="11" xfId="0" applyFont="1" applyFill="1" applyBorder="1" applyAlignment="1">
      <alignment horizontal="center" vertical="top" wrapText="1"/>
    </xf>
    <xf numFmtId="0" fontId="3" fillId="8" borderId="18" xfId="0" applyFont="1" applyFill="1" applyBorder="1" applyAlignment="1">
      <alignment horizontal="center" vertical="top"/>
    </xf>
    <xf numFmtId="164" fontId="3" fillId="8" borderId="18" xfId="0" applyNumberFormat="1" applyFont="1" applyFill="1" applyBorder="1" applyAlignment="1">
      <alignment horizontal="center" vertical="top"/>
    </xf>
    <xf numFmtId="164" fontId="3" fillId="8" borderId="58" xfId="0" applyNumberFormat="1" applyFont="1" applyFill="1" applyBorder="1" applyAlignment="1">
      <alignment horizontal="center" vertical="top"/>
    </xf>
    <xf numFmtId="0" fontId="1" fillId="9" borderId="37" xfId="0" applyFont="1" applyFill="1" applyBorder="1" applyAlignment="1">
      <alignment vertical="top" wrapText="1"/>
    </xf>
    <xf numFmtId="49" fontId="1" fillId="9" borderId="16" xfId="0" applyNumberFormat="1" applyFont="1" applyFill="1" applyBorder="1" applyAlignment="1">
      <alignment horizontal="center" vertical="top"/>
    </xf>
    <xf numFmtId="49" fontId="1" fillId="9" borderId="25" xfId="0" applyNumberFormat="1" applyFont="1" applyFill="1" applyBorder="1" applyAlignment="1">
      <alignment horizontal="center" vertical="top"/>
    </xf>
    <xf numFmtId="165" fontId="1" fillId="7" borderId="6" xfId="0" applyNumberFormat="1" applyFont="1" applyFill="1" applyBorder="1" applyAlignment="1">
      <alignment horizontal="center" vertical="top" wrapText="1"/>
    </xf>
    <xf numFmtId="0" fontId="1" fillId="7" borderId="29" xfId="0" applyFont="1" applyFill="1" applyBorder="1" applyAlignment="1">
      <alignment horizontal="left" vertical="top" wrapText="1"/>
    </xf>
    <xf numFmtId="0" fontId="1" fillId="7" borderId="3" xfId="0" applyFont="1" applyFill="1" applyBorder="1" applyAlignment="1">
      <alignment horizontal="center" vertical="top" wrapText="1"/>
    </xf>
    <xf numFmtId="0" fontId="28" fillId="7" borderId="26" xfId="0" applyNumberFormat="1" applyFont="1" applyFill="1" applyBorder="1" applyAlignment="1">
      <alignment horizontal="center" vertical="top"/>
    </xf>
    <xf numFmtId="0" fontId="28" fillId="7" borderId="29" xfId="0" applyNumberFormat="1" applyFont="1" applyFill="1" applyBorder="1" applyAlignment="1">
      <alignment horizontal="center" vertical="top"/>
    </xf>
    <xf numFmtId="0" fontId="1" fillId="7" borderId="55" xfId="0" applyNumberFormat="1" applyFont="1" applyFill="1" applyBorder="1" applyAlignment="1">
      <alignment horizontal="center" vertical="top"/>
    </xf>
    <xf numFmtId="165" fontId="1" fillId="7" borderId="12" xfId="0" applyNumberFormat="1" applyFont="1" applyFill="1" applyBorder="1" applyAlignment="1">
      <alignment horizontal="center" vertical="top" wrapText="1"/>
    </xf>
    <xf numFmtId="0" fontId="1" fillId="7" borderId="51" xfId="0" applyFont="1" applyFill="1" applyBorder="1" applyAlignment="1">
      <alignment horizontal="center" vertical="top" wrapText="1"/>
    </xf>
    <xf numFmtId="0" fontId="1" fillId="7" borderId="71" xfId="0" applyNumberFormat="1" applyFont="1" applyFill="1" applyBorder="1" applyAlignment="1">
      <alignment horizontal="center" vertical="top"/>
    </xf>
    <xf numFmtId="165" fontId="1" fillId="0" borderId="33"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xf>
    <xf numFmtId="0" fontId="1" fillId="0" borderId="44" xfId="0" applyNumberFormat="1" applyFont="1" applyFill="1" applyBorder="1" applyAlignment="1">
      <alignment horizontal="center" vertical="top"/>
    </xf>
    <xf numFmtId="165" fontId="1" fillId="7" borderId="25" xfId="0" applyNumberFormat="1" applyFont="1" applyFill="1" applyBorder="1" applyAlignment="1">
      <alignment horizontal="left" vertical="top" wrapText="1"/>
    </xf>
    <xf numFmtId="49" fontId="3" fillId="7" borderId="17" xfId="0" applyNumberFormat="1" applyFont="1" applyFill="1" applyBorder="1" applyAlignment="1">
      <alignment horizontal="center" vertical="top"/>
    </xf>
    <xf numFmtId="0" fontId="1" fillId="0" borderId="1" xfId="0" applyFont="1" applyFill="1" applyBorder="1" applyAlignment="1">
      <alignment horizontal="center" vertical="top" wrapText="1"/>
    </xf>
    <xf numFmtId="0" fontId="1" fillId="0" borderId="23" xfId="0" applyFont="1" applyFill="1" applyBorder="1" applyAlignment="1">
      <alignment horizontal="center" vertical="top" wrapText="1"/>
    </xf>
    <xf numFmtId="165" fontId="3" fillId="5" borderId="61" xfId="0" applyNumberFormat="1" applyFont="1" applyFill="1" applyBorder="1" applyAlignment="1">
      <alignment horizontal="center" vertical="top" wrapText="1"/>
    </xf>
    <xf numFmtId="164" fontId="3" fillId="10" borderId="62" xfId="0" applyNumberFormat="1" applyFont="1" applyFill="1" applyBorder="1" applyAlignment="1">
      <alignment horizontal="center" vertical="top"/>
    </xf>
    <xf numFmtId="164" fontId="3" fillId="11" borderId="62" xfId="0" applyNumberFormat="1" applyFont="1" applyFill="1" applyBorder="1" applyAlignment="1">
      <alignment horizontal="center" vertical="top"/>
    </xf>
    <xf numFmtId="3" fontId="1" fillId="0" borderId="0" xfId="0" applyNumberFormat="1" applyFont="1" applyFill="1" applyBorder="1" applyAlignment="1">
      <alignment vertical="top"/>
    </xf>
    <xf numFmtId="3" fontId="1" fillId="0" borderId="0" xfId="0" applyNumberFormat="1" applyFont="1" applyFill="1" applyAlignment="1">
      <alignment vertical="top"/>
    </xf>
    <xf numFmtId="0" fontId="2" fillId="0" borderId="0" xfId="0" applyFont="1" applyFill="1" applyAlignment="1">
      <alignment horizontal="center"/>
    </xf>
    <xf numFmtId="0" fontId="2" fillId="0" borderId="0" xfId="0" applyFont="1" applyFill="1"/>
    <xf numFmtId="164" fontId="1" fillId="0" borderId="53" xfId="0" applyNumberFormat="1" applyFont="1" applyBorder="1" applyAlignment="1">
      <alignment horizontal="center" vertical="center" textRotation="90" wrapText="1"/>
    </xf>
    <xf numFmtId="0" fontId="3" fillId="0" borderId="0" xfId="0" applyFont="1" applyFill="1" applyBorder="1" applyAlignment="1">
      <alignment horizontal="center" vertical="center" wrapText="1"/>
    </xf>
    <xf numFmtId="164" fontId="27" fillId="11" borderId="56" xfId="0" applyNumberFormat="1" applyFont="1" applyFill="1" applyBorder="1" applyAlignment="1">
      <alignment horizontal="center" vertical="top" wrapText="1"/>
    </xf>
    <xf numFmtId="164" fontId="27" fillId="11" borderId="57" xfId="0" applyNumberFormat="1" applyFont="1" applyFill="1" applyBorder="1" applyAlignment="1">
      <alignment horizontal="center" vertical="top" wrapText="1"/>
    </xf>
    <xf numFmtId="165" fontId="3" fillId="0" borderId="0" xfId="0" applyNumberFormat="1" applyFont="1" applyFill="1" applyBorder="1" applyAlignment="1">
      <alignment horizontal="center" vertical="top" wrapText="1"/>
    </xf>
    <xf numFmtId="164" fontId="1" fillId="0" borderId="57" xfId="0" applyNumberFormat="1" applyFont="1" applyBorder="1" applyAlignment="1">
      <alignment horizontal="center" vertical="top" wrapText="1"/>
    </xf>
    <xf numFmtId="165" fontId="1" fillId="0" borderId="0" xfId="0" applyNumberFormat="1" applyFont="1" applyFill="1" applyBorder="1" applyAlignment="1">
      <alignment horizontal="center" vertical="top" wrapText="1"/>
    </xf>
    <xf numFmtId="164" fontId="1" fillId="0" borderId="59" xfId="0" applyNumberFormat="1" applyFont="1" applyBorder="1" applyAlignment="1">
      <alignment horizontal="center" vertical="top" wrapText="1"/>
    </xf>
    <xf numFmtId="164" fontId="3" fillId="11" borderId="56" xfId="0" applyNumberFormat="1" applyFont="1" applyFill="1" applyBorder="1" applyAlignment="1">
      <alignment horizontal="center" vertical="top" wrapText="1"/>
    </xf>
    <xf numFmtId="164" fontId="3" fillId="11" borderId="57" xfId="0" applyNumberFormat="1" applyFont="1" applyFill="1" applyBorder="1" applyAlignment="1">
      <alignment horizontal="center" vertical="top" wrapText="1"/>
    </xf>
    <xf numFmtId="164" fontId="7" fillId="0" borderId="56" xfId="0" applyNumberFormat="1" applyFont="1" applyBorder="1" applyAlignment="1">
      <alignment horizontal="center" vertical="top" wrapText="1"/>
    </xf>
    <xf numFmtId="164" fontId="7" fillId="0" borderId="57" xfId="0" applyNumberFormat="1" applyFont="1" applyBorder="1" applyAlignment="1">
      <alignment horizontal="center" vertical="top" wrapText="1"/>
    </xf>
    <xf numFmtId="165" fontId="1" fillId="0" borderId="0" xfId="0" applyNumberFormat="1" applyFont="1" applyFill="1" applyBorder="1" applyAlignment="1">
      <alignment vertical="top" wrapText="1"/>
    </xf>
    <xf numFmtId="0" fontId="14" fillId="0" borderId="0" xfId="0" applyFont="1" applyFill="1"/>
    <xf numFmtId="0" fontId="14" fillId="0" borderId="0" xfId="0" applyFont="1" applyFill="1" applyAlignment="1">
      <alignment horizontal="center"/>
    </xf>
    <xf numFmtId="0" fontId="1" fillId="10" borderId="37" xfId="0" applyFont="1" applyFill="1" applyBorder="1" applyAlignment="1">
      <alignment vertical="top" wrapText="1"/>
    </xf>
    <xf numFmtId="49" fontId="1" fillId="0" borderId="43" xfId="0" applyNumberFormat="1" applyFont="1" applyFill="1" applyBorder="1" applyAlignment="1">
      <alignment vertical="top" wrapText="1"/>
    </xf>
    <xf numFmtId="49" fontId="1" fillId="0" borderId="52" xfId="0" applyNumberFormat="1" applyFont="1" applyFill="1" applyBorder="1" applyAlignment="1">
      <alignment vertical="top" wrapText="1"/>
    </xf>
    <xf numFmtId="49" fontId="1" fillId="0" borderId="32" xfId="0" applyNumberFormat="1" applyFont="1" applyFill="1" applyBorder="1" applyAlignment="1">
      <alignment vertical="top" wrapText="1"/>
    </xf>
    <xf numFmtId="49" fontId="1" fillId="0" borderId="55" xfId="0" applyNumberFormat="1" applyFont="1" applyFill="1" applyBorder="1" applyAlignment="1">
      <alignment horizontal="center" vertical="top"/>
    </xf>
    <xf numFmtId="49" fontId="3" fillId="0" borderId="7" xfId="0" applyNumberFormat="1" applyFont="1" applyBorder="1" applyAlignment="1">
      <alignment horizontal="center" vertical="top"/>
    </xf>
    <xf numFmtId="49" fontId="3" fillId="10" borderId="2" xfId="0" applyNumberFormat="1" applyFont="1" applyFill="1" applyBorder="1" applyAlignment="1">
      <alignment horizontal="center" vertical="top"/>
    </xf>
    <xf numFmtId="0" fontId="1" fillId="0" borderId="44" xfId="0" applyFont="1" applyFill="1" applyBorder="1" applyAlignment="1">
      <alignment horizontal="center" vertical="center" textRotation="90" wrapText="1"/>
    </xf>
    <xf numFmtId="49" fontId="3" fillId="5" borderId="46" xfId="0" applyNumberFormat="1" applyFont="1" applyFill="1" applyBorder="1" applyAlignment="1">
      <alignment horizontal="center" vertical="top"/>
    </xf>
    <xf numFmtId="49" fontId="3" fillId="10" borderId="35" xfId="0" applyNumberFormat="1" applyFont="1" applyFill="1" applyBorder="1" applyAlignment="1">
      <alignment horizontal="center" vertical="top" wrapText="1"/>
    </xf>
    <xf numFmtId="0" fontId="3" fillId="10" borderId="72" xfId="0" applyFont="1" applyFill="1" applyBorder="1" applyAlignment="1">
      <alignment horizontal="left" vertical="top"/>
    </xf>
    <xf numFmtId="0" fontId="3" fillId="10" borderId="68" xfId="0" applyFont="1" applyFill="1" applyBorder="1" applyAlignment="1">
      <alignment horizontal="left" vertical="top"/>
    </xf>
    <xf numFmtId="49" fontId="3" fillId="6" borderId="3" xfId="0" applyNumberFormat="1" applyFont="1" applyFill="1" applyBorder="1" applyAlignment="1">
      <alignment horizontal="center" vertical="top"/>
    </xf>
    <xf numFmtId="0" fontId="1" fillId="7" borderId="7" xfId="0" applyFont="1" applyFill="1" applyBorder="1" applyAlignment="1">
      <alignment vertical="top" wrapText="1"/>
    </xf>
    <xf numFmtId="0" fontId="1" fillId="0" borderId="29" xfId="0" applyFont="1" applyFill="1" applyBorder="1" applyAlignment="1">
      <alignment horizontal="center" vertical="center" textRotation="90" wrapText="1"/>
    </xf>
    <xf numFmtId="0" fontId="1" fillId="0" borderId="79" xfId="0" applyFont="1" applyBorder="1" applyAlignment="1">
      <alignment vertical="top"/>
    </xf>
    <xf numFmtId="0" fontId="25" fillId="0" borderId="0" xfId="1" applyFont="1" applyAlignment="1">
      <alignment horizontal="left" vertical="center" wrapText="1"/>
    </xf>
    <xf numFmtId="0" fontId="12" fillId="6" borderId="0" xfId="0" applyFont="1" applyFill="1" applyAlignment="1">
      <alignment horizontal="center" vertical="top" wrapText="1"/>
    </xf>
    <xf numFmtId="0" fontId="24" fillId="6" borderId="0" xfId="0" applyFont="1" applyFill="1" applyAlignment="1">
      <alignment horizontal="left" vertical="top" wrapText="1"/>
    </xf>
    <xf numFmtId="0" fontId="12" fillId="6" borderId="0" xfId="0" applyFont="1" applyFill="1" applyAlignment="1">
      <alignment horizontal="left" vertical="top" wrapText="1"/>
    </xf>
    <xf numFmtId="0" fontId="12" fillId="0" borderId="0" xfId="0" applyFont="1" applyFill="1" applyAlignment="1">
      <alignment horizontal="left" vertical="top" wrapText="1"/>
    </xf>
    <xf numFmtId="0" fontId="25" fillId="0" borderId="0" xfId="1" applyFont="1" applyBorder="1" applyAlignment="1">
      <alignment horizontal="left" vertical="top" wrapText="1"/>
    </xf>
    <xf numFmtId="0" fontId="17" fillId="6" borderId="0" xfId="0" applyFont="1" applyFill="1" applyBorder="1" applyAlignment="1">
      <alignment horizontal="left" vertical="top" wrapText="1"/>
    </xf>
    <xf numFmtId="0" fontId="17" fillId="6" borderId="0" xfId="0" applyFont="1" applyFill="1" applyAlignment="1">
      <alignment horizontal="left" vertical="top" wrapText="1"/>
    </xf>
    <xf numFmtId="0" fontId="2" fillId="0" borderId="0" xfId="0" applyFont="1" applyAlignment="1">
      <alignment horizontal="left" vertical="top" wrapText="1"/>
    </xf>
    <xf numFmtId="0" fontId="17" fillId="6" borderId="0" xfId="0" applyFont="1" applyFill="1" applyAlignment="1">
      <alignment wrapText="1"/>
    </xf>
    <xf numFmtId="0" fontId="2" fillId="6" borderId="0" xfId="0" applyFont="1" applyFill="1" applyAlignment="1">
      <alignment wrapText="1"/>
    </xf>
    <xf numFmtId="0" fontId="2" fillId="6" borderId="0" xfId="0" applyFont="1" applyFill="1" applyAlignment="1">
      <alignment horizontal="left" vertical="top" wrapText="1"/>
    </xf>
    <xf numFmtId="164" fontId="14" fillId="0" borderId="0" xfId="0" applyNumberFormat="1" applyFont="1" applyAlignment="1">
      <alignment horizontal="center"/>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3" xfId="0" applyFont="1" applyBorder="1" applyAlignment="1">
      <alignment horizontal="left" vertical="top" wrapText="1"/>
    </xf>
    <xf numFmtId="0" fontId="4" fillId="0" borderId="56" xfId="0" applyFont="1" applyBorder="1" applyAlignment="1">
      <alignment horizontal="left" vertical="top" wrapText="1"/>
    </xf>
    <xf numFmtId="0" fontId="4" fillId="0" borderId="69" xfId="0" applyFont="1" applyBorder="1" applyAlignment="1">
      <alignment horizontal="left" vertical="top" wrapText="1"/>
    </xf>
    <xf numFmtId="0" fontId="4" fillId="0" borderId="64" xfId="0" applyFont="1" applyBorder="1" applyAlignment="1">
      <alignment horizontal="left" vertical="top" wrapText="1"/>
    </xf>
    <xf numFmtId="0" fontId="5" fillId="11" borderId="8" xfId="0" applyFont="1" applyFill="1" applyBorder="1" applyAlignment="1">
      <alignment horizontal="left" vertical="top" wrapText="1"/>
    </xf>
    <xf numFmtId="0" fontId="5" fillId="11" borderId="9" xfId="0" applyFont="1" applyFill="1" applyBorder="1" applyAlignment="1">
      <alignment horizontal="left" vertical="top" wrapText="1"/>
    </xf>
    <xf numFmtId="0" fontId="5" fillId="11" borderId="13" xfId="0" applyFont="1" applyFill="1" applyBorder="1" applyAlignment="1">
      <alignment horizontal="left" vertical="top" wrapText="1"/>
    </xf>
    <xf numFmtId="0" fontId="3" fillId="7" borderId="56" xfId="0" applyFont="1" applyFill="1" applyBorder="1" applyAlignment="1">
      <alignment horizontal="left" vertical="top" wrapText="1"/>
    </xf>
    <xf numFmtId="0" fontId="5" fillId="7" borderId="69" xfId="0" applyFont="1" applyFill="1" applyBorder="1" applyAlignment="1">
      <alignment horizontal="left" vertical="top" wrapText="1"/>
    </xf>
    <xf numFmtId="0" fontId="5" fillId="7" borderId="64" xfId="0" applyFont="1" applyFill="1" applyBorder="1" applyAlignment="1">
      <alignment horizontal="left" vertical="top" wrapText="1"/>
    </xf>
    <xf numFmtId="0" fontId="3" fillId="7" borderId="69" xfId="0" applyFont="1" applyFill="1" applyBorder="1" applyAlignment="1">
      <alignment horizontal="left" vertical="top" wrapText="1"/>
    </xf>
    <xf numFmtId="0" fontId="3" fillId="7" borderId="64" xfId="0" applyFont="1" applyFill="1" applyBorder="1" applyAlignment="1">
      <alignment horizontal="left" vertical="top" wrapText="1"/>
    </xf>
    <xf numFmtId="0" fontId="5" fillId="8" borderId="45" xfId="0" applyFont="1" applyFill="1" applyBorder="1" applyAlignment="1">
      <alignment horizontal="right" vertical="top" wrapText="1"/>
    </xf>
    <xf numFmtId="0" fontId="5" fillId="8" borderId="39" xfId="0" applyFont="1" applyFill="1" applyBorder="1" applyAlignment="1">
      <alignment horizontal="right" vertical="top" wrapText="1"/>
    </xf>
    <xf numFmtId="0" fontId="5" fillId="8" borderId="66" xfId="0" applyFont="1" applyFill="1" applyBorder="1" applyAlignment="1">
      <alignment horizontal="right" vertical="top" wrapText="1"/>
    </xf>
    <xf numFmtId="165" fontId="3" fillId="0" borderId="1" xfId="0" applyNumberFormat="1" applyFont="1" applyFill="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1" fillId="0" borderId="32" xfId="0" applyFont="1" applyFill="1" applyBorder="1" applyAlignment="1">
      <alignment horizontal="left" vertical="top" wrapText="1"/>
    </xf>
    <xf numFmtId="0" fontId="1" fillId="0" borderId="37" xfId="0" applyFont="1" applyFill="1" applyBorder="1" applyAlignment="1">
      <alignment horizontal="left" vertical="top" wrapText="1"/>
    </xf>
    <xf numFmtId="49" fontId="5" fillId="5" borderId="61" xfId="0" applyNumberFormat="1" applyFont="1" applyFill="1" applyBorder="1" applyAlignment="1">
      <alignment horizontal="right" vertical="top" wrapText="1"/>
    </xf>
    <xf numFmtId="49" fontId="5" fillId="5" borderId="21" xfId="0" applyNumberFormat="1" applyFont="1" applyFill="1" applyBorder="1" applyAlignment="1">
      <alignment horizontal="right" vertical="top" wrapText="1"/>
    </xf>
    <xf numFmtId="49" fontId="5" fillId="5" borderId="22" xfId="0" applyNumberFormat="1" applyFont="1" applyFill="1" applyBorder="1" applyAlignment="1">
      <alignment horizontal="right" vertical="top" wrapText="1"/>
    </xf>
    <xf numFmtId="165" fontId="5" fillId="5" borderId="20" xfId="0" applyNumberFormat="1" applyFont="1" applyFill="1" applyBorder="1" applyAlignment="1">
      <alignment horizontal="center" vertical="center" wrapText="1"/>
    </xf>
    <xf numFmtId="165" fontId="5" fillId="5" borderId="21" xfId="0" applyNumberFormat="1" applyFont="1" applyFill="1" applyBorder="1" applyAlignment="1">
      <alignment horizontal="center" vertical="center" wrapText="1"/>
    </xf>
    <xf numFmtId="165" fontId="5" fillId="5" borderId="22" xfId="0" applyNumberFormat="1" applyFont="1" applyFill="1" applyBorder="1" applyAlignment="1">
      <alignment horizontal="center" vertical="center" wrapText="1"/>
    </xf>
    <xf numFmtId="165" fontId="5" fillId="10" borderId="61" xfId="0" applyNumberFormat="1" applyFont="1" applyFill="1" applyBorder="1" applyAlignment="1">
      <alignment horizontal="right" vertical="top"/>
    </xf>
    <xf numFmtId="165" fontId="5" fillId="10" borderId="21" xfId="0" applyNumberFormat="1" applyFont="1" applyFill="1" applyBorder="1" applyAlignment="1">
      <alignment horizontal="right" vertical="top"/>
    </xf>
    <xf numFmtId="165" fontId="5" fillId="10" borderId="22" xfId="0" applyNumberFormat="1" applyFont="1" applyFill="1" applyBorder="1" applyAlignment="1">
      <alignment horizontal="right" vertical="top"/>
    </xf>
    <xf numFmtId="165" fontId="5" fillId="10" borderId="20" xfId="0" applyNumberFormat="1" applyFont="1" applyFill="1" applyBorder="1" applyAlignment="1">
      <alignment horizontal="center" vertical="top"/>
    </xf>
    <xf numFmtId="165" fontId="5" fillId="10" borderId="21" xfId="0" applyNumberFormat="1" applyFont="1" applyFill="1" applyBorder="1" applyAlignment="1">
      <alignment horizontal="center" vertical="top"/>
    </xf>
    <xf numFmtId="165" fontId="5" fillId="10" borderId="22" xfId="0" applyNumberFormat="1" applyFont="1" applyFill="1" applyBorder="1" applyAlignment="1">
      <alignment horizontal="center" vertical="top"/>
    </xf>
    <xf numFmtId="49" fontId="5" fillId="11" borderId="61" xfId="0" applyNumberFormat="1" applyFont="1" applyFill="1" applyBorder="1" applyAlignment="1">
      <alignment horizontal="right" vertical="top"/>
    </xf>
    <xf numFmtId="49" fontId="5" fillId="11" borderId="21" xfId="0" applyNumberFormat="1" applyFont="1" applyFill="1" applyBorder="1" applyAlignment="1">
      <alignment horizontal="right" vertical="top"/>
    </xf>
    <xf numFmtId="49" fontId="5" fillId="11" borderId="22" xfId="0" applyNumberFormat="1" applyFont="1" applyFill="1" applyBorder="1" applyAlignment="1">
      <alignment horizontal="right" vertical="top"/>
    </xf>
    <xf numFmtId="165" fontId="5" fillId="11" borderId="23" xfId="0" applyNumberFormat="1" applyFont="1" applyFill="1" applyBorder="1" applyAlignment="1">
      <alignment horizontal="center" vertical="top"/>
    </xf>
    <xf numFmtId="165" fontId="5" fillId="11" borderId="1" xfId="0" applyNumberFormat="1" applyFont="1" applyFill="1" applyBorder="1" applyAlignment="1">
      <alignment horizontal="center" vertical="top"/>
    </xf>
    <xf numFmtId="165" fontId="5" fillId="11" borderId="58" xfId="0" applyNumberFormat="1" applyFont="1" applyFill="1" applyBorder="1" applyAlignment="1">
      <alignment horizontal="center" vertical="top"/>
    </xf>
    <xf numFmtId="49" fontId="1" fillId="7" borderId="41" xfId="0" applyNumberFormat="1" applyFont="1" applyFill="1" applyBorder="1" applyAlignment="1">
      <alignment horizontal="left" vertical="top"/>
    </xf>
    <xf numFmtId="49" fontId="1" fillId="7" borderId="0" xfId="0" applyNumberFormat="1" applyFont="1" applyFill="1" applyBorder="1" applyAlignment="1">
      <alignment horizontal="left" vertical="top"/>
    </xf>
    <xf numFmtId="49" fontId="5" fillId="10" borderId="2" xfId="0" applyNumberFormat="1" applyFont="1" applyFill="1" applyBorder="1" applyAlignment="1">
      <alignment horizontal="center" vertical="top" wrapText="1"/>
    </xf>
    <xf numFmtId="49" fontId="5" fillId="10" borderId="30" xfId="0" applyNumberFormat="1" applyFont="1" applyFill="1" applyBorder="1" applyAlignment="1">
      <alignment horizontal="center" vertical="top" wrapText="1"/>
    </xf>
    <xf numFmtId="49" fontId="5" fillId="10" borderId="14" xfId="0" applyNumberFormat="1" applyFont="1" applyFill="1" applyBorder="1" applyAlignment="1">
      <alignment horizontal="center" vertical="top" wrapText="1"/>
    </xf>
    <xf numFmtId="49" fontId="5" fillId="5" borderId="46" xfId="0" applyNumberFormat="1" applyFont="1" applyFill="1" applyBorder="1" applyAlignment="1">
      <alignment horizontal="center" vertical="top"/>
    </xf>
    <xf numFmtId="49" fontId="5" fillId="5" borderId="48" xfId="0" applyNumberFormat="1" applyFont="1" applyFill="1" applyBorder="1" applyAlignment="1">
      <alignment horizontal="center" vertical="top"/>
    </xf>
    <xf numFmtId="49" fontId="5" fillId="5" borderId="67"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49" fontId="5" fillId="6" borderId="36" xfId="0" applyNumberFormat="1" applyFont="1" applyFill="1" applyBorder="1" applyAlignment="1">
      <alignment horizontal="center" vertical="top"/>
    </xf>
    <xf numFmtId="165" fontId="1" fillId="9" borderId="26" xfId="0" applyNumberFormat="1" applyFont="1" applyFill="1" applyBorder="1" applyAlignment="1">
      <alignment horizontal="left" vertical="top" wrapText="1"/>
    </xf>
    <xf numFmtId="165" fontId="1" fillId="9" borderId="31" xfId="0" applyNumberFormat="1" applyFont="1" applyFill="1" applyBorder="1" applyAlignment="1">
      <alignment horizontal="left" vertical="top" wrapText="1"/>
    </xf>
    <xf numFmtId="165" fontId="1" fillId="9" borderId="36" xfId="0" applyNumberFormat="1" applyFont="1" applyFill="1" applyBorder="1" applyAlignment="1">
      <alignment horizontal="left" vertical="top" wrapText="1"/>
    </xf>
    <xf numFmtId="49" fontId="5" fillId="7" borderId="2" xfId="0" applyNumberFormat="1" applyFont="1" applyFill="1" applyBorder="1" applyAlignment="1">
      <alignment horizontal="center" vertical="top"/>
    </xf>
    <xf numFmtId="49" fontId="5" fillId="7" borderId="30" xfId="0" applyNumberFormat="1" applyFont="1" applyFill="1" applyBorder="1" applyAlignment="1">
      <alignment horizontal="center" vertical="top"/>
    </xf>
    <xf numFmtId="49" fontId="5" fillId="7" borderId="14" xfId="0" applyNumberFormat="1" applyFont="1" applyFill="1" applyBorder="1" applyAlignment="1">
      <alignment horizontal="center" vertical="top"/>
    </xf>
    <xf numFmtId="49" fontId="5" fillId="7" borderId="63" xfId="0" applyNumberFormat="1" applyFont="1" applyFill="1" applyBorder="1" applyAlignment="1">
      <alignment horizontal="center" vertical="top"/>
    </xf>
    <xf numFmtId="49" fontId="5" fillId="7" borderId="49" xfId="0" applyNumberFormat="1" applyFont="1" applyFill="1" applyBorder="1" applyAlignment="1">
      <alignment horizontal="center" vertical="top"/>
    </xf>
    <xf numFmtId="49" fontId="5" fillId="7" borderId="66" xfId="0" applyNumberFormat="1" applyFont="1" applyFill="1" applyBorder="1" applyAlignment="1">
      <alignment horizontal="center" vertical="top"/>
    </xf>
    <xf numFmtId="0" fontId="1" fillId="9" borderId="42" xfId="0" applyFont="1" applyFill="1" applyBorder="1" applyAlignment="1">
      <alignment horizontal="left" vertical="top" wrapText="1"/>
    </xf>
    <xf numFmtId="0" fontId="1" fillId="9" borderId="47" xfId="0" applyFont="1" applyFill="1" applyBorder="1" applyAlignment="1">
      <alignment horizontal="left" vertical="top" wrapText="1"/>
    </xf>
    <xf numFmtId="0" fontId="1" fillId="9" borderId="44" xfId="0" applyFont="1" applyFill="1" applyBorder="1" applyAlignment="1">
      <alignment horizontal="left" vertical="top" wrapText="1"/>
    </xf>
    <xf numFmtId="0" fontId="1" fillId="9" borderId="49"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58" xfId="0" applyFont="1" applyFill="1" applyBorder="1" applyAlignment="1">
      <alignment horizontal="left" vertical="top" wrapText="1"/>
    </xf>
    <xf numFmtId="165" fontId="1" fillId="7" borderId="27" xfId="0" applyNumberFormat="1" applyFont="1" applyFill="1" applyBorder="1" applyAlignment="1">
      <alignment horizontal="center" vertical="center" textRotation="90" wrapText="1"/>
    </xf>
    <xf numFmtId="165" fontId="1" fillId="7" borderId="30" xfId="0" applyNumberFormat="1" applyFont="1" applyFill="1" applyBorder="1" applyAlignment="1">
      <alignment horizontal="center" vertical="center" textRotation="90" wrapText="1"/>
    </xf>
    <xf numFmtId="165" fontId="1" fillId="7" borderId="55" xfId="0" applyNumberFormat="1" applyFont="1" applyFill="1" applyBorder="1" applyAlignment="1">
      <alignment horizontal="left" vertical="top" wrapText="1"/>
    </xf>
    <xf numFmtId="165" fontId="1" fillId="7" borderId="11" xfId="0" applyNumberFormat="1" applyFont="1" applyFill="1" applyBorder="1" applyAlignment="1">
      <alignment horizontal="left" vertical="top" wrapText="1"/>
    </xf>
    <xf numFmtId="0" fontId="1" fillId="7" borderId="32" xfId="0" applyFont="1" applyFill="1" applyBorder="1" applyAlignment="1">
      <alignment horizontal="left" vertical="top" wrapText="1"/>
    </xf>
    <xf numFmtId="0" fontId="1" fillId="7" borderId="35" xfId="0" applyFont="1" applyFill="1" applyBorder="1" applyAlignment="1">
      <alignment horizontal="left" vertical="top" wrapText="1"/>
    </xf>
    <xf numFmtId="0" fontId="1" fillId="7" borderId="53" xfId="0" applyNumberFormat="1" applyFont="1" applyFill="1" applyBorder="1" applyAlignment="1">
      <alignment horizontal="left" vertical="top" wrapText="1"/>
    </xf>
    <xf numFmtId="0" fontId="1" fillId="7" borderId="65" xfId="0" applyNumberFormat="1" applyFont="1" applyFill="1" applyBorder="1" applyAlignment="1">
      <alignment horizontal="left" vertical="top" wrapText="1"/>
    </xf>
    <xf numFmtId="0" fontId="1" fillId="7" borderId="43" xfId="0" applyNumberFormat="1" applyFont="1" applyFill="1" applyBorder="1" applyAlignment="1">
      <alignment horizontal="left" vertical="top" wrapText="1"/>
    </xf>
    <xf numFmtId="0" fontId="1" fillId="7" borderId="68" xfId="0" applyNumberFormat="1" applyFont="1" applyFill="1" applyBorder="1" applyAlignment="1">
      <alignment horizontal="left" vertical="top" wrapText="1"/>
    </xf>
    <xf numFmtId="165" fontId="3" fillId="9" borderId="26" xfId="0" applyNumberFormat="1" applyFont="1" applyFill="1" applyBorder="1" applyAlignment="1">
      <alignment horizontal="left" vertical="top" wrapText="1"/>
    </xf>
    <xf numFmtId="165" fontId="3" fillId="9" borderId="31" xfId="0" applyNumberFormat="1" applyFont="1" applyFill="1" applyBorder="1" applyAlignment="1">
      <alignment horizontal="left" vertical="top" wrapText="1"/>
    </xf>
    <xf numFmtId="165" fontId="3" fillId="9" borderId="36" xfId="0" applyNumberFormat="1" applyFont="1" applyFill="1" applyBorder="1" applyAlignment="1">
      <alignment horizontal="left" vertical="top" wrapText="1"/>
    </xf>
    <xf numFmtId="49" fontId="3" fillId="7" borderId="7"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49" fontId="3" fillId="7" borderId="19" xfId="0" applyNumberFormat="1" applyFont="1" applyFill="1" applyBorder="1" applyAlignment="1">
      <alignment horizontal="center" vertical="top"/>
    </xf>
    <xf numFmtId="165" fontId="1" fillId="7" borderId="32" xfId="0" applyNumberFormat="1" applyFont="1" applyFill="1" applyBorder="1" applyAlignment="1">
      <alignment horizontal="center" vertical="center" textRotation="90" wrapText="1"/>
    </xf>
    <xf numFmtId="165" fontId="1" fillId="7" borderId="37" xfId="0" applyNumberFormat="1" applyFont="1" applyFill="1" applyBorder="1" applyAlignment="1">
      <alignment horizontal="center" vertical="center" textRotation="90" wrapText="1"/>
    </xf>
    <xf numFmtId="0" fontId="1" fillId="9" borderId="30" xfId="0" applyFont="1" applyFill="1" applyBorder="1" applyAlignment="1">
      <alignment horizontal="left" vertical="top" wrapText="1"/>
    </xf>
    <xf numFmtId="0" fontId="1" fillId="9" borderId="37" xfId="0" applyFont="1" applyFill="1" applyBorder="1" applyAlignment="1">
      <alignment horizontal="left" vertical="top" wrapText="1"/>
    </xf>
    <xf numFmtId="1" fontId="4" fillId="7" borderId="4" xfId="0" applyNumberFormat="1" applyFont="1" applyFill="1" applyBorder="1" applyAlignment="1">
      <alignment horizontal="center" vertical="top" wrapText="1"/>
    </xf>
    <xf numFmtId="1" fontId="4" fillId="7" borderId="10" xfId="0" applyNumberFormat="1" applyFont="1" applyFill="1" applyBorder="1" applyAlignment="1">
      <alignment horizontal="center" vertical="top" wrapText="1"/>
    </xf>
    <xf numFmtId="1" fontId="1" fillId="0" borderId="5" xfId="0" applyNumberFormat="1" applyFont="1" applyBorder="1" applyAlignment="1">
      <alignment horizontal="center" vertical="top"/>
    </xf>
    <xf numFmtId="1" fontId="1" fillId="0" borderId="11" xfId="0" applyNumberFormat="1" applyFont="1" applyBorder="1" applyAlignment="1">
      <alignment horizontal="center" vertical="top"/>
    </xf>
    <xf numFmtId="49" fontId="3" fillId="0" borderId="7" xfId="0" applyNumberFormat="1" applyFont="1" applyBorder="1" applyAlignment="1">
      <alignment horizontal="center" vertical="top"/>
    </xf>
    <xf numFmtId="49" fontId="3" fillId="0" borderId="52"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19" xfId="0" applyNumberFormat="1" applyFont="1" applyBorder="1" applyAlignment="1">
      <alignment horizontal="center" vertical="top"/>
    </xf>
    <xf numFmtId="165" fontId="1" fillId="7" borderId="27" xfId="0" applyNumberFormat="1" applyFont="1" applyFill="1" applyBorder="1" applyAlignment="1">
      <alignment horizontal="center" vertical="top" wrapText="1"/>
    </xf>
    <xf numFmtId="165" fontId="1" fillId="7" borderId="30" xfId="0" applyNumberFormat="1" applyFont="1" applyFill="1" applyBorder="1" applyAlignment="1">
      <alignment horizontal="center" vertical="top" wrapText="1"/>
    </xf>
    <xf numFmtId="165" fontId="1" fillId="0" borderId="32" xfId="0" applyNumberFormat="1" applyFont="1" applyBorder="1" applyAlignment="1">
      <alignment horizontal="center" vertical="center" textRotation="90" wrapText="1"/>
    </xf>
    <xf numFmtId="165" fontId="1" fillId="0" borderId="30" xfId="0" applyNumberFormat="1" applyFont="1" applyBorder="1" applyAlignment="1">
      <alignment horizontal="center" vertical="center" textRotation="90" wrapText="1"/>
    </xf>
    <xf numFmtId="165" fontId="1" fillId="0" borderId="37" xfId="0" applyNumberFormat="1" applyFont="1" applyBorder="1" applyAlignment="1">
      <alignment horizontal="center" vertical="center" textRotation="90" wrapText="1"/>
    </xf>
    <xf numFmtId="0" fontId="1" fillId="10" borderId="27" xfId="0" applyFont="1" applyFill="1" applyBorder="1" applyAlignment="1">
      <alignment horizontal="left" vertical="top" wrapText="1"/>
    </xf>
    <xf numFmtId="0" fontId="1" fillId="10" borderId="35" xfId="0" applyFont="1" applyFill="1" applyBorder="1" applyAlignment="1">
      <alignment horizontal="left" vertical="top" wrapText="1"/>
    </xf>
    <xf numFmtId="0" fontId="1" fillId="10" borderId="42" xfId="0" applyFont="1" applyFill="1" applyBorder="1" applyAlignment="1">
      <alignment horizontal="left" vertical="top" wrapText="1"/>
    </xf>
    <xf numFmtId="0" fontId="1" fillId="10" borderId="47" xfId="0" applyFont="1" applyFill="1" applyBorder="1" applyAlignment="1">
      <alignment horizontal="left" vertical="top" wrapText="1"/>
    </xf>
    <xf numFmtId="0" fontId="1" fillId="10" borderId="44" xfId="0" applyFont="1" applyFill="1" applyBorder="1" applyAlignment="1">
      <alignment horizontal="left" vertical="top" wrapText="1"/>
    </xf>
    <xf numFmtId="0" fontId="1" fillId="10" borderId="49"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58" xfId="0" applyFont="1" applyFill="1" applyBorder="1" applyAlignment="1">
      <alignment horizontal="left" vertical="top" wrapText="1"/>
    </xf>
    <xf numFmtId="165" fontId="1" fillId="10" borderId="26" xfId="0" applyNumberFormat="1" applyFont="1" applyFill="1" applyBorder="1" applyAlignment="1">
      <alignment horizontal="left" vertical="top" wrapText="1"/>
    </xf>
    <xf numFmtId="165" fontId="1" fillId="10" borderId="31" xfId="0" applyNumberFormat="1" applyFont="1" applyFill="1" applyBorder="1" applyAlignment="1">
      <alignment horizontal="left" vertical="top" wrapText="1"/>
    </xf>
    <xf numFmtId="165" fontId="1" fillId="10" borderId="36" xfId="0" applyNumberFormat="1" applyFont="1" applyFill="1" applyBorder="1" applyAlignment="1">
      <alignment horizontal="left" vertical="top" wrapText="1"/>
    </xf>
    <xf numFmtId="165" fontId="1" fillId="0" borderId="27" xfId="0" applyNumberFormat="1" applyFont="1" applyFill="1" applyBorder="1" applyAlignment="1">
      <alignment horizontal="center" vertical="center" textRotation="90" wrapText="1"/>
    </xf>
    <xf numFmtId="165" fontId="1" fillId="0" borderId="30" xfId="0" applyNumberFormat="1" applyFont="1" applyFill="1" applyBorder="1" applyAlignment="1">
      <alignment horizontal="center" vertical="center" textRotation="90" wrapText="1"/>
    </xf>
    <xf numFmtId="0" fontId="4" fillId="10" borderId="27" xfId="0" applyFont="1" applyFill="1" applyBorder="1" applyAlignment="1">
      <alignment horizontal="left" vertical="top" wrapText="1"/>
    </xf>
    <xf numFmtId="0" fontId="4" fillId="10" borderId="30" xfId="0" applyFont="1" applyFill="1" applyBorder="1" applyAlignment="1">
      <alignment horizontal="left" vertical="top" wrapText="1"/>
    </xf>
    <xf numFmtId="0" fontId="4" fillId="10" borderId="42" xfId="0" applyFont="1" applyFill="1" applyBorder="1" applyAlignment="1">
      <alignment horizontal="left" vertical="top" wrapText="1"/>
    </xf>
    <xf numFmtId="0" fontId="4" fillId="10" borderId="47" xfId="0" applyFont="1" applyFill="1" applyBorder="1" applyAlignment="1">
      <alignment horizontal="left" vertical="top" wrapText="1"/>
    </xf>
    <xf numFmtId="0" fontId="4" fillId="10" borderId="44" xfId="0" applyFont="1" applyFill="1" applyBorder="1" applyAlignment="1">
      <alignment horizontal="left" vertical="top" wrapText="1"/>
    </xf>
    <xf numFmtId="0" fontId="4" fillId="10" borderId="49" xfId="0" applyFont="1" applyFill="1" applyBorder="1" applyAlignment="1">
      <alignment horizontal="left" vertical="top" wrapText="1"/>
    </xf>
    <xf numFmtId="0" fontId="4" fillId="10" borderId="23" xfId="0" applyFont="1" applyFill="1" applyBorder="1" applyAlignment="1">
      <alignment horizontal="left" vertical="top" wrapText="1"/>
    </xf>
    <xf numFmtId="0" fontId="4" fillId="10" borderId="58" xfId="0" applyFont="1" applyFill="1" applyBorder="1" applyAlignment="1">
      <alignment horizontal="left" vertical="top" wrapText="1"/>
    </xf>
    <xf numFmtId="165" fontId="3" fillId="10" borderId="26" xfId="0" applyNumberFormat="1" applyFont="1" applyFill="1" applyBorder="1" applyAlignment="1">
      <alignment horizontal="left" vertical="top" wrapText="1"/>
    </xf>
    <xf numFmtId="165" fontId="3" fillId="10" borderId="31" xfId="0" applyNumberFormat="1" applyFont="1" applyFill="1" applyBorder="1" applyAlignment="1">
      <alignment horizontal="left" vertical="top" wrapText="1"/>
    </xf>
    <xf numFmtId="165" fontId="3" fillId="10" borderId="36" xfId="0" applyNumberFormat="1" applyFont="1" applyFill="1" applyBorder="1" applyAlignment="1">
      <alignment horizontal="left" vertical="top" wrapText="1"/>
    </xf>
    <xf numFmtId="49" fontId="3" fillId="0" borderId="11" xfId="0" applyNumberFormat="1" applyFont="1" applyBorder="1" applyAlignment="1">
      <alignment horizontal="center" vertical="top"/>
    </xf>
    <xf numFmtId="3" fontId="1" fillId="0" borderId="34" xfId="0" applyNumberFormat="1" applyFont="1" applyBorder="1" applyAlignment="1">
      <alignment horizontal="center" vertical="center" textRotation="90"/>
    </xf>
    <xf numFmtId="3" fontId="1" fillId="0" borderId="25" xfId="0" applyNumberFormat="1" applyFont="1" applyBorder="1" applyAlignment="1">
      <alignment horizontal="center" vertical="center" textRotation="90"/>
    </xf>
    <xf numFmtId="165" fontId="1" fillId="7" borderId="26" xfId="0" applyNumberFormat="1" applyFont="1" applyFill="1" applyBorder="1" applyAlignment="1">
      <alignment horizontal="left" vertical="top" wrapText="1"/>
    </xf>
    <xf numFmtId="165" fontId="1" fillId="7" borderId="36" xfId="0" applyNumberFormat="1" applyFont="1" applyFill="1" applyBorder="1" applyAlignment="1">
      <alignment horizontal="left" vertical="top" wrapText="1"/>
    </xf>
    <xf numFmtId="0" fontId="4" fillId="7" borderId="27" xfId="0" applyFont="1" applyFill="1" applyBorder="1" applyAlignment="1">
      <alignment horizontal="left" vertical="top" wrapText="1"/>
    </xf>
    <xf numFmtId="0" fontId="4" fillId="7" borderId="37" xfId="0" applyFont="1" applyFill="1" applyBorder="1" applyAlignment="1">
      <alignment horizontal="left" vertical="top" wrapText="1"/>
    </xf>
    <xf numFmtId="0" fontId="4" fillId="7" borderId="4" xfId="0" applyFont="1" applyFill="1" applyBorder="1" applyAlignment="1">
      <alignment horizontal="center" vertical="top" wrapText="1"/>
    </xf>
    <xf numFmtId="0" fontId="20" fillId="7" borderId="16" xfId="0" applyFont="1" applyFill="1" applyBorder="1" applyAlignment="1">
      <alignment horizontal="center" vertical="top" wrapText="1"/>
    </xf>
    <xf numFmtId="0" fontId="4" fillId="7" borderId="40" xfId="0" applyFont="1" applyFill="1" applyBorder="1" applyAlignment="1">
      <alignment horizontal="center" vertical="top" wrapText="1"/>
    </xf>
    <xf numFmtId="0" fontId="20" fillId="7" borderId="25" xfId="0" applyFont="1" applyFill="1" applyBorder="1" applyAlignment="1">
      <alignment horizontal="center" vertical="top" wrapText="1"/>
    </xf>
    <xf numFmtId="49" fontId="3" fillId="6" borderId="40" xfId="0" applyNumberFormat="1" applyFont="1" applyFill="1" applyBorder="1" applyAlignment="1">
      <alignment horizontal="center" vertical="top"/>
    </xf>
    <xf numFmtId="49" fontId="3" fillId="6" borderId="25" xfId="0" applyNumberFormat="1" applyFont="1" applyFill="1" applyBorder="1" applyAlignment="1">
      <alignment horizontal="center" vertical="top"/>
    </xf>
    <xf numFmtId="0" fontId="1" fillId="0" borderId="40"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27" xfId="0" applyFont="1" applyFill="1" applyBorder="1" applyAlignment="1">
      <alignment horizontal="center" vertical="center" textRotation="90" wrapText="1"/>
    </xf>
    <xf numFmtId="0" fontId="1" fillId="0" borderId="37" xfId="0" applyFont="1" applyFill="1" applyBorder="1" applyAlignment="1">
      <alignment horizontal="center" vertical="center" textRotation="90" wrapText="1"/>
    </xf>
    <xf numFmtId="49" fontId="3" fillId="0" borderId="5" xfId="0" applyNumberFormat="1" applyFont="1" applyBorder="1" applyAlignment="1">
      <alignment horizontal="center" vertical="top"/>
    </xf>
    <xf numFmtId="49" fontId="3" fillId="0" borderId="17" xfId="0" applyNumberFormat="1" applyFont="1" applyBorder="1" applyAlignment="1">
      <alignment horizontal="center" vertical="top"/>
    </xf>
    <xf numFmtId="0" fontId="1" fillId="0" borderId="27" xfId="0" applyFont="1" applyFill="1" applyBorder="1" applyAlignment="1">
      <alignment horizontal="left" vertical="top" wrapText="1"/>
    </xf>
    <xf numFmtId="0" fontId="3" fillId="10" borderId="36" xfId="0" applyFont="1" applyFill="1" applyBorder="1" applyAlignment="1">
      <alignment horizontal="left" vertical="top"/>
    </xf>
    <xf numFmtId="0" fontId="3" fillId="10" borderId="39" xfId="0" applyFont="1" applyFill="1" applyBorder="1" applyAlignment="1">
      <alignment horizontal="left" vertical="top"/>
    </xf>
    <xf numFmtId="0" fontId="3" fillId="10" borderId="66" xfId="0" applyFont="1" applyFill="1" applyBorder="1" applyAlignment="1">
      <alignment horizontal="left" vertical="top"/>
    </xf>
    <xf numFmtId="0" fontId="3" fillId="12" borderId="61" xfId="0" applyFont="1" applyFill="1" applyBorder="1" applyAlignment="1">
      <alignment horizontal="left" vertical="top" wrapText="1"/>
    </xf>
    <xf numFmtId="0" fontId="3" fillId="12" borderId="21" xfId="0" applyFont="1" applyFill="1" applyBorder="1" applyAlignment="1">
      <alignment horizontal="left" vertical="top" wrapText="1"/>
    </xf>
    <xf numFmtId="0" fontId="3" fillId="12" borderId="22" xfId="0" applyFont="1" applyFill="1" applyBorder="1" applyAlignment="1">
      <alignment horizontal="left" vertical="top" wrapText="1"/>
    </xf>
    <xf numFmtId="0" fontId="1" fillId="0" borderId="27" xfId="0" applyFont="1" applyBorder="1" applyAlignment="1">
      <alignment horizontal="left" vertical="top" wrapText="1"/>
    </xf>
    <xf numFmtId="0" fontId="1" fillId="0" borderId="30" xfId="0" applyFont="1" applyBorder="1" applyAlignment="1">
      <alignment horizontal="left" vertical="top" wrapText="1"/>
    </xf>
    <xf numFmtId="0" fontId="1" fillId="0" borderId="37" xfId="0" applyFont="1" applyBorder="1" applyAlignment="1">
      <alignment horizontal="left" vertical="top" wrapText="1"/>
    </xf>
    <xf numFmtId="0" fontId="1" fillId="0" borderId="42" xfId="0" applyFont="1" applyFill="1" applyBorder="1" applyAlignment="1">
      <alignment horizontal="left" vertical="top" wrapText="1"/>
    </xf>
    <xf numFmtId="0" fontId="1" fillId="0" borderId="47"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49"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58"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10" xfId="0" applyFont="1" applyFill="1" applyBorder="1" applyAlignment="1">
      <alignment horizontal="center" vertical="center" textRotation="90" wrapText="1"/>
    </xf>
    <xf numFmtId="0" fontId="1" fillId="0" borderId="51"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71" xfId="0" applyFont="1" applyFill="1" applyBorder="1" applyAlignment="1">
      <alignment horizontal="center" vertical="center" textRotation="90" wrapText="1"/>
    </xf>
    <xf numFmtId="0" fontId="1" fillId="0" borderId="27"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7" xfId="0" applyFont="1" applyBorder="1" applyAlignment="1">
      <alignment horizontal="center" vertical="center" wrapText="1"/>
    </xf>
    <xf numFmtId="49" fontId="3" fillId="9" borderId="20" xfId="0" applyNumberFormat="1" applyFont="1" applyFill="1" applyBorder="1" applyAlignment="1">
      <alignment horizontal="left" vertical="top" wrapText="1"/>
    </xf>
    <xf numFmtId="49" fontId="3" fillId="9" borderId="21" xfId="0" applyNumberFormat="1" applyFont="1" applyFill="1" applyBorder="1" applyAlignment="1">
      <alignment horizontal="left" vertical="top" wrapText="1"/>
    </xf>
    <xf numFmtId="49" fontId="3" fillId="9" borderId="22" xfId="0" applyNumberFormat="1" applyFont="1" applyFill="1" applyBorder="1" applyAlignment="1">
      <alignment horizontal="left" vertical="top" wrapText="1"/>
    </xf>
    <xf numFmtId="0" fontId="13" fillId="11" borderId="20" xfId="0" applyFont="1" applyFill="1" applyBorder="1" applyAlignment="1">
      <alignment horizontal="left" vertical="top" wrapText="1"/>
    </xf>
    <xf numFmtId="0" fontId="13" fillId="11" borderId="21" xfId="0" applyFont="1" applyFill="1" applyBorder="1" applyAlignment="1">
      <alignment horizontal="left" vertical="top" wrapText="1"/>
    </xf>
    <xf numFmtId="0" fontId="13" fillId="11" borderId="22" xfId="0" applyFont="1" applyFill="1" applyBorder="1" applyAlignment="1">
      <alignment horizontal="left" vertical="top" wrapText="1"/>
    </xf>
    <xf numFmtId="0" fontId="1" fillId="10" borderId="53" xfId="0" applyFont="1" applyFill="1" applyBorder="1" applyAlignment="1">
      <alignment horizontal="left" vertical="top" wrapText="1"/>
    </xf>
    <xf numFmtId="0" fontId="1" fillId="10" borderId="65" xfId="0" applyFont="1" applyFill="1" applyBorder="1" applyAlignment="1">
      <alignment horizontal="left" vertical="top" wrapText="1"/>
    </xf>
    <xf numFmtId="0" fontId="1" fillId="10" borderId="43" xfId="0" applyFont="1" applyFill="1" applyBorder="1" applyAlignment="1">
      <alignment horizontal="left" vertical="top" wrapText="1"/>
    </xf>
    <xf numFmtId="0" fontId="1" fillId="10" borderId="68" xfId="0" applyFont="1" applyFill="1" applyBorder="1" applyAlignment="1">
      <alignment horizontal="left" vertical="top" wrapText="1"/>
    </xf>
    <xf numFmtId="3" fontId="1" fillId="0" borderId="32" xfId="0" applyNumberFormat="1" applyFont="1" applyBorder="1" applyAlignment="1">
      <alignment horizontal="center" vertical="center" textRotation="90"/>
    </xf>
    <xf numFmtId="3" fontId="1" fillId="0" borderId="37" xfId="0" applyNumberFormat="1" applyFont="1" applyBorder="1" applyAlignment="1">
      <alignment horizontal="center" vertical="center" textRotation="90"/>
    </xf>
    <xf numFmtId="164" fontId="1" fillId="0" borderId="42" xfId="0" applyNumberFormat="1" applyFont="1" applyBorder="1" applyAlignment="1">
      <alignment horizontal="center" vertical="center" wrapText="1"/>
    </xf>
    <xf numFmtId="164" fontId="1" fillId="0" borderId="41" xfId="0" applyNumberFormat="1" applyFont="1" applyBorder="1" applyAlignment="1">
      <alignment horizontal="center" vertical="center" wrapText="1"/>
    </xf>
    <xf numFmtId="164" fontId="1" fillId="0" borderId="47"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164" fontId="1" fillId="0" borderId="33" xfId="0" applyNumberFormat="1" applyFont="1" applyBorder="1" applyAlignment="1">
      <alignment horizontal="center" vertical="center" textRotation="90" wrapText="1"/>
    </xf>
    <xf numFmtId="164" fontId="1" fillId="0" borderId="18" xfId="0" applyNumberFormat="1"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5" xfId="0" applyNumberFormat="1" applyFont="1" applyBorder="1" applyAlignment="1">
      <alignment horizontal="center" vertical="center" textRotation="90" wrapText="1"/>
    </xf>
    <xf numFmtId="0" fontId="1" fillId="0" borderId="11" xfId="0" applyNumberFormat="1" applyFont="1" applyBorder="1" applyAlignment="1">
      <alignment horizontal="center" vertical="center" textRotation="90" wrapText="1"/>
    </xf>
    <xf numFmtId="0" fontId="1" fillId="0" borderId="17" xfId="0" applyNumberFormat="1" applyFont="1" applyBorder="1" applyAlignment="1">
      <alignment horizontal="center" vertical="center" textRotation="90" wrapText="1"/>
    </xf>
    <xf numFmtId="0" fontId="3" fillId="10" borderId="40" xfId="0" applyFont="1" applyFill="1" applyBorder="1" applyAlignment="1">
      <alignment horizontal="left" vertical="top"/>
    </xf>
    <xf numFmtId="0" fontId="3" fillId="10" borderId="41" xfId="0" applyFont="1" applyFill="1" applyBorder="1" applyAlignment="1">
      <alignment horizontal="left" vertical="top"/>
    </xf>
    <xf numFmtId="0" fontId="3" fillId="10" borderId="47" xfId="0" applyFont="1" applyFill="1" applyBorder="1" applyAlignment="1">
      <alignment horizontal="left" vertical="top"/>
    </xf>
    <xf numFmtId="0" fontId="1" fillId="0" borderId="6"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1" xfId="0" applyFont="1" applyFill="1" applyBorder="1" applyAlignment="1">
      <alignment horizontal="left" vertical="top" wrapText="1"/>
    </xf>
    <xf numFmtId="0" fontId="1" fillId="0" borderId="30" xfId="0" applyFont="1" applyFill="1" applyBorder="1" applyAlignment="1">
      <alignment horizontal="center" vertical="center" textRotation="90" wrapText="1"/>
    </xf>
    <xf numFmtId="0" fontId="14" fillId="0" borderId="37" xfId="0" applyFont="1" applyBorder="1" applyAlignment="1">
      <alignment horizontal="left" vertical="top" wrapText="1"/>
    </xf>
    <xf numFmtId="0" fontId="1" fillId="0" borderId="11" xfId="0" applyFont="1" applyFill="1" applyBorder="1" applyAlignment="1">
      <alignment horizontal="center" vertical="center" textRotation="90" wrapText="1"/>
    </xf>
    <xf numFmtId="0" fontId="1" fillId="0" borderId="52" xfId="0" applyFont="1" applyFill="1" applyBorder="1" applyAlignment="1">
      <alignment horizontal="center" vertical="center" textRotation="90" wrapText="1"/>
    </xf>
    <xf numFmtId="0" fontId="1" fillId="0" borderId="40" xfId="0" applyFont="1" applyBorder="1" applyAlignment="1">
      <alignment horizontal="left" vertical="top" wrapText="1"/>
    </xf>
    <xf numFmtId="0" fontId="1" fillId="0" borderId="25" xfId="0" applyFont="1" applyBorder="1" applyAlignment="1">
      <alignment horizontal="left" vertical="top" wrapText="1"/>
    </xf>
    <xf numFmtId="49" fontId="1" fillId="0" borderId="27" xfId="0" applyNumberFormat="1" applyFont="1" applyFill="1" applyBorder="1" applyAlignment="1">
      <alignment horizontal="left" vertical="top" wrapText="1"/>
    </xf>
    <xf numFmtId="49" fontId="1" fillId="0" borderId="37" xfId="0" applyNumberFormat="1" applyFont="1" applyFill="1" applyBorder="1" applyAlignment="1">
      <alignment horizontal="left" vertical="top" wrapText="1"/>
    </xf>
    <xf numFmtId="0" fontId="1" fillId="0" borderId="31" xfId="0" applyFont="1" applyBorder="1" applyAlignment="1">
      <alignment horizontal="left" vertical="top" wrapText="1"/>
    </xf>
    <xf numFmtId="0" fontId="4" fillId="0" borderId="32"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37" xfId="0" applyFont="1" applyFill="1" applyBorder="1" applyAlignment="1">
      <alignment horizontal="left" vertical="top" wrapText="1"/>
    </xf>
    <xf numFmtId="0" fontId="1" fillId="7" borderId="37" xfId="0" applyFont="1" applyFill="1" applyBorder="1" applyAlignment="1">
      <alignment horizontal="left" vertical="top" wrapText="1"/>
    </xf>
    <xf numFmtId="49" fontId="3" fillId="5" borderId="20" xfId="0" applyNumberFormat="1" applyFont="1" applyFill="1" applyBorder="1" applyAlignment="1">
      <alignment horizontal="left" vertical="top"/>
    </xf>
    <xf numFmtId="49" fontId="3" fillId="5" borderId="21" xfId="0" applyNumberFormat="1" applyFont="1" applyFill="1" applyBorder="1" applyAlignment="1">
      <alignment horizontal="left" vertical="top"/>
    </xf>
    <xf numFmtId="49" fontId="3" fillId="5" borderId="22" xfId="0" applyNumberFormat="1" applyFont="1" applyFill="1" applyBorder="1" applyAlignment="1">
      <alignment horizontal="left" vertical="top"/>
    </xf>
    <xf numFmtId="0" fontId="1" fillId="0" borderId="11" xfId="0" applyFont="1" applyBorder="1" applyAlignment="1">
      <alignment horizontal="left" vertical="top" wrapText="1"/>
    </xf>
    <xf numFmtId="49" fontId="1" fillId="0" borderId="29" xfId="0" applyNumberFormat="1" applyFont="1" applyFill="1" applyBorder="1" applyAlignment="1">
      <alignment horizontal="left" vertical="top" wrapText="1"/>
    </xf>
    <xf numFmtId="49" fontId="1" fillId="0" borderId="63" xfId="0" applyNumberFormat="1" applyFont="1" applyFill="1" applyBorder="1" applyAlignment="1">
      <alignment horizontal="left" vertical="top" wrapText="1"/>
    </xf>
    <xf numFmtId="49" fontId="1" fillId="0" borderId="53" xfId="0" applyNumberFormat="1" applyFont="1" applyFill="1" applyBorder="1" applyAlignment="1">
      <alignment horizontal="left" vertical="top" wrapText="1"/>
    </xf>
    <xf numFmtId="49" fontId="1" fillId="0" borderId="65" xfId="0" applyNumberFormat="1" applyFont="1" applyFill="1" applyBorder="1" applyAlignment="1">
      <alignment horizontal="left" vertical="top" wrapText="1"/>
    </xf>
    <xf numFmtId="49" fontId="1" fillId="0" borderId="23" xfId="0" applyNumberFormat="1" applyFont="1" applyFill="1" applyBorder="1" applyAlignment="1">
      <alignment horizontal="left" vertical="top" wrapText="1"/>
    </xf>
    <xf numFmtId="49" fontId="1" fillId="0" borderId="58" xfId="0" applyNumberFormat="1" applyFont="1" applyFill="1" applyBorder="1" applyAlignment="1">
      <alignment horizontal="left" vertical="top" wrapText="1"/>
    </xf>
    <xf numFmtId="0" fontId="1" fillId="7" borderId="40" xfId="0" applyFont="1" applyFill="1" applyBorder="1" applyAlignment="1">
      <alignment horizontal="left" vertical="top" wrapText="1"/>
    </xf>
    <xf numFmtId="0" fontId="1" fillId="7" borderId="31" xfId="0" applyFont="1" applyFill="1" applyBorder="1" applyAlignment="1">
      <alignment horizontal="left" vertical="top" wrapText="1"/>
    </xf>
    <xf numFmtId="0" fontId="1" fillId="7" borderId="25" xfId="0" applyFont="1" applyFill="1" applyBorder="1" applyAlignment="1">
      <alignment horizontal="left" vertical="top" wrapText="1"/>
    </xf>
    <xf numFmtId="0" fontId="5" fillId="0" borderId="27" xfId="0" applyFont="1" applyBorder="1" applyAlignment="1">
      <alignment horizontal="center" vertical="center" textRotation="90"/>
    </xf>
    <xf numFmtId="0" fontId="5" fillId="0" borderId="30" xfId="0" applyFont="1" applyBorder="1" applyAlignment="1">
      <alignment horizontal="center" vertical="center" textRotation="90"/>
    </xf>
    <xf numFmtId="0" fontId="5" fillId="0" borderId="37" xfId="0" applyFont="1" applyBorder="1" applyAlignment="1">
      <alignment horizontal="center" vertical="center" textRotation="90"/>
    </xf>
    <xf numFmtId="0" fontId="4" fillId="7" borderId="77" xfId="0" applyFont="1" applyFill="1" applyBorder="1" applyAlignment="1">
      <alignment horizontal="left" vertical="top" wrapText="1"/>
    </xf>
    <xf numFmtId="0" fontId="4" fillId="7" borderId="48" xfId="0" applyFont="1" applyFill="1" applyBorder="1" applyAlignment="1">
      <alignment horizontal="left" vertical="top" wrapText="1"/>
    </xf>
    <xf numFmtId="49" fontId="3" fillId="6" borderId="31" xfId="0" applyNumberFormat="1" applyFont="1" applyFill="1" applyBorder="1" applyAlignment="1">
      <alignment horizontal="center" vertical="top"/>
    </xf>
    <xf numFmtId="49" fontId="3" fillId="5" borderId="61" xfId="0" applyNumberFormat="1" applyFont="1" applyFill="1" applyBorder="1" applyAlignment="1">
      <alignment horizontal="right" vertical="top"/>
    </xf>
    <xf numFmtId="49" fontId="3" fillId="5" borderId="21" xfId="0" applyNumberFormat="1" applyFont="1" applyFill="1" applyBorder="1" applyAlignment="1">
      <alignment horizontal="right" vertical="top"/>
    </xf>
    <xf numFmtId="49" fontId="3" fillId="5" borderId="22" xfId="0" applyNumberFormat="1" applyFont="1" applyFill="1" applyBorder="1" applyAlignment="1">
      <alignment horizontal="right" vertical="top"/>
    </xf>
    <xf numFmtId="0" fontId="12" fillId="0" borderId="0" xfId="0" applyFont="1" applyBorder="1" applyAlignment="1">
      <alignment horizontal="center" vertical="top" wrapText="1"/>
    </xf>
    <xf numFmtId="0" fontId="12" fillId="0" borderId="0" xfId="0" applyFont="1" applyBorder="1" applyAlignment="1">
      <alignment horizontal="center" vertical="center" wrapText="1"/>
    </xf>
    <xf numFmtId="0" fontId="1" fillId="0" borderId="1" xfId="0" applyFont="1" applyBorder="1" applyAlignment="1">
      <alignment horizontal="right"/>
    </xf>
    <xf numFmtId="0" fontId="1" fillId="0" borderId="29" xfId="0" applyFont="1" applyBorder="1" applyAlignment="1">
      <alignment horizontal="center" vertical="center" wrapText="1"/>
    </xf>
    <xf numFmtId="0" fontId="1" fillId="0" borderId="79" xfId="0" applyFont="1" applyBorder="1" applyAlignment="1">
      <alignment horizontal="center" vertical="center" wrapText="1"/>
    </xf>
    <xf numFmtId="0" fontId="1" fillId="10" borderId="40" xfId="0" applyFont="1" applyFill="1" applyBorder="1" applyAlignment="1">
      <alignment horizontal="left" vertical="top" wrapText="1"/>
    </xf>
    <xf numFmtId="0" fontId="1" fillId="10" borderId="31" xfId="0" applyFont="1" applyFill="1" applyBorder="1" applyAlignment="1">
      <alignment horizontal="left" vertical="top" wrapText="1"/>
    </xf>
    <xf numFmtId="0" fontId="1" fillId="10" borderId="25" xfId="0" applyFont="1" applyFill="1" applyBorder="1" applyAlignment="1">
      <alignment horizontal="left" vertical="top" wrapText="1"/>
    </xf>
    <xf numFmtId="0" fontId="1" fillId="10" borderId="30" xfId="0" applyFont="1" applyFill="1" applyBorder="1" applyAlignment="1">
      <alignment horizontal="left" vertical="top" wrapText="1"/>
    </xf>
    <xf numFmtId="0" fontId="1" fillId="10" borderId="4" xfId="0" applyFont="1" applyFill="1" applyBorder="1" applyAlignment="1">
      <alignment horizontal="center" vertical="top" wrapText="1"/>
    </xf>
    <xf numFmtId="0" fontId="1" fillId="10" borderId="10" xfId="0" applyFont="1" applyFill="1" applyBorder="1" applyAlignment="1">
      <alignment horizontal="center" vertical="top" wrapText="1"/>
    </xf>
    <xf numFmtId="0" fontId="1" fillId="10" borderId="5" xfId="0" applyFont="1" applyFill="1" applyBorder="1" applyAlignment="1">
      <alignment horizontal="center" vertical="top" wrapText="1"/>
    </xf>
    <xf numFmtId="0" fontId="1" fillId="10" borderId="11" xfId="0" applyFont="1" applyFill="1" applyBorder="1" applyAlignment="1">
      <alignment horizontal="center" vertical="top" wrapText="1"/>
    </xf>
    <xf numFmtId="49" fontId="3" fillId="10" borderId="2" xfId="0" applyNumberFormat="1" applyFont="1" applyFill="1" applyBorder="1" applyAlignment="1">
      <alignment horizontal="center" vertical="top"/>
    </xf>
    <xf numFmtId="49" fontId="3" fillId="10" borderId="30" xfId="0" applyNumberFormat="1" applyFont="1" applyFill="1" applyBorder="1" applyAlignment="1">
      <alignment horizontal="center" vertical="top"/>
    </xf>
    <xf numFmtId="49" fontId="3" fillId="10" borderId="32" xfId="0" applyNumberFormat="1" applyFont="1" applyFill="1" applyBorder="1" applyAlignment="1">
      <alignment horizontal="center" vertical="top"/>
    </xf>
    <xf numFmtId="49" fontId="3" fillId="10" borderId="14" xfId="0" applyNumberFormat="1" applyFont="1" applyFill="1" applyBorder="1" applyAlignment="1">
      <alignment horizontal="center" vertical="top"/>
    </xf>
    <xf numFmtId="49" fontId="3" fillId="5" borderId="26" xfId="0" applyNumberFormat="1" applyFont="1" applyFill="1" applyBorder="1" applyAlignment="1">
      <alignment horizontal="center" vertical="top"/>
    </xf>
    <xf numFmtId="49" fontId="3" fillId="5" borderId="31" xfId="0" applyNumberFormat="1" applyFont="1" applyFill="1" applyBorder="1" applyAlignment="1">
      <alignment horizontal="center" vertical="top"/>
    </xf>
    <xf numFmtId="49" fontId="3" fillId="5" borderId="34" xfId="0" applyNumberFormat="1" applyFont="1" applyFill="1" applyBorder="1" applyAlignment="1">
      <alignment horizontal="center" vertical="top"/>
    </xf>
    <xf numFmtId="49" fontId="3" fillId="5" borderId="36" xfId="0" applyNumberFormat="1" applyFont="1" applyFill="1" applyBorder="1" applyAlignment="1">
      <alignment horizontal="center" vertical="top"/>
    </xf>
    <xf numFmtId="49" fontId="3" fillId="6" borderId="26" xfId="0" applyNumberFormat="1" applyFont="1" applyFill="1" applyBorder="1" applyAlignment="1">
      <alignment horizontal="center" vertical="top"/>
    </xf>
    <xf numFmtId="49" fontId="3" fillId="6" borderId="34" xfId="0" applyNumberFormat="1" applyFont="1" applyFill="1" applyBorder="1" applyAlignment="1">
      <alignment horizontal="center" vertical="top"/>
    </xf>
    <xf numFmtId="49" fontId="3" fillId="6" borderId="36" xfId="0" applyNumberFormat="1" applyFont="1" applyFill="1" applyBorder="1" applyAlignment="1">
      <alignment horizontal="center" vertical="top"/>
    </xf>
    <xf numFmtId="0" fontId="1" fillId="6" borderId="27" xfId="0" applyFont="1" applyFill="1" applyBorder="1" applyAlignment="1">
      <alignment horizontal="left" vertical="top" wrapText="1"/>
    </xf>
    <xf numFmtId="0" fontId="1" fillId="6" borderId="30" xfId="0" applyFont="1" applyFill="1" applyBorder="1" applyAlignment="1">
      <alignment horizontal="left" vertical="top" wrapText="1"/>
    </xf>
    <xf numFmtId="0" fontId="1" fillId="6" borderId="37" xfId="0" applyFont="1" applyFill="1" applyBorder="1" applyAlignment="1">
      <alignment horizontal="left" vertical="top" wrapText="1"/>
    </xf>
    <xf numFmtId="0" fontId="1" fillId="0" borderId="32" xfId="0" applyFont="1" applyFill="1" applyBorder="1" applyAlignment="1">
      <alignment horizontal="center" vertical="center" textRotation="90" wrapText="1"/>
    </xf>
    <xf numFmtId="0" fontId="1" fillId="0" borderId="35" xfId="0" applyFont="1" applyFill="1" applyBorder="1" applyAlignment="1">
      <alignment horizontal="center" vertical="center" textRotation="90" wrapText="1"/>
    </xf>
    <xf numFmtId="0" fontId="1" fillId="10" borderId="55" xfId="0" applyFont="1" applyFill="1" applyBorder="1" applyAlignment="1">
      <alignment horizontal="left" vertical="top" wrapText="1"/>
    </xf>
    <xf numFmtId="0" fontId="1" fillId="10" borderId="17" xfId="0" applyFont="1" applyFill="1" applyBorder="1" applyAlignment="1">
      <alignment horizontal="left" vertical="top" wrapText="1"/>
    </xf>
    <xf numFmtId="49" fontId="3" fillId="7" borderId="17" xfId="0" applyNumberFormat="1" applyFont="1" applyFill="1" applyBorder="1" applyAlignment="1">
      <alignment horizontal="center" vertical="top"/>
    </xf>
    <xf numFmtId="0" fontId="4" fillId="10" borderId="32" xfId="0" applyFont="1" applyFill="1" applyBorder="1" applyAlignment="1">
      <alignment horizontal="left" vertical="top" wrapText="1"/>
    </xf>
    <xf numFmtId="0" fontId="4" fillId="10" borderId="37" xfId="0" applyFont="1" applyFill="1" applyBorder="1" applyAlignment="1">
      <alignment horizontal="left" vertical="top" wrapText="1"/>
    </xf>
    <xf numFmtId="49" fontId="1" fillId="10" borderId="55" xfId="0" applyNumberFormat="1" applyFont="1" applyFill="1" applyBorder="1" applyAlignment="1">
      <alignment horizontal="left" vertical="top" wrapText="1"/>
    </xf>
    <xf numFmtId="49" fontId="1" fillId="10" borderId="17" xfId="0" applyNumberFormat="1" applyFont="1" applyFill="1" applyBorder="1" applyAlignment="1">
      <alignment horizontal="left" vertical="top" wrapText="1"/>
    </xf>
    <xf numFmtId="0" fontId="1" fillId="10" borderId="5" xfId="0" applyFont="1" applyFill="1" applyBorder="1" applyAlignment="1">
      <alignment horizontal="left" vertical="top" wrapText="1"/>
    </xf>
    <xf numFmtId="0" fontId="1" fillId="10" borderId="11" xfId="0" applyFont="1" applyFill="1" applyBorder="1" applyAlignment="1">
      <alignment horizontal="left" vertical="top" wrapText="1"/>
    </xf>
    <xf numFmtId="49" fontId="1" fillId="10" borderId="53" xfId="0" applyNumberFormat="1" applyFont="1" applyFill="1" applyBorder="1" applyAlignment="1">
      <alignment horizontal="left" vertical="top" wrapText="1"/>
    </xf>
    <xf numFmtId="49" fontId="1" fillId="10" borderId="65" xfId="0" applyNumberFormat="1" applyFont="1" applyFill="1" applyBorder="1" applyAlignment="1">
      <alignment horizontal="left" vertical="top" wrapText="1"/>
    </xf>
    <xf numFmtId="49" fontId="1" fillId="10" borderId="43" xfId="0" applyNumberFormat="1" applyFont="1" applyFill="1" applyBorder="1" applyAlignment="1">
      <alignment horizontal="left" vertical="top" wrapText="1"/>
    </xf>
    <xf numFmtId="49" fontId="1" fillId="10" borderId="68" xfId="0" applyNumberFormat="1" applyFont="1" applyFill="1" applyBorder="1" applyAlignment="1">
      <alignment horizontal="left" vertical="top" wrapText="1"/>
    </xf>
    <xf numFmtId="49" fontId="1" fillId="0" borderId="56" xfId="0" applyNumberFormat="1" applyFont="1" applyFill="1" applyBorder="1" applyAlignment="1">
      <alignment horizontal="left" vertical="top" wrapText="1"/>
    </xf>
    <xf numFmtId="49" fontId="1" fillId="0" borderId="64" xfId="0" applyNumberFormat="1" applyFont="1" applyFill="1" applyBorder="1" applyAlignment="1">
      <alignment horizontal="left" vertical="top" wrapText="1"/>
    </xf>
    <xf numFmtId="49" fontId="5" fillId="5" borderId="36" xfId="0" applyNumberFormat="1" applyFont="1" applyFill="1" applyBorder="1" applyAlignment="1">
      <alignment horizontal="right" vertical="top" wrapText="1"/>
    </xf>
    <xf numFmtId="49" fontId="5" fillId="5" borderId="39" xfId="0" applyNumberFormat="1" applyFont="1" applyFill="1" applyBorder="1" applyAlignment="1">
      <alignment horizontal="right" vertical="top" wrapText="1"/>
    </xf>
    <xf numFmtId="49" fontId="5" fillId="5" borderId="58" xfId="0" applyNumberFormat="1" applyFont="1" applyFill="1" applyBorder="1" applyAlignment="1">
      <alignment horizontal="right" vertical="top" wrapText="1"/>
    </xf>
    <xf numFmtId="164" fontId="3" fillId="5" borderId="45" xfId="0" applyNumberFormat="1" applyFont="1" applyFill="1" applyBorder="1" applyAlignment="1">
      <alignment horizontal="center" vertical="top"/>
    </xf>
    <xf numFmtId="164" fontId="3" fillId="5" borderId="39" xfId="0" applyNumberFormat="1" applyFont="1" applyFill="1" applyBorder="1" applyAlignment="1">
      <alignment horizontal="center" vertical="top"/>
    </xf>
    <xf numFmtId="164" fontId="3" fillId="5" borderId="66" xfId="0" applyNumberFormat="1" applyFont="1" applyFill="1" applyBorder="1" applyAlignment="1">
      <alignment horizontal="center" vertical="top"/>
    </xf>
    <xf numFmtId="49" fontId="5" fillId="5" borderId="61" xfId="0" applyNumberFormat="1" applyFont="1" applyFill="1" applyBorder="1" applyAlignment="1">
      <alignment horizontal="left" vertical="top" wrapText="1"/>
    </xf>
    <xf numFmtId="49" fontId="5" fillId="5" borderId="21" xfId="0" applyNumberFormat="1" applyFont="1" applyFill="1" applyBorder="1" applyAlignment="1">
      <alignment horizontal="left" vertical="top" wrapText="1"/>
    </xf>
    <xf numFmtId="49" fontId="5" fillId="5" borderId="1" xfId="0" applyNumberFormat="1" applyFont="1" applyFill="1" applyBorder="1" applyAlignment="1">
      <alignment horizontal="left" vertical="top" wrapText="1"/>
    </xf>
    <xf numFmtId="49" fontId="5" fillId="5" borderId="22" xfId="0" applyNumberFormat="1" applyFont="1" applyFill="1" applyBorder="1" applyAlignment="1">
      <alignment horizontal="left" vertical="top" wrapText="1"/>
    </xf>
    <xf numFmtId="165" fontId="3" fillId="7" borderId="26" xfId="0" applyNumberFormat="1" applyFont="1" applyFill="1" applyBorder="1" applyAlignment="1">
      <alignment horizontal="left" vertical="top" wrapText="1"/>
    </xf>
    <xf numFmtId="165" fontId="3" fillId="7" borderId="31" xfId="0" applyNumberFormat="1" applyFont="1" applyFill="1" applyBorder="1" applyAlignment="1">
      <alignment horizontal="left" vertical="top" wrapText="1"/>
    </xf>
    <xf numFmtId="165" fontId="3" fillId="7" borderId="36" xfId="0" applyNumberFormat="1" applyFont="1" applyFill="1" applyBorder="1" applyAlignment="1">
      <alignment horizontal="left" vertical="top" wrapText="1"/>
    </xf>
    <xf numFmtId="165" fontId="5" fillId="7" borderId="27" xfId="0" applyNumberFormat="1" applyFont="1" applyFill="1" applyBorder="1" applyAlignment="1">
      <alignment horizontal="center" vertical="top" wrapText="1"/>
    </xf>
    <xf numFmtId="165" fontId="5" fillId="7" borderId="30" xfId="0" applyNumberFormat="1" applyFont="1" applyFill="1" applyBorder="1" applyAlignment="1">
      <alignment horizontal="center" vertical="top" wrapText="1"/>
    </xf>
    <xf numFmtId="165" fontId="5" fillId="7" borderId="37" xfId="0" applyNumberFormat="1" applyFont="1" applyFill="1" applyBorder="1" applyAlignment="1">
      <alignment horizontal="center" vertical="top" wrapText="1"/>
    </xf>
    <xf numFmtId="0" fontId="4" fillId="7" borderId="27" xfId="0" applyFont="1" applyFill="1" applyBorder="1" applyAlignment="1">
      <alignment vertical="top" wrapText="1"/>
    </xf>
    <xf numFmtId="0" fontId="4" fillId="7" borderId="30" xfId="0" applyFont="1" applyFill="1" applyBorder="1" applyAlignment="1">
      <alignment vertical="top" wrapText="1"/>
    </xf>
    <xf numFmtId="0" fontId="14" fillId="7" borderId="37" xfId="0" applyFont="1" applyFill="1" applyBorder="1" applyAlignment="1">
      <alignment vertical="top" wrapText="1"/>
    </xf>
    <xf numFmtId="0" fontId="4" fillId="7" borderId="10" xfId="0" applyFont="1" applyFill="1" applyBorder="1" applyAlignment="1">
      <alignment horizontal="center" vertical="top" wrapText="1"/>
    </xf>
    <xf numFmtId="0" fontId="4" fillId="7" borderId="31" xfId="0" applyFont="1" applyFill="1" applyBorder="1" applyAlignment="1">
      <alignment horizontal="center" vertical="top" wrapText="1"/>
    </xf>
    <xf numFmtId="49" fontId="5" fillId="6" borderId="3" xfId="0" applyNumberFormat="1" applyFont="1" applyFill="1" applyBorder="1" applyAlignment="1">
      <alignment horizontal="center" vertical="top"/>
    </xf>
    <xf numFmtId="49" fontId="5" fillId="6" borderId="10"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165" fontId="3" fillId="0" borderId="26" xfId="0" applyNumberFormat="1" applyFont="1" applyBorder="1" applyAlignment="1">
      <alignment horizontal="left" vertical="top" wrapText="1"/>
    </xf>
    <xf numFmtId="165" fontId="3" fillId="0" borderId="71" xfId="0" applyNumberFormat="1" applyFont="1" applyBorder="1" applyAlignment="1">
      <alignment horizontal="left" vertical="top" wrapText="1"/>
    </xf>
    <xf numFmtId="165" fontId="3" fillId="0" borderId="59" xfId="0" applyNumberFormat="1" applyFont="1" applyBorder="1" applyAlignment="1">
      <alignment horizontal="left" vertical="top" wrapText="1"/>
    </xf>
    <xf numFmtId="165" fontId="3" fillId="0" borderId="36" xfId="0" applyNumberFormat="1" applyFont="1" applyBorder="1" applyAlignment="1">
      <alignment horizontal="left" vertical="top" wrapText="1"/>
    </xf>
    <xf numFmtId="165" fontId="1" fillId="7" borderId="30" xfId="0" applyNumberFormat="1" applyFont="1" applyFill="1" applyBorder="1" applyAlignment="1">
      <alignment horizontal="left" vertical="top" wrapText="1"/>
    </xf>
    <xf numFmtId="0" fontId="4" fillId="0" borderId="59" xfId="0" applyFont="1" applyBorder="1" applyAlignment="1">
      <alignment horizontal="left" vertical="top" wrapText="1"/>
    </xf>
    <xf numFmtId="165" fontId="1" fillId="6" borderId="0" xfId="0" applyNumberFormat="1" applyFont="1" applyFill="1" applyBorder="1" applyAlignment="1">
      <alignment horizontal="center" vertical="top" wrapText="1"/>
    </xf>
    <xf numFmtId="165" fontId="3" fillId="6" borderId="0" xfId="0" applyNumberFormat="1" applyFont="1" applyFill="1" applyBorder="1" applyAlignment="1">
      <alignment horizontal="center" vertical="top" wrapText="1"/>
    </xf>
    <xf numFmtId="3" fontId="19" fillId="0" borderId="0" xfId="0" applyNumberFormat="1" applyFont="1" applyAlignment="1">
      <alignment horizontal="center" vertical="top"/>
    </xf>
    <xf numFmtId="0" fontId="4" fillId="7" borderId="56" xfId="0" applyFont="1" applyFill="1" applyBorder="1" applyAlignment="1">
      <alignment horizontal="left" vertical="top" wrapText="1"/>
    </xf>
    <xf numFmtId="0" fontId="4" fillId="7" borderId="69" xfId="0" applyFont="1" applyFill="1" applyBorder="1" applyAlignment="1">
      <alignment horizontal="left" vertical="top" wrapText="1"/>
    </xf>
    <xf numFmtId="0" fontId="4" fillId="7" borderId="64"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59"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0" borderId="26" xfId="0" applyFont="1" applyBorder="1" applyAlignment="1">
      <alignment horizontal="center" vertical="center" wrapText="1"/>
    </xf>
    <xf numFmtId="0" fontId="3" fillId="6" borderId="0" xfId="0" applyFont="1" applyFill="1" applyBorder="1" applyAlignment="1">
      <alignment horizontal="center" vertical="center" wrapText="1"/>
    </xf>
    <xf numFmtId="0" fontId="1" fillId="0" borderId="41" xfId="0" applyNumberFormat="1" applyFont="1" applyBorder="1" applyAlignment="1">
      <alignment vertical="top" wrapText="1"/>
    </xf>
    <xf numFmtId="0" fontId="1" fillId="0" borderId="0" xfId="0" applyNumberFormat="1" applyFont="1" applyFill="1" applyBorder="1" applyAlignment="1">
      <alignment horizontal="left" vertical="top" wrapText="1"/>
    </xf>
    <xf numFmtId="49" fontId="7" fillId="0" borderId="6" xfId="0" applyNumberFormat="1" applyFont="1" applyBorder="1" applyAlignment="1">
      <alignment horizontal="center" vertical="top" wrapText="1"/>
    </xf>
    <xf numFmtId="49" fontId="7" fillId="0" borderId="12" xfId="0" applyNumberFormat="1" applyFont="1" applyBorder="1" applyAlignment="1">
      <alignment horizontal="center" vertical="top" wrapText="1"/>
    </xf>
    <xf numFmtId="49" fontId="7" fillId="0" borderId="18" xfId="0" applyNumberFormat="1" applyFont="1" applyBorder="1" applyAlignment="1">
      <alignment horizontal="center" vertical="top" wrapText="1"/>
    </xf>
    <xf numFmtId="0" fontId="4" fillId="0" borderId="27" xfId="0" applyFont="1" applyFill="1" applyBorder="1" applyAlignment="1">
      <alignment horizontal="left" vertical="top" wrapText="1"/>
    </xf>
    <xf numFmtId="0" fontId="4" fillId="0" borderId="4" xfId="0" applyNumberFormat="1" applyFont="1" applyFill="1" applyBorder="1" applyAlignment="1">
      <alignment horizontal="center" vertical="top"/>
    </xf>
    <xf numFmtId="0" fontId="4" fillId="0" borderId="10" xfId="0" applyNumberFormat="1" applyFont="1" applyFill="1" applyBorder="1" applyAlignment="1">
      <alignment horizontal="center" vertical="top"/>
    </xf>
    <xf numFmtId="0" fontId="4" fillId="0" borderId="16" xfId="0" applyNumberFormat="1" applyFont="1" applyFill="1" applyBorder="1" applyAlignment="1">
      <alignment horizontal="center" vertical="top"/>
    </xf>
    <xf numFmtId="165" fontId="5" fillId="4" borderId="61" xfId="0" applyNumberFormat="1" applyFont="1" applyFill="1" applyBorder="1" applyAlignment="1">
      <alignment horizontal="right" vertical="top"/>
    </xf>
    <xf numFmtId="165" fontId="5" fillId="4" borderId="21" xfId="0" applyNumberFormat="1" applyFont="1" applyFill="1" applyBorder="1" applyAlignment="1">
      <alignment horizontal="right" vertical="top"/>
    </xf>
    <xf numFmtId="165" fontId="5" fillId="4" borderId="22" xfId="0" applyNumberFormat="1" applyFont="1" applyFill="1" applyBorder="1" applyAlignment="1">
      <alignment horizontal="right" vertical="top"/>
    </xf>
    <xf numFmtId="165" fontId="5" fillId="4" borderId="20" xfId="0" applyNumberFormat="1" applyFont="1" applyFill="1" applyBorder="1" applyAlignment="1">
      <alignment horizontal="center" vertical="top"/>
    </xf>
    <xf numFmtId="165" fontId="5" fillId="4" borderId="21" xfId="0" applyNumberFormat="1" applyFont="1" applyFill="1" applyBorder="1" applyAlignment="1">
      <alignment horizontal="center" vertical="top"/>
    </xf>
    <xf numFmtId="165" fontId="5" fillId="4" borderId="22" xfId="0" applyNumberFormat="1" applyFont="1" applyFill="1" applyBorder="1" applyAlignment="1">
      <alignment horizontal="center" vertical="top"/>
    </xf>
    <xf numFmtId="49" fontId="5" fillId="4" borderId="2" xfId="0" applyNumberFormat="1" applyFont="1" applyFill="1" applyBorder="1" applyAlignment="1">
      <alignment horizontal="center" vertical="top" wrapText="1"/>
    </xf>
    <xf numFmtId="49" fontId="5" fillId="4" borderId="30" xfId="0" applyNumberFormat="1" applyFont="1" applyFill="1" applyBorder="1" applyAlignment="1">
      <alignment horizontal="center" vertical="top" wrapText="1"/>
    </xf>
    <xf numFmtId="49" fontId="5" fillId="4" borderId="14" xfId="0" applyNumberFormat="1" applyFont="1" applyFill="1" applyBorder="1" applyAlignment="1">
      <alignment horizontal="center" vertical="top" wrapText="1"/>
    </xf>
    <xf numFmtId="165" fontId="1" fillId="7" borderId="31" xfId="0" applyNumberFormat="1" applyFont="1" applyFill="1" applyBorder="1" applyAlignment="1">
      <alignment horizontal="left" vertical="top" wrapText="1"/>
    </xf>
    <xf numFmtId="165" fontId="5" fillId="0" borderId="2" xfId="0" applyNumberFormat="1" applyFont="1" applyFill="1" applyBorder="1" applyAlignment="1">
      <alignment horizontal="center" vertical="top" wrapText="1"/>
    </xf>
    <xf numFmtId="165" fontId="5" fillId="0" borderId="30" xfId="0" applyNumberFormat="1" applyFont="1" applyFill="1" applyBorder="1" applyAlignment="1">
      <alignment horizontal="center" vertical="top" wrapText="1"/>
    </xf>
    <xf numFmtId="165" fontId="5" fillId="0" borderId="14" xfId="0" applyNumberFormat="1" applyFont="1" applyFill="1" applyBorder="1" applyAlignment="1">
      <alignment horizontal="center" vertical="top" wrapText="1"/>
    </xf>
    <xf numFmtId="49" fontId="4" fillId="0" borderId="3"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5" xfId="0" applyNumberFormat="1" applyFont="1" applyBorder="1" applyAlignment="1">
      <alignment horizontal="center" vertical="top" wrapText="1"/>
    </xf>
    <xf numFmtId="49" fontId="5" fillId="0" borderId="7" xfId="0" applyNumberFormat="1" applyFont="1" applyBorder="1" applyAlignment="1">
      <alignment horizontal="center" vertical="top"/>
    </xf>
    <xf numFmtId="49" fontId="5" fillId="0" borderId="11" xfId="0" applyNumberFormat="1" applyFont="1" applyBorder="1" applyAlignment="1">
      <alignment horizontal="center" vertical="top"/>
    </xf>
    <xf numFmtId="49" fontId="5" fillId="0" borderId="19" xfId="0" applyNumberFormat="1" applyFont="1" applyBorder="1" applyAlignment="1">
      <alignment horizontal="center" vertical="top"/>
    </xf>
    <xf numFmtId="49" fontId="5" fillId="3" borderId="61" xfId="0" applyNumberFormat="1" applyFont="1" applyFill="1" applyBorder="1" applyAlignment="1">
      <alignment horizontal="right" vertical="top"/>
    </xf>
    <xf numFmtId="49" fontId="5" fillId="3" borderId="21" xfId="0" applyNumberFormat="1" applyFont="1" applyFill="1" applyBorder="1" applyAlignment="1">
      <alignment horizontal="right" vertical="top"/>
    </xf>
    <xf numFmtId="49" fontId="5" fillId="3" borderId="22" xfId="0" applyNumberFormat="1" applyFont="1" applyFill="1" applyBorder="1" applyAlignment="1">
      <alignment horizontal="right" vertical="top"/>
    </xf>
    <xf numFmtId="165" fontId="5" fillId="3" borderId="23" xfId="0" applyNumberFormat="1" applyFont="1" applyFill="1" applyBorder="1" applyAlignment="1">
      <alignment horizontal="center" vertical="top"/>
    </xf>
    <xf numFmtId="165" fontId="5" fillId="3" borderId="1" xfId="0" applyNumberFormat="1" applyFont="1" applyFill="1" applyBorder="1" applyAlignment="1">
      <alignment horizontal="center" vertical="top"/>
    </xf>
    <xf numFmtId="165" fontId="5" fillId="3" borderId="58" xfId="0" applyNumberFormat="1" applyFont="1" applyFill="1" applyBorder="1" applyAlignment="1">
      <alignment horizontal="center" vertical="top"/>
    </xf>
    <xf numFmtId="0" fontId="4" fillId="7" borderId="2" xfId="0" applyFont="1" applyFill="1" applyBorder="1" applyAlignment="1">
      <alignment horizontal="left" vertical="top" wrapText="1"/>
    </xf>
    <xf numFmtId="0" fontId="4" fillId="7" borderId="8" xfId="0" applyFont="1" applyFill="1" applyBorder="1" applyAlignment="1">
      <alignment horizontal="left" vertical="top" wrapText="1"/>
    </xf>
    <xf numFmtId="0" fontId="4" fillId="7" borderId="14" xfId="0" applyFont="1" applyFill="1" applyBorder="1" applyAlignment="1">
      <alignment horizontal="left" vertical="top" wrapText="1"/>
    </xf>
    <xf numFmtId="165" fontId="5" fillId="7" borderId="2" xfId="0" applyNumberFormat="1" applyFont="1" applyFill="1" applyBorder="1" applyAlignment="1">
      <alignment horizontal="center" vertical="top" wrapText="1"/>
    </xf>
    <xf numFmtId="165" fontId="5" fillId="7" borderId="14" xfId="0" applyNumberFormat="1" applyFont="1" applyFill="1" applyBorder="1" applyAlignment="1">
      <alignment horizontal="center" vertical="top" wrapText="1"/>
    </xf>
    <xf numFmtId="165" fontId="3" fillId="6" borderId="26" xfId="0" applyNumberFormat="1" applyFont="1" applyFill="1" applyBorder="1" applyAlignment="1">
      <alignment horizontal="left" vertical="top" wrapText="1"/>
    </xf>
    <xf numFmtId="165" fontId="3" fillId="6" borderId="31" xfId="0" applyNumberFormat="1" applyFont="1" applyFill="1" applyBorder="1" applyAlignment="1">
      <alignment horizontal="left" vertical="top" wrapText="1"/>
    </xf>
    <xf numFmtId="165" fontId="3" fillId="6" borderId="36"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4" xfId="0" applyFont="1" applyFill="1" applyBorder="1" applyAlignment="1">
      <alignment horizontal="left" vertical="top" wrapText="1"/>
    </xf>
    <xf numFmtId="49" fontId="5" fillId="5" borderId="20" xfId="0" applyNumberFormat="1" applyFont="1" applyFill="1" applyBorder="1" applyAlignment="1">
      <alignment horizontal="left" vertical="top" wrapText="1"/>
    </xf>
    <xf numFmtId="165" fontId="5" fillId="0" borderId="2" xfId="0" applyNumberFormat="1" applyFont="1" applyBorder="1" applyAlignment="1">
      <alignment horizontal="center" vertical="top" wrapText="1"/>
    </xf>
    <xf numFmtId="165" fontId="5" fillId="0" borderId="8" xfId="0" applyNumberFormat="1" applyFont="1" applyBorder="1" applyAlignment="1">
      <alignment horizontal="center" vertical="top" wrapText="1"/>
    </xf>
    <xf numFmtId="165" fontId="5" fillId="0" borderId="14" xfId="0" applyNumberFormat="1" applyFont="1" applyBorder="1" applyAlignment="1">
      <alignment horizontal="center" vertical="top" wrapText="1"/>
    </xf>
    <xf numFmtId="49" fontId="4" fillId="0" borderId="9" xfId="0" applyNumberFormat="1" applyFont="1" applyBorder="1" applyAlignment="1">
      <alignment horizontal="center" vertical="top" wrapText="1"/>
    </xf>
    <xf numFmtId="49" fontId="5" fillId="0" borderId="13" xfId="0" applyNumberFormat="1" applyFont="1" applyBorder="1" applyAlignment="1">
      <alignment horizontal="center" vertical="top"/>
    </xf>
    <xf numFmtId="165" fontId="4" fillId="0" borderId="27" xfId="0" applyNumberFormat="1" applyFont="1" applyFill="1" applyBorder="1" applyAlignment="1">
      <alignment horizontal="left" vertical="top" wrapText="1"/>
    </xf>
    <xf numFmtId="165" fontId="4" fillId="0" borderId="30" xfId="0" applyNumberFormat="1" applyFont="1" applyFill="1" applyBorder="1" applyAlignment="1">
      <alignment horizontal="left" vertical="top" wrapText="1"/>
    </xf>
    <xf numFmtId="165" fontId="4" fillId="0" borderId="37" xfId="0" applyNumberFormat="1" applyFont="1" applyFill="1" applyBorder="1" applyAlignment="1">
      <alignment horizontal="left" vertical="top" wrapText="1"/>
    </xf>
    <xf numFmtId="0" fontId="1" fillId="0" borderId="27" xfId="0" applyFont="1" applyBorder="1" applyAlignment="1">
      <alignment horizontal="center" vertical="center" textRotation="90"/>
    </xf>
    <xf numFmtId="0" fontId="1" fillId="0" borderId="30" xfId="0" applyFont="1" applyBorder="1" applyAlignment="1">
      <alignment horizontal="center" vertical="center" textRotation="90"/>
    </xf>
    <xf numFmtId="0" fontId="1" fillId="0" borderId="37" xfId="0" applyFont="1" applyBorder="1" applyAlignment="1">
      <alignment horizontal="center" vertical="center" textRotation="90"/>
    </xf>
    <xf numFmtId="49" fontId="4" fillId="0" borderId="41" xfId="0" applyNumberFormat="1" applyFont="1" applyBorder="1" applyAlignment="1">
      <alignment horizontal="center" vertical="top"/>
    </xf>
    <xf numFmtId="49" fontId="4" fillId="0" borderId="0" xfId="0" applyNumberFormat="1" applyFont="1" applyBorder="1" applyAlignment="1">
      <alignment horizontal="center" vertical="top"/>
    </xf>
    <xf numFmtId="49" fontId="4" fillId="0" borderId="1" xfId="0" applyNumberFormat="1" applyFont="1" applyBorder="1" applyAlignment="1">
      <alignment horizontal="center" vertical="top"/>
    </xf>
    <xf numFmtId="0" fontId="8" fillId="0" borderId="32" xfId="0" applyFont="1" applyFill="1" applyBorder="1" applyAlignment="1">
      <alignment horizontal="left" vertical="top" wrapText="1"/>
    </xf>
    <xf numFmtId="0" fontId="8" fillId="0" borderId="37" xfId="0" applyFont="1" applyFill="1" applyBorder="1" applyAlignment="1">
      <alignment horizontal="left" vertical="top" wrapText="1"/>
    </xf>
    <xf numFmtId="49" fontId="3" fillId="0" borderId="47" xfId="0" applyNumberFormat="1" applyFont="1" applyBorder="1" applyAlignment="1">
      <alignment horizontal="center" vertical="top"/>
    </xf>
    <xf numFmtId="49" fontId="3" fillId="0" borderId="49" xfId="0" applyNumberFormat="1" applyFont="1" applyBorder="1" applyAlignment="1">
      <alignment horizontal="center" vertical="top"/>
    </xf>
    <xf numFmtId="49" fontId="3" fillId="0" borderId="58" xfId="0" applyNumberFormat="1" applyFont="1" applyBorder="1" applyAlignment="1">
      <alignment horizontal="center" vertical="top"/>
    </xf>
    <xf numFmtId="49" fontId="5" fillId="5" borderId="61" xfId="0" applyNumberFormat="1" applyFont="1" applyFill="1" applyBorder="1" applyAlignment="1">
      <alignment horizontal="right" vertical="top"/>
    </xf>
    <xf numFmtId="49" fontId="5" fillId="5" borderId="21" xfId="0" applyNumberFormat="1" applyFont="1" applyFill="1" applyBorder="1" applyAlignment="1">
      <alignment horizontal="right" vertical="top"/>
    </xf>
    <xf numFmtId="49" fontId="5" fillId="5" borderId="22" xfId="0" applyNumberFormat="1" applyFont="1" applyFill="1" applyBorder="1" applyAlignment="1">
      <alignment horizontal="right" vertical="top"/>
    </xf>
    <xf numFmtId="165" fontId="5" fillId="5" borderId="20" xfId="0" applyNumberFormat="1" applyFont="1" applyFill="1" applyBorder="1" applyAlignment="1">
      <alignment horizontal="center" vertical="top"/>
    </xf>
    <xf numFmtId="165" fontId="5" fillId="5" borderId="21" xfId="0" applyNumberFormat="1" applyFont="1" applyFill="1" applyBorder="1" applyAlignment="1">
      <alignment horizontal="center" vertical="top"/>
    </xf>
    <xf numFmtId="165" fontId="5" fillId="5" borderId="22" xfId="0" applyNumberFormat="1" applyFont="1" applyFill="1" applyBorder="1" applyAlignment="1">
      <alignment horizontal="center" vertical="top"/>
    </xf>
    <xf numFmtId="49" fontId="5" fillId="5" borderId="20" xfId="0" applyNumberFormat="1" applyFont="1" applyFill="1" applyBorder="1" applyAlignment="1">
      <alignment horizontal="left" vertical="top"/>
    </xf>
    <xf numFmtId="49" fontId="5" fillId="5" borderId="21" xfId="0" applyNumberFormat="1" applyFont="1" applyFill="1" applyBorder="1" applyAlignment="1">
      <alignment horizontal="left" vertical="top"/>
    </xf>
    <xf numFmtId="49" fontId="5" fillId="5" borderId="22" xfId="0" applyNumberFormat="1" applyFont="1" applyFill="1" applyBorder="1" applyAlignment="1">
      <alignment horizontal="left" vertical="top"/>
    </xf>
    <xf numFmtId="49" fontId="5" fillId="4" borderId="2" xfId="0" applyNumberFormat="1" applyFont="1" applyFill="1" applyBorder="1" applyAlignment="1">
      <alignment horizontal="center" vertical="top"/>
    </xf>
    <xf numFmtId="49" fontId="5" fillId="4" borderId="30" xfId="0" applyNumberFormat="1" applyFont="1" applyFill="1" applyBorder="1" applyAlignment="1">
      <alignment horizontal="center" vertical="top"/>
    </xf>
    <xf numFmtId="0" fontId="1" fillId="6" borderId="5" xfId="0" applyFont="1" applyFill="1" applyBorder="1" applyAlignment="1">
      <alignment horizontal="left" vertical="top" wrapText="1"/>
    </xf>
    <xf numFmtId="0" fontId="1" fillId="6" borderId="11" xfId="0" applyFont="1" applyFill="1" applyBorder="1" applyAlignment="1">
      <alignment horizontal="left" vertical="top" wrapText="1"/>
    </xf>
    <xf numFmtId="0" fontId="1" fillId="6" borderId="17" xfId="0" applyFont="1" applyFill="1" applyBorder="1" applyAlignment="1">
      <alignment horizontal="left" vertical="top" wrapText="1"/>
    </xf>
    <xf numFmtId="0" fontId="1" fillId="0" borderId="42" xfId="0" applyFont="1" applyFill="1" applyBorder="1" applyAlignment="1">
      <alignment horizontal="center" vertical="center" textRotation="90" wrapText="1"/>
    </xf>
    <xf numFmtId="0" fontId="1" fillId="0" borderId="44"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49" fontId="4" fillId="0" borderId="4" xfId="0" applyNumberFormat="1" applyFont="1" applyBorder="1" applyAlignment="1">
      <alignment horizontal="center" vertical="top" wrapText="1"/>
    </xf>
    <xf numFmtId="49" fontId="4" fillId="0" borderId="16" xfId="0" applyNumberFormat="1" applyFont="1" applyBorder="1" applyAlignment="1">
      <alignment horizontal="center" vertical="top" wrapText="1"/>
    </xf>
    <xf numFmtId="49" fontId="5" fillId="4" borderId="32" xfId="0" applyNumberFormat="1" applyFont="1" applyFill="1" applyBorder="1" applyAlignment="1">
      <alignment horizontal="center" vertical="top"/>
    </xf>
    <xf numFmtId="49" fontId="5" fillId="4" borderId="14" xfId="0" applyNumberFormat="1" applyFont="1" applyFill="1" applyBorder="1" applyAlignment="1">
      <alignment horizontal="center" vertical="top"/>
    </xf>
    <xf numFmtId="49" fontId="5" fillId="5" borderId="26" xfId="0" applyNumberFormat="1" applyFont="1" applyFill="1" applyBorder="1" applyAlignment="1">
      <alignment horizontal="center" vertical="top"/>
    </xf>
    <xf numFmtId="49" fontId="5" fillId="5" borderId="31" xfId="0" applyNumberFormat="1" applyFont="1" applyFill="1" applyBorder="1" applyAlignment="1">
      <alignment horizontal="center" vertical="top"/>
    </xf>
    <xf numFmtId="49" fontId="5" fillId="5" borderId="34" xfId="0" applyNumberFormat="1" applyFont="1" applyFill="1" applyBorder="1" applyAlignment="1">
      <alignment horizontal="center" vertical="top"/>
    </xf>
    <xf numFmtId="49" fontId="5" fillId="5" borderId="36" xfId="0" applyNumberFormat="1" applyFont="1" applyFill="1" applyBorder="1" applyAlignment="1">
      <alignment horizontal="center" vertical="top"/>
    </xf>
    <xf numFmtId="49" fontId="5" fillId="6" borderId="34" xfId="0" applyNumberFormat="1" applyFont="1" applyFill="1" applyBorder="1" applyAlignment="1">
      <alignment horizontal="center" vertical="top"/>
    </xf>
    <xf numFmtId="0" fontId="1" fillId="0" borderId="5"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7" xfId="0" applyFont="1" applyFill="1" applyBorder="1" applyAlignment="1">
      <alignment horizontal="left" vertical="top" wrapText="1"/>
    </xf>
    <xf numFmtId="49" fontId="5" fillId="5" borderId="70" xfId="0" applyNumberFormat="1" applyFont="1" applyFill="1" applyBorder="1" applyAlignment="1">
      <alignment horizontal="center" vertical="top"/>
    </xf>
    <xf numFmtId="49" fontId="5" fillId="6" borderId="71" xfId="0" applyNumberFormat="1" applyFont="1" applyFill="1" applyBorder="1" applyAlignment="1">
      <alignment horizontal="center" vertical="top"/>
    </xf>
    <xf numFmtId="0" fontId="1" fillId="7" borderId="5" xfId="0" applyFont="1" applyFill="1" applyBorder="1" applyAlignment="1">
      <alignment horizontal="left" vertical="top" wrapText="1"/>
    </xf>
    <xf numFmtId="0" fontId="1" fillId="7" borderId="11" xfId="0" applyFont="1" applyFill="1" applyBorder="1" applyAlignment="1">
      <alignment horizontal="left" vertical="top" wrapText="1"/>
    </xf>
    <xf numFmtId="0" fontId="1" fillId="7" borderId="52" xfId="0" applyFont="1" applyFill="1" applyBorder="1" applyAlignment="1">
      <alignment horizontal="left" vertical="top" wrapText="1"/>
    </xf>
    <xf numFmtId="49" fontId="5" fillId="6" borderId="40" xfId="0" applyNumberFormat="1" applyFont="1" applyFill="1" applyBorder="1" applyAlignment="1">
      <alignment horizontal="center" vertical="top"/>
    </xf>
    <xf numFmtId="49" fontId="5" fillId="6" borderId="25" xfId="0" applyNumberFormat="1" applyFont="1" applyFill="1" applyBorder="1" applyAlignment="1">
      <alignment horizontal="center" vertical="top"/>
    </xf>
    <xf numFmtId="0" fontId="15" fillId="0" borderId="0" xfId="0" applyFont="1" applyAlignment="1">
      <alignment horizontal="right"/>
    </xf>
    <xf numFmtId="0" fontId="10" fillId="0" borderId="0" xfId="0" applyFont="1" applyAlignment="1">
      <alignment horizontal="center" vertical="top" wrapText="1"/>
    </xf>
    <xf numFmtId="0" fontId="12" fillId="0" borderId="0" xfId="0" applyFont="1" applyAlignment="1">
      <alignment horizontal="center" vertical="center" wrapText="1"/>
    </xf>
    <xf numFmtId="0" fontId="17" fillId="0" borderId="0" xfId="0" applyFont="1" applyAlignment="1">
      <alignment horizontal="center" vertical="top"/>
    </xf>
    <xf numFmtId="0" fontId="1" fillId="0" borderId="1" xfId="0" applyFont="1" applyBorder="1" applyAlignment="1">
      <alignment horizontal="right" vertical="top"/>
    </xf>
    <xf numFmtId="0" fontId="4" fillId="0" borderId="2"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1" fillId="0" borderId="13" xfId="0" applyNumberFormat="1" applyFont="1" applyBorder="1" applyAlignment="1">
      <alignment horizontal="center" vertical="center" textRotation="90"/>
    </xf>
    <xf numFmtId="0" fontId="1" fillId="0" borderId="19" xfId="0" applyNumberFormat="1" applyFont="1" applyBorder="1" applyAlignment="1">
      <alignment horizontal="center" vertical="center" textRotation="90"/>
    </xf>
    <xf numFmtId="3" fontId="1" fillId="0" borderId="42" xfId="0" applyNumberFormat="1" applyFont="1" applyBorder="1" applyAlignment="1">
      <alignment horizontal="center" vertical="center" textRotation="90" wrapText="1"/>
    </xf>
    <xf numFmtId="3" fontId="1" fillId="0" borderId="44" xfId="0" applyNumberFormat="1" applyFont="1" applyBorder="1" applyAlignment="1">
      <alignment horizontal="center" vertical="center" textRotation="90" wrapText="1"/>
    </xf>
    <xf numFmtId="3" fontId="1" fillId="0" borderId="23" xfId="0" applyNumberFormat="1" applyFont="1" applyBorder="1" applyAlignment="1">
      <alignment horizontal="center" vertical="center" textRotation="90"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3" fontId="1" fillId="0" borderId="32" xfId="0" applyNumberFormat="1" applyFont="1" applyBorder="1" applyAlignment="1">
      <alignment horizontal="center" vertical="center" textRotation="90" wrapText="1"/>
    </xf>
    <xf numFmtId="3" fontId="1" fillId="0" borderId="37" xfId="0" applyNumberFormat="1" applyFont="1" applyBorder="1" applyAlignment="1">
      <alignment horizontal="center" vertical="center" textRotation="90" wrapText="1"/>
    </xf>
    <xf numFmtId="3" fontId="1" fillId="0" borderId="9" xfId="0" applyNumberFormat="1" applyFont="1" applyBorder="1" applyAlignment="1">
      <alignment horizontal="center" vertical="center"/>
    </xf>
    <xf numFmtId="3" fontId="1" fillId="0" borderId="55" xfId="0" applyNumberFormat="1" applyFont="1" applyFill="1" applyBorder="1" applyAlignment="1">
      <alignment horizontal="center" vertical="center" textRotation="90" wrapText="1"/>
    </xf>
    <xf numFmtId="3" fontId="1" fillId="0" borderId="17" xfId="0" applyNumberFormat="1" applyFont="1" applyFill="1" applyBorder="1" applyAlignment="1">
      <alignment horizontal="center" vertical="center" textRotation="90" wrapText="1"/>
    </xf>
    <xf numFmtId="0" fontId="4" fillId="0" borderId="5" xfId="0" applyNumberFormat="1" applyFont="1" applyBorder="1" applyAlignment="1">
      <alignment horizontal="center" vertical="center" textRotation="90" wrapText="1"/>
    </xf>
    <xf numFmtId="0" fontId="4" fillId="0" borderId="11" xfId="0" applyNumberFormat="1" applyFont="1" applyBorder="1" applyAlignment="1">
      <alignment horizontal="center" vertical="center" textRotation="90" wrapText="1"/>
    </xf>
    <xf numFmtId="0" fontId="4" fillId="0" borderId="17" xfId="0" applyNumberFormat="1" applyFont="1" applyBorder="1" applyAlignment="1">
      <alignment horizontal="center" vertical="center" textRotation="90" wrapText="1"/>
    </xf>
    <xf numFmtId="0" fontId="7" fillId="0" borderId="6" xfId="0" applyNumberFormat="1" applyFont="1" applyBorder="1" applyAlignment="1">
      <alignment horizontal="center" vertical="center" textRotation="90" wrapText="1"/>
    </xf>
    <xf numFmtId="0" fontId="7" fillId="0" borderId="12" xfId="0" applyNumberFormat="1" applyFont="1" applyBorder="1" applyAlignment="1">
      <alignment horizontal="center" vertical="center" textRotation="90" wrapText="1"/>
    </xf>
    <xf numFmtId="0" fontId="7" fillId="0" borderId="18" xfId="0" applyNumberFormat="1" applyFont="1" applyBorder="1" applyAlignment="1">
      <alignment horizontal="center" vertical="center" textRotation="90"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3" fontId="1" fillId="0" borderId="6" xfId="0" applyNumberFormat="1" applyFont="1" applyBorder="1" applyAlignment="1">
      <alignment horizontal="center" vertical="center" textRotation="90" wrapText="1"/>
    </xf>
    <xf numFmtId="3" fontId="1" fillId="0" borderId="12" xfId="0" applyNumberFormat="1" applyFont="1" applyBorder="1" applyAlignment="1">
      <alignment horizontal="center" vertical="center" textRotation="90" wrapText="1"/>
    </xf>
    <xf numFmtId="3" fontId="1" fillId="0" borderId="18" xfId="0" applyNumberFormat="1" applyFont="1" applyBorder="1" applyAlignment="1">
      <alignment horizontal="center" vertical="center" textRotation="90" wrapText="1"/>
    </xf>
    <xf numFmtId="49" fontId="5" fillId="2" borderId="20" xfId="0" applyNumberFormat="1" applyFont="1" applyFill="1" applyBorder="1" applyAlignment="1">
      <alignment horizontal="left" vertical="top" wrapText="1"/>
    </xf>
    <xf numFmtId="49" fontId="5" fillId="2" borderId="21" xfId="0" applyNumberFormat="1" applyFont="1" applyFill="1" applyBorder="1" applyAlignment="1">
      <alignment horizontal="left" vertical="top" wrapText="1"/>
    </xf>
    <xf numFmtId="49" fontId="5" fillId="2" borderId="22" xfId="0" applyNumberFormat="1" applyFont="1" applyFill="1" applyBorder="1" applyAlignment="1">
      <alignment horizontal="left" vertical="top" wrapText="1"/>
    </xf>
    <xf numFmtId="0" fontId="18" fillId="3" borderId="20" xfId="0" applyFont="1" applyFill="1" applyBorder="1" applyAlignment="1">
      <alignment horizontal="left" vertical="top" wrapText="1"/>
    </xf>
    <xf numFmtId="0" fontId="18" fillId="3" borderId="21" xfId="0" applyFont="1" applyFill="1" applyBorder="1" applyAlignment="1">
      <alignment horizontal="left" vertical="top" wrapText="1"/>
    </xf>
    <xf numFmtId="0" fontId="18" fillId="3" borderId="22" xfId="0" applyFont="1" applyFill="1" applyBorder="1" applyAlignment="1">
      <alignment horizontal="left" vertical="top" wrapText="1"/>
    </xf>
    <xf numFmtId="0" fontId="5" fillId="4" borderId="20" xfId="0" applyFont="1" applyFill="1" applyBorder="1" applyAlignment="1">
      <alignment horizontal="left" vertical="top"/>
    </xf>
    <xf numFmtId="0" fontId="5" fillId="4" borderId="21" xfId="0" applyFont="1" applyFill="1" applyBorder="1" applyAlignment="1">
      <alignment horizontal="left" vertical="top"/>
    </xf>
    <xf numFmtId="0" fontId="5" fillId="4" borderId="22" xfId="0" applyFont="1" applyFill="1" applyBorder="1" applyAlignment="1">
      <alignment horizontal="left" vertical="top"/>
    </xf>
    <xf numFmtId="0" fontId="3" fillId="5" borderId="20" xfId="0" applyFont="1" applyFill="1" applyBorder="1" applyAlignment="1">
      <alignment horizontal="left" vertical="top" wrapText="1"/>
    </xf>
    <xf numFmtId="0" fontId="3" fillId="5" borderId="21" xfId="0" applyFont="1" applyFill="1" applyBorder="1" applyAlignment="1">
      <alignment horizontal="left" vertical="top" wrapText="1"/>
    </xf>
    <xf numFmtId="0" fontId="3" fillId="5" borderId="22" xfId="0" applyFont="1" applyFill="1" applyBorder="1" applyAlignment="1">
      <alignment horizontal="left" vertical="top" wrapText="1"/>
    </xf>
    <xf numFmtId="0" fontId="3" fillId="0" borderId="27" xfId="0" applyFont="1" applyBorder="1" applyAlignment="1">
      <alignment horizontal="center" vertical="center" textRotation="90"/>
    </xf>
    <xf numFmtId="0" fontId="3" fillId="0" borderId="30" xfId="0" applyFont="1" applyBorder="1" applyAlignment="1">
      <alignment horizontal="center" vertical="center" textRotation="90"/>
    </xf>
    <xf numFmtId="0" fontId="1" fillId="0" borderId="55" xfId="0" applyFont="1" applyBorder="1" applyAlignment="1">
      <alignment horizontal="left" vertical="top" wrapText="1"/>
    </xf>
    <xf numFmtId="0" fontId="1" fillId="0" borderId="52" xfId="0" applyFont="1" applyBorder="1" applyAlignment="1">
      <alignment horizontal="left" vertical="top" wrapText="1"/>
    </xf>
    <xf numFmtId="49" fontId="5" fillId="5" borderId="25" xfId="0" applyNumberFormat="1" applyFont="1" applyFill="1" applyBorder="1" applyAlignment="1">
      <alignment horizontal="right" vertical="top" wrapText="1"/>
    </xf>
    <xf numFmtId="49" fontId="5" fillId="5" borderId="1" xfId="0" applyNumberFormat="1" applyFont="1" applyFill="1" applyBorder="1" applyAlignment="1">
      <alignment horizontal="right" vertical="top" wrapText="1"/>
    </xf>
    <xf numFmtId="0" fontId="1" fillId="0" borderId="6" xfId="0" applyFont="1" applyBorder="1" applyAlignment="1">
      <alignment horizontal="left" vertical="top" wrapText="1"/>
    </xf>
    <xf numFmtId="0" fontId="1" fillId="0" borderId="12" xfId="0" applyFont="1" applyBorder="1" applyAlignment="1">
      <alignment horizontal="left" vertical="top" wrapText="1"/>
    </xf>
    <xf numFmtId="0" fontId="1" fillId="0" borderId="50" xfId="0" applyFont="1" applyBorder="1" applyAlignment="1">
      <alignment horizontal="left" vertical="top" wrapText="1"/>
    </xf>
    <xf numFmtId="0" fontId="1" fillId="0" borderId="5" xfId="0" applyFont="1" applyBorder="1" applyAlignment="1">
      <alignment horizontal="left" vertical="top" wrapText="1"/>
    </xf>
    <xf numFmtId="0" fontId="1" fillId="0" borderId="17" xfId="0" applyFont="1" applyBorder="1" applyAlignment="1">
      <alignment horizontal="left" vertical="top" wrapText="1"/>
    </xf>
    <xf numFmtId="0" fontId="4" fillId="0" borderId="6"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8" xfId="0" applyFont="1" applyFill="1" applyBorder="1" applyAlignment="1">
      <alignment horizontal="left" vertical="top" wrapText="1"/>
    </xf>
    <xf numFmtId="49" fontId="3" fillId="4" borderId="2" xfId="0" applyNumberFormat="1" applyFont="1" applyFill="1" applyBorder="1" applyAlignment="1">
      <alignment horizontal="center" vertical="top"/>
    </xf>
    <xf numFmtId="49" fontId="3" fillId="4" borderId="30" xfId="0" applyNumberFormat="1" applyFont="1" applyFill="1" applyBorder="1" applyAlignment="1">
      <alignment horizontal="center" vertical="top"/>
    </xf>
    <xf numFmtId="49" fontId="3" fillId="4" borderId="14" xfId="0" applyNumberFormat="1" applyFont="1" applyFill="1" applyBorder="1" applyAlignment="1">
      <alignment horizontal="center" vertical="top"/>
    </xf>
    <xf numFmtId="0" fontId="1" fillId="7" borderId="17" xfId="0" applyFont="1" applyFill="1" applyBorder="1" applyAlignment="1">
      <alignment horizontal="left" vertical="top" wrapText="1"/>
    </xf>
    <xf numFmtId="0" fontId="3" fillId="0" borderId="27" xfId="0" applyFont="1" applyFill="1" applyBorder="1" applyAlignment="1">
      <alignment horizontal="center" vertical="center" textRotation="90" wrapText="1"/>
    </xf>
    <xf numFmtId="0" fontId="3" fillId="0" borderId="30" xfId="0" applyFont="1" applyFill="1" applyBorder="1" applyAlignment="1">
      <alignment horizontal="center" vertical="center" textRotation="90" wrapText="1"/>
    </xf>
    <xf numFmtId="0" fontId="3" fillId="0" borderId="37" xfId="0" applyFont="1" applyFill="1" applyBorder="1" applyAlignment="1">
      <alignment horizontal="center" vertical="center" textRotation="90" wrapText="1"/>
    </xf>
    <xf numFmtId="165" fontId="3" fillId="5" borderId="20" xfId="0" applyNumberFormat="1" applyFont="1" applyFill="1" applyBorder="1" applyAlignment="1">
      <alignment horizontal="center" vertical="top"/>
    </xf>
    <xf numFmtId="165" fontId="3" fillId="5" borderId="21" xfId="0" applyNumberFormat="1" applyFont="1" applyFill="1" applyBorder="1" applyAlignment="1">
      <alignment horizontal="center" vertical="top"/>
    </xf>
    <xf numFmtId="165" fontId="3" fillId="5" borderId="22" xfId="0" applyNumberFormat="1" applyFont="1" applyFill="1" applyBorder="1" applyAlignment="1">
      <alignment horizontal="center" vertical="top"/>
    </xf>
    <xf numFmtId="49" fontId="3" fillId="5" borderId="46" xfId="0" applyNumberFormat="1" applyFont="1" applyFill="1" applyBorder="1" applyAlignment="1">
      <alignment horizontal="center" vertical="top"/>
    </xf>
    <xf numFmtId="49" fontId="3" fillId="5" borderId="48" xfId="0" applyNumberFormat="1" applyFont="1" applyFill="1" applyBorder="1" applyAlignment="1">
      <alignment horizontal="center" vertical="top"/>
    </xf>
    <xf numFmtId="0" fontId="3" fillId="0" borderId="42" xfId="0" applyFont="1" applyFill="1" applyBorder="1" applyAlignment="1">
      <alignment horizontal="center" vertical="center" textRotation="90" wrapText="1"/>
    </xf>
    <xf numFmtId="0" fontId="3" fillId="0" borderId="44" xfId="0" applyFont="1" applyFill="1" applyBorder="1" applyAlignment="1">
      <alignment horizontal="center" vertical="center" textRotation="90" wrapText="1"/>
    </xf>
    <xf numFmtId="0" fontId="3" fillId="0" borderId="23" xfId="0" applyFont="1" applyFill="1" applyBorder="1" applyAlignment="1">
      <alignment horizontal="center" vertical="center" textRotation="90" wrapText="1"/>
    </xf>
    <xf numFmtId="0" fontId="1" fillId="7" borderId="30" xfId="0" applyFont="1" applyFill="1" applyBorder="1" applyAlignment="1">
      <alignment horizontal="left" vertical="top" wrapText="1"/>
    </xf>
    <xf numFmtId="0" fontId="3" fillId="0" borderId="32"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164" fontId="1" fillId="0" borderId="6" xfId="0" applyNumberFormat="1" applyFont="1" applyBorder="1" applyAlignment="1">
      <alignment horizontal="center" vertical="center" textRotation="90" wrapText="1"/>
    </xf>
    <xf numFmtId="164" fontId="1" fillId="0" borderId="12" xfId="0" applyNumberFormat="1" applyFont="1" applyBorder="1" applyAlignment="1">
      <alignment horizontal="center" vertical="center" textRotation="90" wrapText="1"/>
    </xf>
    <xf numFmtId="0" fontId="1" fillId="0" borderId="0" xfId="0" applyFont="1" applyAlignment="1">
      <alignment horizontal="right"/>
    </xf>
    <xf numFmtId="0" fontId="10" fillId="0" borderId="0" xfId="0" applyFont="1" applyAlignment="1">
      <alignment horizontal="center" vertical="top"/>
    </xf>
    <xf numFmtId="0" fontId="1" fillId="0" borderId="59" xfId="0" applyFont="1" applyBorder="1" applyAlignment="1">
      <alignment horizontal="center" vertical="center" textRotation="90" wrapText="1"/>
    </xf>
    <xf numFmtId="0" fontId="1" fillId="0" borderId="36" xfId="0" applyFont="1" applyBorder="1" applyAlignment="1">
      <alignment horizontal="center" vertical="center" textRotation="90"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49" fontId="3" fillId="2" borderId="20" xfId="0" applyNumberFormat="1" applyFont="1" applyFill="1" applyBorder="1" applyAlignment="1">
      <alignment horizontal="left" vertical="top" wrapText="1"/>
    </xf>
    <xf numFmtId="49" fontId="3" fillId="2" borderId="21" xfId="0" applyNumberFormat="1" applyFont="1" applyFill="1" applyBorder="1" applyAlignment="1">
      <alignment horizontal="left" vertical="top" wrapText="1"/>
    </xf>
    <xf numFmtId="49" fontId="3" fillId="2" borderId="22" xfId="0" applyNumberFormat="1" applyFont="1" applyFill="1" applyBorder="1" applyAlignment="1">
      <alignment horizontal="left" vertical="top" wrapText="1"/>
    </xf>
    <xf numFmtId="0" fontId="13" fillId="3" borderId="20" xfId="0" applyFont="1" applyFill="1" applyBorder="1" applyAlignment="1">
      <alignment horizontal="left" vertical="top" wrapText="1"/>
    </xf>
    <xf numFmtId="0" fontId="13" fillId="3" borderId="21" xfId="0" applyFont="1" applyFill="1" applyBorder="1" applyAlignment="1">
      <alignment horizontal="left" vertical="top" wrapText="1"/>
    </xf>
    <xf numFmtId="0" fontId="13" fillId="3" borderId="22" xfId="0" applyFont="1" applyFill="1" applyBorder="1" applyAlignment="1">
      <alignment horizontal="left" vertical="top" wrapText="1"/>
    </xf>
    <xf numFmtId="0" fontId="3" fillId="4" borderId="20" xfId="0" applyFont="1" applyFill="1" applyBorder="1" applyAlignment="1">
      <alignment horizontal="left" vertical="top"/>
    </xf>
    <xf numFmtId="0" fontId="3" fillId="4" borderId="21" xfId="0" applyFont="1" applyFill="1" applyBorder="1" applyAlignment="1">
      <alignment horizontal="left" vertical="top"/>
    </xf>
    <xf numFmtId="0" fontId="3" fillId="4" borderId="22" xfId="0" applyFont="1" applyFill="1" applyBorder="1" applyAlignment="1">
      <alignment horizontal="left" vertical="top"/>
    </xf>
    <xf numFmtId="49" fontId="3" fillId="4" borderId="32" xfId="0" applyNumberFormat="1" applyFont="1" applyFill="1" applyBorder="1" applyAlignment="1">
      <alignment horizontal="center" vertical="top"/>
    </xf>
    <xf numFmtId="0" fontId="3" fillId="0" borderId="56" xfId="0" applyFont="1" applyBorder="1" applyAlignment="1">
      <alignment horizontal="left" vertical="top" wrapText="1"/>
    </xf>
    <xf numFmtId="0" fontId="3" fillId="0" borderId="69" xfId="0" applyFont="1" applyBorder="1" applyAlignment="1">
      <alignment horizontal="left" vertical="top" wrapText="1"/>
    </xf>
    <xf numFmtId="0" fontId="3" fillId="0" borderId="64" xfId="0" applyFont="1" applyBorder="1" applyAlignment="1">
      <alignment horizontal="left" vertical="top" wrapText="1"/>
    </xf>
    <xf numFmtId="0" fontId="4" fillId="0" borderId="5" xfId="0" applyNumberFormat="1" applyFont="1" applyFill="1" applyBorder="1" applyAlignment="1">
      <alignment horizontal="center" vertical="top"/>
    </xf>
    <xf numFmtId="0" fontId="4" fillId="0" borderId="17" xfId="0" applyNumberFormat="1" applyFont="1" applyFill="1" applyBorder="1" applyAlignment="1">
      <alignment horizontal="center" vertical="top"/>
    </xf>
    <xf numFmtId="0" fontId="1" fillId="0" borderId="6"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8" xfId="0" applyFont="1" applyFill="1" applyBorder="1" applyAlignment="1">
      <alignment horizontal="left" vertical="top" wrapText="1"/>
    </xf>
  </cellXfs>
  <cellStyles count="2">
    <cellStyle name="Įprastas" xfId="0" builtinId="0"/>
    <cellStyle name="Įprastas 2"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t-LT" sz="1400">
                <a:latin typeface="Times New Roman" panose="02020603050405020304" pitchFamily="18" charset="0"/>
                <a:cs typeface="Times New Roman" panose="02020603050405020304" pitchFamily="18" charset="0"/>
              </a:rPr>
              <a:t>2018 m. SVP programos Nr. 13 įvykdymas</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231939163498096E-2"/>
          <c:y val="0.22059130425848741"/>
          <c:w val="0.8732572877059569"/>
          <c:h val="0.74678890952953669"/>
        </c:manualLayout>
      </c:layout>
      <c:pie3DChart>
        <c:varyColors val="1"/>
        <c:ser>
          <c:idx val="0"/>
          <c:order val="0"/>
          <c:spPr>
            <a:solidFill>
              <a:sysClr val="window" lastClr="FFFFFF"/>
            </a:solidFill>
            <a:ln>
              <a:solidFill>
                <a:sysClr val="windowText" lastClr="000000"/>
              </a:solidFill>
            </a:ln>
          </c:spPr>
          <c:explosion val="15"/>
          <c:dPt>
            <c:idx val="0"/>
            <c:bubble3D val="0"/>
            <c:spPr>
              <a:solidFill>
                <a:sysClr val="window" lastClr="FFFFFF"/>
              </a:solidFill>
              <a:ln>
                <a:solidFill>
                  <a:sysClr val="windowText" lastClr="000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contourClr>
                  <a:sysClr val="windowText" lastClr="000000"/>
                </a:contourClr>
              </a:sp3d>
            </c:spPr>
            <c:extLst>
              <c:ext xmlns:c16="http://schemas.microsoft.com/office/drawing/2014/chart" uri="{C3380CC4-5D6E-409C-BE32-E72D297353CC}">
                <c16:uniqueId val="{00000001-C662-405E-8F85-038B3C2A15CB}"/>
              </c:ext>
            </c:extLst>
          </c:dPt>
          <c:dPt>
            <c:idx val="1"/>
            <c:bubble3D val="0"/>
            <c:spPr>
              <a:solidFill>
                <a:schemeClr val="accent5">
                  <a:lumMod val="20000"/>
                  <a:lumOff val="80000"/>
                </a:schemeClr>
              </a:solidFill>
              <a:ln>
                <a:solidFill>
                  <a:sysClr val="windowText" lastClr="000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contourClr>
                  <a:sysClr val="windowText" lastClr="000000"/>
                </a:contourClr>
              </a:sp3d>
            </c:spPr>
            <c:extLst>
              <c:ext xmlns:c16="http://schemas.microsoft.com/office/drawing/2014/chart" uri="{C3380CC4-5D6E-409C-BE32-E72D297353CC}">
                <c16:uniqueId val="{00000003-C662-405E-8F85-038B3C2A15CB}"/>
              </c:ext>
            </c:extLst>
          </c:dPt>
          <c:dPt>
            <c:idx val="2"/>
            <c:bubble3D val="0"/>
            <c:spPr>
              <a:solidFill>
                <a:srgbClr val="FFCCFF"/>
              </a:solidFill>
              <a:ln>
                <a:solidFill>
                  <a:sysClr val="windowText" lastClr="000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contourClr>
                  <a:sysClr val="windowText" lastClr="000000"/>
                </a:contourClr>
              </a:sp3d>
            </c:spPr>
            <c:extLst>
              <c:ext xmlns:c16="http://schemas.microsoft.com/office/drawing/2014/chart" uri="{C3380CC4-5D6E-409C-BE32-E72D297353CC}">
                <c16:uniqueId val="{00000002-C662-405E-8F85-038B3C2A15CB}"/>
              </c:ext>
            </c:extLst>
          </c:dPt>
          <c:dLbls>
            <c:dLbl>
              <c:idx val="0"/>
              <c:layout>
                <c:manualLayout>
                  <c:x val="-2.0278833967046894E-2"/>
                  <c:y val="0.16122640491856327"/>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662-405E-8F85-038B3C2A15CB}"/>
                </c:ext>
              </c:extLst>
            </c:dLbl>
            <c:dLbl>
              <c:idx val="1"/>
              <c:layout>
                <c:manualLayout>
                  <c:x val="2.4755013731391686E-3"/>
                  <c:y val="-2.092257488263619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662-405E-8F85-038B3C2A15CB}"/>
                </c:ext>
              </c:extLst>
            </c:dLbl>
            <c:dLbl>
              <c:idx val="2"/>
              <c:layout>
                <c:manualLayout>
                  <c:x val="-2.6298337707786525E-2"/>
                  <c:y val="-4.1666666666667091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662-405E-8F85-038B3C2A15CB}"/>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t-LT"/>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Ataskaita!$A$6:$A$8</c:f>
              <c:strCache>
                <c:ptCount val="3"/>
                <c:pt idx="0">
                  <c:v>faktiškai įvykdyta –  </c:v>
                </c:pt>
                <c:pt idx="1">
                  <c:v>iš dalies įvykdyta –</c:v>
                </c:pt>
                <c:pt idx="2">
                  <c:v>neįvykdyta –</c:v>
                </c:pt>
              </c:strCache>
            </c:strRef>
          </c:cat>
          <c:val>
            <c:numRef>
              <c:f>Ataskaita!$B$6:$B$8</c:f>
              <c:numCache>
                <c:formatCode>General</c:formatCode>
                <c:ptCount val="3"/>
                <c:pt idx="0">
                  <c:v>16</c:v>
                </c:pt>
                <c:pt idx="1">
                  <c:v>4</c:v>
                </c:pt>
                <c:pt idx="2">
                  <c:v>2</c:v>
                </c:pt>
              </c:numCache>
            </c:numRef>
          </c:val>
          <c:extLst>
            <c:ext xmlns:c16="http://schemas.microsoft.com/office/drawing/2014/chart" uri="{C3380CC4-5D6E-409C-BE32-E72D297353CC}">
              <c16:uniqueId val="{00000000-C662-405E-8F85-038B3C2A15CB}"/>
            </c:ext>
          </c:extLst>
        </c:ser>
        <c:dLbls>
          <c:dLblPos val="in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8</xdr:row>
      <xdr:rowOff>333377</xdr:rowOff>
    </xdr:from>
    <xdr:to>
      <xdr:col>6</xdr:col>
      <xdr:colOff>676276</xdr:colOff>
      <xdr:row>24</xdr:row>
      <xdr:rowOff>47626</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zoomScaleNormal="100" workbookViewId="0">
      <selection activeCell="P7" sqref="P7"/>
    </sheetView>
  </sheetViews>
  <sheetFormatPr defaultRowHeight="12.75" x14ac:dyDescent="0.2"/>
  <cols>
    <col min="1" max="1" width="19.7109375" style="1" customWidth="1"/>
    <col min="2" max="2" width="8.140625" style="1" customWidth="1"/>
    <col min="3" max="3" width="11.140625" style="1" customWidth="1"/>
    <col min="4" max="4" width="10.85546875" style="1" customWidth="1"/>
    <col min="5" max="5" width="9.7109375" style="1" customWidth="1"/>
    <col min="6" max="6" width="9.140625" style="1"/>
    <col min="7" max="7" width="16.140625" style="1" customWidth="1"/>
    <col min="8" max="8" width="9.140625" style="1"/>
    <col min="9" max="9" width="15.140625" style="1" customWidth="1"/>
    <col min="10" max="256" width="9.140625" style="1"/>
    <col min="257" max="257" width="19.7109375" style="1" customWidth="1"/>
    <col min="258" max="258" width="10.7109375" style="1" customWidth="1"/>
    <col min="259" max="259" width="11.140625" style="1" customWidth="1"/>
    <col min="260" max="260" width="10.85546875" style="1" customWidth="1"/>
    <col min="261" max="261" width="9.7109375" style="1" customWidth="1"/>
    <col min="262" max="262" width="9.140625" style="1"/>
    <col min="263" max="263" width="16.140625" style="1" customWidth="1"/>
    <col min="264" max="264" width="9.140625" style="1"/>
    <col min="265" max="265" width="15.140625" style="1" customWidth="1"/>
    <col min="266" max="512" width="9.140625" style="1"/>
    <col min="513" max="513" width="19.7109375" style="1" customWidth="1"/>
    <col min="514" max="514" width="10.7109375" style="1" customWidth="1"/>
    <col min="515" max="515" width="11.140625" style="1" customWidth="1"/>
    <col min="516" max="516" width="10.85546875" style="1" customWidth="1"/>
    <col min="517" max="517" width="9.7109375" style="1" customWidth="1"/>
    <col min="518" max="518" width="9.140625" style="1"/>
    <col min="519" max="519" width="16.140625" style="1" customWidth="1"/>
    <col min="520" max="520" width="9.140625" style="1"/>
    <col min="521" max="521" width="15.140625" style="1" customWidth="1"/>
    <col min="522" max="768" width="9.140625" style="1"/>
    <col min="769" max="769" width="19.7109375" style="1" customWidth="1"/>
    <col min="770" max="770" width="10.7109375" style="1" customWidth="1"/>
    <col min="771" max="771" width="11.140625" style="1" customWidth="1"/>
    <col min="772" max="772" width="10.85546875" style="1" customWidth="1"/>
    <col min="773" max="773" width="9.7109375" style="1" customWidth="1"/>
    <col min="774" max="774" width="9.140625" style="1"/>
    <col min="775" max="775" width="16.140625" style="1" customWidth="1"/>
    <col min="776" max="776" width="9.140625" style="1"/>
    <col min="777" max="777" width="15.140625" style="1" customWidth="1"/>
    <col min="778" max="1024" width="9.140625" style="1"/>
    <col min="1025" max="1025" width="19.7109375" style="1" customWidth="1"/>
    <col min="1026" max="1026" width="10.7109375" style="1" customWidth="1"/>
    <col min="1027" max="1027" width="11.140625" style="1" customWidth="1"/>
    <col min="1028" max="1028" width="10.85546875" style="1" customWidth="1"/>
    <col min="1029" max="1029" width="9.7109375" style="1" customWidth="1"/>
    <col min="1030" max="1030" width="9.140625" style="1"/>
    <col min="1031" max="1031" width="16.140625" style="1" customWidth="1"/>
    <col min="1032" max="1032" width="9.140625" style="1"/>
    <col min="1033" max="1033" width="15.140625" style="1" customWidth="1"/>
    <col min="1034" max="1280" width="9.140625" style="1"/>
    <col min="1281" max="1281" width="19.7109375" style="1" customWidth="1"/>
    <col min="1282" max="1282" width="10.7109375" style="1" customWidth="1"/>
    <col min="1283" max="1283" width="11.140625" style="1" customWidth="1"/>
    <col min="1284" max="1284" width="10.85546875" style="1" customWidth="1"/>
    <col min="1285" max="1285" width="9.7109375" style="1" customWidth="1"/>
    <col min="1286" max="1286" width="9.140625" style="1"/>
    <col min="1287" max="1287" width="16.140625" style="1" customWidth="1"/>
    <col min="1288" max="1288" width="9.140625" style="1"/>
    <col min="1289" max="1289" width="15.140625" style="1" customWidth="1"/>
    <col min="1290" max="1536" width="9.140625" style="1"/>
    <col min="1537" max="1537" width="19.7109375" style="1" customWidth="1"/>
    <col min="1538" max="1538" width="10.7109375" style="1" customWidth="1"/>
    <col min="1539" max="1539" width="11.140625" style="1" customWidth="1"/>
    <col min="1540" max="1540" width="10.85546875" style="1" customWidth="1"/>
    <col min="1541" max="1541" width="9.7109375" style="1" customWidth="1"/>
    <col min="1542" max="1542" width="9.140625" style="1"/>
    <col min="1543" max="1543" width="16.140625" style="1" customWidth="1"/>
    <col min="1544" max="1544" width="9.140625" style="1"/>
    <col min="1545" max="1545" width="15.140625" style="1" customWidth="1"/>
    <col min="1546" max="1792" width="9.140625" style="1"/>
    <col min="1793" max="1793" width="19.7109375" style="1" customWidth="1"/>
    <col min="1794" max="1794" width="10.7109375" style="1" customWidth="1"/>
    <col min="1795" max="1795" width="11.140625" style="1" customWidth="1"/>
    <col min="1796" max="1796" width="10.85546875" style="1" customWidth="1"/>
    <col min="1797" max="1797" width="9.7109375" style="1" customWidth="1"/>
    <col min="1798" max="1798" width="9.140625" style="1"/>
    <col min="1799" max="1799" width="16.140625" style="1" customWidth="1"/>
    <col min="1800" max="1800" width="9.140625" style="1"/>
    <col min="1801" max="1801" width="15.140625" style="1" customWidth="1"/>
    <col min="1802" max="2048" width="9.140625" style="1"/>
    <col min="2049" max="2049" width="19.7109375" style="1" customWidth="1"/>
    <col min="2050" max="2050" width="10.7109375" style="1" customWidth="1"/>
    <col min="2051" max="2051" width="11.140625" style="1" customWidth="1"/>
    <col min="2052" max="2052" width="10.85546875" style="1" customWidth="1"/>
    <col min="2053" max="2053" width="9.7109375" style="1" customWidth="1"/>
    <col min="2054" max="2054" width="9.140625" style="1"/>
    <col min="2055" max="2055" width="16.140625" style="1" customWidth="1"/>
    <col min="2056" max="2056" width="9.140625" style="1"/>
    <col min="2057" max="2057" width="15.140625" style="1" customWidth="1"/>
    <col min="2058" max="2304" width="9.140625" style="1"/>
    <col min="2305" max="2305" width="19.7109375" style="1" customWidth="1"/>
    <col min="2306" max="2306" width="10.7109375" style="1" customWidth="1"/>
    <col min="2307" max="2307" width="11.140625" style="1" customWidth="1"/>
    <col min="2308" max="2308" width="10.85546875" style="1" customWidth="1"/>
    <col min="2309" max="2309" width="9.7109375" style="1" customWidth="1"/>
    <col min="2310" max="2310" width="9.140625" style="1"/>
    <col min="2311" max="2311" width="16.140625" style="1" customWidth="1"/>
    <col min="2312" max="2312" width="9.140625" style="1"/>
    <col min="2313" max="2313" width="15.140625" style="1" customWidth="1"/>
    <col min="2314" max="2560" width="9.140625" style="1"/>
    <col min="2561" max="2561" width="19.7109375" style="1" customWidth="1"/>
    <col min="2562" max="2562" width="10.7109375" style="1" customWidth="1"/>
    <col min="2563" max="2563" width="11.140625" style="1" customWidth="1"/>
    <col min="2564" max="2564" width="10.85546875" style="1" customWidth="1"/>
    <col min="2565" max="2565" width="9.7109375" style="1" customWidth="1"/>
    <col min="2566" max="2566" width="9.140625" style="1"/>
    <col min="2567" max="2567" width="16.140625" style="1" customWidth="1"/>
    <col min="2568" max="2568" width="9.140625" style="1"/>
    <col min="2569" max="2569" width="15.140625" style="1" customWidth="1"/>
    <col min="2570" max="2816" width="9.140625" style="1"/>
    <col min="2817" max="2817" width="19.7109375" style="1" customWidth="1"/>
    <col min="2818" max="2818" width="10.7109375" style="1" customWidth="1"/>
    <col min="2819" max="2819" width="11.140625" style="1" customWidth="1"/>
    <col min="2820" max="2820" width="10.85546875" style="1" customWidth="1"/>
    <col min="2821" max="2821" width="9.7109375" style="1" customWidth="1"/>
    <col min="2822" max="2822" width="9.140625" style="1"/>
    <col min="2823" max="2823" width="16.140625" style="1" customWidth="1"/>
    <col min="2824" max="2824" width="9.140625" style="1"/>
    <col min="2825" max="2825" width="15.140625" style="1" customWidth="1"/>
    <col min="2826" max="3072" width="9.140625" style="1"/>
    <col min="3073" max="3073" width="19.7109375" style="1" customWidth="1"/>
    <col min="3074" max="3074" width="10.7109375" style="1" customWidth="1"/>
    <col min="3075" max="3075" width="11.140625" style="1" customWidth="1"/>
    <col min="3076" max="3076" width="10.85546875" style="1" customWidth="1"/>
    <col min="3077" max="3077" width="9.7109375" style="1" customWidth="1"/>
    <col min="3078" max="3078" width="9.140625" style="1"/>
    <col min="3079" max="3079" width="16.140625" style="1" customWidth="1"/>
    <col min="3080" max="3080" width="9.140625" style="1"/>
    <col min="3081" max="3081" width="15.140625" style="1" customWidth="1"/>
    <col min="3082" max="3328" width="9.140625" style="1"/>
    <col min="3329" max="3329" width="19.7109375" style="1" customWidth="1"/>
    <col min="3330" max="3330" width="10.7109375" style="1" customWidth="1"/>
    <col min="3331" max="3331" width="11.140625" style="1" customWidth="1"/>
    <col min="3332" max="3332" width="10.85546875" style="1" customWidth="1"/>
    <col min="3333" max="3333" width="9.7109375" style="1" customWidth="1"/>
    <col min="3334" max="3334" width="9.140625" style="1"/>
    <col min="3335" max="3335" width="16.140625" style="1" customWidth="1"/>
    <col min="3336" max="3336" width="9.140625" style="1"/>
    <col min="3337" max="3337" width="15.140625" style="1" customWidth="1"/>
    <col min="3338" max="3584" width="9.140625" style="1"/>
    <col min="3585" max="3585" width="19.7109375" style="1" customWidth="1"/>
    <col min="3586" max="3586" width="10.7109375" style="1" customWidth="1"/>
    <col min="3587" max="3587" width="11.140625" style="1" customWidth="1"/>
    <col min="3588" max="3588" width="10.85546875" style="1" customWidth="1"/>
    <col min="3589" max="3589" width="9.7109375" style="1" customWidth="1"/>
    <col min="3590" max="3590" width="9.140625" style="1"/>
    <col min="3591" max="3591" width="16.140625" style="1" customWidth="1"/>
    <col min="3592" max="3592" width="9.140625" style="1"/>
    <col min="3593" max="3593" width="15.140625" style="1" customWidth="1"/>
    <col min="3594" max="3840" width="9.140625" style="1"/>
    <col min="3841" max="3841" width="19.7109375" style="1" customWidth="1"/>
    <col min="3842" max="3842" width="10.7109375" style="1" customWidth="1"/>
    <col min="3843" max="3843" width="11.140625" style="1" customWidth="1"/>
    <col min="3844" max="3844" width="10.85546875" style="1" customWidth="1"/>
    <col min="3845" max="3845" width="9.7109375" style="1" customWidth="1"/>
    <col min="3846" max="3846" width="9.140625" style="1"/>
    <col min="3847" max="3847" width="16.140625" style="1" customWidth="1"/>
    <col min="3848" max="3848" width="9.140625" style="1"/>
    <col min="3849" max="3849" width="15.140625" style="1" customWidth="1"/>
    <col min="3850" max="4096" width="9.140625" style="1"/>
    <col min="4097" max="4097" width="19.7109375" style="1" customWidth="1"/>
    <col min="4098" max="4098" width="10.7109375" style="1" customWidth="1"/>
    <col min="4099" max="4099" width="11.140625" style="1" customWidth="1"/>
    <col min="4100" max="4100" width="10.85546875" style="1" customWidth="1"/>
    <col min="4101" max="4101" width="9.7109375" style="1" customWidth="1"/>
    <col min="4102" max="4102" width="9.140625" style="1"/>
    <col min="4103" max="4103" width="16.140625" style="1" customWidth="1"/>
    <col min="4104" max="4104" width="9.140625" style="1"/>
    <col min="4105" max="4105" width="15.140625" style="1" customWidth="1"/>
    <col min="4106" max="4352" width="9.140625" style="1"/>
    <col min="4353" max="4353" width="19.7109375" style="1" customWidth="1"/>
    <col min="4354" max="4354" width="10.7109375" style="1" customWidth="1"/>
    <col min="4355" max="4355" width="11.140625" style="1" customWidth="1"/>
    <col min="4356" max="4356" width="10.85546875" style="1" customWidth="1"/>
    <col min="4357" max="4357" width="9.7109375" style="1" customWidth="1"/>
    <col min="4358" max="4358" width="9.140625" style="1"/>
    <col min="4359" max="4359" width="16.140625" style="1" customWidth="1"/>
    <col min="4360" max="4360" width="9.140625" style="1"/>
    <col min="4361" max="4361" width="15.140625" style="1" customWidth="1"/>
    <col min="4362" max="4608" width="9.140625" style="1"/>
    <col min="4609" max="4609" width="19.7109375" style="1" customWidth="1"/>
    <col min="4610" max="4610" width="10.7109375" style="1" customWidth="1"/>
    <col min="4611" max="4611" width="11.140625" style="1" customWidth="1"/>
    <col min="4612" max="4612" width="10.85546875" style="1" customWidth="1"/>
    <col min="4613" max="4613" width="9.7109375" style="1" customWidth="1"/>
    <col min="4614" max="4614" width="9.140625" style="1"/>
    <col min="4615" max="4615" width="16.140625" style="1" customWidth="1"/>
    <col min="4616" max="4616" width="9.140625" style="1"/>
    <col min="4617" max="4617" width="15.140625" style="1" customWidth="1"/>
    <col min="4618" max="4864" width="9.140625" style="1"/>
    <col min="4865" max="4865" width="19.7109375" style="1" customWidth="1"/>
    <col min="4866" max="4866" width="10.7109375" style="1" customWidth="1"/>
    <col min="4867" max="4867" width="11.140625" style="1" customWidth="1"/>
    <col min="4868" max="4868" width="10.85546875" style="1" customWidth="1"/>
    <col min="4869" max="4869" width="9.7109375" style="1" customWidth="1"/>
    <col min="4870" max="4870" width="9.140625" style="1"/>
    <col min="4871" max="4871" width="16.140625" style="1" customWidth="1"/>
    <col min="4872" max="4872" width="9.140625" style="1"/>
    <col min="4873" max="4873" width="15.140625" style="1" customWidth="1"/>
    <col min="4874" max="5120" width="9.140625" style="1"/>
    <col min="5121" max="5121" width="19.7109375" style="1" customWidth="1"/>
    <col min="5122" max="5122" width="10.7109375" style="1" customWidth="1"/>
    <col min="5123" max="5123" width="11.140625" style="1" customWidth="1"/>
    <col min="5124" max="5124" width="10.85546875" style="1" customWidth="1"/>
    <col min="5125" max="5125" width="9.7109375" style="1" customWidth="1"/>
    <col min="5126" max="5126" width="9.140625" style="1"/>
    <col min="5127" max="5127" width="16.140625" style="1" customWidth="1"/>
    <col min="5128" max="5128" width="9.140625" style="1"/>
    <col min="5129" max="5129" width="15.140625" style="1" customWidth="1"/>
    <col min="5130" max="5376" width="9.140625" style="1"/>
    <col min="5377" max="5377" width="19.7109375" style="1" customWidth="1"/>
    <col min="5378" max="5378" width="10.7109375" style="1" customWidth="1"/>
    <col min="5379" max="5379" width="11.140625" style="1" customWidth="1"/>
    <col min="5380" max="5380" width="10.85546875" style="1" customWidth="1"/>
    <col min="5381" max="5381" width="9.7109375" style="1" customWidth="1"/>
    <col min="5382" max="5382" width="9.140625" style="1"/>
    <col min="5383" max="5383" width="16.140625" style="1" customWidth="1"/>
    <col min="5384" max="5384" width="9.140625" style="1"/>
    <col min="5385" max="5385" width="15.140625" style="1" customWidth="1"/>
    <col min="5386" max="5632" width="9.140625" style="1"/>
    <col min="5633" max="5633" width="19.7109375" style="1" customWidth="1"/>
    <col min="5634" max="5634" width="10.7109375" style="1" customWidth="1"/>
    <col min="5635" max="5635" width="11.140625" style="1" customWidth="1"/>
    <col min="5636" max="5636" width="10.85546875" style="1" customWidth="1"/>
    <col min="5637" max="5637" width="9.7109375" style="1" customWidth="1"/>
    <col min="5638" max="5638" width="9.140625" style="1"/>
    <col min="5639" max="5639" width="16.140625" style="1" customWidth="1"/>
    <col min="5640" max="5640" width="9.140625" style="1"/>
    <col min="5641" max="5641" width="15.140625" style="1" customWidth="1"/>
    <col min="5642" max="5888" width="9.140625" style="1"/>
    <col min="5889" max="5889" width="19.7109375" style="1" customWidth="1"/>
    <col min="5890" max="5890" width="10.7109375" style="1" customWidth="1"/>
    <col min="5891" max="5891" width="11.140625" style="1" customWidth="1"/>
    <col min="5892" max="5892" width="10.85546875" style="1" customWidth="1"/>
    <col min="5893" max="5893" width="9.7109375" style="1" customWidth="1"/>
    <col min="5894" max="5894" width="9.140625" style="1"/>
    <col min="5895" max="5895" width="16.140625" style="1" customWidth="1"/>
    <col min="5896" max="5896" width="9.140625" style="1"/>
    <col min="5897" max="5897" width="15.140625" style="1" customWidth="1"/>
    <col min="5898" max="6144" width="9.140625" style="1"/>
    <col min="6145" max="6145" width="19.7109375" style="1" customWidth="1"/>
    <col min="6146" max="6146" width="10.7109375" style="1" customWidth="1"/>
    <col min="6147" max="6147" width="11.140625" style="1" customWidth="1"/>
    <col min="6148" max="6148" width="10.85546875" style="1" customWidth="1"/>
    <col min="6149" max="6149" width="9.7109375" style="1" customWidth="1"/>
    <col min="6150" max="6150" width="9.140625" style="1"/>
    <col min="6151" max="6151" width="16.140625" style="1" customWidth="1"/>
    <col min="6152" max="6152" width="9.140625" style="1"/>
    <col min="6153" max="6153" width="15.140625" style="1" customWidth="1"/>
    <col min="6154" max="6400" width="9.140625" style="1"/>
    <col min="6401" max="6401" width="19.7109375" style="1" customWidth="1"/>
    <col min="6402" max="6402" width="10.7109375" style="1" customWidth="1"/>
    <col min="6403" max="6403" width="11.140625" style="1" customWidth="1"/>
    <col min="6404" max="6404" width="10.85546875" style="1" customWidth="1"/>
    <col min="6405" max="6405" width="9.7109375" style="1" customWidth="1"/>
    <col min="6406" max="6406" width="9.140625" style="1"/>
    <col min="6407" max="6407" width="16.140625" style="1" customWidth="1"/>
    <col min="6408" max="6408" width="9.140625" style="1"/>
    <col min="6409" max="6409" width="15.140625" style="1" customWidth="1"/>
    <col min="6410" max="6656" width="9.140625" style="1"/>
    <col min="6657" max="6657" width="19.7109375" style="1" customWidth="1"/>
    <col min="6658" max="6658" width="10.7109375" style="1" customWidth="1"/>
    <col min="6659" max="6659" width="11.140625" style="1" customWidth="1"/>
    <col min="6660" max="6660" width="10.85546875" style="1" customWidth="1"/>
    <col min="6661" max="6661" width="9.7109375" style="1" customWidth="1"/>
    <col min="6662" max="6662" width="9.140625" style="1"/>
    <col min="6663" max="6663" width="16.140625" style="1" customWidth="1"/>
    <col min="6664" max="6664" width="9.140625" style="1"/>
    <col min="6665" max="6665" width="15.140625" style="1" customWidth="1"/>
    <col min="6666" max="6912" width="9.140625" style="1"/>
    <col min="6913" max="6913" width="19.7109375" style="1" customWidth="1"/>
    <col min="6914" max="6914" width="10.7109375" style="1" customWidth="1"/>
    <col min="6915" max="6915" width="11.140625" style="1" customWidth="1"/>
    <col min="6916" max="6916" width="10.85546875" style="1" customWidth="1"/>
    <col min="6917" max="6917" width="9.7109375" style="1" customWidth="1"/>
    <col min="6918" max="6918" width="9.140625" style="1"/>
    <col min="6919" max="6919" width="16.140625" style="1" customWidth="1"/>
    <col min="6920" max="6920" width="9.140625" style="1"/>
    <col min="6921" max="6921" width="15.140625" style="1" customWidth="1"/>
    <col min="6922" max="7168" width="9.140625" style="1"/>
    <col min="7169" max="7169" width="19.7109375" style="1" customWidth="1"/>
    <col min="7170" max="7170" width="10.7109375" style="1" customWidth="1"/>
    <col min="7171" max="7171" width="11.140625" style="1" customWidth="1"/>
    <col min="7172" max="7172" width="10.85546875" style="1" customWidth="1"/>
    <col min="7173" max="7173" width="9.7109375" style="1" customWidth="1"/>
    <col min="7174" max="7174" width="9.140625" style="1"/>
    <col min="7175" max="7175" width="16.140625" style="1" customWidth="1"/>
    <col min="7176" max="7176" width="9.140625" style="1"/>
    <col min="7177" max="7177" width="15.140625" style="1" customWidth="1"/>
    <col min="7178" max="7424" width="9.140625" style="1"/>
    <col min="7425" max="7425" width="19.7109375" style="1" customWidth="1"/>
    <col min="7426" max="7426" width="10.7109375" style="1" customWidth="1"/>
    <col min="7427" max="7427" width="11.140625" style="1" customWidth="1"/>
    <col min="7428" max="7428" width="10.85546875" style="1" customWidth="1"/>
    <col min="7429" max="7429" width="9.7109375" style="1" customWidth="1"/>
    <col min="7430" max="7430" width="9.140625" style="1"/>
    <col min="7431" max="7431" width="16.140625" style="1" customWidth="1"/>
    <col min="7432" max="7432" width="9.140625" style="1"/>
    <col min="7433" max="7433" width="15.140625" style="1" customWidth="1"/>
    <col min="7434" max="7680" width="9.140625" style="1"/>
    <col min="7681" max="7681" width="19.7109375" style="1" customWidth="1"/>
    <col min="7682" max="7682" width="10.7109375" style="1" customWidth="1"/>
    <col min="7683" max="7683" width="11.140625" style="1" customWidth="1"/>
    <col min="7684" max="7684" width="10.85546875" style="1" customWidth="1"/>
    <col min="7685" max="7685" width="9.7109375" style="1" customWidth="1"/>
    <col min="7686" max="7686" width="9.140625" style="1"/>
    <col min="7687" max="7687" width="16.140625" style="1" customWidth="1"/>
    <col min="7688" max="7688" width="9.140625" style="1"/>
    <col min="7689" max="7689" width="15.140625" style="1" customWidth="1"/>
    <col min="7690" max="7936" width="9.140625" style="1"/>
    <col min="7937" max="7937" width="19.7109375" style="1" customWidth="1"/>
    <col min="7938" max="7938" width="10.7109375" style="1" customWidth="1"/>
    <col min="7939" max="7939" width="11.140625" style="1" customWidth="1"/>
    <col min="7940" max="7940" width="10.85546875" style="1" customWidth="1"/>
    <col min="7941" max="7941" width="9.7109375" style="1" customWidth="1"/>
    <col min="7942" max="7942" width="9.140625" style="1"/>
    <col min="7943" max="7943" width="16.140625" style="1" customWidth="1"/>
    <col min="7944" max="7944" width="9.140625" style="1"/>
    <col min="7945" max="7945" width="15.140625" style="1" customWidth="1"/>
    <col min="7946" max="8192" width="9.140625" style="1"/>
    <col min="8193" max="8193" width="19.7109375" style="1" customWidth="1"/>
    <col min="8194" max="8194" width="10.7109375" style="1" customWidth="1"/>
    <col min="8195" max="8195" width="11.140625" style="1" customWidth="1"/>
    <col min="8196" max="8196" width="10.85546875" style="1" customWidth="1"/>
    <col min="8197" max="8197" width="9.7109375" style="1" customWidth="1"/>
    <col min="8198" max="8198" width="9.140625" style="1"/>
    <col min="8199" max="8199" width="16.140625" style="1" customWidth="1"/>
    <col min="8200" max="8200" width="9.140625" style="1"/>
    <col min="8201" max="8201" width="15.140625" style="1" customWidth="1"/>
    <col min="8202" max="8448" width="9.140625" style="1"/>
    <col min="8449" max="8449" width="19.7109375" style="1" customWidth="1"/>
    <col min="8450" max="8450" width="10.7109375" style="1" customWidth="1"/>
    <col min="8451" max="8451" width="11.140625" style="1" customWidth="1"/>
    <col min="8452" max="8452" width="10.85546875" style="1" customWidth="1"/>
    <col min="8453" max="8453" width="9.7109375" style="1" customWidth="1"/>
    <col min="8454" max="8454" width="9.140625" style="1"/>
    <col min="8455" max="8455" width="16.140625" style="1" customWidth="1"/>
    <col min="8456" max="8456" width="9.140625" style="1"/>
    <col min="8457" max="8457" width="15.140625" style="1" customWidth="1"/>
    <col min="8458" max="8704" width="9.140625" style="1"/>
    <col min="8705" max="8705" width="19.7109375" style="1" customWidth="1"/>
    <col min="8706" max="8706" width="10.7109375" style="1" customWidth="1"/>
    <col min="8707" max="8707" width="11.140625" style="1" customWidth="1"/>
    <col min="8708" max="8708" width="10.85546875" style="1" customWidth="1"/>
    <col min="8709" max="8709" width="9.7109375" style="1" customWidth="1"/>
    <col min="8710" max="8710" width="9.140625" style="1"/>
    <col min="8711" max="8711" width="16.140625" style="1" customWidth="1"/>
    <col min="8712" max="8712" width="9.140625" style="1"/>
    <col min="8713" max="8713" width="15.140625" style="1" customWidth="1"/>
    <col min="8714" max="8960" width="9.140625" style="1"/>
    <col min="8961" max="8961" width="19.7109375" style="1" customWidth="1"/>
    <col min="8962" max="8962" width="10.7109375" style="1" customWidth="1"/>
    <col min="8963" max="8963" width="11.140625" style="1" customWidth="1"/>
    <col min="8964" max="8964" width="10.85546875" style="1" customWidth="1"/>
    <col min="8965" max="8965" width="9.7109375" style="1" customWidth="1"/>
    <col min="8966" max="8966" width="9.140625" style="1"/>
    <col min="8967" max="8967" width="16.140625" style="1" customWidth="1"/>
    <col min="8968" max="8968" width="9.140625" style="1"/>
    <col min="8969" max="8969" width="15.140625" style="1" customWidth="1"/>
    <col min="8970" max="9216" width="9.140625" style="1"/>
    <col min="9217" max="9217" width="19.7109375" style="1" customWidth="1"/>
    <col min="9218" max="9218" width="10.7109375" style="1" customWidth="1"/>
    <col min="9219" max="9219" width="11.140625" style="1" customWidth="1"/>
    <col min="9220" max="9220" width="10.85546875" style="1" customWidth="1"/>
    <col min="9221" max="9221" width="9.7109375" style="1" customWidth="1"/>
    <col min="9222" max="9222" width="9.140625" style="1"/>
    <col min="9223" max="9223" width="16.140625" style="1" customWidth="1"/>
    <col min="9224" max="9224" width="9.140625" style="1"/>
    <col min="9225" max="9225" width="15.140625" style="1" customWidth="1"/>
    <col min="9226" max="9472" width="9.140625" style="1"/>
    <col min="9473" max="9473" width="19.7109375" style="1" customWidth="1"/>
    <col min="9474" max="9474" width="10.7109375" style="1" customWidth="1"/>
    <col min="9475" max="9475" width="11.140625" style="1" customWidth="1"/>
    <col min="9476" max="9476" width="10.85546875" style="1" customWidth="1"/>
    <col min="9477" max="9477" width="9.7109375" style="1" customWidth="1"/>
    <col min="9478" max="9478" width="9.140625" style="1"/>
    <col min="9479" max="9479" width="16.140625" style="1" customWidth="1"/>
    <col min="9480" max="9480" width="9.140625" style="1"/>
    <col min="9481" max="9481" width="15.140625" style="1" customWidth="1"/>
    <col min="9482" max="9728" width="9.140625" style="1"/>
    <col min="9729" max="9729" width="19.7109375" style="1" customWidth="1"/>
    <col min="9730" max="9730" width="10.7109375" style="1" customWidth="1"/>
    <col min="9731" max="9731" width="11.140625" style="1" customWidth="1"/>
    <col min="9732" max="9732" width="10.85546875" style="1" customWidth="1"/>
    <col min="9733" max="9733" width="9.7109375" style="1" customWidth="1"/>
    <col min="9734" max="9734" width="9.140625" style="1"/>
    <col min="9735" max="9735" width="16.140625" style="1" customWidth="1"/>
    <col min="9736" max="9736" width="9.140625" style="1"/>
    <col min="9737" max="9737" width="15.140625" style="1" customWidth="1"/>
    <col min="9738" max="9984" width="9.140625" style="1"/>
    <col min="9985" max="9985" width="19.7109375" style="1" customWidth="1"/>
    <col min="9986" max="9986" width="10.7109375" style="1" customWidth="1"/>
    <col min="9987" max="9987" width="11.140625" style="1" customWidth="1"/>
    <col min="9988" max="9988" width="10.85546875" style="1" customWidth="1"/>
    <col min="9989" max="9989" width="9.7109375" style="1" customWidth="1"/>
    <col min="9990" max="9990" width="9.140625" style="1"/>
    <col min="9991" max="9991" width="16.140625" style="1" customWidth="1"/>
    <col min="9992" max="9992" width="9.140625" style="1"/>
    <col min="9993" max="9993" width="15.140625" style="1" customWidth="1"/>
    <col min="9994" max="10240" width="9.140625" style="1"/>
    <col min="10241" max="10241" width="19.7109375" style="1" customWidth="1"/>
    <col min="10242" max="10242" width="10.7109375" style="1" customWidth="1"/>
    <col min="10243" max="10243" width="11.140625" style="1" customWidth="1"/>
    <col min="10244" max="10244" width="10.85546875" style="1" customWidth="1"/>
    <col min="10245" max="10245" width="9.7109375" style="1" customWidth="1"/>
    <col min="10246" max="10246" width="9.140625" style="1"/>
    <col min="10247" max="10247" width="16.140625" style="1" customWidth="1"/>
    <col min="10248" max="10248" width="9.140625" style="1"/>
    <col min="10249" max="10249" width="15.140625" style="1" customWidth="1"/>
    <col min="10250" max="10496" width="9.140625" style="1"/>
    <col min="10497" max="10497" width="19.7109375" style="1" customWidth="1"/>
    <col min="10498" max="10498" width="10.7109375" style="1" customWidth="1"/>
    <col min="10499" max="10499" width="11.140625" style="1" customWidth="1"/>
    <col min="10500" max="10500" width="10.85546875" style="1" customWidth="1"/>
    <col min="10501" max="10501" width="9.7109375" style="1" customWidth="1"/>
    <col min="10502" max="10502" width="9.140625" style="1"/>
    <col min="10503" max="10503" width="16.140625" style="1" customWidth="1"/>
    <col min="10504" max="10504" width="9.140625" style="1"/>
    <col min="10505" max="10505" width="15.140625" style="1" customWidth="1"/>
    <col min="10506" max="10752" width="9.140625" style="1"/>
    <col min="10753" max="10753" width="19.7109375" style="1" customWidth="1"/>
    <col min="10754" max="10754" width="10.7109375" style="1" customWidth="1"/>
    <col min="10755" max="10755" width="11.140625" style="1" customWidth="1"/>
    <col min="10756" max="10756" width="10.85546875" style="1" customWidth="1"/>
    <col min="10757" max="10757" width="9.7109375" style="1" customWidth="1"/>
    <col min="10758" max="10758" width="9.140625" style="1"/>
    <col min="10759" max="10759" width="16.140625" style="1" customWidth="1"/>
    <col min="10760" max="10760" width="9.140625" style="1"/>
    <col min="10761" max="10761" width="15.140625" style="1" customWidth="1"/>
    <col min="10762" max="11008" width="9.140625" style="1"/>
    <col min="11009" max="11009" width="19.7109375" style="1" customWidth="1"/>
    <col min="11010" max="11010" width="10.7109375" style="1" customWidth="1"/>
    <col min="11011" max="11011" width="11.140625" style="1" customWidth="1"/>
    <col min="11012" max="11012" width="10.85546875" style="1" customWidth="1"/>
    <col min="11013" max="11013" width="9.7109375" style="1" customWidth="1"/>
    <col min="11014" max="11014" width="9.140625" style="1"/>
    <col min="11015" max="11015" width="16.140625" style="1" customWidth="1"/>
    <col min="11016" max="11016" width="9.140625" style="1"/>
    <col min="11017" max="11017" width="15.140625" style="1" customWidth="1"/>
    <col min="11018" max="11264" width="9.140625" style="1"/>
    <col min="11265" max="11265" width="19.7109375" style="1" customWidth="1"/>
    <col min="11266" max="11266" width="10.7109375" style="1" customWidth="1"/>
    <col min="11267" max="11267" width="11.140625" style="1" customWidth="1"/>
    <col min="11268" max="11268" width="10.85546875" style="1" customWidth="1"/>
    <col min="11269" max="11269" width="9.7109375" style="1" customWidth="1"/>
    <col min="11270" max="11270" width="9.140625" style="1"/>
    <col min="11271" max="11271" width="16.140625" style="1" customWidth="1"/>
    <col min="11272" max="11272" width="9.140625" style="1"/>
    <col min="11273" max="11273" width="15.140625" style="1" customWidth="1"/>
    <col min="11274" max="11520" width="9.140625" style="1"/>
    <col min="11521" max="11521" width="19.7109375" style="1" customWidth="1"/>
    <col min="11522" max="11522" width="10.7109375" style="1" customWidth="1"/>
    <col min="11523" max="11523" width="11.140625" style="1" customWidth="1"/>
    <col min="11524" max="11524" width="10.85546875" style="1" customWidth="1"/>
    <col min="11525" max="11525" width="9.7109375" style="1" customWidth="1"/>
    <col min="11526" max="11526" width="9.140625" style="1"/>
    <col min="11527" max="11527" width="16.140625" style="1" customWidth="1"/>
    <col min="11528" max="11528" width="9.140625" style="1"/>
    <col min="11529" max="11529" width="15.140625" style="1" customWidth="1"/>
    <col min="11530" max="11776" width="9.140625" style="1"/>
    <col min="11777" max="11777" width="19.7109375" style="1" customWidth="1"/>
    <col min="11778" max="11778" width="10.7109375" style="1" customWidth="1"/>
    <col min="11779" max="11779" width="11.140625" style="1" customWidth="1"/>
    <col min="11780" max="11780" width="10.85546875" style="1" customWidth="1"/>
    <col min="11781" max="11781" width="9.7109375" style="1" customWidth="1"/>
    <col min="11782" max="11782" width="9.140625" style="1"/>
    <col min="11783" max="11783" width="16.140625" style="1" customWidth="1"/>
    <col min="11784" max="11784" width="9.140625" style="1"/>
    <col min="11785" max="11785" width="15.140625" style="1" customWidth="1"/>
    <col min="11786" max="12032" width="9.140625" style="1"/>
    <col min="12033" max="12033" width="19.7109375" style="1" customWidth="1"/>
    <col min="12034" max="12034" width="10.7109375" style="1" customWidth="1"/>
    <col min="12035" max="12035" width="11.140625" style="1" customWidth="1"/>
    <col min="12036" max="12036" width="10.85546875" style="1" customWidth="1"/>
    <col min="12037" max="12037" width="9.7109375" style="1" customWidth="1"/>
    <col min="12038" max="12038" width="9.140625" style="1"/>
    <col min="12039" max="12039" width="16.140625" style="1" customWidth="1"/>
    <col min="12040" max="12040" width="9.140625" style="1"/>
    <col min="12041" max="12041" width="15.140625" style="1" customWidth="1"/>
    <col min="12042" max="12288" width="9.140625" style="1"/>
    <col min="12289" max="12289" width="19.7109375" style="1" customWidth="1"/>
    <col min="12290" max="12290" width="10.7109375" style="1" customWidth="1"/>
    <col min="12291" max="12291" width="11.140625" style="1" customWidth="1"/>
    <col min="12292" max="12292" width="10.85546875" style="1" customWidth="1"/>
    <col min="12293" max="12293" width="9.7109375" style="1" customWidth="1"/>
    <col min="12294" max="12294" width="9.140625" style="1"/>
    <col min="12295" max="12295" width="16.140625" style="1" customWidth="1"/>
    <col min="12296" max="12296" width="9.140625" style="1"/>
    <col min="12297" max="12297" width="15.140625" style="1" customWidth="1"/>
    <col min="12298" max="12544" width="9.140625" style="1"/>
    <col min="12545" max="12545" width="19.7109375" style="1" customWidth="1"/>
    <col min="12546" max="12546" width="10.7109375" style="1" customWidth="1"/>
    <col min="12547" max="12547" width="11.140625" style="1" customWidth="1"/>
    <col min="12548" max="12548" width="10.85546875" style="1" customWidth="1"/>
    <col min="12549" max="12549" width="9.7109375" style="1" customWidth="1"/>
    <col min="12550" max="12550" width="9.140625" style="1"/>
    <col min="12551" max="12551" width="16.140625" style="1" customWidth="1"/>
    <col min="12552" max="12552" width="9.140625" style="1"/>
    <col min="12553" max="12553" width="15.140625" style="1" customWidth="1"/>
    <col min="12554" max="12800" width="9.140625" style="1"/>
    <col min="12801" max="12801" width="19.7109375" style="1" customWidth="1"/>
    <col min="12802" max="12802" width="10.7109375" style="1" customWidth="1"/>
    <col min="12803" max="12803" width="11.140625" style="1" customWidth="1"/>
    <col min="12804" max="12804" width="10.85546875" style="1" customWidth="1"/>
    <col min="12805" max="12805" width="9.7109375" style="1" customWidth="1"/>
    <col min="12806" max="12806" width="9.140625" style="1"/>
    <col min="12807" max="12807" width="16.140625" style="1" customWidth="1"/>
    <col min="12808" max="12808" width="9.140625" style="1"/>
    <col min="12809" max="12809" width="15.140625" style="1" customWidth="1"/>
    <col min="12810" max="13056" width="9.140625" style="1"/>
    <col min="13057" max="13057" width="19.7109375" style="1" customWidth="1"/>
    <col min="13058" max="13058" width="10.7109375" style="1" customWidth="1"/>
    <col min="13059" max="13059" width="11.140625" style="1" customWidth="1"/>
    <col min="13060" max="13060" width="10.85546875" style="1" customWidth="1"/>
    <col min="13061" max="13061" width="9.7109375" style="1" customWidth="1"/>
    <col min="13062" max="13062" width="9.140625" style="1"/>
    <col min="13063" max="13063" width="16.140625" style="1" customWidth="1"/>
    <col min="13064" max="13064" width="9.140625" style="1"/>
    <col min="13065" max="13065" width="15.140625" style="1" customWidth="1"/>
    <col min="13066" max="13312" width="9.140625" style="1"/>
    <col min="13313" max="13313" width="19.7109375" style="1" customWidth="1"/>
    <col min="13314" max="13314" width="10.7109375" style="1" customWidth="1"/>
    <col min="13315" max="13315" width="11.140625" style="1" customWidth="1"/>
    <col min="13316" max="13316" width="10.85546875" style="1" customWidth="1"/>
    <col min="13317" max="13317" width="9.7109375" style="1" customWidth="1"/>
    <col min="13318" max="13318" width="9.140625" style="1"/>
    <col min="13319" max="13319" width="16.140625" style="1" customWidth="1"/>
    <col min="13320" max="13320" width="9.140625" style="1"/>
    <col min="13321" max="13321" width="15.140625" style="1" customWidth="1"/>
    <col min="13322" max="13568" width="9.140625" style="1"/>
    <col min="13569" max="13569" width="19.7109375" style="1" customWidth="1"/>
    <col min="13570" max="13570" width="10.7109375" style="1" customWidth="1"/>
    <col min="13571" max="13571" width="11.140625" style="1" customWidth="1"/>
    <col min="13572" max="13572" width="10.85546875" style="1" customWidth="1"/>
    <col min="13573" max="13573" width="9.7109375" style="1" customWidth="1"/>
    <col min="13574" max="13574" width="9.140625" style="1"/>
    <col min="13575" max="13575" width="16.140625" style="1" customWidth="1"/>
    <col min="13576" max="13576" width="9.140625" style="1"/>
    <col min="13577" max="13577" width="15.140625" style="1" customWidth="1"/>
    <col min="13578" max="13824" width="9.140625" style="1"/>
    <col min="13825" max="13825" width="19.7109375" style="1" customWidth="1"/>
    <col min="13826" max="13826" width="10.7109375" style="1" customWidth="1"/>
    <col min="13827" max="13827" width="11.140625" style="1" customWidth="1"/>
    <col min="13828" max="13828" width="10.85546875" style="1" customWidth="1"/>
    <col min="13829" max="13829" width="9.7109375" style="1" customWidth="1"/>
    <col min="13830" max="13830" width="9.140625" style="1"/>
    <col min="13831" max="13831" width="16.140625" style="1" customWidth="1"/>
    <col min="13832" max="13832" width="9.140625" style="1"/>
    <col min="13833" max="13833" width="15.140625" style="1" customWidth="1"/>
    <col min="13834" max="14080" width="9.140625" style="1"/>
    <col min="14081" max="14081" width="19.7109375" style="1" customWidth="1"/>
    <col min="14082" max="14082" width="10.7109375" style="1" customWidth="1"/>
    <col min="14083" max="14083" width="11.140625" style="1" customWidth="1"/>
    <col min="14084" max="14084" width="10.85546875" style="1" customWidth="1"/>
    <col min="14085" max="14085" width="9.7109375" style="1" customWidth="1"/>
    <col min="14086" max="14086" width="9.140625" style="1"/>
    <col min="14087" max="14087" width="16.140625" style="1" customWidth="1"/>
    <col min="14088" max="14088" width="9.140625" style="1"/>
    <col min="14089" max="14089" width="15.140625" style="1" customWidth="1"/>
    <col min="14090" max="14336" width="9.140625" style="1"/>
    <col min="14337" max="14337" width="19.7109375" style="1" customWidth="1"/>
    <col min="14338" max="14338" width="10.7109375" style="1" customWidth="1"/>
    <col min="14339" max="14339" width="11.140625" style="1" customWidth="1"/>
    <col min="14340" max="14340" width="10.85546875" style="1" customWidth="1"/>
    <col min="14341" max="14341" width="9.7109375" style="1" customWidth="1"/>
    <col min="14342" max="14342" width="9.140625" style="1"/>
    <col min="14343" max="14343" width="16.140625" style="1" customWidth="1"/>
    <col min="14344" max="14344" width="9.140625" style="1"/>
    <col min="14345" max="14345" width="15.140625" style="1" customWidth="1"/>
    <col min="14346" max="14592" width="9.140625" style="1"/>
    <col min="14593" max="14593" width="19.7109375" style="1" customWidth="1"/>
    <col min="14594" max="14594" width="10.7109375" style="1" customWidth="1"/>
    <col min="14595" max="14595" width="11.140625" style="1" customWidth="1"/>
    <col min="14596" max="14596" width="10.85546875" style="1" customWidth="1"/>
    <col min="14597" max="14597" width="9.7109375" style="1" customWidth="1"/>
    <col min="14598" max="14598" width="9.140625" style="1"/>
    <col min="14599" max="14599" width="16.140625" style="1" customWidth="1"/>
    <col min="14600" max="14600" width="9.140625" style="1"/>
    <col min="14601" max="14601" width="15.140625" style="1" customWidth="1"/>
    <col min="14602" max="14848" width="9.140625" style="1"/>
    <col min="14849" max="14849" width="19.7109375" style="1" customWidth="1"/>
    <col min="14850" max="14850" width="10.7109375" style="1" customWidth="1"/>
    <col min="14851" max="14851" width="11.140625" style="1" customWidth="1"/>
    <col min="14852" max="14852" width="10.85546875" style="1" customWidth="1"/>
    <col min="14853" max="14853" width="9.7109375" style="1" customWidth="1"/>
    <col min="14854" max="14854" width="9.140625" style="1"/>
    <col min="14855" max="14855" width="16.140625" style="1" customWidth="1"/>
    <col min="14856" max="14856" width="9.140625" style="1"/>
    <col min="14857" max="14857" width="15.140625" style="1" customWidth="1"/>
    <col min="14858" max="15104" width="9.140625" style="1"/>
    <col min="15105" max="15105" width="19.7109375" style="1" customWidth="1"/>
    <col min="15106" max="15106" width="10.7109375" style="1" customWidth="1"/>
    <col min="15107" max="15107" width="11.140625" style="1" customWidth="1"/>
    <col min="15108" max="15108" width="10.85546875" style="1" customWidth="1"/>
    <col min="15109" max="15109" width="9.7109375" style="1" customWidth="1"/>
    <col min="15110" max="15110" width="9.140625" style="1"/>
    <col min="15111" max="15111" width="16.140625" style="1" customWidth="1"/>
    <col min="15112" max="15112" width="9.140625" style="1"/>
    <col min="15113" max="15113" width="15.140625" style="1" customWidth="1"/>
    <col min="15114" max="15360" width="9.140625" style="1"/>
    <col min="15361" max="15361" width="19.7109375" style="1" customWidth="1"/>
    <col min="15362" max="15362" width="10.7109375" style="1" customWidth="1"/>
    <col min="15363" max="15363" width="11.140625" style="1" customWidth="1"/>
    <col min="15364" max="15364" width="10.85546875" style="1" customWidth="1"/>
    <col min="15365" max="15365" width="9.7109375" style="1" customWidth="1"/>
    <col min="15366" max="15366" width="9.140625" style="1"/>
    <col min="15367" max="15367" width="16.140625" style="1" customWidth="1"/>
    <col min="15368" max="15368" width="9.140625" style="1"/>
    <col min="15369" max="15369" width="15.140625" style="1" customWidth="1"/>
    <col min="15370" max="15616" width="9.140625" style="1"/>
    <col min="15617" max="15617" width="19.7109375" style="1" customWidth="1"/>
    <col min="15618" max="15618" width="10.7109375" style="1" customWidth="1"/>
    <col min="15619" max="15619" width="11.140625" style="1" customWidth="1"/>
    <col min="15620" max="15620" width="10.85546875" style="1" customWidth="1"/>
    <col min="15621" max="15621" width="9.7109375" style="1" customWidth="1"/>
    <col min="15622" max="15622" width="9.140625" style="1"/>
    <col min="15623" max="15623" width="16.140625" style="1" customWidth="1"/>
    <col min="15624" max="15624" width="9.140625" style="1"/>
    <col min="15625" max="15625" width="15.140625" style="1" customWidth="1"/>
    <col min="15626" max="15872" width="9.140625" style="1"/>
    <col min="15873" max="15873" width="19.7109375" style="1" customWidth="1"/>
    <col min="15874" max="15874" width="10.7109375" style="1" customWidth="1"/>
    <col min="15875" max="15875" width="11.140625" style="1" customWidth="1"/>
    <col min="15876" max="15876" width="10.85546875" style="1" customWidth="1"/>
    <col min="15877" max="15877" width="9.7109375" style="1" customWidth="1"/>
    <col min="15878" max="15878" width="9.140625" style="1"/>
    <col min="15879" max="15879" width="16.140625" style="1" customWidth="1"/>
    <col min="15880" max="15880" width="9.140625" style="1"/>
    <col min="15881" max="15881" width="15.140625" style="1" customWidth="1"/>
    <col min="15882" max="16128" width="9.140625" style="1"/>
    <col min="16129" max="16129" width="19.7109375" style="1" customWidth="1"/>
    <col min="16130" max="16130" width="10.7109375" style="1" customWidth="1"/>
    <col min="16131" max="16131" width="11.140625" style="1" customWidth="1"/>
    <col min="16132" max="16132" width="10.85546875" style="1" customWidth="1"/>
    <col min="16133" max="16133" width="9.7109375" style="1" customWidth="1"/>
    <col min="16134" max="16134" width="9.140625" style="1"/>
    <col min="16135" max="16135" width="16.140625" style="1" customWidth="1"/>
    <col min="16136" max="16136" width="9.140625" style="1"/>
    <col min="16137" max="16137" width="15.140625" style="1" customWidth="1"/>
    <col min="16138" max="16384" width="9.140625" style="1"/>
  </cols>
  <sheetData>
    <row r="1" spans="1:11" ht="49.5" customHeight="1" x14ac:dyDescent="0.2">
      <c r="A1" s="1017" t="s">
        <v>301</v>
      </c>
      <c r="B1" s="1017"/>
      <c r="C1" s="1017"/>
      <c r="D1" s="1017"/>
      <c r="E1" s="1017"/>
      <c r="F1" s="1017"/>
      <c r="G1" s="1017"/>
      <c r="H1" s="1017"/>
    </row>
    <row r="2" spans="1:11" ht="46.5" customHeight="1" x14ac:dyDescent="0.2">
      <c r="A2" s="1017" t="s">
        <v>210</v>
      </c>
      <c r="B2" s="1017"/>
      <c r="C2" s="1017"/>
      <c r="D2" s="1017"/>
      <c r="E2" s="1017"/>
      <c r="F2" s="1017"/>
      <c r="G2" s="1017"/>
    </row>
    <row r="3" spans="1:11" ht="36.75" customHeight="1" x14ac:dyDescent="0.2">
      <c r="A3" s="1018" t="s">
        <v>220</v>
      </c>
      <c r="B3" s="1018"/>
      <c r="C3" s="1018"/>
      <c r="D3" s="1018"/>
      <c r="E3" s="1018"/>
      <c r="F3" s="1018"/>
      <c r="G3" s="1018"/>
      <c r="H3" s="1018"/>
    </row>
    <row r="4" spans="1:11" ht="73.5" customHeight="1" x14ac:dyDescent="0.2">
      <c r="A4" s="1019" t="s">
        <v>219</v>
      </c>
      <c r="B4" s="1019"/>
      <c r="C4" s="1019"/>
      <c r="D4" s="1019"/>
      <c r="E4" s="1019"/>
      <c r="F4" s="1019"/>
      <c r="G4" s="1019"/>
      <c r="H4" s="1019"/>
    </row>
    <row r="5" spans="1:11" ht="39" customHeight="1" x14ac:dyDescent="0.2">
      <c r="A5" s="1020" t="s">
        <v>302</v>
      </c>
      <c r="B5" s="1020"/>
      <c r="C5" s="1020"/>
      <c r="D5" s="1020"/>
      <c r="E5" s="1020"/>
      <c r="F5" s="1020"/>
      <c r="G5" s="1020"/>
      <c r="H5" s="1020"/>
    </row>
    <row r="6" spans="1:11" ht="15.75" x14ac:dyDescent="0.2">
      <c r="A6" s="675" t="s">
        <v>211</v>
      </c>
      <c r="B6" s="676">
        <v>16</v>
      </c>
      <c r="C6" s="1022" t="s">
        <v>212</v>
      </c>
      <c r="D6" s="1022"/>
      <c r="E6" s="1022"/>
      <c r="F6" s="1022"/>
      <c r="G6" s="677"/>
    </row>
    <row r="7" spans="1:11" ht="15.75" x14ac:dyDescent="0.25">
      <c r="A7" s="675" t="s">
        <v>213</v>
      </c>
      <c r="B7" s="676">
        <v>4</v>
      </c>
      <c r="C7" s="678" t="s">
        <v>214</v>
      </c>
      <c r="D7" s="679"/>
      <c r="E7" s="680"/>
      <c r="F7" s="680"/>
      <c r="G7" s="680"/>
      <c r="I7" s="681"/>
      <c r="J7" s="681"/>
      <c r="K7" s="681"/>
    </row>
    <row r="8" spans="1:11" ht="16.5" customHeight="1" x14ac:dyDescent="0.2">
      <c r="A8" s="682" t="s">
        <v>215</v>
      </c>
      <c r="B8" s="682">
        <v>2</v>
      </c>
      <c r="C8" s="1" t="s">
        <v>221</v>
      </c>
      <c r="D8" s="680"/>
      <c r="E8" s="680"/>
      <c r="F8" s="680"/>
      <c r="G8" s="680"/>
    </row>
    <row r="9" spans="1:11" ht="40.5" customHeight="1" x14ac:dyDescent="0.2">
      <c r="A9" s="680"/>
      <c r="B9" s="680"/>
      <c r="C9" s="680"/>
      <c r="D9" s="680"/>
      <c r="E9" s="680"/>
      <c r="F9" s="680"/>
      <c r="G9" s="680"/>
    </row>
    <row r="10" spans="1:11" ht="15.75" x14ac:dyDescent="0.2">
      <c r="A10" s="680"/>
      <c r="B10" s="680"/>
      <c r="C10" s="680"/>
      <c r="D10" s="680"/>
      <c r="E10" s="680"/>
      <c r="F10" s="680"/>
      <c r="G10" s="680"/>
    </row>
    <row r="11" spans="1:11" ht="15.75" x14ac:dyDescent="0.2">
      <c r="B11" s="683"/>
      <c r="C11" s="684"/>
      <c r="D11" s="685"/>
      <c r="E11" s="685"/>
      <c r="F11" s="685"/>
      <c r="G11" s="685"/>
    </row>
    <row r="12" spans="1:11" ht="15.75" x14ac:dyDescent="0.2">
      <c r="A12" s="686"/>
      <c r="B12" s="687"/>
      <c r="C12" s="687"/>
      <c r="D12" s="688"/>
      <c r="E12" s="688"/>
      <c r="F12" s="688"/>
      <c r="G12" s="688"/>
    </row>
    <row r="13" spans="1:11" ht="15.75" x14ac:dyDescent="0.2">
      <c r="A13" s="689"/>
      <c r="B13" s="687"/>
      <c r="C13" s="687"/>
      <c r="D13" s="688"/>
      <c r="E13" s="688"/>
      <c r="F13" s="688"/>
      <c r="G13" s="688"/>
    </row>
    <row r="14" spans="1:11" ht="15.75" x14ac:dyDescent="0.2">
      <c r="A14" s="686"/>
      <c r="B14" s="688"/>
      <c r="C14" s="688"/>
      <c r="D14" s="688"/>
      <c r="E14" s="688"/>
      <c r="F14" s="688"/>
      <c r="G14" s="688"/>
    </row>
    <row r="15" spans="1:11" ht="15.75" x14ac:dyDescent="0.2">
      <c r="A15" s="1023"/>
      <c r="B15" s="1024"/>
      <c r="C15" s="1024"/>
      <c r="D15" s="1024"/>
      <c r="E15" s="1024"/>
      <c r="F15" s="1024"/>
      <c r="G15" s="1024"/>
    </row>
    <row r="16" spans="1:11" ht="15.75" x14ac:dyDescent="0.25">
      <c r="A16" s="1025"/>
      <c r="B16" s="1026"/>
      <c r="C16" s="1026"/>
      <c r="D16" s="1026"/>
      <c r="E16" s="1026"/>
      <c r="F16" s="1026"/>
      <c r="G16" s="1026"/>
    </row>
    <row r="17" spans="1:13" ht="15.75" x14ac:dyDescent="0.2">
      <c r="A17" s="690"/>
      <c r="B17" s="685"/>
      <c r="C17" s="685"/>
      <c r="D17" s="685"/>
      <c r="E17" s="685"/>
      <c r="F17" s="685"/>
      <c r="G17" s="685"/>
    </row>
    <row r="18" spans="1:13" ht="15.75" x14ac:dyDescent="0.2">
      <c r="A18" s="690"/>
      <c r="B18" s="685"/>
      <c r="C18" s="685"/>
      <c r="D18" s="685"/>
      <c r="E18" s="685"/>
      <c r="F18" s="685"/>
      <c r="G18" s="685"/>
    </row>
    <row r="19" spans="1:13" ht="15.75" x14ac:dyDescent="0.2">
      <c r="A19" s="690"/>
      <c r="B19" s="685"/>
      <c r="C19" s="685"/>
      <c r="D19" s="685"/>
      <c r="E19" s="685"/>
      <c r="F19" s="685"/>
      <c r="G19" s="685"/>
    </row>
    <row r="20" spans="1:13" ht="15.75" x14ac:dyDescent="0.2">
      <c r="A20" s="1023"/>
      <c r="B20" s="1027"/>
      <c r="C20" s="1027"/>
      <c r="D20" s="1027"/>
      <c r="E20" s="1027"/>
      <c r="F20" s="1027"/>
      <c r="G20" s="1027"/>
    </row>
    <row r="21" spans="1:13" ht="15.75" x14ac:dyDescent="0.2">
      <c r="A21" s="1023"/>
      <c r="B21" s="1024"/>
      <c r="C21" s="1024"/>
      <c r="D21" s="1024"/>
      <c r="E21" s="1024"/>
      <c r="F21" s="1024"/>
      <c r="G21" s="1024"/>
    </row>
    <row r="25" spans="1:13" ht="42.75" customHeight="1" x14ac:dyDescent="0.2"/>
    <row r="26" spans="1:13" ht="33.75" customHeight="1" x14ac:dyDescent="0.2">
      <c r="A26" s="1021" t="s">
        <v>222</v>
      </c>
      <c r="B26" s="1021"/>
      <c r="C26" s="1021"/>
      <c r="D26" s="1021"/>
      <c r="E26" s="1021"/>
      <c r="F26" s="1021"/>
      <c r="G26" s="1021"/>
      <c r="H26" s="1021"/>
      <c r="I26" s="691"/>
      <c r="J26" s="691"/>
      <c r="K26" s="691"/>
      <c r="L26" s="691"/>
      <c r="M26" s="691"/>
    </row>
    <row r="27" spans="1:13" ht="33" customHeight="1" x14ac:dyDescent="0.2">
      <c r="A27" s="1016" t="s">
        <v>216</v>
      </c>
      <c r="B27" s="1016"/>
      <c r="C27" s="1016"/>
      <c r="D27" s="1016"/>
      <c r="E27" s="1016"/>
      <c r="F27" s="1016"/>
      <c r="G27" s="1016"/>
      <c r="H27" s="1016"/>
      <c r="I27" s="692"/>
      <c r="J27" s="692"/>
      <c r="K27" s="692"/>
      <c r="L27" s="692"/>
      <c r="M27" s="692"/>
    </row>
    <row r="28" spans="1:13" ht="39" customHeight="1" x14ac:dyDescent="0.2">
      <c r="A28" s="1016" t="s">
        <v>217</v>
      </c>
      <c r="B28" s="1016"/>
      <c r="C28" s="1016"/>
      <c r="D28" s="1016"/>
      <c r="E28" s="1016"/>
      <c r="F28" s="1016"/>
      <c r="G28" s="1016"/>
      <c r="H28" s="1016"/>
      <c r="I28" s="692"/>
      <c r="J28" s="692"/>
      <c r="K28" s="692"/>
      <c r="L28" s="692"/>
      <c r="M28" s="692"/>
    </row>
    <row r="29" spans="1:13" ht="35.25" customHeight="1" x14ac:dyDescent="0.2">
      <c r="A29" s="1016" t="s">
        <v>218</v>
      </c>
      <c r="B29" s="1016"/>
      <c r="C29" s="1016"/>
      <c r="D29" s="1016"/>
      <c r="E29" s="1016"/>
      <c r="F29" s="1016"/>
      <c r="G29" s="1016"/>
      <c r="H29" s="1016"/>
      <c r="I29" s="692"/>
      <c r="J29" s="692"/>
      <c r="K29" s="692"/>
      <c r="L29" s="692"/>
      <c r="M29" s="692"/>
    </row>
  </sheetData>
  <mergeCells count="14">
    <mergeCell ref="A27:H27"/>
    <mergeCell ref="A28:H28"/>
    <mergeCell ref="A29:H29"/>
    <mergeCell ref="A1:H1"/>
    <mergeCell ref="A3:H3"/>
    <mergeCell ref="A4:H4"/>
    <mergeCell ref="A5:H5"/>
    <mergeCell ref="A26:H26"/>
    <mergeCell ref="C6:F6"/>
    <mergeCell ref="A2:G2"/>
    <mergeCell ref="A15:G15"/>
    <mergeCell ref="A16:G16"/>
    <mergeCell ref="A20:G20"/>
    <mergeCell ref="A21:G21"/>
  </mergeCells>
  <printOptions horizontalCentered="1"/>
  <pageMargins left="0.70866141732283472" right="0.11811023622047245"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31"/>
  <sheetViews>
    <sheetView zoomScaleNormal="100" zoomScaleSheetLayoutView="100" workbookViewId="0">
      <selection activeCell="V6" sqref="V6"/>
    </sheetView>
  </sheetViews>
  <sheetFormatPr defaultColWidth="9.140625" defaultRowHeight="15" x14ac:dyDescent="0.25"/>
  <cols>
    <col min="1" max="3" width="3" style="191" customWidth="1"/>
    <col min="4" max="4" width="32.85546875" style="191" customWidth="1"/>
    <col min="5" max="6" width="3.7109375" style="483" customWidth="1"/>
    <col min="7" max="7" width="8.140625" style="191" customWidth="1"/>
    <col min="8" max="10" width="7" style="191" customWidth="1"/>
    <col min="11" max="11" width="24.140625" style="519" customWidth="1"/>
    <col min="12" max="12" width="4.5703125" style="483" customWidth="1"/>
    <col min="13" max="13" width="5.7109375" style="483" customWidth="1"/>
    <col min="14" max="15" width="18.140625" style="483" customWidth="1"/>
    <col min="16" max="16384" width="9.140625" style="191"/>
  </cols>
  <sheetData>
    <row r="1" spans="1:18" s="165" customFormat="1" ht="16.5" customHeight="1" x14ac:dyDescent="0.2">
      <c r="A1" s="1276" t="s">
        <v>208</v>
      </c>
      <c r="B1" s="1276"/>
      <c r="C1" s="1276"/>
      <c r="D1" s="1276"/>
      <c r="E1" s="1276"/>
      <c r="F1" s="1276"/>
      <c r="G1" s="1276"/>
      <c r="H1" s="1276"/>
      <c r="I1" s="1276"/>
      <c r="J1" s="1276"/>
      <c r="K1" s="1276"/>
      <c r="L1" s="1276"/>
      <c r="M1" s="1276"/>
      <c r="N1" s="1276"/>
      <c r="O1" s="1276"/>
    </row>
    <row r="2" spans="1:18" s="165" customFormat="1" ht="16.5" customHeight="1" x14ac:dyDescent="0.2">
      <c r="A2" s="1277" t="s">
        <v>209</v>
      </c>
      <c r="B2" s="1277"/>
      <c r="C2" s="1277"/>
      <c r="D2" s="1277"/>
      <c r="E2" s="1277"/>
      <c r="F2" s="1277"/>
      <c r="G2" s="1277"/>
      <c r="H2" s="1277"/>
      <c r="I2" s="1277"/>
      <c r="J2" s="1277"/>
      <c r="K2" s="1277"/>
      <c r="L2" s="1277"/>
      <c r="M2" s="1277"/>
      <c r="N2" s="1277"/>
      <c r="O2" s="1277"/>
    </row>
    <row r="3" spans="1:18" s="1" customFormat="1" ht="19.5" customHeight="1" thickBot="1" x14ac:dyDescent="0.25">
      <c r="A3" s="1278" t="s">
        <v>3</v>
      </c>
      <c r="B3" s="1278"/>
      <c r="C3" s="1278"/>
      <c r="D3" s="1278"/>
      <c r="E3" s="1278"/>
      <c r="F3" s="1278"/>
      <c r="G3" s="1278"/>
      <c r="H3" s="1278"/>
      <c r="I3" s="1278"/>
      <c r="J3" s="1278"/>
      <c r="K3" s="1278"/>
      <c r="L3" s="1278"/>
      <c r="M3" s="1278"/>
      <c r="N3" s="1278"/>
      <c r="O3" s="1278"/>
    </row>
    <row r="4" spans="1:18" s="1" customFormat="1" ht="22.5" customHeight="1" x14ac:dyDescent="0.2">
      <c r="A4" s="1217" t="s">
        <v>4</v>
      </c>
      <c r="B4" s="1220" t="s">
        <v>5</v>
      </c>
      <c r="C4" s="1220" t="s">
        <v>6</v>
      </c>
      <c r="D4" s="1223" t="s">
        <v>7</v>
      </c>
      <c r="E4" s="1226" t="s">
        <v>8</v>
      </c>
      <c r="F4" s="1229" t="s">
        <v>9</v>
      </c>
      <c r="G4" s="1235" t="s">
        <v>10</v>
      </c>
      <c r="H4" s="1209" t="s">
        <v>199</v>
      </c>
      <c r="I4" s="1210"/>
      <c r="J4" s="1211"/>
      <c r="K4" s="1279" t="s">
        <v>12</v>
      </c>
      <c r="L4" s="1280"/>
      <c r="M4" s="1280"/>
      <c r="N4" s="1194" t="s">
        <v>200</v>
      </c>
      <c r="O4" s="1212" t="s">
        <v>201</v>
      </c>
    </row>
    <row r="5" spans="1:18" s="1" customFormat="1" ht="12" customHeight="1" x14ac:dyDescent="0.2">
      <c r="A5" s="1218"/>
      <c r="B5" s="1221"/>
      <c r="C5" s="1221"/>
      <c r="D5" s="1224"/>
      <c r="E5" s="1227"/>
      <c r="F5" s="1230"/>
      <c r="G5" s="1236"/>
      <c r="H5" s="1215" t="s">
        <v>240</v>
      </c>
      <c r="I5" s="1215" t="s">
        <v>241</v>
      </c>
      <c r="J5" s="1215" t="s">
        <v>242</v>
      </c>
      <c r="K5" s="1238" t="s">
        <v>7</v>
      </c>
      <c r="L5" s="1207" t="s">
        <v>202</v>
      </c>
      <c r="M5" s="1154" t="s">
        <v>243</v>
      </c>
      <c r="N5" s="1195"/>
      <c r="O5" s="1213"/>
    </row>
    <row r="6" spans="1:18" s="1" customFormat="1" ht="90" customHeight="1" thickBot="1" x14ac:dyDescent="0.25">
      <c r="A6" s="1219"/>
      <c r="B6" s="1222"/>
      <c r="C6" s="1222"/>
      <c r="D6" s="1225"/>
      <c r="E6" s="1228"/>
      <c r="F6" s="1231"/>
      <c r="G6" s="1237"/>
      <c r="H6" s="1216"/>
      <c r="I6" s="1216"/>
      <c r="J6" s="1216"/>
      <c r="K6" s="1239"/>
      <c r="L6" s="1208"/>
      <c r="M6" s="1155"/>
      <c r="N6" s="1196"/>
      <c r="O6" s="1214"/>
    </row>
    <row r="7" spans="1:18" s="1" customFormat="1" ht="16.5" customHeight="1" thickBot="1" x14ac:dyDescent="0.25">
      <c r="A7" s="1197" t="s">
        <v>16</v>
      </c>
      <c r="B7" s="1198"/>
      <c r="C7" s="1198"/>
      <c r="D7" s="1198"/>
      <c r="E7" s="1198"/>
      <c r="F7" s="1198"/>
      <c r="G7" s="1198"/>
      <c r="H7" s="1198"/>
      <c r="I7" s="1198"/>
      <c r="J7" s="1198"/>
      <c r="K7" s="1198"/>
      <c r="L7" s="1198"/>
      <c r="M7" s="1198"/>
      <c r="N7" s="1198"/>
      <c r="O7" s="1199"/>
    </row>
    <row r="8" spans="1:18" s="1" customFormat="1" ht="13.5" thickBot="1" x14ac:dyDescent="0.25">
      <c r="A8" s="1200" t="s">
        <v>17</v>
      </c>
      <c r="B8" s="1201"/>
      <c r="C8" s="1201"/>
      <c r="D8" s="1201"/>
      <c r="E8" s="1201"/>
      <c r="F8" s="1201"/>
      <c r="G8" s="1201"/>
      <c r="H8" s="1201"/>
      <c r="I8" s="1201"/>
      <c r="J8" s="1201"/>
      <c r="K8" s="1201"/>
      <c r="L8" s="1201"/>
      <c r="M8" s="1201"/>
      <c r="N8" s="1201"/>
      <c r="O8" s="1202"/>
    </row>
    <row r="9" spans="1:18" s="1" customFormat="1" ht="54" customHeight="1" x14ac:dyDescent="0.2">
      <c r="A9" s="776" t="s">
        <v>18</v>
      </c>
      <c r="B9" s="1232" t="s">
        <v>19</v>
      </c>
      <c r="C9" s="1233"/>
      <c r="D9" s="1233"/>
      <c r="E9" s="1233"/>
      <c r="F9" s="1233"/>
      <c r="G9" s="1233"/>
      <c r="H9" s="1233"/>
      <c r="I9" s="1233"/>
      <c r="J9" s="1234"/>
      <c r="K9" s="777" t="s">
        <v>203</v>
      </c>
      <c r="L9" s="778"/>
      <c r="M9" s="779"/>
      <c r="N9" s="780"/>
      <c r="O9" s="781"/>
    </row>
    <row r="10" spans="1:18" s="1" customFormat="1" ht="42.75" customHeight="1" x14ac:dyDescent="0.2">
      <c r="A10" s="753"/>
      <c r="B10" s="697"/>
      <c r="C10" s="697"/>
      <c r="D10" s="697"/>
      <c r="E10" s="697"/>
      <c r="F10" s="697"/>
      <c r="G10" s="697"/>
      <c r="H10" s="697"/>
      <c r="I10" s="697"/>
      <c r="J10" s="697"/>
      <c r="K10" s="782" t="s">
        <v>244</v>
      </c>
      <c r="L10" s="752">
        <v>6</v>
      </c>
      <c r="M10" s="698">
        <v>0</v>
      </c>
      <c r="N10" s="1203" t="s">
        <v>304</v>
      </c>
      <c r="O10" s="1204"/>
      <c r="R10" s="13"/>
    </row>
    <row r="11" spans="1:18" s="1" customFormat="1" ht="42.75" customHeight="1" x14ac:dyDescent="0.2">
      <c r="A11" s="753"/>
      <c r="B11" s="697"/>
      <c r="C11" s="697"/>
      <c r="D11" s="697"/>
      <c r="E11" s="697"/>
      <c r="F11" s="697"/>
      <c r="G11" s="697"/>
      <c r="H11" s="697"/>
      <c r="I11" s="697"/>
      <c r="J11" s="697"/>
      <c r="K11" s="783" t="s">
        <v>223</v>
      </c>
      <c r="L11" s="748">
        <v>75</v>
      </c>
      <c r="M11" s="698">
        <v>89</v>
      </c>
      <c r="N11" s="1133" t="s">
        <v>305</v>
      </c>
      <c r="O11" s="1134"/>
    </row>
    <row r="12" spans="1:18" s="1" customFormat="1" ht="30" customHeight="1" x14ac:dyDescent="0.2">
      <c r="A12" s="753"/>
      <c r="B12" s="697"/>
      <c r="C12" s="697"/>
      <c r="D12" s="697"/>
      <c r="E12" s="697"/>
      <c r="F12" s="697"/>
      <c r="G12" s="697"/>
      <c r="H12" s="697"/>
      <c r="I12" s="697"/>
      <c r="J12" s="697"/>
      <c r="K12" s="783" t="s">
        <v>224</v>
      </c>
      <c r="L12" s="748">
        <v>50</v>
      </c>
      <c r="M12" s="698">
        <v>57</v>
      </c>
      <c r="N12" s="1133" t="s">
        <v>306</v>
      </c>
      <c r="O12" s="1134"/>
    </row>
    <row r="13" spans="1:18" s="1" customFormat="1" ht="31.5" customHeight="1" x14ac:dyDescent="0.2">
      <c r="A13" s="753"/>
      <c r="B13" s="697"/>
      <c r="C13" s="697"/>
      <c r="D13" s="697"/>
      <c r="E13" s="697"/>
      <c r="F13" s="697"/>
      <c r="G13" s="697"/>
      <c r="H13" s="697"/>
      <c r="I13" s="697"/>
      <c r="J13" s="697"/>
      <c r="K13" s="783" t="s">
        <v>225</v>
      </c>
      <c r="L13" s="748">
        <v>48</v>
      </c>
      <c r="M13" s="698">
        <v>58</v>
      </c>
      <c r="N13" s="1133" t="s">
        <v>306</v>
      </c>
      <c r="O13" s="1134"/>
    </row>
    <row r="14" spans="1:18" s="1" customFormat="1" ht="30.75" customHeight="1" x14ac:dyDescent="0.2">
      <c r="A14" s="753"/>
      <c r="B14" s="697"/>
      <c r="C14" s="697"/>
      <c r="D14" s="697"/>
      <c r="E14" s="697"/>
      <c r="F14" s="697"/>
      <c r="G14" s="697"/>
      <c r="H14" s="697"/>
      <c r="I14" s="697"/>
      <c r="J14" s="697"/>
      <c r="K14" s="784" t="s">
        <v>204</v>
      </c>
      <c r="L14" s="748">
        <v>50</v>
      </c>
      <c r="M14" s="698">
        <v>51</v>
      </c>
      <c r="N14" s="1205" t="s">
        <v>306</v>
      </c>
      <c r="O14" s="1206"/>
    </row>
    <row r="15" spans="1:18" s="1" customFormat="1" ht="58.5" customHeight="1" x14ac:dyDescent="0.2">
      <c r="A15" s="753"/>
      <c r="B15" s="697"/>
      <c r="C15" s="697"/>
      <c r="D15" s="697"/>
      <c r="E15" s="697"/>
      <c r="F15" s="697"/>
      <c r="G15" s="697"/>
      <c r="H15" s="697"/>
      <c r="I15" s="697"/>
      <c r="J15" s="697"/>
      <c r="K15" s="785" t="s">
        <v>205</v>
      </c>
      <c r="L15" s="786">
        <v>1.7</v>
      </c>
      <c r="M15" s="787">
        <v>1.8</v>
      </c>
      <c r="N15" s="788"/>
      <c r="O15" s="789"/>
    </row>
    <row r="16" spans="1:18" s="1" customFormat="1" ht="54.75" customHeight="1" x14ac:dyDescent="0.2">
      <c r="A16" s="1009"/>
      <c r="B16" s="1010"/>
      <c r="C16" s="1010"/>
      <c r="D16" s="1010"/>
      <c r="E16" s="1010"/>
      <c r="F16" s="1010"/>
      <c r="G16" s="1010"/>
      <c r="H16" s="1010"/>
      <c r="I16" s="1010"/>
      <c r="J16" s="1011"/>
      <c r="K16" s="785" t="s">
        <v>206</v>
      </c>
      <c r="L16" s="786">
        <v>7</v>
      </c>
      <c r="M16" s="787">
        <v>7.7</v>
      </c>
      <c r="N16" s="788"/>
      <c r="O16" s="790"/>
    </row>
    <row r="17" spans="1:18" s="1" customFormat="1" ht="67.5" customHeight="1" x14ac:dyDescent="0.2">
      <c r="A17" s="753"/>
      <c r="B17" s="697"/>
      <c r="C17" s="697"/>
      <c r="D17" s="697"/>
      <c r="E17" s="697"/>
      <c r="F17" s="697"/>
      <c r="G17" s="697"/>
      <c r="H17" s="697"/>
      <c r="I17" s="697"/>
      <c r="J17" s="697"/>
      <c r="K17" s="783" t="s">
        <v>207</v>
      </c>
      <c r="L17" s="791">
        <v>2</v>
      </c>
      <c r="M17" s="792">
        <v>2</v>
      </c>
      <c r="N17" s="1133" t="s">
        <v>307</v>
      </c>
      <c r="O17" s="1134"/>
      <c r="R17" s="13"/>
    </row>
    <row r="18" spans="1:18" s="1" customFormat="1" ht="13.5" customHeight="1" thickBot="1" x14ac:dyDescent="0.25">
      <c r="A18" s="793" t="s">
        <v>18</v>
      </c>
      <c r="B18" s="1173" t="s">
        <v>19</v>
      </c>
      <c r="C18" s="1174"/>
      <c r="D18" s="1174"/>
      <c r="E18" s="1174"/>
      <c r="F18" s="1174"/>
      <c r="G18" s="1174"/>
      <c r="H18" s="1174"/>
      <c r="I18" s="1174"/>
      <c r="J18" s="1174"/>
      <c r="K18" s="1174"/>
      <c r="L18" s="1174"/>
      <c r="M18" s="1174"/>
      <c r="N18" s="1174"/>
      <c r="O18" s="1175"/>
    </row>
    <row r="19" spans="1:18" s="1" customFormat="1" ht="13.5" thickBot="1" x14ac:dyDescent="0.25">
      <c r="A19" s="709" t="s">
        <v>18</v>
      </c>
      <c r="B19" s="168" t="s">
        <v>18</v>
      </c>
      <c r="C19" s="1176" t="s">
        <v>20</v>
      </c>
      <c r="D19" s="1177"/>
      <c r="E19" s="1177"/>
      <c r="F19" s="1177"/>
      <c r="G19" s="1177"/>
      <c r="H19" s="1177"/>
      <c r="I19" s="1177"/>
      <c r="J19" s="1177"/>
      <c r="K19" s="1177"/>
      <c r="L19" s="1177"/>
      <c r="M19" s="1177"/>
      <c r="N19" s="1177"/>
      <c r="O19" s="1178"/>
    </row>
    <row r="20" spans="1:18" s="1" customFormat="1" ht="57" customHeight="1" x14ac:dyDescent="0.2">
      <c r="A20" s="1289" t="s">
        <v>18</v>
      </c>
      <c r="B20" s="1293" t="s">
        <v>18</v>
      </c>
      <c r="C20" s="1297" t="s">
        <v>18</v>
      </c>
      <c r="D20" s="3" t="s">
        <v>21</v>
      </c>
      <c r="E20" s="766" t="s">
        <v>22</v>
      </c>
      <c r="F20" s="1170" t="s">
        <v>24</v>
      </c>
      <c r="G20" s="5" t="s">
        <v>25</v>
      </c>
      <c r="H20" s="794">
        <v>27</v>
      </c>
      <c r="I20" s="794">
        <v>27</v>
      </c>
      <c r="J20" s="795">
        <v>27</v>
      </c>
      <c r="K20" s="1300" t="s">
        <v>26</v>
      </c>
      <c r="L20" s="7">
        <v>100</v>
      </c>
      <c r="M20" s="694">
        <v>100</v>
      </c>
      <c r="N20" s="1179" t="s">
        <v>308</v>
      </c>
      <c r="O20" s="8"/>
    </row>
    <row r="21" spans="1:18" s="1" customFormat="1" ht="18" customHeight="1" x14ac:dyDescent="0.2">
      <c r="A21" s="1290"/>
      <c r="B21" s="1294"/>
      <c r="C21" s="1272"/>
      <c r="D21" s="9" t="s">
        <v>27</v>
      </c>
      <c r="E21" s="1303" t="s">
        <v>28</v>
      </c>
      <c r="F21" s="1153"/>
      <c r="G21" s="10" t="s">
        <v>29</v>
      </c>
      <c r="H21" s="796">
        <v>105</v>
      </c>
      <c r="I21" s="796">
        <v>105</v>
      </c>
      <c r="J21" s="797">
        <v>95.9</v>
      </c>
      <c r="K21" s="1301"/>
      <c r="L21" s="11"/>
      <c r="M21" s="670"/>
      <c r="N21" s="1180"/>
      <c r="O21" s="12"/>
    </row>
    <row r="22" spans="1:18" s="1" customFormat="1" ht="18" customHeight="1" x14ac:dyDescent="0.2">
      <c r="A22" s="1291"/>
      <c r="B22" s="1295"/>
      <c r="C22" s="1298"/>
      <c r="D22" s="14" t="s">
        <v>30</v>
      </c>
      <c r="E22" s="1304"/>
      <c r="F22" s="1153"/>
      <c r="G22" s="10" t="s">
        <v>144</v>
      </c>
      <c r="H22" s="796"/>
      <c r="I22" s="796">
        <v>16.8</v>
      </c>
      <c r="J22" s="797">
        <v>16.8</v>
      </c>
      <c r="K22" s="1301"/>
      <c r="L22" s="11"/>
      <c r="M22" s="670"/>
      <c r="N22" s="1180"/>
      <c r="O22" s="12"/>
    </row>
    <row r="23" spans="1:18" s="1" customFormat="1" ht="27.75" customHeight="1" x14ac:dyDescent="0.2">
      <c r="A23" s="1291"/>
      <c r="B23" s="1295"/>
      <c r="C23" s="1298"/>
      <c r="D23" s="14" t="s">
        <v>31</v>
      </c>
      <c r="E23" s="1303" t="s">
        <v>32</v>
      </c>
      <c r="F23" s="1153"/>
      <c r="G23" s="15"/>
      <c r="H23" s="798"/>
      <c r="I23" s="798"/>
      <c r="J23" s="799"/>
      <c r="K23" s="1301"/>
      <c r="L23" s="11"/>
      <c r="M23" s="670"/>
      <c r="N23" s="1180"/>
      <c r="O23" s="12"/>
    </row>
    <row r="24" spans="1:18" s="1" customFormat="1" ht="29.25" customHeight="1" x14ac:dyDescent="0.2">
      <c r="A24" s="1291"/>
      <c r="B24" s="1295"/>
      <c r="C24" s="1298"/>
      <c r="D24" s="14" t="s">
        <v>33</v>
      </c>
      <c r="E24" s="1241"/>
      <c r="F24" s="1153"/>
      <c r="G24" s="15"/>
      <c r="H24" s="798"/>
      <c r="I24" s="798"/>
      <c r="J24" s="799"/>
      <c r="K24" s="1301"/>
      <c r="L24" s="11"/>
      <c r="M24" s="670"/>
      <c r="N24" s="1180"/>
      <c r="O24" s="12"/>
    </row>
    <row r="25" spans="1:18" s="1" customFormat="1" ht="30" customHeight="1" x14ac:dyDescent="0.2">
      <c r="A25" s="1291"/>
      <c r="B25" s="1295"/>
      <c r="C25" s="1298"/>
      <c r="D25" s="14" t="s">
        <v>34</v>
      </c>
      <c r="E25" s="1241"/>
      <c r="F25" s="1153"/>
      <c r="G25" s="16"/>
      <c r="H25" s="798"/>
      <c r="I25" s="798"/>
      <c r="J25" s="799"/>
      <c r="K25" s="1301"/>
      <c r="L25" s="17"/>
      <c r="M25" s="671"/>
      <c r="N25" s="1180"/>
      <c r="O25" s="18"/>
    </row>
    <row r="26" spans="1:18" s="1" customFormat="1" ht="18.75" customHeight="1" thickBot="1" x14ac:dyDescent="0.25">
      <c r="A26" s="1292"/>
      <c r="B26" s="1296"/>
      <c r="C26" s="1299"/>
      <c r="D26" s="14" t="s">
        <v>35</v>
      </c>
      <c r="E26" s="1169"/>
      <c r="F26" s="1171"/>
      <c r="G26" s="19" t="s">
        <v>36</v>
      </c>
      <c r="H26" s="800">
        <f>SUM(H20:H25)</f>
        <v>132</v>
      </c>
      <c r="I26" s="800">
        <f>SUM(I20:I25)</f>
        <v>148.80000000000001</v>
      </c>
      <c r="J26" s="801">
        <f>SUM(J20:J25)</f>
        <v>139.70000000000002</v>
      </c>
      <c r="K26" s="1302"/>
      <c r="L26" s="21"/>
      <c r="M26" s="672"/>
      <c r="N26" s="1181"/>
      <c r="O26" s="22"/>
    </row>
    <row r="27" spans="1:18" s="1" customFormat="1" ht="28.5" customHeight="1" x14ac:dyDescent="0.2">
      <c r="A27" s="700" t="s">
        <v>18</v>
      </c>
      <c r="B27" s="170" t="s">
        <v>18</v>
      </c>
      <c r="C27" s="1164" t="s">
        <v>37</v>
      </c>
      <c r="D27" s="1166" t="s">
        <v>38</v>
      </c>
      <c r="E27" s="1168" t="s">
        <v>32</v>
      </c>
      <c r="F27" s="1170" t="s">
        <v>24</v>
      </c>
      <c r="G27" s="253" t="s">
        <v>39</v>
      </c>
      <c r="H27" s="802">
        <v>372.6</v>
      </c>
      <c r="I27" s="802">
        <v>372.6</v>
      </c>
      <c r="J27" s="802">
        <v>372.3</v>
      </c>
      <c r="K27" s="1172" t="s">
        <v>40</v>
      </c>
      <c r="L27" s="130">
        <v>102</v>
      </c>
      <c r="M27" s="131">
        <v>104</v>
      </c>
      <c r="N27" s="1182" t="s">
        <v>309</v>
      </c>
      <c r="O27" s="1183"/>
    </row>
    <row r="28" spans="1:18" s="1" customFormat="1" ht="28.5" customHeight="1" x14ac:dyDescent="0.2">
      <c r="A28" s="762"/>
      <c r="B28" s="763"/>
      <c r="C28" s="1272"/>
      <c r="D28" s="1240"/>
      <c r="E28" s="1241"/>
      <c r="F28" s="1153"/>
      <c r="G28" s="803" t="s">
        <v>25</v>
      </c>
      <c r="H28" s="804">
        <f>348.4-5</f>
        <v>343.4</v>
      </c>
      <c r="I28" s="804">
        <f>348.4-5+5</f>
        <v>348.4</v>
      </c>
      <c r="J28" s="804">
        <v>347.5</v>
      </c>
      <c r="K28" s="1188"/>
      <c r="L28" s="153"/>
      <c r="M28" s="154"/>
      <c r="N28" s="1184"/>
      <c r="O28" s="1185"/>
    </row>
    <row r="29" spans="1:18" s="1" customFormat="1" ht="14.25" customHeight="1" thickBot="1" x14ac:dyDescent="0.25">
      <c r="A29" s="699"/>
      <c r="B29" s="168"/>
      <c r="C29" s="1165"/>
      <c r="D29" s="1167"/>
      <c r="E29" s="1169"/>
      <c r="F29" s="1171"/>
      <c r="G29" s="42" t="s">
        <v>36</v>
      </c>
      <c r="H29" s="801">
        <f>SUM(H27:H28)</f>
        <v>716</v>
      </c>
      <c r="I29" s="801">
        <f>SUM(I27:I28)</f>
        <v>721</v>
      </c>
      <c r="J29" s="801">
        <f>SUM(J27:J28)</f>
        <v>719.8</v>
      </c>
      <c r="K29" s="1051"/>
      <c r="L29" s="695"/>
      <c r="M29" s="696"/>
      <c r="N29" s="1186"/>
      <c r="O29" s="1187"/>
    </row>
    <row r="30" spans="1:18" s="1" customFormat="1" ht="55.5" customHeight="1" x14ac:dyDescent="0.2">
      <c r="A30" s="1006" t="s">
        <v>18</v>
      </c>
      <c r="B30" s="1008" t="s">
        <v>18</v>
      </c>
      <c r="C30" s="1012" t="s">
        <v>41</v>
      </c>
      <c r="D30" s="1013" t="s">
        <v>42</v>
      </c>
      <c r="E30" s="1014"/>
      <c r="F30" s="1005" t="s">
        <v>24</v>
      </c>
      <c r="G30" s="29" t="s">
        <v>39</v>
      </c>
      <c r="H30" s="805">
        <v>118.2</v>
      </c>
      <c r="I30" s="805">
        <v>118.2</v>
      </c>
      <c r="J30" s="805">
        <v>118.1</v>
      </c>
      <c r="K30" s="115" t="s">
        <v>245</v>
      </c>
      <c r="L30" s="30">
        <v>4100</v>
      </c>
      <c r="M30" s="1015">
        <v>11465</v>
      </c>
      <c r="N30" s="253"/>
      <c r="O30" s="31"/>
    </row>
    <row r="31" spans="1:18" s="1" customFormat="1" ht="40.5" customHeight="1" x14ac:dyDescent="0.2">
      <c r="A31" s="702"/>
      <c r="B31" s="703"/>
      <c r="C31" s="186"/>
      <c r="D31" s="286"/>
      <c r="E31" s="704"/>
      <c r="F31" s="765"/>
      <c r="G31" s="705" t="s">
        <v>43</v>
      </c>
      <c r="H31" s="804">
        <v>4</v>
      </c>
      <c r="I31" s="804">
        <v>4</v>
      </c>
      <c r="J31" s="804">
        <v>4</v>
      </c>
      <c r="K31" s="1188" t="s">
        <v>246</v>
      </c>
      <c r="L31" s="1190">
        <v>110425</v>
      </c>
      <c r="M31" s="1192">
        <v>148096</v>
      </c>
      <c r="N31" s="1007"/>
      <c r="O31" s="1243"/>
    </row>
    <row r="32" spans="1:18" s="1" customFormat="1" ht="40.5" customHeight="1" x14ac:dyDescent="0.2">
      <c r="A32" s="702"/>
      <c r="B32" s="703"/>
      <c r="C32" s="186"/>
      <c r="D32" s="767"/>
      <c r="E32" s="704"/>
      <c r="F32" s="765"/>
      <c r="G32" s="705" t="s">
        <v>175</v>
      </c>
      <c r="H32" s="806">
        <v>68.7</v>
      </c>
      <c r="I32" s="807">
        <v>0.7</v>
      </c>
      <c r="J32" s="807">
        <v>0.7</v>
      </c>
      <c r="K32" s="1189"/>
      <c r="L32" s="1191"/>
      <c r="M32" s="1193"/>
      <c r="N32" s="808"/>
      <c r="O32" s="1244"/>
    </row>
    <row r="33" spans="1:19" s="1" customFormat="1" ht="93" customHeight="1" x14ac:dyDescent="0.2">
      <c r="A33" s="762"/>
      <c r="B33" s="774"/>
      <c r="C33" s="764"/>
      <c r="D33" s="286"/>
      <c r="E33" s="704"/>
      <c r="F33" s="765"/>
      <c r="G33" s="35" t="s">
        <v>25</v>
      </c>
      <c r="H33" s="806"/>
      <c r="I33" s="806">
        <v>68.7</v>
      </c>
      <c r="J33" s="806">
        <v>67.8</v>
      </c>
      <c r="K33" s="809" t="s">
        <v>116</v>
      </c>
      <c r="L33" s="810">
        <v>1</v>
      </c>
      <c r="M33" s="811">
        <v>1</v>
      </c>
      <c r="N33" s="812"/>
      <c r="O33" s="813"/>
    </row>
    <row r="34" spans="1:19" s="1" customFormat="1" ht="23.25" customHeight="1" x14ac:dyDescent="0.2">
      <c r="A34" s="762"/>
      <c r="B34" s="774"/>
      <c r="C34" s="764"/>
      <c r="D34" s="286"/>
      <c r="E34" s="704"/>
      <c r="F34" s="765"/>
      <c r="G34" s="32"/>
      <c r="H34" s="814"/>
      <c r="I34" s="814"/>
      <c r="J34" s="814"/>
      <c r="K34" s="1100" t="s">
        <v>226</v>
      </c>
      <c r="L34" s="172">
        <v>6</v>
      </c>
      <c r="M34" s="815">
        <v>6</v>
      </c>
      <c r="N34" s="816"/>
      <c r="O34" s="173"/>
    </row>
    <row r="35" spans="1:19" s="1" customFormat="1" ht="16.5" customHeight="1" thickBot="1" x14ac:dyDescent="0.25">
      <c r="A35" s="711"/>
      <c r="B35" s="175"/>
      <c r="C35" s="176"/>
      <c r="D35" s="295"/>
      <c r="E35" s="817"/>
      <c r="F35" s="761"/>
      <c r="G35" s="42" t="s">
        <v>36</v>
      </c>
      <c r="H35" s="801">
        <f>SUM(H30:H34)</f>
        <v>190.9</v>
      </c>
      <c r="I35" s="801">
        <f>SUM(I30:I34)</f>
        <v>191.60000000000002</v>
      </c>
      <c r="J35" s="801">
        <f>SUM(J30:J34)</f>
        <v>190.6</v>
      </c>
      <c r="K35" s="1253"/>
      <c r="L35" s="730"/>
      <c r="M35" s="818"/>
      <c r="N35" s="819"/>
      <c r="O35" s="820"/>
    </row>
    <row r="36" spans="1:19" s="1" customFormat="1" ht="43.5" customHeight="1" x14ac:dyDescent="0.2">
      <c r="A36" s="700" t="s">
        <v>18</v>
      </c>
      <c r="B36" s="170" t="s">
        <v>18</v>
      </c>
      <c r="C36" s="1164" t="s">
        <v>46</v>
      </c>
      <c r="D36" s="1281" t="s">
        <v>247</v>
      </c>
      <c r="E36" s="1168"/>
      <c r="F36" s="1170" t="s">
        <v>24</v>
      </c>
      <c r="G36" s="253" t="s">
        <v>248</v>
      </c>
      <c r="H36" s="821">
        <v>88.3</v>
      </c>
      <c r="I36" s="821">
        <v>88.3</v>
      </c>
      <c r="J36" s="805">
        <v>89.9</v>
      </c>
      <c r="K36" s="1129" t="s">
        <v>249</v>
      </c>
      <c r="L36" s="1285">
        <v>2244</v>
      </c>
      <c r="M36" s="1287">
        <v>412</v>
      </c>
      <c r="N36" s="1131" t="s">
        <v>310</v>
      </c>
      <c r="O36" s="1132"/>
    </row>
    <row r="37" spans="1:19" s="1" customFormat="1" ht="14.25" customHeight="1" x14ac:dyDescent="0.2">
      <c r="A37" s="762"/>
      <c r="B37" s="763"/>
      <c r="C37" s="1272"/>
      <c r="D37" s="1282"/>
      <c r="E37" s="1241"/>
      <c r="F37" s="1153"/>
      <c r="G37" s="701" t="s">
        <v>25</v>
      </c>
      <c r="H37" s="745">
        <v>7.8</v>
      </c>
      <c r="I37" s="745">
        <v>7.8</v>
      </c>
      <c r="J37" s="822">
        <v>1.6</v>
      </c>
      <c r="K37" s="1284"/>
      <c r="L37" s="1286"/>
      <c r="M37" s="1288"/>
      <c r="N37" s="1133"/>
      <c r="O37" s="1134"/>
    </row>
    <row r="38" spans="1:19" s="1" customFormat="1" ht="14.25" customHeight="1" x14ac:dyDescent="0.2">
      <c r="A38" s="762"/>
      <c r="B38" s="763"/>
      <c r="C38" s="1272"/>
      <c r="D38" s="1282"/>
      <c r="E38" s="1241"/>
      <c r="F38" s="1153"/>
      <c r="G38" s="701" t="s">
        <v>39</v>
      </c>
      <c r="H38" s="823">
        <v>7.8</v>
      </c>
      <c r="I38" s="823">
        <v>7.8</v>
      </c>
      <c r="J38" s="807">
        <v>7.8</v>
      </c>
      <c r="K38" s="1284"/>
      <c r="L38" s="1286"/>
      <c r="M38" s="1288"/>
      <c r="N38" s="1133"/>
      <c r="O38" s="1134"/>
    </row>
    <row r="39" spans="1:19" s="1" customFormat="1" ht="14.25" customHeight="1" thickBot="1" x14ac:dyDescent="0.25">
      <c r="A39" s="699"/>
      <c r="B39" s="168"/>
      <c r="C39" s="1165"/>
      <c r="D39" s="1283"/>
      <c r="E39" s="1169"/>
      <c r="F39" s="1171"/>
      <c r="G39" s="19" t="s">
        <v>36</v>
      </c>
      <c r="H39" s="800">
        <f>SUM(H36:H38)</f>
        <v>103.89999999999999</v>
      </c>
      <c r="I39" s="800">
        <f>SUM(I36:I38)</f>
        <v>103.89999999999999</v>
      </c>
      <c r="J39" s="801">
        <f>SUM(J36:J38)</f>
        <v>99.3</v>
      </c>
      <c r="K39" s="1000"/>
      <c r="L39" s="693"/>
      <c r="M39" s="914"/>
      <c r="N39" s="1135"/>
      <c r="O39" s="1136"/>
    </row>
    <row r="40" spans="1:19" s="1" customFormat="1" ht="19.5" customHeight="1" x14ac:dyDescent="0.2">
      <c r="A40" s="700" t="s">
        <v>18</v>
      </c>
      <c r="B40" s="170" t="s">
        <v>18</v>
      </c>
      <c r="C40" s="1164" t="s">
        <v>79</v>
      </c>
      <c r="D40" s="1166" t="s">
        <v>250</v>
      </c>
      <c r="E40" s="1168"/>
      <c r="F40" s="1170" t="s">
        <v>24</v>
      </c>
      <c r="G40" s="5" t="s">
        <v>25</v>
      </c>
      <c r="H40" s="825">
        <v>5</v>
      </c>
      <c r="I40" s="825">
        <v>5</v>
      </c>
      <c r="J40" s="805">
        <v>5</v>
      </c>
      <c r="K40" s="1172" t="s">
        <v>251</v>
      </c>
      <c r="L40" s="130">
        <v>1</v>
      </c>
      <c r="M40" s="321">
        <v>1</v>
      </c>
      <c r="N40" s="1172" t="s">
        <v>311</v>
      </c>
      <c r="O40" s="131"/>
    </row>
    <row r="41" spans="1:19" s="1" customFormat="1" ht="14.25" customHeight="1" thickBot="1" x14ac:dyDescent="0.25">
      <c r="A41" s="699"/>
      <c r="B41" s="168"/>
      <c r="C41" s="1165"/>
      <c r="D41" s="1167"/>
      <c r="E41" s="1169"/>
      <c r="F41" s="1171"/>
      <c r="G41" s="19" t="s">
        <v>36</v>
      </c>
      <c r="H41" s="800">
        <f t="shared" ref="H41:J41" si="0">SUM(H40:H40)</f>
        <v>5</v>
      </c>
      <c r="I41" s="800">
        <f t="shared" si="0"/>
        <v>5</v>
      </c>
      <c r="J41" s="801">
        <f t="shared" si="0"/>
        <v>5</v>
      </c>
      <c r="K41" s="1051"/>
      <c r="L41" s="695"/>
      <c r="M41" s="824"/>
      <c r="N41" s="1051"/>
      <c r="O41" s="696"/>
    </row>
    <row r="42" spans="1:19" s="1" customFormat="1" ht="29.25" customHeight="1" x14ac:dyDescent="0.2">
      <c r="A42" s="700" t="s">
        <v>18</v>
      </c>
      <c r="B42" s="170" t="s">
        <v>18</v>
      </c>
      <c r="C42" s="1164" t="s">
        <v>83</v>
      </c>
      <c r="D42" s="1166" t="s">
        <v>252</v>
      </c>
      <c r="E42" s="1168"/>
      <c r="F42" s="1170" t="s">
        <v>24</v>
      </c>
      <c r="G42" s="253" t="s">
        <v>253</v>
      </c>
      <c r="H42" s="825">
        <v>4.0999999999999996</v>
      </c>
      <c r="I42" s="825">
        <v>4.0999999999999996</v>
      </c>
      <c r="J42" s="805">
        <v>4.0999999999999996</v>
      </c>
      <c r="K42" s="1172" t="s">
        <v>254</v>
      </c>
      <c r="L42" s="130">
        <v>1</v>
      </c>
      <c r="M42" s="321">
        <v>1</v>
      </c>
      <c r="N42" s="1172" t="s">
        <v>312</v>
      </c>
      <c r="O42" s="131"/>
    </row>
    <row r="43" spans="1:19" s="1" customFormat="1" ht="14.25" customHeight="1" thickBot="1" x14ac:dyDescent="0.25">
      <c r="A43" s="699"/>
      <c r="B43" s="168"/>
      <c r="C43" s="1165"/>
      <c r="D43" s="1167"/>
      <c r="E43" s="1169"/>
      <c r="F43" s="1171"/>
      <c r="G43" s="19" t="s">
        <v>36</v>
      </c>
      <c r="H43" s="800">
        <f t="shared" ref="H43:J43" si="1">SUM(H42:H42)</f>
        <v>4.0999999999999996</v>
      </c>
      <c r="I43" s="800">
        <f t="shared" si="1"/>
        <v>4.0999999999999996</v>
      </c>
      <c r="J43" s="801">
        <f t="shared" si="1"/>
        <v>4.0999999999999996</v>
      </c>
      <c r="K43" s="1051"/>
      <c r="L43" s="695"/>
      <c r="M43" s="824"/>
      <c r="N43" s="1242"/>
      <c r="O43" s="696"/>
    </row>
    <row r="44" spans="1:19" s="1" customFormat="1" ht="15" customHeight="1" x14ac:dyDescent="0.2">
      <c r="A44" s="700" t="s">
        <v>18</v>
      </c>
      <c r="B44" s="170" t="s">
        <v>18</v>
      </c>
      <c r="C44" s="1164" t="s">
        <v>23</v>
      </c>
      <c r="D44" s="1166" t="s">
        <v>255</v>
      </c>
      <c r="E44" s="1168"/>
      <c r="F44" s="1170" t="s">
        <v>24</v>
      </c>
      <c r="G44" s="826" t="s">
        <v>253</v>
      </c>
      <c r="H44" s="805">
        <v>5</v>
      </c>
      <c r="I44" s="827">
        <v>12.6</v>
      </c>
      <c r="J44" s="827">
        <v>5.9</v>
      </c>
      <c r="K44" s="708" t="s">
        <v>256</v>
      </c>
      <c r="L44" s="153">
        <v>2</v>
      </c>
      <c r="M44" s="58">
        <v>2</v>
      </c>
      <c r="N44" s="1172" t="s">
        <v>257</v>
      </c>
      <c r="O44" s="154"/>
    </row>
    <row r="45" spans="1:19" s="1" customFormat="1" ht="15" customHeight="1" x14ac:dyDescent="0.2">
      <c r="A45" s="762"/>
      <c r="B45" s="763"/>
      <c r="C45" s="1272"/>
      <c r="D45" s="1240"/>
      <c r="E45" s="1241"/>
      <c r="F45" s="1153"/>
      <c r="G45" s="812" t="s">
        <v>150</v>
      </c>
      <c r="H45" s="828">
        <v>7.6</v>
      </c>
      <c r="I45" s="829"/>
      <c r="J45" s="829"/>
      <c r="K45" s="708"/>
      <c r="L45" s="153"/>
      <c r="M45" s="58"/>
      <c r="N45" s="1188"/>
      <c r="O45" s="154"/>
    </row>
    <row r="46" spans="1:19" s="1" customFormat="1" ht="14.25" customHeight="1" thickBot="1" x14ac:dyDescent="0.25">
      <c r="A46" s="699"/>
      <c r="B46" s="168"/>
      <c r="C46" s="1165"/>
      <c r="D46" s="1167"/>
      <c r="E46" s="1169"/>
      <c r="F46" s="1171"/>
      <c r="G46" s="42" t="s">
        <v>36</v>
      </c>
      <c r="H46" s="801">
        <f>SUM(H44:H45)</f>
        <v>12.6</v>
      </c>
      <c r="I46" s="801">
        <f>SUM(I44:I45)</f>
        <v>12.6</v>
      </c>
      <c r="J46" s="28">
        <f>SUM(J44:J45)</f>
        <v>5.9</v>
      </c>
      <c r="K46" s="57"/>
      <c r="L46" s="153"/>
      <c r="M46" s="58"/>
      <c r="N46" s="1188"/>
      <c r="O46" s="154"/>
    </row>
    <row r="47" spans="1:19" s="1" customFormat="1" ht="14.25" customHeight="1" thickBot="1" x14ac:dyDescent="0.25">
      <c r="A47" s="830" t="s">
        <v>18</v>
      </c>
      <c r="B47" s="178" t="s">
        <v>18</v>
      </c>
      <c r="C47" s="1273" t="s">
        <v>49</v>
      </c>
      <c r="D47" s="1274"/>
      <c r="E47" s="1274"/>
      <c r="F47" s="1274"/>
      <c r="G47" s="1275"/>
      <c r="H47" s="831">
        <f>+H35+H29+H26+H39+H41+H43+H46</f>
        <v>1164.5</v>
      </c>
      <c r="I47" s="831">
        <f>+I35+I29+I26+I39+I41+I43+I46</f>
        <v>1187</v>
      </c>
      <c r="J47" s="831">
        <f>+J35+J29+J26+J39+J41+J43+J46</f>
        <v>1164.3999999999999</v>
      </c>
      <c r="K47" s="832"/>
      <c r="L47" s="695"/>
      <c r="M47" s="824"/>
      <c r="N47" s="1051"/>
      <c r="O47" s="696"/>
    </row>
    <row r="48" spans="1:19" s="1" customFormat="1" ht="14.25" customHeight="1" thickBot="1" x14ac:dyDescent="0.25">
      <c r="A48" s="709" t="s">
        <v>18</v>
      </c>
      <c r="B48" s="179" t="s">
        <v>37</v>
      </c>
      <c r="C48" s="1254" t="s">
        <v>50</v>
      </c>
      <c r="D48" s="1255"/>
      <c r="E48" s="1255"/>
      <c r="F48" s="1255"/>
      <c r="G48" s="1255"/>
      <c r="H48" s="1255"/>
      <c r="I48" s="1255"/>
      <c r="J48" s="1255"/>
      <c r="K48" s="1255"/>
      <c r="L48" s="1255"/>
      <c r="M48" s="1255"/>
      <c r="N48" s="1255"/>
      <c r="O48" s="1256"/>
      <c r="S48" s="13"/>
    </row>
    <row r="49" spans="1:21" s="1" customFormat="1" ht="56.25" customHeight="1" x14ac:dyDescent="0.2">
      <c r="A49" s="833" t="s">
        <v>18</v>
      </c>
      <c r="B49" s="181" t="s">
        <v>37</v>
      </c>
      <c r="C49" s="186" t="s">
        <v>18</v>
      </c>
      <c r="D49" s="1257" t="s">
        <v>51</v>
      </c>
      <c r="E49" s="491"/>
      <c r="F49" s="1153" t="s">
        <v>24</v>
      </c>
      <c r="G49" s="701" t="s">
        <v>25</v>
      </c>
      <c r="H49" s="834">
        <v>962.5</v>
      </c>
      <c r="I49" s="835">
        <v>962.5</v>
      </c>
      <c r="J49" s="836">
        <v>962</v>
      </c>
      <c r="K49" s="183" t="s">
        <v>121</v>
      </c>
      <c r="L49" s="837" t="s">
        <v>258</v>
      </c>
      <c r="M49" s="838">
        <v>18</v>
      </c>
      <c r="N49" s="1258" t="s">
        <v>313</v>
      </c>
      <c r="O49" s="1259"/>
      <c r="T49" s="13"/>
    </row>
    <row r="50" spans="1:21" s="1" customFormat="1" ht="39" customHeight="1" x14ac:dyDescent="0.2">
      <c r="A50" s="702"/>
      <c r="B50" s="185"/>
      <c r="C50" s="186"/>
      <c r="D50" s="1257"/>
      <c r="E50" s="491"/>
      <c r="F50" s="1153"/>
      <c r="G50" s="839" t="s">
        <v>56</v>
      </c>
      <c r="H50" s="480">
        <f>67.8+7</f>
        <v>74.8</v>
      </c>
      <c r="I50" s="840">
        <f>67.8+7</f>
        <v>74.8</v>
      </c>
      <c r="J50" s="841">
        <v>74.8</v>
      </c>
      <c r="K50" s="1050" t="s">
        <v>53</v>
      </c>
      <c r="L50" s="747" t="s">
        <v>259</v>
      </c>
      <c r="M50" s="842" t="s">
        <v>259</v>
      </c>
      <c r="N50" s="1003"/>
      <c r="O50" s="1004"/>
    </row>
    <row r="51" spans="1:21" s="1" customFormat="1" ht="18" customHeight="1" x14ac:dyDescent="0.2">
      <c r="A51" s="702"/>
      <c r="B51" s="185"/>
      <c r="C51" s="186"/>
      <c r="D51" s="1257"/>
      <c r="E51" s="491"/>
      <c r="F51" s="765"/>
      <c r="G51" s="839" t="s">
        <v>43</v>
      </c>
      <c r="H51" s="844">
        <v>2.5</v>
      </c>
      <c r="I51" s="845">
        <v>2.5</v>
      </c>
      <c r="J51" s="846"/>
      <c r="K51" s="1189"/>
      <c r="L51" s="754"/>
      <c r="M51" s="556"/>
      <c r="N51" s="1001"/>
      <c r="O51" s="1002"/>
    </row>
    <row r="52" spans="1:21" s="1" customFormat="1" ht="43.5" customHeight="1" x14ac:dyDescent="0.2">
      <c r="A52" s="702"/>
      <c r="B52" s="185"/>
      <c r="C52" s="186"/>
      <c r="D52" s="772"/>
      <c r="E52" s="491"/>
      <c r="F52" s="765"/>
      <c r="G52" s="839" t="s">
        <v>175</v>
      </c>
      <c r="H52" s="845"/>
      <c r="I52" s="845">
        <v>3.4</v>
      </c>
      <c r="J52" s="847">
        <v>3.4</v>
      </c>
      <c r="K52" s="706" t="s">
        <v>119</v>
      </c>
      <c r="L52" s="848" t="s">
        <v>260</v>
      </c>
      <c r="M52" s="849" t="s">
        <v>261</v>
      </c>
      <c r="N52" s="1318" t="s">
        <v>314</v>
      </c>
      <c r="O52" s="1319"/>
    </row>
    <row r="53" spans="1:21" s="1" customFormat="1" ht="57" customHeight="1" x14ac:dyDescent="0.2">
      <c r="A53" s="702"/>
      <c r="B53" s="185"/>
      <c r="C53" s="186"/>
      <c r="D53" s="572"/>
      <c r="E53" s="491"/>
      <c r="F53" s="765"/>
      <c r="G53" s="554"/>
      <c r="H53" s="638"/>
      <c r="I53" s="850"/>
      <c r="J53" s="851"/>
      <c r="K53" s="1050" t="s">
        <v>262</v>
      </c>
      <c r="L53" s="573" t="s">
        <v>263</v>
      </c>
      <c r="M53" s="852" t="s">
        <v>264</v>
      </c>
      <c r="N53" s="1260" t="s">
        <v>315</v>
      </c>
      <c r="O53" s="1261"/>
    </row>
    <row r="54" spans="1:21" s="1" customFormat="1" ht="16.5" customHeight="1" thickBot="1" x14ac:dyDescent="0.25">
      <c r="A54" s="711"/>
      <c r="B54" s="175"/>
      <c r="C54" s="176"/>
      <c r="D54" s="493"/>
      <c r="E54" s="494"/>
      <c r="F54" s="761"/>
      <c r="G54" s="71" t="s">
        <v>36</v>
      </c>
      <c r="H54" s="28">
        <f>SUM(H49:H53)</f>
        <v>1039.8</v>
      </c>
      <c r="I54" s="801">
        <f>SUM(I49:I53)</f>
        <v>1043.2</v>
      </c>
      <c r="J54" s="20">
        <f>SUM(J49:J53)</f>
        <v>1040.2</v>
      </c>
      <c r="K54" s="1051"/>
      <c r="L54" s="716"/>
      <c r="M54" s="853"/>
      <c r="N54" s="1262"/>
      <c r="O54" s="1263"/>
    </row>
    <row r="55" spans="1:21" s="1" customFormat="1" ht="20.25" customHeight="1" x14ac:dyDescent="0.2">
      <c r="A55" s="712" t="s">
        <v>18</v>
      </c>
      <c r="B55" s="63" t="s">
        <v>37</v>
      </c>
      <c r="C55" s="163" t="s">
        <v>37</v>
      </c>
      <c r="D55" s="1264" t="s">
        <v>122</v>
      </c>
      <c r="E55" s="1267" t="s">
        <v>189</v>
      </c>
      <c r="F55" s="1170" t="s">
        <v>24</v>
      </c>
      <c r="G55" s="64" t="s">
        <v>43</v>
      </c>
      <c r="H55" s="102">
        <v>16</v>
      </c>
      <c r="I55" s="102">
        <v>16</v>
      </c>
      <c r="J55" s="854">
        <v>12.6</v>
      </c>
      <c r="K55" s="1270" t="s">
        <v>126</v>
      </c>
      <c r="L55" s="718" t="s">
        <v>92</v>
      </c>
      <c r="M55" s="855">
        <v>14</v>
      </c>
      <c r="N55" s="856"/>
      <c r="O55" s="857"/>
      <c r="S55" s="13"/>
    </row>
    <row r="56" spans="1:21" s="1" customFormat="1" ht="20.25" customHeight="1" x14ac:dyDescent="0.2">
      <c r="A56" s="713"/>
      <c r="B56" s="66"/>
      <c r="C56" s="162"/>
      <c r="D56" s="1265"/>
      <c r="E56" s="1268"/>
      <c r="F56" s="1153"/>
      <c r="G56" s="69" t="s">
        <v>175</v>
      </c>
      <c r="H56" s="516"/>
      <c r="I56" s="516">
        <v>0.8</v>
      </c>
      <c r="J56" s="858">
        <v>0.8</v>
      </c>
      <c r="K56" s="1271"/>
      <c r="L56" s="573"/>
      <c r="M56" s="859"/>
      <c r="N56" s="860"/>
      <c r="O56" s="843"/>
    </row>
    <row r="57" spans="1:21" s="1" customFormat="1" ht="15" customHeight="1" thickBot="1" x14ac:dyDescent="0.25">
      <c r="A57" s="715"/>
      <c r="B57" s="41"/>
      <c r="C57" s="164"/>
      <c r="D57" s="1266"/>
      <c r="E57" s="1269"/>
      <c r="F57" s="1171"/>
      <c r="G57" s="71" t="s">
        <v>36</v>
      </c>
      <c r="H57" s="28">
        <f t="shared" ref="H57" si="2">SUM(H55:H55)</f>
        <v>16</v>
      </c>
      <c r="I57" s="28">
        <f>SUM(I55:I56)</f>
        <v>16.8</v>
      </c>
      <c r="J57" s="801">
        <f>SUM(J55:J56)</f>
        <v>13.4</v>
      </c>
      <c r="K57" s="861"/>
      <c r="L57" s="716"/>
      <c r="M57" s="862"/>
      <c r="N57" s="863"/>
      <c r="O57" s="864"/>
    </row>
    <row r="58" spans="1:21" s="1" customFormat="1" ht="39.75" customHeight="1" x14ac:dyDescent="0.2">
      <c r="A58" s="712" t="s">
        <v>18</v>
      </c>
      <c r="B58" s="63" t="s">
        <v>37</v>
      </c>
      <c r="C58" s="163" t="s">
        <v>41</v>
      </c>
      <c r="D58" s="1245" t="s">
        <v>193</v>
      </c>
      <c r="E58" s="485"/>
      <c r="F58" s="1170" t="s">
        <v>24</v>
      </c>
      <c r="G58" s="78" t="s">
        <v>25</v>
      </c>
      <c r="H58" s="102">
        <v>9.5</v>
      </c>
      <c r="I58" s="102">
        <v>9.5</v>
      </c>
      <c r="J58" s="865">
        <v>9.5</v>
      </c>
      <c r="K58" s="717" t="s">
        <v>194</v>
      </c>
      <c r="L58" s="718" t="s">
        <v>227</v>
      </c>
      <c r="M58" s="866" t="s">
        <v>265</v>
      </c>
      <c r="N58" s="1247" t="s">
        <v>316</v>
      </c>
      <c r="O58" s="857"/>
    </row>
    <row r="59" spans="1:21" s="1" customFormat="1" ht="17.25" customHeight="1" thickBot="1" x14ac:dyDescent="0.25">
      <c r="A59" s="715"/>
      <c r="B59" s="41"/>
      <c r="C59" s="164"/>
      <c r="D59" s="1246"/>
      <c r="E59" s="719"/>
      <c r="F59" s="1171"/>
      <c r="G59" s="71" t="s">
        <v>36</v>
      </c>
      <c r="H59" s="28">
        <f>SUM(H58)</f>
        <v>9.5</v>
      </c>
      <c r="I59" s="28">
        <f>SUM(I58)</f>
        <v>9.5</v>
      </c>
      <c r="J59" s="801">
        <f t="shared" ref="J59" si="3">SUM(J58)</f>
        <v>9.5</v>
      </c>
      <c r="K59" s="557" t="s">
        <v>228</v>
      </c>
      <c r="L59" s="867" t="s">
        <v>63</v>
      </c>
      <c r="M59" s="868" t="s">
        <v>63</v>
      </c>
      <c r="N59" s="1248"/>
      <c r="O59" s="864"/>
    </row>
    <row r="60" spans="1:21" s="1" customFormat="1" ht="17.25" customHeight="1" x14ac:dyDescent="0.2">
      <c r="A60" s="712" t="s">
        <v>18</v>
      </c>
      <c r="B60" s="63" t="s">
        <v>37</v>
      </c>
      <c r="C60" s="163" t="s">
        <v>46</v>
      </c>
      <c r="D60" s="1245" t="s">
        <v>266</v>
      </c>
      <c r="E60" s="485"/>
      <c r="F60" s="1170" t="s">
        <v>24</v>
      </c>
      <c r="G60" s="78" t="s">
        <v>174</v>
      </c>
      <c r="H60" s="102">
        <v>2</v>
      </c>
      <c r="I60" s="102">
        <v>2</v>
      </c>
      <c r="J60" s="799"/>
      <c r="K60" s="717" t="s">
        <v>267</v>
      </c>
      <c r="L60" s="718" t="s">
        <v>63</v>
      </c>
      <c r="M60" s="866" t="s">
        <v>63</v>
      </c>
      <c r="N60" s="1179" t="s">
        <v>268</v>
      </c>
      <c r="O60" s="857"/>
    </row>
    <row r="61" spans="1:21" s="1" customFormat="1" ht="15" customHeight="1" thickBot="1" x14ac:dyDescent="0.25">
      <c r="A61" s="713"/>
      <c r="B61" s="66"/>
      <c r="C61" s="162"/>
      <c r="D61" s="1249"/>
      <c r="E61" s="486"/>
      <c r="F61" s="1153"/>
      <c r="G61" s="560" t="s">
        <v>150</v>
      </c>
      <c r="H61" s="516">
        <v>22</v>
      </c>
      <c r="I61" s="516">
        <v>22</v>
      </c>
      <c r="J61" s="858"/>
      <c r="K61" s="1250" t="s">
        <v>269</v>
      </c>
      <c r="L61" s="747"/>
      <c r="M61" s="869"/>
      <c r="N61" s="1180"/>
      <c r="O61" s="843"/>
    </row>
    <row r="62" spans="1:21" s="1" customFormat="1" ht="15" customHeight="1" thickBot="1" x14ac:dyDescent="0.25">
      <c r="A62" s="713"/>
      <c r="B62" s="66"/>
      <c r="C62" s="162"/>
      <c r="D62" s="1249"/>
      <c r="E62" s="486"/>
      <c r="F62" s="1153"/>
      <c r="G62" s="45" t="s">
        <v>70</v>
      </c>
      <c r="H62" s="27">
        <v>6.9</v>
      </c>
      <c r="I62" s="27">
        <v>6.9</v>
      </c>
      <c r="J62" s="799"/>
      <c r="K62" s="1251"/>
      <c r="L62" s="573"/>
      <c r="M62" s="870"/>
      <c r="N62" s="1180"/>
      <c r="O62" s="843"/>
      <c r="U62" s="871"/>
    </row>
    <row r="63" spans="1:21" s="1" customFormat="1" ht="17.25" customHeight="1" thickBot="1" x14ac:dyDescent="0.25">
      <c r="A63" s="715"/>
      <c r="B63" s="41"/>
      <c r="C63" s="164"/>
      <c r="D63" s="1246"/>
      <c r="E63" s="719"/>
      <c r="F63" s="1171"/>
      <c r="G63" s="71" t="s">
        <v>36</v>
      </c>
      <c r="H63" s="28">
        <f>SUM(H60:H62)</f>
        <v>30.9</v>
      </c>
      <c r="I63" s="28">
        <f>SUM(I60:I62)</f>
        <v>30.9</v>
      </c>
      <c r="J63" s="28">
        <f t="shared" ref="J63" si="4">SUM(J60:J62)</f>
        <v>0</v>
      </c>
      <c r="K63" s="1252"/>
      <c r="L63" s="716"/>
      <c r="M63" s="862"/>
      <c r="N63" s="863"/>
      <c r="O63" s="864"/>
    </row>
    <row r="64" spans="1:21" s="1" customFormat="1" ht="40.5" customHeight="1" x14ac:dyDescent="0.2">
      <c r="A64" s="712" t="s">
        <v>18</v>
      </c>
      <c r="B64" s="63" t="s">
        <v>37</v>
      </c>
      <c r="C64" s="163" t="s">
        <v>79</v>
      </c>
      <c r="D64" s="872" t="s">
        <v>270</v>
      </c>
      <c r="E64" s="485"/>
      <c r="F64" s="760" t="s">
        <v>24</v>
      </c>
      <c r="G64" s="78"/>
      <c r="H64" s="102"/>
      <c r="I64" s="102"/>
      <c r="J64" s="799"/>
      <c r="K64" s="746"/>
      <c r="L64" s="873"/>
      <c r="M64" s="874"/>
      <c r="N64" s="875"/>
      <c r="O64" s="876"/>
    </row>
    <row r="65" spans="1:20" s="1" customFormat="1" ht="66.75" customHeight="1" x14ac:dyDescent="0.2">
      <c r="A65" s="713"/>
      <c r="B65" s="66"/>
      <c r="C65" s="162"/>
      <c r="D65" s="877" t="s">
        <v>271</v>
      </c>
      <c r="E65" s="486"/>
      <c r="F65" s="268"/>
      <c r="G65" s="10" t="s">
        <v>25</v>
      </c>
      <c r="H65" s="477">
        <v>8.1999999999999993</v>
      </c>
      <c r="I65" s="477">
        <v>8.1999999999999993</v>
      </c>
      <c r="J65" s="858">
        <v>5.9</v>
      </c>
      <c r="K65" s="878" t="s">
        <v>272</v>
      </c>
      <c r="L65" s="879" t="s">
        <v>273</v>
      </c>
      <c r="M65" s="880" t="s">
        <v>274</v>
      </c>
      <c r="N65" s="881"/>
      <c r="O65" s="882" t="s">
        <v>317</v>
      </c>
    </row>
    <row r="66" spans="1:20" s="1" customFormat="1" ht="81.75" customHeight="1" x14ac:dyDescent="0.2">
      <c r="A66" s="713"/>
      <c r="B66" s="66"/>
      <c r="C66" s="162"/>
      <c r="D66" s="1305" t="s">
        <v>229</v>
      </c>
      <c r="E66" s="486"/>
      <c r="F66" s="1110"/>
      <c r="G66" s="883" t="s">
        <v>39</v>
      </c>
      <c r="H66" s="39">
        <v>3</v>
      </c>
      <c r="I66" s="39">
        <v>3</v>
      </c>
      <c r="J66" s="884">
        <v>3.9</v>
      </c>
      <c r="K66" s="1308" t="s">
        <v>275</v>
      </c>
      <c r="L66" s="879" t="s">
        <v>276</v>
      </c>
      <c r="M66" s="880" t="s">
        <v>277</v>
      </c>
      <c r="N66" s="881"/>
      <c r="O66" s="1310" t="s">
        <v>318</v>
      </c>
      <c r="R66" s="13"/>
      <c r="T66" s="13"/>
    </row>
    <row r="67" spans="1:20" s="1" customFormat="1" ht="16.5" customHeight="1" thickBot="1" x14ac:dyDescent="0.25">
      <c r="A67" s="715"/>
      <c r="B67" s="41"/>
      <c r="C67" s="164"/>
      <c r="D67" s="1306"/>
      <c r="E67" s="719"/>
      <c r="F67" s="1307"/>
      <c r="G67" s="71" t="s">
        <v>36</v>
      </c>
      <c r="H67" s="28">
        <f>SUM(H65:H66)</f>
        <v>11.2</v>
      </c>
      <c r="I67" s="28">
        <f>SUM(I65:I66)</f>
        <v>11.2</v>
      </c>
      <c r="J67" s="801">
        <f>SUM(J65:J66)</f>
        <v>9.8000000000000007</v>
      </c>
      <c r="K67" s="1309"/>
      <c r="L67" s="751"/>
      <c r="M67" s="885"/>
      <c r="N67" s="886"/>
      <c r="O67" s="1311"/>
    </row>
    <row r="68" spans="1:20" s="1" customFormat="1" ht="54" customHeight="1" x14ac:dyDescent="0.2">
      <c r="A68" s="712" t="s">
        <v>18</v>
      </c>
      <c r="B68" s="63" t="s">
        <v>37</v>
      </c>
      <c r="C68" s="163" t="s">
        <v>83</v>
      </c>
      <c r="D68" s="1312" t="s">
        <v>230</v>
      </c>
      <c r="E68" s="485"/>
      <c r="F68" s="887" t="s">
        <v>24</v>
      </c>
      <c r="G68" s="78" t="s">
        <v>25</v>
      </c>
      <c r="H68" s="102">
        <v>50</v>
      </c>
      <c r="I68" s="102">
        <v>55.1</v>
      </c>
      <c r="J68" s="795">
        <v>37.5</v>
      </c>
      <c r="K68" s="717" t="s">
        <v>231</v>
      </c>
      <c r="L68" s="718" t="s">
        <v>232</v>
      </c>
      <c r="M68" s="866" t="s">
        <v>278</v>
      </c>
      <c r="N68" s="888"/>
      <c r="O68" s="889" t="s">
        <v>319</v>
      </c>
    </row>
    <row r="69" spans="1:20" s="1" customFormat="1" ht="94.5" customHeight="1" x14ac:dyDescent="0.2">
      <c r="A69" s="713"/>
      <c r="B69" s="66"/>
      <c r="C69" s="162"/>
      <c r="D69" s="1313"/>
      <c r="E69" s="486"/>
      <c r="F69" s="890"/>
      <c r="G69" s="701"/>
      <c r="H69" s="865"/>
      <c r="I69" s="891"/>
      <c r="J69" s="865"/>
      <c r="K69" s="1308" t="s">
        <v>279</v>
      </c>
      <c r="L69" s="879" t="s">
        <v>63</v>
      </c>
      <c r="M69" s="880" t="s">
        <v>280</v>
      </c>
      <c r="N69" s="1314" t="s">
        <v>320</v>
      </c>
      <c r="O69" s="1315"/>
    </row>
    <row r="70" spans="1:20" s="1" customFormat="1" ht="14.25" customHeight="1" x14ac:dyDescent="0.2">
      <c r="A70" s="713"/>
      <c r="B70" s="66"/>
      <c r="C70" s="570"/>
      <c r="D70" s="1313"/>
      <c r="E70" s="486"/>
      <c r="F70" s="890"/>
      <c r="G70" s="892" t="s">
        <v>36</v>
      </c>
      <c r="H70" s="893">
        <f t="shared" ref="H70:J70" si="5">H68</f>
        <v>50</v>
      </c>
      <c r="I70" s="893">
        <f t="shared" si="5"/>
        <v>55.1</v>
      </c>
      <c r="J70" s="893">
        <f t="shared" si="5"/>
        <v>37.5</v>
      </c>
      <c r="K70" s="1143"/>
      <c r="L70" s="894"/>
      <c r="M70" s="895"/>
      <c r="N70" s="1316"/>
      <c r="O70" s="1317"/>
    </row>
    <row r="71" spans="1:20" s="1" customFormat="1" ht="15.75" customHeight="1" thickBot="1" x14ac:dyDescent="0.25">
      <c r="A71" s="720" t="s">
        <v>18</v>
      </c>
      <c r="B71" s="773" t="s">
        <v>37</v>
      </c>
      <c r="C71" s="1320" t="s">
        <v>49</v>
      </c>
      <c r="D71" s="1321"/>
      <c r="E71" s="1321"/>
      <c r="F71" s="1321"/>
      <c r="G71" s="1322"/>
      <c r="H71" s="896">
        <f>+H70+H59+H57+H54+H67+H63</f>
        <v>1157.4000000000001</v>
      </c>
      <c r="I71" s="896">
        <f>+I70+I59+I57+I54+I67+I63</f>
        <v>1166.7000000000003</v>
      </c>
      <c r="J71" s="896">
        <f>+J70+J59+J57+J54+J67+J63</f>
        <v>1110.4000000000001</v>
      </c>
      <c r="K71" s="1323"/>
      <c r="L71" s="1324"/>
      <c r="M71" s="1324"/>
      <c r="N71" s="1324"/>
      <c r="O71" s="1325"/>
    </row>
    <row r="72" spans="1:20" s="1" customFormat="1" ht="13.5" thickBot="1" x14ac:dyDescent="0.25">
      <c r="A72" s="722" t="s">
        <v>18</v>
      </c>
      <c r="B72" s="61" t="s">
        <v>41</v>
      </c>
      <c r="C72" s="1326" t="s">
        <v>67</v>
      </c>
      <c r="D72" s="1327"/>
      <c r="E72" s="1327"/>
      <c r="F72" s="1327"/>
      <c r="G72" s="1327"/>
      <c r="H72" s="1327"/>
      <c r="I72" s="1327"/>
      <c r="J72" s="1328"/>
      <c r="K72" s="1327"/>
      <c r="L72" s="1327"/>
      <c r="M72" s="1327"/>
      <c r="N72" s="1327"/>
      <c r="O72" s="1329"/>
    </row>
    <row r="73" spans="1:20" s="1" customFormat="1" ht="18.75" customHeight="1" x14ac:dyDescent="0.2">
      <c r="A73" s="1072" t="s">
        <v>18</v>
      </c>
      <c r="B73" s="1075" t="s">
        <v>41</v>
      </c>
      <c r="C73" s="1078" t="s">
        <v>18</v>
      </c>
      <c r="D73" s="1330" t="s">
        <v>281</v>
      </c>
      <c r="E73" s="1333" t="s">
        <v>68</v>
      </c>
      <c r="F73" s="1087" t="s">
        <v>63</v>
      </c>
      <c r="G73" s="674" t="s">
        <v>25</v>
      </c>
      <c r="H73" s="46">
        <v>50</v>
      </c>
      <c r="I73" s="897">
        <v>50</v>
      </c>
      <c r="J73" s="609">
        <v>50</v>
      </c>
      <c r="K73" s="1336" t="s">
        <v>190</v>
      </c>
      <c r="L73" s="1160">
        <v>100</v>
      </c>
      <c r="M73" s="1162">
        <v>100</v>
      </c>
      <c r="N73" s="898"/>
      <c r="O73" s="726"/>
    </row>
    <row r="74" spans="1:20" s="1" customFormat="1" ht="18.75" customHeight="1" x14ac:dyDescent="0.2">
      <c r="A74" s="1073"/>
      <c r="B74" s="1076"/>
      <c r="C74" s="1079"/>
      <c r="D74" s="1331"/>
      <c r="E74" s="1334"/>
      <c r="F74" s="1088"/>
      <c r="G74" s="728"/>
      <c r="H74" s="673"/>
      <c r="I74" s="807"/>
      <c r="J74" s="729"/>
      <c r="K74" s="1337"/>
      <c r="L74" s="1339"/>
      <c r="M74" s="1340"/>
      <c r="N74" s="899"/>
      <c r="O74" s="292"/>
    </row>
    <row r="75" spans="1:20" s="1" customFormat="1" ht="16.5" customHeight="1" thickBot="1" x14ac:dyDescent="0.25">
      <c r="A75" s="1074"/>
      <c r="B75" s="1077"/>
      <c r="C75" s="1080"/>
      <c r="D75" s="1332"/>
      <c r="E75" s="1335"/>
      <c r="F75" s="1089"/>
      <c r="G75" s="770" t="s">
        <v>36</v>
      </c>
      <c r="H75" s="512">
        <f t="shared" ref="H75" si="6">SUM(H73:H73)</f>
        <v>50</v>
      </c>
      <c r="I75" s="900">
        <f t="shared" ref="I75:J75" si="7">SUM(I73:I73)</f>
        <v>50</v>
      </c>
      <c r="J75" s="900">
        <f t="shared" si="7"/>
        <v>50</v>
      </c>
      <c r="K75" s="1338"/>
      <c r="L75" s="1161"/>
      <c r="M75" s="1163"/>
      <c r="N75" s="901"/>
      <c r="O75" s="902"/>
    </row>
    <row r="76" spans="1:20" s="1" customFormat="1" ht="26.25" customHeight="1" x14ac:dyDescent="0.2">
      <c r="A76" s="1072" t="s">
        <v>18</v>
      </c>
      <c r="B76" s="1075" t="s">
        <v>41</v>
      </c>
      <c r="C76" s="1078" t="s">
        <v>37</v>
      </c>
      <c r="D76" s="1156" t="s">
        <v>282</v>
      </c>
      <c r="E76" s="1084" t="s">
        <v>68</v>
      </c>
      <c r="F76" s="1087" t="s">
        <v>24</v>
      </c>
      <c r="G76" s="674" t="s">
        <v>25</v>
      </c>
      <c r="H76" s="46">
        <v>110</v>
      </c>
      <c r="I76" s="897">
        <v>110</v>
      </c>
      <c r="J76" s="727">
        <v>109.5</v>
      </c>
      <c r="K76" s="1158" t="s">
        <v>283</v>
      </c>
      <c r="L76" s="1160">
        <v>1</v>
      </c>
      <c r="M76" s="1162">
        <v>1</v>
      </c>
      <c r="N76" s="898"/>
      <c r="O76" s="726"/>
    </row>
    <row r="77" spans="1:20" s="1" customFormat="1" ht="15.75" customHeight="1" thickBot="1" x14ac:dyDescent="0.25">
      <c r="A77" s="1074"/>
      <c r="B77" s="1077"/>
      <c r="C77" s="1080"/>
      <c r="D77" s="1157"/>
      <c r="E77" s="1086"/>
      <c r="F77" s="1089"/>
      <c r="G77" s="770" t="s">
        <v>36</v>
      </c>
      <c r="H77" s="512">
        <f>SUM(H76:H76)</f>
        <v>110</v>
      </c>
      <c r="I77" s="900">
        <f>SUM(I76:I76)</f>
        <v>110</v>
      </c>
      <c r="J77" s="900">
        <f>SUM(J76:J76)</f>
        <v>109.5</v>
      </c>
      <c r="K77" s="1159"/>
      <c r="L77" s="1161"/>
      <c r="M77" s="1163"/>
      <c r="N77" s="901"/>
      <c r="O77" s="902"/>
    </row>
    <row r="78" spans="1:20" s="1" customFormat="1" ht="22.5" customHeight="1" x14ac:dyDescent="0.2">
      <c r="A78" s="1072" t="s">
        <v>18</v>
      </c>
      <c r="B78" s="1075" t="s">
        <v>41</v>
      </c>
      <c r="C78" s="1078" t="s">
        <v>41</v>
      </c>
      <c r="D78" s="1150" t="s">
        <v>284</v>
      </c>
      <c r="E78" s="1140" t="s">
        <v>181</v>
      </c>
      <c r="F78" s="1120" t="s">
        <v>66</v>
      </c>
      <c r="G78" s="903" t="s">
        <v>25</v>
      </c>
      <c r="H78" s="39">
        <v>50</v>
      </c>
      <c r="I78" s="884">
        <v>50</v>
      </c>
      <c r="J78" s="904">
        <v>0</v>
      </c>
      <c r="K78" s="1129" t="s">
        <v>285</v>
      </c>
      <c r="L78" s="905">
        <v>100</v>
      </c>
      <c r="M78" s="749">
        <v>0</v>
      </c>
      <c r="N78" s="1131" t="s">
        <v>321</v>
      </c>
      <c r="O78" s="1132"/>
    </row>
    <row r="79" spans="1:20" s="1" customFormat="1" ht="22.5" customHeight="1" x14ac:dyDescent="0.2">
      <c r="A79" s="1073"/>
      <c r="B79" s="1076"/>
      <c r="C79" s="1079"/>
      <c r="D79" s="1151"/>
      <c r="E79" s="1141"/>
      <c r="F79" s="1153"/>
      <c r="G79" s="906" t="s">
        <v>235</v>
      </c>
      <c r="H79" s="478">
        <v>4.8</v>
      </c>
      <c r="I79" s="907">
        <v>4.8</v>
      </c>
      <c r="J79" s="908">
        <v>2.7</v>
      </c>
      <c r="K79" s="1130"/>
      <c r="L79" s="909"/>
      <c r="M79" s="910"/>
      <c r="N79" s="1133"/>
      <c r="O79" s="1134"/>
    </row>
    <row r="80" spans="1:20" s="1" customFormat="1" ht="22.5" customHeight="1" x14ac:dyDescent="0.2">
      <c r="A80" s="1073"/>
      <c r="B80" s="1076"/>
      <c r="C80" s="1079"/>
      <c r="D80" s="1151"/>
      <c r="E80" s="1141"/>
      <c r="F80" s="1153"/>
      <c r="G80" s="906" t="s">
        <v>150</v>
      </c>
      <c r="H80" s="478">
        <v>1000</v>
      </c>
      <c r="I80" s="907">
        <v>1000</v>
      </c>
      <c r="J80" s="655"/>
      <c r="K80" s="911" t="s">
        <v>236</v>
      </c>
      <c r="L80" s="733">
        <v>70</v>
      </c>
      <c r="M80" s="750">
        <v>0</v>
      </c>
      <c r="N80" s="1133"/>
      <c r="O80" s="1134"/>
    </row>
    <row r="81" spans="1:19" s="1" customFormat="1" ht="39" customHeight="1" thickBot="1" x14ac:dyDescent="0.25">
      <c r="A81" s="1074"/>
      <c r="B81" s="1077"/>
      <c r="C81" s="1080"/>
      <c r="D81" s="1152"/>
      <c r="E81" s="484" t="s">
        <v>68</v>
      </c>
      <c r="F81" s="1123"/>
      <c r="G81" s="912" t="s">
        <v>36</v>
      </c>
      <c r="H81" s="28">
        <f>SUM(H78:H80)</f>
        <v>1054.8</v>
      </c>
      <c r="I81" s="801">
        <f>SUM(I78:I80)</f>
        <v>1054.8</v>
      </c>
      <c r="J81" s="602">
        <f>SUM(J78:J80)</f>
        <v>2.7</v>
      </c>
      <c r="K81" s="913"/>
      <c r="L81" s="693"/>
      <c r="M81" s="914"/>
      <c r="N81" s="1135"/>
      <c r="O81" s="1136"/>
    </row>
    <row r="82" spans="1:19" s="1" customFormat="1" ht="20.25" customHeight="1" x14ac:dyDescent="0.2">
      <c r="A82" s="1072" t="s">
        <v>18</v>
      </c>
      <c r="B82" s="1075" t="s">
        <v>41</v>
      </c>
      <c r="C82" s="1078" t="s">
        <v>46</v>
      </c>
      <c r="D82" s="1137" t="s">
        <v>286</v>
      </c>
      <c r="E82" s="1140" t="s">
        <v>181</v>
      </c>
      <c r="F82" s="1109" t="s">
        <v>66</v>
      </c>
      <c r="G82" s="915" t="s">
        <v>235</v>
      </c>
      <c r="H82" s="39">
        <v>100</v>
      </c>
      <c r="I82" s="884">
        <v>41</v>
      </c>
      <c r="J82" s="714">
        <v>14.1</v>
      </c>
      <c r="K82" s="1142" t="s">
        <v>287</v>
      </c>
      <c r="L82" s="768">
        <v>40</v>
      </c>
      <c r="M82" s="916">
        <v>0</v>
      </c>
      <c r="N82" s="1144" t="s">
        <v>322</v>
      </c>
      <c r="O82" s="1145"/>
    </row>
    <row r="83" spans="1:19" s="1" customFormat="1" ht="20.25" customHeight="1" x14ac:dyDescent="0.2">
      <c r="A83" s="1073"/>
      <c r="B83" s="1076"/>
      <c r="C83" s="1079"/>
      <c r="D83" s="1138"/>
      <c r="E83" s="1141"/>
      <c r="F83" s="1110"/>
      <c r="G83" s="917" t="s">
        <v>70</v>
      </c>
      <c r="H83" s="478">
        <v>250</v>
      </c>
      <c r="I83" s="907">
        <v>250</v>
      </c>
      <c r="J83" s="655"/>
      <c r="K83" s="1143"/>
      <c r="L83" s="769"/>
      <c r="M83" s="918"/>
      <c r="N83" s="1146"/>
      <c r="O83" s="1147"/>
    </row>
    <row r="84" spans="1:19" s="1" customFormat="1" ht="24.75" customHeight="1" x14ac:dyDescent="0.2">
      <c r="A84" s="1073"/>
      <c r="B84" s="1076"/>
      <c r="C84" s="1079"/>
      <c r="D84" s="1138"/>
      <c r="E84" s="1141"/>
      <c r="F84" s="1110"/>
      <c r="G84" s="158"/>
      <c r="H84" s="673"/>
      <c r="I84" s="807"/>
      <c r="J84" s="729"/>
      <c r="K84" s="1143"/>
      <c r="L84" s="769"/>
      <c r="M84" s="918"/>
      <c r="N84" s="1146"/>
      <c r="O84" s="1147"/>
    </row>
    <row r="85" spans="1:19" s="1" customFormat="1" ht="15.75" customHeight="1" thickBot="1" x14ac:dyDescent="0.25">
      <c r="A85" s="1074"/>
      <c r="B85" s="1077"/>
      <c r="C85" s="1080"/>
      <c r="D85" s="1139"/>
      <c r="E85" s="919"/>
      <c r="F85" s="1111"/>
      <c r="G85" s="770" t="s">
        <v>36</v>
      </c>
      <c r="H85" s="512">
        <f>SUM(H82:H84)</f>
        <v>350</v>
      </c>
      <c r="I85" s="900">
        <f>SUM(I82:I84)</f>
        <v>291</v>
      </c>
      <c r="J85" s="920">
        <f>SUM(J82:J84)</f>
        <v>14.1</v>
      </c>
      <c r="K85" s="921"/>
      <c r="L85" s="769"/>
      <c r="M85" s="918"/>
      <c r="N85" s="1148"/>
      <c r="O85" s="1149"/>
    </row>
    <row r="86" spans="1:19" s="1" customFormat="1" ht="14.25" customHeight="1" x14ac:dyDescent="0.2">
      <c r="A86" s="1072" t="s">
        <v>18</v>
      </c>
      <c r="B86" s="1075" t="s">
        <v>41</v>
      </c>
      <c r="C86" s="1341" t="s">
        <v>79</v>
      </c>
      <c r="D86" s="1344" t="s">
        <v>288</v>
      </c>
      <c r="E86" s="922" t="s">
        <v>68</v>
      </c>
      <c r="F86" s="1120" t="s">
        <v>66</v>
      </c>
      <c r="G86" s="923" t="s">
        <v>235</v>
      </c>
      <c r="H86" s="723">
        <v>6</v>
      </c>
      <c r="I86" s="827">
        <v>6</v>
      </c>
      <c r="J86" s="724">
        <v>6</v>
      </c>
      <c r="K86" s="924" t="s">
        <v>93</v>
      </c>
      <c r="L86" s="755">
        <v>100</v>
      </c>
      <c r="M86" s="925">
        <v>100</v>
      </c>
      <c r="N86" s="926"/>
      <c r="O86" s="927"/>
    </row>
    <row r="87" spans="1:19" s="1" customFormat="1" ht="14.25" customHeight="1" x14ac:dyDescent="0.2">
      <c r="A87" s="1073"/>
      <c r="B87" s="1076"/>
      <c r="C87" s="1342"/>
      <c r="D87" s="1345"/>
      <c r="E87" s="1126" t="s">
        <v>180</v>
      </c>
      <c r="F87" s="1121"/>
      <c r="G87" s="928"/>
      <c r="H87" s="707"/>
      <c r="I87" s="814"/>
      <c r="J87" s="929"/>
      <c r="K87" s="1348"/>
      <c r="L87" s="930"/>
      <c r="M87" s="931"/>
      <c r="N87" s="932"/>
      <c r="O87" s="933"/>
      <c r="P87" s="13"/>
      <c r="S87" s="13"/>
    </row>
    <row r="88" spans="1:19" s="1" customFormat="1" ht="14.25" customHeight="1" x14ac:dyDescent="0.2">
      <c r="A88" s="1073"/>
      <c r="B88" s="1076"/>
      <c r="C88" s="1342"/>
      <c r="D88" s="1346"/>
      <c r="E88" s="1127"/>
      <c r="F88" s="1122"/>
      <c r="G88" s="934"/>
      <c r="H88" s="707"/>
      <c r="I88" s="814"/>
      <c r="J88" s="935"/>
      <c r="K88" s="1348"/>
      <c r="L88" s="725"/>
      <c r="M88" s="936"/>
      <c r="N88" s="937"/>
      <c r="O88" s="933"/>
    </row>
    <row r="89" spans="1:19" s="1" customFormat="1" ht="14.25" customHeight="1" thickBot="1" x14ac:dyDescent="0.25">
      <c r="A89" s="1074"/>
      <c r="B89" s="1077"/>
      <c r="C89" s="1343"/>
      <c r="D89" s="1347"/>
      <c r="E89" s="1128"/>
      <c r="F89" s="1123"/>
      <c r="G89" s="71" t="s">
        <v>36</v>
      </c>
      <c r="H89" s="512">
        <f>SUM(H86:H88)</f>
        <v>6</v>
      </c>
      <c r="I89" s="900">
        <f>SUM(I86:I88)</f>
        <v>6</v>
      </c>
      <c r="J89" s="900">
        <f>SUM(J86:J88)</f>
        <v>6</v>
      </c>
      <c r="K89" s="938"/>
      <c r="L89" s="756"/>
      <c r="M89" s="939"/>
      <c r="N89" s="940"/>
      <c r="O89" s="941"/>
    </row>
    <row r="90" spans="1:19" s="1" customFormat="1" ht="14.25" customHeight="1" x14ac:dyDescent="0.2">
      <c r="A90" s="1072" t="s">
        <v>18</v>
      </c>
      <c r="B90" s="1075" t="s">
        <v>41</v>
      </c>
      <c r="C90" s="1341" t="s">
        <v>83</v>
      </c>
      <c r="D90" s="1344" t="s">
        <v>233</v>
      </c>
      <c r="E90" s="922" t="s">
        <v>68</v>
      </c>
      <c r="F90" s="1120" t="s">
        <v>66</v>
      </c>
      <c r="G90" s="923" t="s">
        <v>70</v>
      </c>
      <c r="H90" s="723">
        <v>11.8</v>
      </c>
      <c r="I90" s="827">
        <v>11.8</v>
      </c>
      <c r="J90" s="724">
        <v>11.8</v>
      </c>
      <c r="K90" s="1124" t="s">
        <v>234</v>
      </c>
      <c r="L90" s="1116">
        <v>1</v>
      </c>
      <c r="M90" s="1118">
        <v>1</v>
      </c>
      <c r="N90" s="926"/>
      <c r="O90" s="927"/>
    </row>
    <row r="91" spans="1:19" s="1" customFormat="1" ht="14.25" customHeight="1" x14ac:dyDescent="0.2">
      <c r="A91" s="1073"/>
      <c r="B91" s="1076"/>
      <c r="C91" s="1342"/>
      <c r="D91" s="1345"/>
      <c r="E91" s="1126" t="s">
        <v>180</v>
      </c>
      <c r="F91" s="1121"/>
      <c r="G91" s="928"/>
      <c r="H91" s="707"/>
      <c r="I91" s="814"/>
      <c r="J91" s="929"/>
      <c r="K91" s="1125"/>
      <c r="L91" s="1117"/>
      <c r="M91" s="1119"/>
      <c r="N91" s="932"/>
      <c r="O91" s="933"/>
      <c r="P91" s="13"/>
    </row>
    <row r="92" spans="1:19" s="1" customFormat="1" ht="14.25" customHeight="1" x14ac:dyDescent="0.2">
      <c r="A92" s="1073"/>
      <c r="B92" s="1076"/>
      <c r="C92" s="1342"/>
      <c r="D92" s="1346"/>
      <c r="E92" s="1127"/>
      <c r="F92" s="1122"/>
      <c r="G92" s="934"/>
      <c r="H92" s="707"/>
      <c r="I92" s="814"/>
      <c r="J92" s="935"/>
      <c r="K92" s="1125"/>
      <c r="L92" s="1117"/>
      <c r="M92" s="936"/>
      <c r="N92" s="937"/>
      <c r="O92" s="933"/>
    </row>
    <row r="93" spans="1:19" s="1" customFormat="1" ht="14.25" customHeight="1" thickBot="1" x14ac:dyDescent="0.25">
      <c r="A93" s="1074"/>
      <c r="B93" s="1077"/>
      <c r="C93" s="1343"/>
      <c r="D93" s="1347"/>
      <c r="E93" s="1128"/>
      <c r="F93" s="1123"/>
      <c r="G93" s="71" t="s">
        <v>36</v>
      </c>
      <c r="H93" s="512">
        <f>SUM(H90:H92)</f>
        <v>11.8</v>
      </c>
      <c r="I93" s="900">
        <f>SUM(I90:I92)</f>
        <v>11.8</v>
      </c>
      <c r="J93" s="900">
        <f>SUM(J90:J92)</f>
        <v>11.8</v>
      </c>
      <c r="K93" s="938"/>
      <c r="L93" s="756"/>
      <c r="M93" s="939"/>
      <c r="N93" s="940"/>
      <c r="O93" s="941"/>
    </row>
    <row r="94" spans="1:19" s="1" customFormat="1" ht="47.25" customHeight="1" x14ac:dyDescent="0.2">
      <c r="A94" s="1072" t="s">
        <v>18</v>
      </c>
      <c r="B94" s="1075" t="s">
        <v>41</v>
      </c>
      <c r="C94" s="1078" t="s">
        <v>23</v>
      </c>
      <c r="D94" s="1106" t="s">
        <v>289</v>
      </c>
      <c r="E94" s="942" t="s">
        <v>68</v>
      </c>
      <c r="F94" s="1109" t="s">
        <v>66</v>
      </c>
      <c r="G94" s="943" t="s">
        <v>25</v>
      </c>
      <c r="H94" s="46">
        <v>40</v>
      </c>
      <c r="I94" s="897">
        <v>40</v>
      </c>
      <c r="J94" s="609">
        <v>0</v>
      </c>
      <c r="K94" s="944" t="s">
        <v>290</v>
      </c>
      <c r="L94" s="945">
        <v>1</v>
      </c>
      <c r="M94" s="946">
        <v>0</v>
      </c>
      <c r="N94" s="1090" t="s">
        <v>323</v>
      </c>
      <c r="O94" s="1091"/>
      <c r="S94" s="13"/>
    </row>
    <row r="95" spans="1:19" s="1" customFormat="1" ht="45" customHeight="1" x14ac:dyDescent="0.2">
      <c r="A95" s="1073"/>
      <c r="B95" s="1076"/>
      <c r="C95" s="1079"/>
      <c r="D95" s="1107"/>
      <c r="E95" s="1112" t="s">
        <v>180</v>
      </c>
      <c r="F95" s="1110"/>
      <c r="G95" s="947"/>
      <c r="H95" s="659"/>
      <c r="I95" s="804"/>
      <c r="J95" s="710"/>
      <c r="K95" s="1114"/>
      <c r="L95" s="948"/>
      <c r="M95" s="949"/>
      <c r="N95" s="1092"/>
      <c r="O95" s="1093"/>
    </row>
    <row r="96" spans="1:19" s="1" customFormat="1" ht="15.75" customHeight="1" thickBot="1" x14ac:dyDescent="0.25">
      <c r="A96" s="1074"/>
      <c r="B96" s="1077"/>
      <c r="C96" s="1080"/>
      <c r="D96" s="1108"/>
      <c r="E96" s="1113"/>
      <c r="F96" s="1111"/>
      <c r="G96" s="912" t="s">
        <v>36</v>
      </c>
      <c r="H96" s="28">
        <f t="shared" ref="H96:J96" si="8">SUM(H94:H95)</f>
        <v>40</v>
      </c>
      <c r="I96" s="801">
        <f t="shared" si="8"/>
        <v>40</v>
      </c>
      <c r="J96" s="602">
        <f t="shared" si="8"/>
        <v>0</v>
      </c>
      <c r="K96" s="1115"/>
      <c r="L96" s="948"/>
      <c r="M96" s="950"/>
      <c r="N96" s="1094"/>
      <c r="O96" s="1095"/>
    </row>
    <row r="97" spans="1:22" s="1" customFormat="1" ht="28.5" customHeight="1" x14ac:dyDescent="0.2">
      <c r="A97" s="1072" t="s">
        <v>18</v>
      </c>
      <c r="B97" s="1075" t="s">
        <v>41</v>
      </c>
      <c r="C97" s="1078" t="s">
        <v>87</v>
      </c>
      <c r="D97" s="1081" t="s">
        <v>291</v>
      </c>
      <c r="E97" s="1084" t="s">
        <v>68</v>
      </c>
      <c r="F97" s="1087" t="s">
        <v>66</v>
      </c>
      <c r="G97" s="674" t="s">
        <v>25</v>
      </c>
      <c r="H97" s="46">
        <v>33</v>
      </c>
      <c r="I97" s="897">
        <v>33</v>
      </c>
      <c r="J97" s="609">
        <v>7</v>
      </c>
      <c r="K97" s="951" t="s">
        <v>292</v>
      </c>
      <c r="L97" s="945">
        <v>1</v>
      </c>
      <c r="M97" s="952">
        <v>0</v>
      </c>
      <c r="N97" s="1090" t="s">
        <v>303</v>
      </c>
      <c r="O97" s="1091"/>
    </row>
    <row r="98" spans="1:22" s="1" customFormat="1" ht="14.25" customHeight="1" x14ac:dyDescent="0.2">
      <c r="A98" s="1073"/>
      <c r="B98" s="1076"/>
      <c r="C98" s="1079"/>
      <c r="D98" s="1082"/>
      <c r="E98" s="1085"/>
      <c r="F98" s="1088"/>
      <c r="G98" s="953"/>
      <c r="H98" s="659"/>
      <c r="I98" s="804"/>
      <c r="J98" s="710"/>
      <c r="K98" s="954"/>
      <c r="L98" s="948"/>
      <c r="M98" s="955"/>
      <c r="N98" s="1092"/>
      <c r="O98" s="1093"/>
    </row>
    <row r="99" spans="1:22" s="1" customFormat="1" ht="15.75" customHeight="1" thickBot="1" x14ac:dyDescent="0.25">
      <c r="A99" s="1074"/>
      <c r="B99" s="1077"/>
      <c r="C99" s="1080"/>
      <c r="D99" s="1083"/>
      <c r="E99" s="1086"/>
      <c r="F99" s="1089"/>
      <c r="G99" s="956" t="s">
        <v>36</v>
      </c>
      <c r="H99" s="637">
        <f t="shared" ref="H99:J99" si="9">SUM(H97:H98)</f>
        <v>33</v>
      </c>
      <c r="I99" s="957">
        <f t="shared" si="9"/>
        <v>33</v>
      </c>
      <c r="J99" s="958">
        <f t="shared" si="9"/>
        <v>7</v>
      </c>
      <c r="K99" s="959"/>
      <c r="L99" s="960"/>
      <c r="M99" s="961"/>
      <c r="N99" s="1094"/>
      <c r="O99" s="1095"/>
      <c r="P99" s="721"/>
    </row>
    <row r="100" spans="1:22" s="1" customFormat="1" ht="42" customHeight="1" x14ac:dyDescent="0.2">
      <c r="A100" s="757" t="s">
        <v>18</v>
      </c>
      <c r="B100" s="758" t="s">
        <v>41</v>
      </c>
      <c r="C100" s="759" t="s">
        <v>90</v>
      </c>
      <c r="D100" s="731" t="s">
        <v>237</v>
      </c>
      <c r="E100" s="1096" t="s">
        <v>180</v>
      </c>
      <c r="F100" s="890" t="s">
        <v>192</v>
      </c>
      <c r="G100" s="962"/>
      <c r="H100" s="102"/>
      <c r="I100" s="897"/>
      <c r="J100" s="729"/>
      <c r="K100" s="963"/>
      <c r="L100" s="964"/>
      <c r="M100" s="965"/>
      <c r="N100" s="966"/>
      <c r="O100" s="31"/>
      <c r="Q100" s="721"/>
      <c r="R100" s="13"/>
    </row>
    <row r="101" spans="1:22" s="1" customFormat="1" ht="19.5" customHeight="1" x14ac:dyDescent="0.2">
      <c r="A101" s="757"/>
      <c r="B101" s="758"/>
      <c r="C101" s="759"/>
      <c r="D101" s="1098" t="s">
        <v>293</v>
      </c>
      <c r="E101" s="1097"/>
      <c r="F101" s="890"/>
      <c r="G101" s="906" t="s">
        <v>235</v>
      </c>
      <c r="H101" s="478">
        <v>20.2</v>
      </c>
      <c r="I101" s="907">
        <v>20.2</v>
      </c>
      <c r="J101" s="655">
        <v>18.655999999999999</v>
      </c>
      <c r="K101" s="1100" t="s">
        <v>290</v>
      </c>
      <c r="L101" s="172">
        <v>1</v>
      </c>
      <c r="M101" s="967">
        <v>1</v>
      </c>
      <c r="N101" s="1102" t="s">
        <v>294</v>
      </c>
      <c r="O101" s="1103"/>
    </row>
    <row r="102" spans="1:22" s="1" customFormat="1" ht="27.75" customHeight="1" x14ac:dyDescent="0.2">
      <c r="A102" s="757"/>
      <c r="B102" s="758"/>
      <c r="C102" s="759"/>
      <c r="D102" s="1099"/>
      <c r="E102" s="732"/>
      <c r="F102" s="890"/>
      <c r="G102" s="968"/>
      <c r="H102" s="673"/>
      <c r="I102" s="807"/>
      <c r="J102" s="729"/>
      <c r="K102" s="1101"/>
      <c r="L102" s="969"/>
      <c r="M102" s="970"/>
      <c r="N102" s="1104"/>
      <c r="O102" s="1105"/>
    </row>
    <row r="103" spans="1:22" s="1" customFormat="1" ht="17.25" customHeight="1" x14ac:dyDescent="0.2">
      <c r="A103" s="757"/>
      <c r="B103" s="758"/>
      <c r="C103" s="759"/>
      <c r="D103" s="771" t="s">
        <v>238</v>
      </c>
      <c r="E103" s="732"/>
      <c r="F103" s="890"/>
      <c r="G103" s="971" t="s">
        <v>235</v>
      </c>
      <c r="H103" s="477">
        <v>24</v>
      </c>
      <c r="I103" s="797">
        <v>24</v>
      </c>
      <c r="J103" s="651">
        <v>24</v>
      </c>
      <c r="K103" s="1050" t="s">
        <v>295</v>
      </c>
      <c r="L103" s="153">
        <v>100</v>
      </c>
      <c r="M103" s="972">
        <v>100</v>
      </c>
      <c r="N103" s="973"/>
      <c r="O103" s="154"/>
    </row>
    <row r="104" spans="1:22" s="1" customFormat="1" ht="17.25" customHeight="1" thickBot="1" x14ac:dyDescent="0.25">
      <c r="A104" s="757"/>
      <c r="B104" s="758"/>
      <c r="C104" s="759"/>
      <c r="D104" s="974"/>
      <c r="E104" s="734"/>
      <c r="F104" s="975"/>
      <c r="G104" s="735" t="s">
        <v>36</v>
      </c>
      <c r="H104" s="28">
        <f>SUM(H100:H103)</f>
        <v>44.2</v>
      </c>
      <c r="I104" s="801">
        <f>SUM(I100:I103)</f>
        <v>44.2</v>
      </c>
      <c r="J104" s="801">
        <f>SUM(J100:J103)</f>
        <v>42.655999999999999</v>
      </c>
      <c r="K104" s="1051"/>
      <c r="L104" s="695"/>
      <c r="M104" s="976"/>
      <c r="N104" s="977"/>
      <c r="O104" s="696"/>
    </row>
    <row r="105" spans="1:22" s="1" customFormat="1" ht="16.5" customHeight="1" thickBot="1" x14ac:dyDescent="0.25">
      <c r="A105" s="736" t="s">
        <v>18</v>
      </c>
      <c r="B105" s="59" t="s">
        <v>41</v>
      </c>
      <c r="C105" s="1052" t="s">
        <v>49</v>
      </c>
      <c r="D105" s="1053"/>
      <c r="E105" s="1053"/>
      <c r="F105" s="1053"/>
      <c r="G105" s="1054"/>
      <c r="H105" s="978">
        <f>+H104+H96+H85+H81+H93+H99+H77+H75+H89</f>
        <v>1699.8</v>
      </c>
      <c r="I105" s="978">
        <f t="shared" ref="I105:J105" si="10">+I104+I96+I85+I81+I93+I99+I77+I75+I89</f>
        <v>1640.8</v>
      </c>
      <c r="J105" s="978">
        <f t="shared" si="10"/>
        <v>243.756</v>
      </c>
      <c r="K105" s="1055"/>
      <c r="L105" s="1056"/>
      <c r="M105" s="1056"/>
      <c r="N105" s="1056"/>
      <c r="O105" s="1057"/>
    </row>
    <row r="106" spans="1:22" s="1" customFormat="1" ht="16.5" customHeight="1" thickBot="1" x14ac:dyDescent="0.25">
      <c r="A106" s="737" t="s">
        <v>18</v>
      </c>
      <c r="B106" s="1058" t="s">
        <v>99</v>
      </c>
      <c r="C106" s="1059"/>
      <c r="D106" s="1059"/>
      <c r="E106" s="1059"/>
      <c r="F106" s="1059"/>
      <c r="G106" s="1060"/>
      <c r="H106" s="738">
        <f>H105+H71+H47</f>
        <v>4021.7</v>
      </c>
      <c r="I106" s="979">
        <f>I105+I71+I47</f>
        <v>3994.5</v>
      </c>
      <c r="J106" s="739">
        <f>J105+J71+J47</f>
        <v>2518.556</v>
      </c>
      <c r="K106" s="1061"/>
      <c r="L106" s="1062"/>
      <c r="M106" s="1062"/>
      <c r="N106" s="1062"/>
      <c r="O106" s="1063"/>
    </row>
    <row r="107" spans="1:22" s="1" customFormat="1" ht="16.5" customHeight="1" thickBot="1" x14ac:dyDescent="0.25">
      <c r="A107" s="740" t="s">
        <v>100</v>
      </c>
      <c r="B107" s="1064" t="s">
        <v>101</v>
      </c>
      <c r="C107" s="1065"/>
      <c r="D107" s="1065"/>
      <c r="E107" s="1065"/>
      <c r="F107" s="1065"/>
      <c r="G107" s="1066"/>
      <c r="H107" s="741">
        <f t="shared" ref="H107:J107" si="11">H106</f>
        <v>4021.7</v>
      </c>
      <c r="I107" s="980">
        <f t="shared" si="11"/>
        <v>3994.5</v>
      </c>
      <c r="J107" s="742">
        <f t="shared" si="11"/>
        <v>2518.556</v>
      </c>
      <c r="K107" s="1067"/>
      <c r="L107" s="1068"/>
      <c r="M107" s="1068"/>
      <c r="N107" s="1068"/>
      <c r="O107" s="1069"/>
    </row>
    <row r="108" spans="1:22" s="467" customFormat="1" ht="14.25" customHeight="1" x14ac:dyDescent="0.25">
      <c r="A108" s="1070" t="s">
        <v>324</v>
      </c>
      <c r="B108" s="1070"/>
      <c r="C108" s="1070"/>
      <c r="D108" s="1070"/>
      <c r="E108" s="1070"/>
      <c r="F108" s="1070"/>
      <c r="G108" s="1070"/>
      <c r="H108" s="1070"/>
      <c r="I108" s="1070"/>
      <c r="J108" s="1070"/>
      <c r="K108" s="1070"/>
      <c r="L108" s="1070"/>
      <c r="M108" s="1070"/>
      <c r="N108" s="1070"/>
      <c r="O108" s="1070"/>
      <c r="P108" s="981"/>
      <c r="Q108" s="982"/>
      <c r="R108" s="982"/>
      <c r="S108" s="982"/>
      <c r="T108" s="982"/>
      <c r="U108" s="982"/>
      <c r="V108" s="982"/>
    </row>
    <row r="109" spans="1:22" s="467" customFormat="1" ht="14.25" customHeight="1" x14ac:dyDescent="0.25">
      <c r="A109" s="1071" t="s">
        <v>325</v>
      </c>
      <c r="B109" s="1071"/>
      <c r="C109" s="1071"/>
      <c r="D109" s="1071"/>
      <c r="E109" s="1071"/>
      <c r="F109" s="1071"/>
      <c r="G109" s="1071"/>
      <c r="H109" s="1071"/>
      <c r="I109" s="1071"/>
      <c r="J109" s="1071"/>
      <c r="K109" s="1071"/>
      <c r="L109" s="1071"/>
      <c r="M109" s="1071"/>
      <c r="N109" s="1071"/>
      <c r="O109" s="1071"/>
      <c r="P109" s="981"/>
      <c r="Q109" s="982"/>
      <c r="R109" s="982"/>
      <c r="S109" s="982"/>
      <c r="T109" s="982"/>
      <c r="U109" s="982"/>
      <c r="V109" s="982"/>
    </row>
    <row r="110" spans="1:22" s="1" customFormat="1" ht="23.25" customHeight="1" thickBot="1" x14ac:dyDescent="0.25">
      <c r="A110" s="138"/>
      <c r="B110" s="1046" t="s">
        <v>102</v>
      </c>
      <c r="C110" s="1046"/>
      <c r="D110" s="1046"/>
      <c r="E110" s="1046"/>
      <c r="F110" s="1046"/>
      <c r="G110" s="1046"/>
      <c r="H110" s="1046"/>
      <c r="I110" s="1046"/>
      <c r="J110" s="1046"/>
      <c r="K110" s="139"/>
      <c r="L110" s="743"/>
      <c r="M110" s="983"/>
      <c r="N110" s="983"/>
      <c r="O110" s="743"/>
      <c r="P110" s="984"/>
    </row>
    <row r="111" spans="1:22" s="1" customFormat="1" ht="102.75" customHeight="1" x14ac:dyDescent="0.2">
      <c r="A111" s="140"/>
      <c r="B111" s="1047" t="s">
        <v>103</v>
      </c>
      <c r="C111" s="1048"/>
      <c r="D111" s="1048"/>
      <c r="E111" s="1048"/>
      <c r="F111" s="1048"/>
      <c r="G111" s="1049"/>
      <c r="H111" s="985" t="s">
        <v>240</v>
      </c>
      <c r="I111" s="775" t="s">
        <v>241</v>
      </c>
      <c r="J111" s="775" t="s">
        <v>242</v>
      </c>
      <c r="K111" s="986"/>
      <c r="L111" s="986"/>
      <c r="M111" s="983"/>
      <c r="N111" s="983"/>
      <c r="O111" s="986"/>
      <c r="P111" s="984"/>
    </row>
    <row r="112" spans="1:22" s="1" customFormat="1" ht="17.25" customHeight="1" x14ac:dyDescent="0.2">
      <c r="A112" s="140"/>
      <c r="B112" s="1035" t="s">
        <v>105</v>
      </c>
      <c r="C112" s="1036"/>
      <c r="D112" s="1036"/>
      <c r="E112" s="1036"/>
      <c r="F112" s="1036"/>
      <c r="G112" s="1037"/>
      <c r="H112" s="987">
        <f>SUM(H113:H121)</f>
        <v>2646.6000000000004</v>
      </c>
      <c r="I112" s="988">
        <f>SUM(I113:I121)</f>
        <v>2627</v>
      </c>
      <c r="J112" s="988">
        <f t="shared" ref="J112" si="12">SUM(J113:J121)</f>
        <v>2431.9560000000001</v>
      </c>
      <c r="K112" s="989"/>
      <c r="L112" s="989"/>
      <c r="M112" s="983"/>
      <c r="N112" s="983"/>
      <c r="O112" s="989"/>
      <c r="P112" s="984"/>
    </row>
    <row r="113" spans="1:16" s="1" customFormat="1" ht="15.75" customHeight="1" x14ac:dyDescent="0.2">
      <c r="A113" s="140"/>
      <c r="B113" s="1029" t="s">
        <v>106</v>
      </c>
      <c r="C113" s="1030"/>
      <c r="D113" s="1030"/>
      <c r="E113" s="1030"/>
      <c r="F113" s="1030"/>
      <c r="G113" s="1031"/>
      <c r="H113" s="630">
        <f>SUMIF(G20:G104,"sb",H20:H104)</f>
        <v>1696.4</v>
      </c>
      <c r="I113" s="990">
        <f>SUMIF(G20:G104,"sb",I20:I104)</f>
        <v>1775.2</v>
      </c>
      <c r="J113" s="990">
        <f>SUMIF(G20:G104,"sb",J20:J104)</f>
        <v>1630.3000000000002</v>
      </c>
      <c r="K113" s="991"/>
      <c r="L113" s="991"/>
      <c r="M113" s="983"/>
      <c r="N113" s="983"/>
      <c r="O113" s="991"/>
      <c r="P113" s="984"/>
    </row>
    <row r="114" spans="1:16" s="1" customFormat="1" ht="15" customHeight="1" x14ac:dyDescent="0.2">
      <c r="A114" s="140"/>
      <c r="B114" s="1032" t="s">
        <v>239</v>
      </c>
      <c r="C114" s="1033"/>
      <c r="D114" s="1033"/>
      <c r="E114" s="1033"/>
      <c r="F114" s="1033"/>
      <c r="G114" s="1034"/>
      <c r="H114" s="631">
        <f>SUMIF(G21:G104,"sb(L)",H21:H104)</f>
        <v>155</v>
      </c>
      <c r="I114" s="829">
        <f>SUMIF(G21:G104,"sb(L)",I21:I104)</f>
        <v>96</v>
      </c>
      <c r="J114" s="990">
        <f>SUMIF(G21:G105,"sb(l)",J21:J105)</f>
        <v>65.456000000000003</v>
      </c>
      <c r="K114" s="991"/>
      <c r="L114" s="991"/>
      <c r="M114" s="983"/>
      <c r="N114" s="983"/>
      <c r="O114" s="991"/>
      <c r="P114" s="984"/>
    </row>
    <row r="115" spans="1:16" s="1" customFormat="1" ht="28.5" customHeight="1" x14ac:dyDescent="0.2">
      <c r="A115" s="140"/>
      <c r="B115" s="1032" t="s">
        <v>107</v>
      </c>
      <c r="C115" s="1033"/>
      <c r="D115" s="1033"/>
      <c r="E115" s="1033"/>
      <c r="F115" s="1033"/>
      <c r="G115" s="1034"/>
      <c r="H115" s="630">
        <f>SUMIF(G20:G104,"sb(aa)",H20:H104)</f>
        <v>105</v>
      </c>
      <c r="I115" s="990">
        <f>SUMIF(G20:G104,"sb(aa)",I20:I104)</f>
        <v>105</v>
      </c>
      <c r="J115" s="990">
        <f>SUMIF(G20:G104,"sb(aa)",J20:J104)</f>
        <v>95.9</v>
      </c>
      <c r="K115" s="991"/>
      <c r="L115" s="991"/>
      <c r="M115" s="983"/>
      <c r="N115" s="983"/>
      <c r="O115" s="991"/>
      <c r="P115" s="984"/>
    </row>
    <row r="116" spans="1:16" s="1" customFormat="1" ht="28.5" customHeight="1" x14ac:dyDescent="0.2">
      <c r="A116" s="140"/>
      <c r="B116" s="1032" t="s">
        <v>296</v>
      </c>
      <c r="C116" s="1033"/>
      <c r="D116" s="1033"/>
      <c r="E116" s="1033"/>
      <c r="F116" s="1033"/>
      <c r="G116" s="1034"/>
      <c r="H116" s="630">
        <f>SUMIF(G21:G104,"sb(aal)",H21:H104)</f>
        <v>0</v>
      </c>
      <c r="I116" s="990">
        <f>SUMIF(G21:G104,"sb(aal)",I21:I104)</f>
        <v>16.8</v>
      </c>
      <c r="J116" s="990">
        <f>SUMIF(G21:G105,"sb(aal)",J21:J105)</f>
        <v>16.8</v>
      </c>
      <c r="K116" s="991"/>
      <c r="L116" s="991"/>
      <c r="M116" s="983"/>
      <c r="N116" s="983"/>
      <c r="O116" s="991"/>
      <c r="P116" s="984"/>
    </row>
    <row r="117" spans="1:16" s="1" customFormat="1" ht="15" customHeight="1" x14ac:dyDescent="0.2">
      <c r="A117" s="140"/>
      <c r="B117" s="1029" t="s">
        <v>108</v>
      </c>
      <c r="C117" s="1030"/>
      <c r="D117" s="1030"/>
      <c r="E117" s="1030"/>
      <c r="F117" s="1030"/>
      <c r="G117" s="1031"/>
      <c r="H117" s="630">
        <f>SUMIF(G20:G104,"sb(sp)",H20:H104)</f>
        <v>22.5</v>
      </c>
      <c r="I117" s="990">
        <f>SUMIF(G20:G104,"sb(sp)",I20:I104)</f>
        <v>22.5</v>
      </c>
      <c r="J117" s="990">
        <f>SUMIF(G20:G104,"sb(sp)",J20:J104)</f>
        <v>16.600000000000001</v>
      </c>
      <c r="K117" s="991"/>
      <c r="L117" s="991"/>
      <c r="M117" s="983"/>
      <c r="N117" s="983"/>
      <c r="O117" s="991"/>
      <c r="P117" s="984"/>
    </row>
    <row r="118" spans="1:16" s="1" customFormat="1" ht="15" customHeight="1" x14ac:dyDescent="0.2">
      <c r="A118" s="140"/>
      <c r="B118" s="1029" t="s">
        <v>297</v>
      </c>
      <c r="C118" s="1030"/>
      <c r="D118" s="1030"/>
      <c r="E118" s="1030"/>
      <c r="F118" s="1030"/>
      <c r="G118" s="1031"/>
      <c r="H118" s="630">
        <f>SUMIF(G21:G104,"sb(spl)",H21:H104)</f>
        <v>68.7</v>
      </c>
      <c r="I118" s="990">
        <f>SUMIF(G21:G104,"sb(spl)",I21:I104)</f>
        <v>4.8999999999999995</v>
      </c>
      <c r="J118" s="990">
        <f>SUMIF(G21:G105,"sb(spl)",J21:J105)</f>
        <v>4.8999999999999995</v>
      </c>
      <c r="K118" s="991"/>
      <c r="L118" s="991"/>
      <c r="M118" s="983"/>
      <c r="N118" s="983"/>
      <c r="O118" s="991"/>
      <c r="P118" s="984"/>
    </row>
    <row r="119" spans="1:16" s="144" customFormat="1" ht="15" customHeight="1" x14ac:dyDescent="0.2">
      <c r="A119" s="140"/>
      <c r="B119" s="1029" t="s">
        <v>109</v>
      </c>
      <c r="C119" s="1030"/>
      <c r="D119" s="1030"/>
      <c r="E119" s="1030"/>
      <c r="F119" s="1030"/>
      <c r="G119" s="1031"/>
      <c r="H119" s="630">
        <f>SUMIF(G20:G104,"sb(vb)",H20:H104)</f>
        <v>501.6</v>
      </c>
      <c r="I119" s="990">
        <f>SUMIF(G20:G104,"sb(vb)",I20:I104)</f>
        <v>501.6</v>
      </c>
      <c r="J119" s="990">
        <f>SUMIF(G20:G104,"sb(vb)",J20:J104)</f>
        <v>502.09999999999997</v>
      </c>
      <c r="K119" s="991"/>
      <c r="L119" s="991"/>
      <c r="M119" s="983"/>
      <c r="N119" s="983"/>
      <c r="O119" s="991"/>
      <c r="P119" s="984"/>
    </row>
    <row r="120" spans="1:16" s="144" customFormat="1" ht="31.5" customHeight="1" x14ac:dyDescent="0.2">
      <c r="A120" s="140"/>
      <c r="B120" s="1032" t="s">
        <v>298</v>
      </c>
      <c r="C120" s="1033"/>
      <c r="D120" s="1033"/>
      <c r="E120" s="1033"/>
      <c r="F120" s="1033"/>
      <c r="G120" s="1034"/>
      <c r="H120" s="630">
        <f>SUMIF(G20:G104,"sb(es)",H20:H104)</f>
        <v>88.3</v>
      </c>
      <c r="I120" s="990">
        <f>SUMIF(G20:G104,"sb(es)",I20:I104)</f>
        <v>88.3</v>
      </c>
      <c r="J120" s="990">
        <f>SUMIF(G20:G104,"sb(es)",J20:J104)</f>
        <v>89.9</v>
      </c>
      <c r="K120" s="991"/>
      <c r="L120" s="991"/>
      <c r="M120" s="983"/>
      <c r="N120" s="983"/>
      <c r="O120" s="991"/>
      <c r="P120" s="984"/>
    </row>
    <row r="121" spans="1:16" s="144" customFormat="1" ht="28.5" customHeight="1" x14ac:dyDescent="0.2">
      <c r="A121" s="140"/>
      <c r="B121" s="1032" t="s">
        <v>299</v>
      </c>
      <c r="C121" s="1033"/>
      <c r="D121" s="1033"/>
      <c r="E121" s="1033"/>
      <c r="F121" s="1033"/>
      <c r="G121" s="1034"/>
      <c r="H121" s="992">
        <f>SUMIF(G22:G104,"sb(esa)",H22:H104)</f>
        <v>9.1</v>
      </c>
      <c r="I121" s="990">
        <f>SUMIF(G22:G104,"sb(esa)",I22:I104)</f>
        <v>16.7</v>
      </c>
      <c r="J121" s="990">
        <f>SUMIF(G22:G73,"sb(esa)",J22:J73)</f>
        <v>10</v>
      </c>
      <c r="K121" s="991"/>
      <c r="L121" s="991"/>
      <c r="M121" s="983"/>
      <c r="N121" s="983"/>
      <c r="O121" s="991"/>
      <c r="P121" s="984"/>
    </row>
    <row r="122" spans="1:16" s="1" customFormat="1" ht="15" customHeight="1" x14ac:dyDescent="0.2">
      <c r="A122" s="140"/>
      <c r="B122" s="1035" t="s">
        <v>110</v>
      </c>
      <c r="C122" s="1036"/>
      <c r="D122" s="1036"/>
      <c r="E122" s="1036"/>
      <c r="F122" s="1036"/>
      <c r="G122" s="1037"/>
      <c r="H122" s="993">
        <f>SUM(H123:H126)</f>
        <v>1375.1</v>
      </c>
      <c r="I122" s="994">
        <f>SUM(I123:I126)</f>
        <v>1367.5</v>
      </c>
      <c r="J122" s="994">
        <f t="shared" ref="J122" si="13">SUM(J123:J126)</f>
        <v>86.6</v>
      </c>
      <c r="K122" s="989"/>
      <c r="L122" s="989"/>
      <c r="M122" s="983"/>
      <c r="N122" s="983"/>
      <c r="O122" s="989"/>
      <c r="P122" s="984"/>
    </row>
    <row r="123" spans="1:16" s="1" customFormat="1" ht="15" customHeight="1" x14ac:dyDescent="0.2">
      <c r="A123" s="140"/>
      <c r="B123" s="1032" t="s">
        <v>112</v>
      </c>
      <c r="C123" s="1033"/>
      <c r="D123" s="1033"/>
      <c r="E123" s="1033"/>
      <c r="F123" s="1033"/>
      <c r="G123" s="1034"/>
      <c r="H123" s="995">
        <f>SUMIF(G20:G104,"es",H20:H104)</f>
        <v>1029.5999999999999</v>
      </c>
      <c r="I123" s="996">
        <f>SUMIF(G20:G104,"es",I20:I104)</f>
        <v>1022</v>
      </c>
      <c r="J123" s="996">
        <f>SUMIF(G20:G104,"es",J20:J104)</f>
        <v>0</v>
      </c>
      <c r="K123" s="991"/>
      <c r="L123" s="991"/>
      <c r="M123" s="983"/>
      <c r="N123" s="983"/>
      <c r="O123" s="991"/>
      <c r="P123" s="984"/>
    </row>
    <row r="124" spans="1:16" s="1" customFormat="1" ht="12.75" x14ac:dyDescent="0.2">
      <c r="A124" s="141"/>
      <c r="B124" s="1038" t="s">
        <v>111</v>
      </c>
      <c r="C124" s="1039"/>
      <c r="D124" s="1039"/>
      <c r="E124" s="1039"/>
      <c r="F124" s="1039"/>
      <c r="G124" s="1040"/>
      <c r="H124" s="631">
        <f>SUMIF(G20:G104,"PSDF",H20:H104)</f>
        <v>74.8</v>
      </c>
      <c r="I124" s="829">
        <f>SUMIF(G20:G104,"PSDF",I20:I104)</f>
        <v>74.8</v>
      </c>
      <c r="J124" s="829">
        <f>SUMIF(G20:G104,"PSDF",J20:J104)</f>
        <v>74.8</v>
      </c>
      <c r="K124" s="997"/>
      <c r="L124" s="989"/>
      <c r="M124" s="983"/>
      <c r="N124" s="983"/>
      <c r="O124" s="989"/>
      <c r="P124" s="984"/>
    </row>
    <row r="125" spans="1:16" s="1" customFormat="1" ht="12.75" x14ac:dyDescent="0.2">
      <c r="A125" s="141"/>
      <c r="B125" s="1038" t="s">
        <v>300</v>
      </c>
      <c r="C125" s="1041"/>
      <c r="D125" s="1041"/>
      <c r="E125" s="1041"/>
      <c r="F125" s="1041"/>
      <c r="G125" s="1042"/>
      <c r="H125" s="631">
        <f>SUMIF(G20:G104,"lrvb",H20:H104)</f>
        <v>2</v>
      </c>
      <c r="I125" s="829">
        <f>SUMIF(G20:G104,"lrvb",I20:I104)</f>
        <v>2</v>
      </c>
      <c r="J125" s="829">
        <f>SUMIF(G20:G104,"lrvb",J20:J104)</f>
        <v>0</v>
      </c>
      <c r="K125" s="997"/>
      <c r="L125" s="989"/>
      <c r="M125" s="983"/>
      <c r="N125" s="983"/>
      <c r="O125" s="989"/>
      <c r="P125" s="984"/>
    </row>
    <row r="126" spans="1:16" s="1" customFormat="1" ht="12.75" x14ac:dyDescent="0.2">
      <c r="A126" s="140"/>
      <c r="B126" s="1029" t="s">
        <v>113</v>
      </c>
      <c r="C126" s="1030"/>
      <c r="D126" s="1030"/>
      <c r="E126" s="1030"/>
      <c r="F126" s="1030"/>
      <c r="G126" s="1031"/>
      <c r="H126" s="630">
        <f>SUMIF(G20:G92,"kt",H20:H92)</f>
        <v>268.7</v>
      </c>
      <c r="I126" s="990">
        <f>SUMIF(G20:G92,"kt",I20:I92)</f>
        <v>268.7</v>
      </c>
      <c r="J126" s="990">
        <f>SUMIF(G20:G104,"kt",J20:J104)</f>
        <v>11.8</v>
      </c>
      <c r="K126" s="991"/>
      <c r="L126" s="991"/>
      <c r="M126" s="983"/>
      <c r="N126" s="983"/>
      <c r="O126" s="991"/>
      <c r="P126" s="984"/>
    </row>
    <row r="127" spans="1:16" s="1" customFormat="1" ht="13.5" thickBot="1" x14ac:dyDescent="0.25">
      <c r="A127" s="145"/>
      <c r="B127" s="1043" t="s">
        <v>114</v>
      </c>
      <c r="C127" s="1044"/>
      <c r="D127" s="1044"/>
      <c r="E127" s="1044"/>
      <c r="F127" s="1044"/>
      <c r="G127" s="1045"/>
      <c r="H127" s="512">
        <f>H122+H112</f>
        <v>4021.7000000000003</v>
      </c>
      <c r="I127" s="900">
        <f>I122+I112</f>
        <v>3994.5</v>
      </c>
      <c r="J127" s="900">
        <f>J122+J112</f>
        <v>2518.556</v>
      </c>
      <c r="K127" s="989"/>
      <c r="L127" s="989"/>
      <c r="M127" s="983"/>
      <c r="N127" s="983"/>
      <c r="O127" s="989"/>
      <c r="P127" s="984"/>
    </row>
    <row r="128" spans="1:16" x14ac:dyDescent="0.25">
      <c r="H128" s="744"/>
      <c r="I128" s="1028"/>
      <c r="J128" s="1028"/>
      <c r="K128" s="1028"/>
      <c r="L128" s="1028"/>
      <c r="M128" s="1028"/>
      <c r="N128" s="999"/>
      <c r="O128" s="999"/>
      <c r="P128" s="998"/>
    </row>
    <row r="129" spans="7:13" x14ac:dyDescent="0.25">
      <c r="G129" s="744"/>
      <c r="H129" s="744"/>
      <c r="I129" s="1028" t="s">
        <v>326</v>
      </c>
      <c r="J129" s="1028"/>
      <c r="K129" s="1028"/>
      <c r="L129" s="1028"/>
      <c r="M129" s="1028"/>
    </row>
    <row r="130" spans="7:13" x14ac:dyDescent="0.25">
      <c r="H130" s="744"/>
      <c r="I130" s="744"/>
    </row>
    <row r="131" spans="7:13" x14ac:dyDescent="0.25">
      <c r="H131" s="744"/>
      <c r="I131" s="744"/>
    </row>
  </sheetData>
  <mergeCells count="204">
    <mergeCell ref="I129:M129"/>
    <mergeCell ref="C71:G71"/>
    <mergeCell ref="K71:O71"/>
    <mergeCell ref="C72:O72"/>
    <mergeCell ref="A73:A75"/>
    <mergeCell ref="B73:B75"/>
    <mergeCell ref="C73:C75"/>
    <mergeCell ref="D73:D75"/>
    <mergeCell ref="E73:E75"/>
    <mergeCell ref="F73:F75"/>
    <mergeCell ref="K73:K75"/>
    <mergeCell ref="L73:L75"/>
    <mergeCell ref="M73:M75"/>
    <mergeCell ref="A86:A89"/>
    <mergeCell ref="B86:B89"/>
    <mergeCell ref="C86:C89"/>
    <mergeCell ref="D86:D89"/>
    <mergeCell ref="F86:F89"/>
    <mergeCell ref="E87:E89"/>
    <mergeCell ref="K87:K88"/>
    <mergeCell ref="A90:A93"/>
    <mergeCell ref="B90:B93"/>
    <mergeCell ref="C90:C93"/>
    <mergeCell ref="D90:D93"/>
    <mergeCell ref="D66:D67"/>
    <mergeCell ref="F66:F67"/>
    <mergeCell ref="K66:K67"/>
    <mergeCell ref="O66:O67"/>
    <mergeCell ref="D68:D70"/>
    <mergeCell ref="K69:K70"/>
    <mergeCell ref="N69:O70"/>
    <mergeCell ref="K50:K51"/>
    <mergeCell ref="N52:O52"/>
    <mergeCell ref="A1:O1"/>
    <mergeCell ref="A2:O2"/>
    <mergeCell ref="A3:O3"/>
    <mergeCell ref="K4:M4"/>
    <mergeCell ref="K27:K29"/>
    <mergeCell ref="C36:C39"/>
    <mergeCell ref="D36:D39"/>
    <mergeCell ref="E36:E39"/>
    <mergeCell ref="F36:F39"/>
    <mergeCell ref="K36:K38"/>
    <mergeCell ref="L36:L38"/>
    <mergeCell ref="M36:M38"/>
    <mergeCell ref="N36:O39"/>
    <mergeCell ref="A20:A26"/>
    <mergeCell ref="B20:B26"/>
    <mergeCell ref="C20:C26"/>
    <mergeCell ref="F20:F26"/>
    <mergeCell ref="K20:K26"/>
    <mergeCell ref="E21:E22"/>
    <mergeCell ref="E23:E24"/>
    <mergeCell ref="E25:E26"/>
    <mergeCell ref="C27:C29"/>
    <mergeCell ref="D27:D29"/>
    <mergeCell ref="E27:E29"/>
    <mergeCell ref="O31:O32"/>
    <mergeCell ref="F27:F29"/>
    <mergeCell ref="D58:D59"/>
    <mergeCell ref="F58:F59"/>
    <mergeCell ref="N58:N59"/>
    <mergeCell ref="D60:D63"/>
    <mergeCell ref="F60:F63"/>
    <mergeCell ref="N60:N62"/>
    <mergeCell ref="K61:K63"/>
    <mergeCell ref="F49:F50"/>
    <mergeCell ref="K34:K35"/>
    <mergeCell ref="C48:O48"/>
    <mergeCell ref="D49:D51"/>
    <mergeCell ref="N49:O49"/>
    <mergeCell ref="K53:K54"/>
    <mergeCell ref="N53:O54"/>
    <mergeCell ref="D55:D57"/>
    <mergeCell ref="E55:E57"/>
    <mergeCell ref="F55:F57"/>
    <mergeCell ref="K55:K56"/>
    <mergeCell ref="C44:C46"/>
    <mergeCell ref="N44:N47"/>
    <mergeCell ref="C47:G47"/>
    <mergeCell ref="N40:N41"/>
    <mergeCell ref="K42:K43"/>
    <mergeCell ref="D44:D46"/>
    <mergeCell ref="E44:E46"/>
    <mergeCell ref="F44:F46"/>
    <mergeCell ref="C42:C43"/>
    <mergeCell ref="D42:D43"/>
    <mergeCell ref="E42:E43"/>
    <mergeCell ref="F42:F43"/>
    <mergeCell ref="N42:N43"/>
    <mergeCell ref="A8:O8"/>
    <mergeCell ref="N10:O10"/>
    <mergeCell ref="N11:O11"/>
    <mergeCell ref="N12:O12"/>
    <mergeCell ref="N13:O13"/>
    <mergeCell ref="N14:O14"/>
    <mergeCell ref="N17:O17"/>
    <mergeCell ref="L5:L6"/>
    <mergeCell ref="H4:J4"/>
    <mergeCell ref="O4:O6"/>
    <mergeCell ref="H5:H6"/>
    <mergeCell ref="I5:I6"/>
    <mergeCell ref="J5:J6"/>
    <mergeCell ref="A4:A6"/>
    <mergeCell ref="B4:B6"/>
    <mergeCell ref="C4:C6"/>
    <mergeCell ref="D4:D6"/>
    <mergeCell ref="E4:E6"/>
    <mergeCell ref="F4:F6"/>
    <mergeCell ref="B9:J9"/>
    <mergeCell ref="G4:G6"/>
    <mergeCell ref="K5:K6"/>
    <mergeCell ref="M5:M6"/>
    <mergeCell ref="A76:A77"/>
    <mergeCell ref="B76:B77"/>
    <mergeCell ref="C76:C77"/>
    <mergeCell ref="D76:D77"/>
    <mergeCell ref="E76:E77"/>
    <mergeCell ref="F76:F77"/>
    <mergeCell ref="K76:K77"/>
    <mergeCell ref="L76:L77"/>
    <mergeCell ref="M76:M77"/>
    <mergeCell ref="C40:C41"/>
    <mergeCell ref="D40:D41"/>
    <mergeCell ref="E40:E41"/>
    <mergeCell ref="F40:F41"/>
    <mergeCell ref="K40:K41"/>
    <mergeCell ref="B18:O18"/>
    <mergeCell ref="C19:O19"/>
    <mergeCell ref="N20:N26"/>
    <mergeCell ref="N27:O29"/>
    <mergeCell ref="K31:K32"/>
    <mergeCell ref="L31:L32"/>
    <mergeCell ref="M31:M32"/>
    <mergeCell ref="N4:N6"/>
    <mergeCell ref="A7:O7"/>
    <mergeCell ref="K78:K79"/>
    <mergeCell ref="N78:O81"/>
    <mergeCell ref="A82:A85"/>
    <mergeCell ref="B82:B85"/>
    <mergeCell ref="C82:C85"/>
    <mergeCell ref="D82:D85"/>
    <mergeCell ref="E82:E84"/>
    <mergeCell ref="F82:F85"/>
    <mergeCell ref="K82:K84"/>
    <mergeCell ref="N82:O85"/>
    <mergeCell ref="A78:A81"/>
    <mergeCell ref="B78:B81"/>
    <mergeCell ref="C78:C81"/>
    <mergeCell ref="D78:D81"/>
    <mergeCell ref="E78:E80"/>
    <mergeCell ref="F78:F81"/>
    <mergeCell ref="A94:A96"/>
    <mergeCell ref="B94:B96"/>
    <mergeCell ref="C94:C96"/>
    <mergeCell ref="D94:D96"/>
    <mergeCell ref="F94:F96"/>
    <mergeCell ref="N94:O96"/>
    <mergeCell ref="E95:E96"/>
    <mergeCell ref="K95:K96"/>
    <mergeCell ref="L90:L92"/>
    <mergeCell ref="M90:M91"/>
    <mergeCell ref="F90:F93"/>
    <mergeCell ref="K90:K92"/>
    <mergeCell ref="E91:E93"/>
    <mergeCell ref="A97:A99"/>
    <mergeCell ref="B97:B99"/>
    <mergeCell ref="C97:C99"/>
    <mergeCell ref="D97:D99"/>
    <mergeCell ref="E97:E99"/>
    <mergeCell ref="F97:F99"/>
    <mergeCell ref="N97:O99"/>
    <mergeCell ref="E100:E101"/>
    <mergeCell ref="D101:D102"/>
    <mergeCell ref="K101:K102"/>
    <mergeCell ref="N101:O102"/>
    <mergeCell ref="K103:K104"/>
    <mergeCell ref="C105:G105"/>
    <mergeCell ref="K105:O105"/>
    <mergeCell ref="B106:G106"/>
    <mergeCell ref="K106:O106"/>
    <mergeCell ref="B107:G107"/>
    <mergeCell ref="K107:O107"/>
    <mergeCell ref="A108:O108"/>
    <mergeCell ref="A109:O109"/>
    <mergeCell ref="B110:J110"/>
    <mergeCell ref="B111:G111"/>
    <mergeCell ref="B112:G112"/>
    <mergeCell ref="B113:G113"/>
    <mergeCell ref="B114:G114"/>
    <mergeCell ref="B115:G115"/>
    <mergeCell ref="B116:G116"/>
    <mergeCell ref="B117:G117"/>
    <mergeCell ref="B118:G118"/>
    <mergeCell ref="I128:M128"/>
    <mergeCell ref="B119:G119"/>
    <mergeCell ref="B120:G120"/>
    <mergeCell ref="B121:G121"/>
    <mergeCell ref="B122:G122"/>
    <mergeCell ref="B123:G123"/>
    <mergeCell ref="B124:G124"/>
    <mergeCell ref="B125:G125"/>
    <mergeCell ref="B126:G126"/>
    <mergeCell ref="B127:G127"/>
  </mergeCells>
  <printOptions horizontalCentered="1"/>
  <pageMargins left="0" right="0" top="0.78740157480314965" bottom="0" header="0.31496062992125984" footer="0.31496062992125984"/>
  <pageSetup paperSize="9" scale="96" orientation="landscape" r:id="rId1"/>
  <rowBreaks count="7" manualBreakCount="7">
    <brk id="16" max="14" man="1"/>
    <brk id="30" max="14" man="1"/>
    <brk id="47" max="14" man="1"/>
    <brk id="63" max="14" man="1"/>
    <brk id="71" max="14" man="1"/>
    <brk id="93" max="14" man="1"/>
    <brk id="109" max="14" man="1"/>
  </rowBreaks>
  <colBreaks count="1" manualBreakCount="1">
    <brk id="15" max="106"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9"/>
  <sheetViews>
    <sheetView topLeftCell="A76" workbookViewId="0">
      <selection activeCell="L89" sqref="L89"/>
    </sheetView>
  </sheetViews>
  <sheetFormatPr defaultRowHeight="15" x14ac:dyDescent="0.25"/>
  <cols>
    <col min="1" max="3" width="3.5703125" style="206" customWidth="1"/>
    <col min="4" max="4" width="25.85546875" customWidth="1"/>
    <col min="5" max="7" width="3.28515625" customWidth="1"/>
    <col min="8" max="8" width="13.140625" customWidth="1"/>
    <col min="9" max="9" width="8" customWidth="1"/>
    <col min="10" max="10" width="8.85546875" customWidth="1"/>
    <col min="11" max="11" width="9" customWidth="1"/>
    <col min="18" max="18" width="20" customWidth="1"/>
    <col min="19" max="21" width="5.7109375" customWidth="1"/>
  </cols>
  <sheetData>
    <row r="1" spans="1:21" ht="15.75" x14ac:dyDescent="0.25">
      <c r="R1" s="1463" t="s">
        <v>128</v>
      </c>
      <c r="S1" s="1463"/>
      <c r="T1" s="1463"/>
      <c r="U1" s="1463"/>
    </row>
    <row r="2" spans="1:21" s="207" customFormat="1" ht="15.75" x14ac:dyDescent="0.25">
      <c r="A2" s="1464" t="s">
        <v>129</v>
      </c>
      <c r="B2" s="1464"/>
      <c r="C2" s="1464"/>
      <c r="D2" s="1464"/>
      <c r="E2" s="1464"/>
      <c r="F2" s="1464"/>
      <c r="G2" s="1464"/>
      <c r="H2" s="1464"/>
      <c r="I2" s="1464"/>
      <c r="J2" s="1464"/>
      <c r="K2" s="1464"/>
      <c r="L2" s="1464"/>
      <c r="M2" s="1464"/>
      <c r="N2" s="1464"/>
      <c r="O2" s="1464"/>
      <c r="P2" s="1464"/>
      <c r="Q2" s="1464"/>
      <c r="R2" s="1464"/>
      <c r="S2" s="1464"/>
      <c r="T2" s="1464"/>
      <c r="U2" s="1464"/>
    </row>
    <row r="3" spans="1:21" s="207" customFormat="1" ht="15.75" x14ac:dyDescent="0.25">
      <c r="A3" s="1465" t="s">
        <v>1</v>
      </c>
      <c r="B3" s="1465"/>
      <c r="C3" s="1465"/>
      <c r="D3" s="1465"/>
      <c r="E3" s="1465"/>
      <c r="F3" s="1465"/>
      <c r="G3" s="1465"/>
      <c r="H3" s="1465"/>
      <c r="I3" s="1465"/>
      <c r="J3" s="1465"/>
      <c r="K3" s="1465"/>
      <c r="L3" s="1465"/>
      <c r="M3" s="1465"/>
      <c r="N3" s="1465"/>
      <c r="O3" s="1465"/>
      <c r="P3" s="1465"/>
      <c r="Q3" s="1465"/>
      <c r="R3" s="1465"/>
      <c r="S3" s="1465"/>
      <c r="T3" s="1465"/>
      <c r="U3" s="1465"/>
    </row>
    <row r="4" spans="1:21" s="207" customFormat="1" ht="15.75" x14ac:dyDescent="0.25">
      <c r="A4" s="1466" t="s">
        <v>130</v>
      </c>
      <c r="B4" s="1466"/>
      <c r="C4" s="1466"/>
      <c r="D4" s="1466"/>
      <c r="E4" s="1466"/>
      <c r="F4" s="1466"/>
      <c r="G4" s="1466"/>
      <c r="H4" s="1466"/>
      <c r="I4" s="1466"/>
      <c r="J4" s="1466"/>
      <c r="K4" s="1466"/>
      <c r="L4" s="1466"/>
      <c r="M4" s="1466"/>
      <c r="N4" s="1466"/>
      <c r="O4" s="1466"/>
      <c r="P4" s="1466"/>
      <c r="Q4" s="1466"/>
      <c r="R4" s="1466"/>
      <c r="S4" s="1466"/>
      <c r="T4" s="1466"/>
      <c r="U4" s="1466"/>
    </row>
    <row r="5" spans="1:21" ht="15.75" thickBot="1" x14ac:dyDescent="0.3">
      <c r="A5" s="1467" t="s">
        <v>131</v>
      </c>
      <c r="B5" s="1467"/>
      <c r="C5" s="1467"/>
      <c r="D5" s="1467"/>
      <c r="E5" s="1467"/>
      <c r="F5" s="1467"/>
      <c r="G5" s="1467"/>
      <c r="H5" s="1467"/>
      <c r="I5" s="1467"/>
      <c r="J5" s="1467"/>
      <c r="K5" s="1467"/>
      <c r="L5" s="1467"/>
      <c r="M5" s="1467"/>
      <c r="N5" s="1467"/>
      <c r="O5" s="1467"/>
      <c r="P5" s="1467"/>
      <c r="Q5" s="1467"/>
      <c r="R5" s="1467"/>
      <c r="S5" s="1467"/>
      <c r="T5" s="1467"/>
      <c r="U5" s="1467"/>
    </row>
    <row r="6" spans="1:21" ht="60" x14ac:dyDescent="0.25">
      <c r="A6" s="1468" t="s">
        <v>4</v>
      </c>
      <c r="B6" s="1471" t="s">
        <v>5</v>
      </c>
      <c r="C6" s="1471" t="s">
        <v>6</v>
      </c>
      <c r="D6" s="1223" t="s">
        <v>7</v>
      </c>
      <c r="E6" s="1474" t="s">
        <v>8</v>
      </c>
      <c r="F6" s="1471" t="s">
        <v>132</v>
      </c>
      <c r="G6" s="1490" t="s">
        <v>9</v>
      </c>
      <c r="H6" s="1493" t="s">
        <v>133</v>
      </c>
      <c r="I6" s="1235" t="s">
        <v>10</v>
      </c>
      <c r="J6" s="208" t="s">
        <v>134</v>
      </c>
      <c r="K6" s="208" t="s">
        <v>135</v>
      </c>
      <c r="L6" s="1498" t="s">
        <v>136</v>
      </c>
      <c r="M6" s="1499"/>
      <c r="N6" s="1499"/>
      <c r="O6" s="1500"/>
      <c r="P6" s="1501" t="s">
        <v>137</v>
      </c>
      <c r="Q6" s="1479" t="s">
        <v>138</v>
      </c>
      <c r="R6" s="1482" t="s">
        <v>12</v>
      </c>
      <c r="S6" s="1483"/>
      <c r="T6" s="1483"/>
      <c r="U6" s="1484"/>
    </row>
    <row r="7" spans="1:21" ht="15" customHeight="1" x14ac:dyDescent="0.25">
      <c r="A7" s="1469"/>
      <c r="B7" s="1472"/>
      <c r="C7" s="1472"/>
      <c r="D7" s="1224"/>
      <c r="E7" s="1475"/>
      <c r="F7" s="1472"/>
      <c r="G7" s="1491"/>
      <c r="H7" s="1494"/>
      <c r="I7" s="1236"/>
      <c r="J7" s="1485" t="s">
        <v>139</v>
      </c>
      <c r="K7" s="1485" t="s">
        <v>139</v>
      </c>
      <c r="L7" s="1485" t="s">
        <v>139</v>
      </c>
      <c r="M7" s="1487" t="s">
        <v>140</v>
      </c>
      <c r="N7" s="1487"/>
      <c r="O7" s="1488" t="s">
        <v>141</v>
      </c>
      <c r="P7" s="1502"/>
      <c r="Q7" s="1480"/>
      <c r="R7" s="1496" t="s">
        <v>7</v>
      </c>
      <c r="S7" s="1472" t="s">
        <v>13</v>
      </c>
      <c r="T7" s="1472" t="s">
        <v>14</v>
      </c>
      <c r="U7" s="1477" t="s">
        <v>15</v>
      </c>
    </row>
    <row r="8" spans="1:21" ht="48.75" thickBot="1" x14ac:dyDescent="0.3">
      <c r="A8" s="1470"/>
      <c r="B8" s="1473"/>
      <c r="C8" s="1473"/>
      <c r="D8" s="1225"/>
      <c r="E8" s="1476"/>
      <c r="F8" s="1473"/>
      <c r="G8" s="1492"/>
      <c r="H8" s="1495"/>
      <c r="I8" s="1237"/>
      <c r="J8" s="1486"/>
      <c r="K8" s="1486"/>
      <c r="L8" s="1486"/>
      <c r="M8" s="209" t="s">
        <v>139</v>
      </c>
      <c r="N8" s="210" t="s">
        <v>142</v>
      </c>
      <c r="O8" s="1489"/>
      <c r="P8" s="1503"/>
      <c r="Q8" s="1481"/>
      <c r="R8" s="1497"/>
      <c r="S8" s="1473"/>
      <c r="T8" s="1473"/>
      <c r="U8" s="1478"/>
    </row>
    <row r="9" spans="1:21" ht="15.75" thickBot="1" x14ac:dyDescent="0.3">
      <c r="A9" s="1504" t="s">
        <v>16</v>
      </c>
      <c r="B9" s="1505"/>
      <c r="C9" s="1505"/>
      <c r="D9" s="1505"/>
      <c r="E9" s="1505"/>
      <c r="F9" s="1505"/>
      <c r="G9" s="1505"/>
      <c r="H9" s="1505"/>
      <c r="I9" s="1505"/>
      <c r="J9" s="1505"/>
      <c r="K9" s="1505"/>
      <c r="L9" s="1505"/>
      <c r="M9" s="1505"/>
      <c r="N9" s="1505"/>
      <c r="O9" s="1505"/>
      <c r="P9" s="1505"/>
      <c r="Q9" s="1505"/>
      <c r="R9" s="1505"/>
      <c r="S9" s="1505"/>
      <c r="T9" s="1505"/>
      <c r="U9" s="1506"/>
    </row>
    <row r="10" spans="1:21" ht="15.75" thickBot="1" x14ac:dyDescent="0.3">
      <c r="A10" s="1507" t="s">
        <v>17</v>
      </c>
      <c r="B10" s="1508"/>
      <c r="C10" s="1508"/>
      <c r="D10" s="1508"/>
      <c r="E10" s="1508"/>
      <c r="F10" s="1508"/>
      <c r="G10" s="1508"/>
      <c r="H10" s="1508"/>
      <c r="I10" s="1508"/>
      <c r="J10" s="1508"/>
      <c r="K10" s="1508"/>
      <c r="L10" s="1508"/>
      <c r="M10" s="1508"/>
      <c r="N10" s="1508"/>
      <c r="O10" s="1508"/>
      <c r="P10" s="1508"/>
      <c r="Q10" s="1508"/>
      <c r="R10" s="1508"/>
      <c r="S10" s="1508"/>
      <c r="T10" s="1508"/>
      <c r="U10" s="1509"/>
    </row>
    <row r="11" spans="1:21" ht="15.75" thickBot="1" x14ac:dyDescent="0.3">
      <c r="A11" s="211" t="s">
        <v>18</v>
      </c>
      <c r="B11" s="1510" t="s">
        <v>19</v>
      </c>
      <c r="C11" s="1511"/>
      <c r="D11" s="1511"/>
      <c r="E11" s="1511"/>
      <c r="F11" s="1511"/>
      <c r="G11" s="1511"/>
      <c r="H11" s="1511"/>
      <c r="I11" s="1511"/>
      <c r="J11" s="1511"/>
      <c r="K11" s="1511"/>
      <c r="L11" s="1511"/>
      <c r="M11" s="1511"/>
      <c r="N11" s="1511"/>
      <c r="O11" s="1511"/>
      <c r="P11" s="1511"/>
      <c r="Q11" s="1511"/>
      <c r="R11" s="1511"/>
      <c r="S11" s="1511"/>
      <c r="T11" s="1511"/>
      <c r="U11" s="1512"/>
    </row>
    <row r="12" spans="1:21" ht="15.75" thickBot="1" x14ac:dyDescent="0.3">
      <c r="A12" s="2" t="s">
        <v>18</v>
      </c>
      <c r="B12" s="212" t="s">
        <v>18</v>
      </c>
      <c r="C12" s="1513" t="s">
        <v>20</v>
      </c>
      <c r="D12" s="1514"/>
      <c r="E12" s="1514"/>
      <c r="F12" s="1514"/>
      <c r="G12" s="1514"/>
      <c r="H12" s="1514"/>
      <c r="I12" s="1514"/>
      <c r="J12" s="1514"/>
      <c r="K12" s="1514"/>
      <c r="L12" s="1514"/>
      <c r="M12" s="1514"/>
      <c r="N12" s="1514"/>
      <c r="O12" s="1514"/>
      <c r="P12" s="1514"/>
      <c r="Q12" s="1514"/>
      <c r="R12" s="1514"/>
      <c r="S12" s="1514"/>
      <c r="T12" s="1514"/>
      <c r="U12" s="1515"/>
    </row>
    <row r="13" spans="1:21" ht="63.75" x14ac:dyDescent="0.25">
      <c r="A13" s="1436" t="s">
        <v>18</v>
      </c>
      <c r="B13" s="1448" t="s">
        <v>18</v>
      </c>
      <c r="C13" s="1078" t="s">
        <v>18</v>
      </c>
      <c r="D13" s="3" t="s">
        <v>21</v>
      </c>
      <c r="E13" s="4" t="s">
        <v>22</v>
      </c>
      <c r="F13" s="1444" t="s">
        <v>23</v>
      </c>
      <c r="G13" s="1170" t="s">
        <v>24</v>
      </c>
      <c r="H13" s="1364" t="s">
        <v>143</v>
      </c>
      <c r="I13" s="5" t="s">
        <v>25</v>
      </c>
      <c r="J13" s="213">
        <v>10658</v>
      </c>
      <c r="K13" s="214">
        <v>10658</v>
      </c>
      <c r="L13" s="213">
        <f>M13</f>
        <v>10700</v>
      </c>
      <c r="M13" s="215">
        <v>10700</v>
      </c>
      <c r="N13" s="216"/>
      <c r="O13" s="217"/>
      <c r="P13" s="218">
        <v>11000</v>
      </c>
      <c r="Q13" s="219">
        <v>11000</v>
      </c>
      <c r="R13" s="1300" t="s">
        <v>26</v>
      </c>
      <c r="S13" s="7">
        <v>100</v>
      </c>
      <c r="T13" s="7">
        <v>100</v>
      </c>
      <c r="U13" s="8">
        <v>100</v>
      </c>
    </row>
    <row r="14" spans="1:21" x14ac:dyDescent="0.25">
      <c r="A14" s="1437"/>
      <c r="B14" s="1449"/>
      <c r="C14" s="1079"/>
      <c r="D14" s="9" t="s">
        <v>27</v>
      </c>
      <c r="E14" s="1303" t="s">
        <v>28</v>
      </c>
      <c r="F14" s="1385"/>
      <c r="G14" s="1153"/>
      <c r="H14" s="1365"/>
      <c r="I14" s="45" t="s">
        <v>29</v>
      </c>
      <c r="J14" s="220">
        <v>96154</v>
      </c>
      <c r="K14" s="221">
        <v>96154</v>
      </c>
      <c r="L14" s="222">
        <v>96200</v>
      </c>
      <c r="M14" s="223">
        <v>96200</v>
      </c>
      <c r="N14" s="224"/>
      <c r="O14" s="225"/>
      <c r="P14" s="226">
        <v>97000</v>
      </c>
      <c r="Q14" s="227">
        <v>97000</v>
      </c>
      <c r="R14" s="1301"/>
      <c r="S14" s="11"/>
      <c r="T14" s="11"/>
      <c r="U14" s="12"/>
    </row>
    <row r="15" spans="1:21" x14ac:dyDescent="0.25">
      <c r="A15" s="1446"/>
      <c r="B15" s="1450"/>
      <c r="C15" s="1452"/>
      <c r="D15" s="14" t="s">
        <v>30</v>
      </c>
      <c r="E15" s="1304"/>
      <c r="F15" s="1385"/>
      <c r="G15" s="1153"/>
      <c r="H15" s="1365"/>
      <c r="I15" s="228" t="s">
        <v>144</v>
      </c>
      <c r="J15" s="229">
        <v>35538</v>
      </c>
      <c r="K15" s="230">
        <v>35538</v>
      </c>
      <c r="L15" s="231"/>
      <c r="M15" s="232"/>
      <c r="N15" s="232"/>
      <c r="O15" s="233"/>
      <c r="P15" s="234"/>
      <c r="Q15" s="235"/>
      <c r="R15" s="1301"/>
      <c r="S15" s="11"/>
      <c r="T15" s="11"/>
      <c r="U15" s="12"/>
    </row>
    <row r="16" spans="1:21" ht="25.5" x14ac:dyDescent="0.25">
      <c r="A16" s="1446"/>
      <c r="B16" s="1450"/>
      <c r="C16" s="1452"/>
      <c r="D16" s="14" t="s">
        <v>31</v>
      </c>
      <c r="E16" s="1303" t="s">
        <v>32</v>
      </c>
      <c r="F16" s="1385"/>
      <c r="G16" s="1153"/>
      <c r="H16" s="1365"/>
      <c r="I16" s="236"/>
      <c r="J16" s="229"/>
      <c r="K16" s="230"/>
      <c r="L16" s="237"/>
      <c r="M16" s="238"/>
      <c r="N16" s="238"/>
      <c r="O16" s="221"/>
      <c r="P16" s="239"/>
      <c r="Q16" s="240"/>
      <c r="R16" s="1301"/>
      <c r="S16" s="11"/>
      <c r="T16" s="11"/>
      <c r="U16" s="12"/>
    </row>
    <row r="17" spans="1:21" ht="38.25" x14ac:dyDescent="0.25">
      <c r="A17" s="1446"/>
      <c r="B17" s="1450"/>
      <c r="C17" s="1452"/>
      <c r="D17" s="14" t="s">
        <v>33</v>
      </c>
      <c r="E17" s="1241"/>
      <c r="F17" s="1385"/>
      <c r="G17" s="1153"/>
      <c r="H17" s="1365"/>
      <c r="I17" s="236"/>
      <c r="J17" s="229"/>
      <c r="K17" s="230"/>
      <c r="L17" s="237"/>
      <c r="M17" s="238"/>
      <c r="N17" s="238"/>
      <c r="O17" s="221"/>
      <c r="P17" s="239"/>
      <c r="Q17" s="240"/>
      <c r="R17" s="1301"/>
      <c r="S17" s="11"/>
      <c r="T17" s="11"/>
      <c r="U17" s="12"/>
    </row>
    <row r="18" spans="1:21" ht="27.75" customHeight="1" x14ac:dyDescent="0.25">
      <c r="A18" s="1446"/>
      <c r="B18" s="1450"/>
      <c r="C18" s="1452"/>
      <c r="D18" s="14" t="s">
        <v>34</v>
      </c>
      <c r="E18" s="1241"/>
      <c r="F18" s="1385"/>
      <c r="G18" s="1153"/>
      <c r="H18" s="1365"/>
      <c r="I18" s="241"/>
      <c r="J18" s="242"/>
      <c r="K18" s="243"/>
      <c r="L18" s="237"/>
      <c r="M18" s="238"/>
      <c r="N18" s="238"/>
      <c r="O18" s="221"/>
      <c r="P18" s="239"/>
      <c r="Q18" s="240"/>
      <c r="R18" s="1301"/>
      <c r="S18" s="17"/>
      <c r="T18" s="17"/>
      <c r="U18" s="18"/>
    </row>
    <row r="19" spans="1:21" ht="15.75" thickBot="1" x14ac:dyDescent="0.3">
      <c r="A19" s="1447"/>
      <c r="B19" s="1451"/>
      <c r="C19" s="1080"/>
      <c r="D19" s="14" t="s">
        <v>35</v>
      </c>
      <c r="E19" s="1169"/>
      <c r="F19" s="1445"/>
      <c r="G19" s="1171"/>
      <c r="H19" s="1366"/>
      <c r="I19" s="19" t="s">
        <v>36</v>
      </c>
      <c r="J19" s="244">
        <f>SUM(J13:J18)</f>
        <v>142350</v>
      </c>
      <c r="K19" s="245">
        <f>SUM(K13:K18)</f>
        <v>142350</v>
      </c>
      <c r="L19" s="246">
        <f>M19+O19</f>
        <v>106900</v>
      </c>
      <c r="M19" s="247">
        <f>SUM(M13:M18)</f>
        <v>106900</v>
      </c>
      <c r="N19" s="247"/>
      <c r="O19" s="248"/>
      <c r="P19" s="249">
        <f>SUM(P13:P18)</f>
        <v>108000</v>
      </c>
      <c r="Q19" s="250">
        <f>SUM(Q13:Q18)</f>
        <v>108000</v>
      </c>
      <c r="R19" s="1302"/>
      <c r="S19" s="21"/>
      <c r="T19" s="21"/>
      <c r="U19" s="22"/>
    </row>
    <row r="20" spans="1:21" ht="33.75" customHeight="1" x14ac:dyDescent="0.25">
      <c r="A20" s="251" t="s">
        <v>18</v>
      </c>
      <c r="B20" s="252" t="s">
        <v>18</v>
      </c>
      <c r="C20" s="1461" t="s">
        <v>37</v>
      </c>
      <c r="D20" s="1166" t="s">
        <v>38</v>
      </c>
      <c r="E20" s="1168" t="s">
        <v>32</v>
      </c>
      <c r="F20" s="1419" t="s">
        <v>23</v>
      </c>
      <c r="G20" s="1170" t="s">
        <v>24</v>
      </c>
      <c r="H20" s="1364" t="s">
        <v>143</v>
      </c>
      <c r="I20" s="253" t="s">
        <v>39</v>
      </c>
      <c r="J20" s="254">
        <v>255469</v>
      </c>
      <c r="K20" s="255">
        <v>255469</v>
      </c>
      <c r="L20" s="256">
        <v>271900</v>
      </c>
      <c r="M20" s="216">
        <v>271900</v>
      </c>
      <c r="N20" s="216">
        <v>181346</v>
      </c>
      <c r="O20" s="217"/>
      <c r="P20" s="257">
        <v>271900</v>
      </c>
      <c r="Q20" s="219">
        <v>271900</v>
      </c>
      <c r="R20" s="1172" t="s">
        <v>40</v>
      </c>
      <c r="S20" s="24">
        <v>108</v>
      </c>
      <c r="T20" s="24">
        <v>108</v>
      </c>
      <c r="U20" s="25">
        <v>108</v>
      </c>
    </row>
    <row r="21" spans="1:21" ht="33.75" customHeight="1" x14ac:dyDescent="0.25">
      <c r="A21" s="192"/>
      <c r="B21" s="258"/>
      <c r="C21" s="1079"/>
      <c r="D21" s="1240"/>
      <c r="E21" s="1241"/>
      <c r="F21" s="1420"/>
      <c r="G21" s="1153"/>
      <c r="H21" s="1365"/>
      <c r="I21" s="26" t="s">
        <v>25</v>
      </c>
      <c r="J21" s="259"/>
      <c r="K21" s="260"/>
      <c r="L21" s="231"/>
      <c r="M21" s="232"/>
      <c r="N21" s="232"/>
      <c r="O21" s="233"/>
      <c r="P21" s="261"/>
      <c r="Q21" s="227"/>
      <c r="R21" s="1251"/>
      <c r="S21" s="24"/>
      <c r="T21" s="24"/>
      <c r="U21" s="25"/>
    </row>
    <row r="22" spans="1:21" ht="15.75" thickBot="1" x14ac:dyDescent="0.3">
      <c r="A22" s="262"/>
      <c r="B22" s="212"/>
      <c r="C22" s="1462"/>
      <c r="D22" s="1167"/>
      <c r="E22" s="1169"/>
      <c r="F22" s="1421"/>
      <c r="G22" s="1171"/>
      <c r="H22" s="1366"/>
      <c r="I22" s="19" t="s">
        <v>36</v>
      </c>
      <c r="J22" s="244">
        <f>SUM(J20:J21)</f>
        <v>255469</v>
      </c>
      <c r="K22" s="244">
        <f>SUM(K20:K21)</f>
        <v>255469</v>
      </c>
      <c r="L22" s="246">
        <f>M22+O22</f>
        <v>271900</v>
      </c>
      <c r="M22" s="263">
        <f>SUM(M20:M21)</f>
        <v>271900</v>
      </c>
      <c r="N22" s="263">
        <f>SUM(N20:N21)</f>
        <v>181346</v>
      </c>
      <c r="O22" s="248"/>
      <c r="P22" s="244">
        <f>SUM(P20:P21)</f>
        <v>271900</v>
      </c>
      <c r="Q22" s="250">
        <f>SUM(Q20:Q21)</f>
        <v>271900</v>
      </c>
      <c r="R22" s="1251"/>
      <c r="S22" s="24"/>
      <c r="T22" s="24"/>
      <c r="U22" s="25"/>
    </row>
    <row r="23" spans="1:21" ht="25.5" customHeight="1" x14ac:dyDescent="0.25">
      <c r="A23" s="251" t="s">
        <v>18</v>
      </c>
      <c r="B23" s="1075" t="s">
        <v>18</v>
      </c>
      <c r="C23" s="1078" t="s">
        <v>41</v>
      </c>
      <c r="D23" s="1458" t="s">
        <v>42</v>
      </c>
      <c r="E23" s="4"/>
      <c r="F23" s="264" t="s">
        <v>23</v>
      </c>
      <c r="G23" s="204" t="s">
        <v>24</v>
      </c>
      <c r="H23" s="1364" t="s">
        <v>143</v>
      </c>
      <c r="I23" s="29" t="s">
        <v>39</v>
      </c>
      <c r="J23" s="213">
        <v>185386</v>
      </c>
      <c r="K23" s="214">
        <v>185386</v>
      </c>
      <c r="L23" s="256">
        <v>171400</v>
      </c>
      <c r="M23" s="216">
        <v>171400</v>
      </c>
      <c r="N23" s="216">
        <v>90759</v>
      </c>
      <c r="O23" s="265"/>
      <c r="P23" s="257">
        <v>171400</v>
      </c>
      <c r="Q23" s="219">
        <v>171400</v>
      </c>
      <c r="R23" s="202" t="s">
        <v>115</v>
      </c>
      <c r="S23" s="30">
        <v>340</v>
      </c>
      <c r="T23" s="30">
        <v>380</v>
      </c>
      <c r="U23" s="31">
        <v>420</v>
      </c>
    </row>
    <row r="24" spans="1:21" ht="63.75" x14ac:dyDescent="0.25">
      <c r="A24" s="192"/>
      <c r="B24" s="1076"/>
      <c r="C24" s="1079"/>
      <c r="D24" s="1459"/>
      <c r="E24" s="266"/>
      <c r="F24" s="267"/>
      <c r="G24" s="268"/>
      <c r="H24" s="1365"/>
      <c r="I24" s="32" t="s">
        <v>43</v>
      </c>
      <c r="J24" s="269"/>
      <c r="K24" s="270">
        <v>697</v>
      </c>
      <c r="L24" s="271">
        <f>M24</f>
        <v>2800</v>
      </c>
      <c r="M24" s="272">
        <v>2800</v>
      </c>
      <c r="N24" s="272">
        <v>1700</v>
      </c>
      <c r="O24" s="273"/>
      <c r="P24" s="274">
        <v>2800</v>
      </c>
      <c r="Q24" s="275">
        <v>2800</v>
      </c>
      <c r="R24" s="276" t="s">
        <v>145</v>
      </c>
      <c r="S24" s="33">
        <v>5</v>
      </c>
      <c r="T24" s="33">
        <v>10</v>
      </c>
      <c r="U24" s="34">
        <v>15</v>
      </c>
    </row>
    <row r="25" spans="1:21" x14ac:dyDescent="0.25">
      <c r="A25" s="277"/>
      <c r="B25" s="1456"/>
      <c r="C25" s="1457"/>
      <c r="D25" s="1460"/>
      <c r="E25" s="278"/>
      <c r="F25" s="279"/>
      <c r="G25" s="280"/>
      <c r="H25" s="281"/>
      <c r="I25" s="282" t="s">
        <v>25</v>
      </c>
      <c r="J25" s="259"/>
      <c r="K25" s="260"/>
      <c r="L25" s="222">
        <v>1500</v>
      </c>
      <c r="M25" s="223"/>
      <c r="N25" s="223"/>
      <c r="O25" s="260">
        <v>1500</v>
      </c>
      <c r="P25" s="283">
        <v>1500</v>
      </c>
      <c r="Q25" s="284">
        <v>1500</v>
      </c>
      <c r="R25" s="285" t="s">
        <v>45</v>
      </c>
      <c r="S25" s="155">
        <v>2</v>
      </c>
      <c r="T25" s="155">
        <v>2</v>
      </c>
      <c r="U25" s="156">
        <v>2</v>
      </c>
    </row>
    <row r="26" spans="1:21" ht="92.25" customHeight="1" x14ac:dyDescent="0.25">
      <c r="A26" s="192"/>
      <c r="B26" s="200"/>
      <c r="C26" s="201"/>
      <c r="D26" s="286"/>
      <c r="E26" s="266"/>
      <c r="F26" s="267"/>
      <c r="G26" s="268"/>
      <c r="H26" s="287"/>
      <c r="I26" s="32" t="s">
        <v>25</v>
      </c>
      <c r="J26" s="288"/>
      <c r="K26" s="270">
        <v>7703</v>
      </c>
      <c r="L26" s="289">
        <v>5400</v>
      </c>
      <c r="M26" s="272">
        <v>5400</v>
      </c>
      <c r="N26" s="272">
        <v>4100</v>
      </c>
      <c r="O26" s="290"/>
      <c r="P26" s="274">
        <v>9200</v>
      </c>
      <c r="Q26" s="275">
        <v>9200</v>
      </c>
      <c r="R26" s="1251" t="s">
        <v>116</v>
      </c>
      <c r="S26" s="291">
        <v>1</v>
      </c>
      <c r="T26" s="291">
        <v>1</v>
      </c>
      <c r="U26" s="292">
        <v>1</v>
      </c>
    </row>
    <row r="27" spans="1:21" ht="15.75" thickBot="1" x14ac:dyDescent="0.3">
      <c r="A27" s="262"/>
      <c r="B27" s="293"/>
      <c r="C27" s="294"/>
      <c r="D27" s="295"/>
      <c r="E27" s="296"/>
      <c r="F27" s="297"/>
      <c r="G27" s="298"/>
      <c r="H27" s="299"/>
      <c r="I27" s="42" t="s">
        <v>36</v>
      </c>
      <c r="J27" s="244">
        <f>SUM(J23:J25)</f>
        <v>185386</v>
      </c>
      <c r="K27" s="245">
        <f t="shared" ref="K27:Q27" si="0">SUM(K23:K26)</f>
        <v>193786</v>
      </c>
      <c r="L27" s="244">
        <f t="shared" si="0"/>
        <v>181100</v>
      </c>
      <c r="M27" s="263">
        <f t="shared" si="0"/>
        <v>179600</v>
      </c>
      <c r="N27" s="263">
        <f t="shared" si="0"/>
        <v>96559</v>
      </c>
      <c r="O27" s="244">
        <f t="shared" si="0"/>
        <v>1500</v>
      </c>
      <c r="P27" s="244">
        <f t="shared" si="0"/>
        <v>184900</v>
      </c>
      <c r="Q27" s="244">
        <f t="shared" si="0"/>
        <v>184900</v>
      </c>
      <c r="R27" s="1252"/>
      <c r="S27" s="43"/>
      <c r="T27" s="43"/>
      <c r="U27" s="44"/>
    </row>
    <row r="28" spans="1:21" ht="42.75" customHeight="1" x14ac:dyDescent="0.25">
      <c r="A28" s="1436" t="s">
        <v>18</v>
      </c>
      <c r="B28" s="1448" t="s">
        <v>18</v>
      </c>
      <c r="C28" s="1078" t="s">
        <v>46</v>
      </c>
      <c r="D28" s="1453" t="s">
        <v>146</v>
      </c>
      <c r="E28" s="1168"/>
      <c r="F28" s="1444" t="s">
        <v>23</v>
      </c>
      <c r="G28" s="1170" t="s">
        <v>24</v>
      </c>
      <c r="H28" s="1364" t="s">
        <v>143</v>
      </c>
      <c r="I28" s="5" t="s">
        <v>25</v>
      </c>
      <c r="J28" s="213"/>
      <c r="K28" s="214">
        <v>7703</v>
      </c>
      <c r="L28" s="300"/>
      <c r="M28" s="301"/>
      <c r="N28" s="301"/>
      <c r="O28" s="302"/>
      <c r="P28" s="303"/>
      <c r="Q28" s="235"/>
      <c r="R28" s="205" t="s">
        <v>47</v>
      </c>
      <c r="S28" s="47" t="s">
        <v>48</v>
      </c>
      <c r="T28" s="48"/>
      <c r="U28" s="49"/>
    </row>
    <row r="29" spans="1:21" ht="31.5" customHeight="1" x14ac:dyDescent="0.25">
      <c r="A29" s="1437"/>
      <c r="B29" s="1449"/>
      <c r="C29" s="1079"/>
      <c r="D29" s="1454"/>
      <c r="E29" s="1241"/>
      <c r="F29" s="1385"/>
      <c r="G29" s="1153"/>
      <c r="H29" s="1365"/>
      <c r="I29" s="45" t="s">
        <v>70</v>
      </c>
      <c r="J29" s="220"/>
      <c r="K29" s="221">
        <v>42202</v>
      </c>
      <c r="L29" s="282">
        <v>31600</v>
      </c>
      <c r="M29" s="304">
        <f>L29</f>
        <v>31600</v>
      </c>
      <c r="N29" s="223">
        <v>5828</v>
      </c>
      <c r="O29" s="305"/>
      <c r="P29" s="306"/>
      <c r="Q29" s="235"/>
      <c r="R29" s="50" t="s">
        <v>118</v>
      </c>
      <c r="S29" s="51">
        <v>4</v>
      </c>
      <c r="T29" s="52"/>
      <c r="U29" s="53"/>
    </row>
    <row r="30" spans="1:21" ht="21" customHeight="1" x14ac:dyDescent="0.25">
      <c r="A30" s="1446"/>
      <c r="B30" s="1450"/>
      <c r="C30" s="1452"/>
      <c r="D30" s="1454"/>
      <c r="E30" s="1241"/>
      <c r="F30" s="1385"/>
      <c r="G30" s="1153"/>
      <c r="H30" s="1365"/>
      <c r="I30" s="241"/>
      <c r="J30" s="229"/>
      <c r="K30" s="230"/>
      <c r="L30" s="307"/>
      <c r="M30" s="224"/>
      <c r="N30" s="308"/>
      <c r="O30" s="233"/>
      <c r="P30" s="234"/>
      <c r="Q30" s="235"/>
      <c r="R30" s="54" t="s">
        <v>147</v>
      </c>
      <c r="S30" s="55"/>
      <c r="T30" s="309">
        <v>100</v>
      </c>
      <c r="U30" s="310"/>
    </row>
    <row r="31" spans="1:21" ht="30" customHeight="1" thickBot="1" x14ac:dyDescent="0.3">
      <c r="A31" s="1447"/>
      <c r="B31" s="1451"/>
      <c r="C31" s="1080"/>
      <c r="D31" s="1455"/>
      <c r="E31" s="1169"/>
      <c r="F31" s="1445"/>
      <c r="G31" s="1171"/>
      <c r="H31" s="1366"/>
      <c r="I31" s="19" t="s">
        <v>36</v>
      </c>
      <c r="J31" s="246">
        <f t="shared" ref="J31:Q31" si="1">SUM(J28:J30)</f>
        <v>0</v>
      </c>
      <c r="K31" s="311">
        <f t="shared" si="1"/>
        <v>49905</v>
      </c>
      <c r="L31" s="312">
        <f t="shared" si="1"/>
        <v>31600</v>
      </c>
      <c r="M31" s="313">
        <f t="shared" si="1"/>
        <v>31600</v>
      </c>
      <c r="N31" s="314">
        <f t="shared" si="1"/>
        <v>5828</v>
      </c>
      <c r="O31" s="315">
        <f t="shared" si="1"/>
        <v>0</v>
      </c>
      <c r="P31" s="312">
        <f t="shared" si="1"/>
        <v>0</v>
      </c>
      <c r="Q31" s="316">
        <f t="shared" si="1"/>
        <v>0</v>
      </c>
      <c r="R31" s="57" t="s">
        <v>148</v>
      </c>
      <c r="S31" s="58"/>
      <c r="T31" s="24">
        <v>920</v>
      </c>
      <c r="U31" s="25">
        <v>920</v>
      </c>
    </row>
    <row r="32" spans="1:21" x14ac:dyDescent="0.25">
      <c r="A32" s="1436" t="s">
        <v>18</v>
      </c>
      <c r="B32" s="1075" t="s">
        <v>18</v>
      </c>
      <c r="C32" s="1078" t="s">
        <v>79</v>
      </c>
      <c r="D32" s="1438" t="s">
        <v>149</v>
      </c>
      <c r="E32" s="1441"/>
      <c r="F32" s="1444" t="s">
        <v>23</v>
      </c>
      <c r="G32" s="1424" t="s">
        <v>24</v>
      </c>
      <c r="H32" s="1364" t="s">
        <v>143</v>
      </c>
      <c r="I32" s="29" t="s">
        <v>150</v>
      </c>
      <c r="J32" s="317">
        <v>19289</v>
      </c>
      <c r="K32" s="217">
        <v>19289</v>
      </c>
      <c r="L32" s="318"/>
      <c r="M32" s="319"/>
      <c r="N32" s="319"/>
      <c r="O32" s="320"/>
      <c r="P32" s="219"/>
      <c r="Q32" s="219"/>
      <c r="R32" s="205"/>
      <c r="S32" s="321"/>
      <c r="T32" s="48"/>
      <c r="U32" s="49"/>
    </row>
    <row r="33" spans="1:21" x14ac:dyDescent="0.25">
      <c r="A33" s="1437"/>
      <c r="B33" s="1076"/>
      <c r="C33" s="1079"/>
      <c r="D33" s="1439"/>
      <c r="E33" s="1442"/>
      <c r="F33" s="1385"/>
      <c r="G33" s="1425"/>
      <c r="H33" s="1365"/>
      <c r="I33" s="322" t="s">
        <v>25</v>
      </c>
      <c r="J33" s="261"/>
      <c r="K33" s="225">
        <v>2768</v>
      </c>
      <c r="L33" s="231"/>
      <c r="M33" s="232"/>
      <c r="N33" s="232"/>
      <c r="O33" s="323"/>
      <c r="P33" s="227"/>
      <c r="Q33" s="227"/>
      <c r="R33" s="1188"/>
      <c r="S33" s="58"/>
      <c r="T33" s="24"/>
      <c r="U33" s="25"/>
    </row>
    <row r="34" spans="1:21" ht="15.75" thickBot="1" x14ac:dyDescent="0.3">
      <c r="A34" s="262"/>
      <c r="B34" s="293"/>
      <c r="C34" s="294"/>
      <c r="D34" s="1440"/>
      <c r="E34" s="1443"/>
      <c r="F34" s="1445"/>
      <c r="G34" s="1426"/>
      <c r="H34" s="1366"/>
      <c r="I34" s="42" t="s">
        <v>36</v>
      </c>
      <c r="J34" s="244">
        <f>SUM(J32:J33)</f>
        <v>19289</v>
      </c>
      <c r="K34" s="245">
        <f>SUM(K32:K33)</f>
        <v>22057</v>
      </c>
      <c r="L34" s="246"/>
      <c r="M34" s="249"/>
      <c r="N34" s="263"/>
      <c r="O34" s="249"/>
      <c r="P34" s="244"/>
      <c r="Q34" s="250"/>
      <c r="R34" s="1051"/>
      <c r="S34" s="24"/>
      <c r="T34" s="43"/>
      <c r="U34" s="44"/>
    </row>
    <row r="35" spans="1:21" ht="15.75" thickBot="1" x14ac:dyDescent="0.3">
      <c r="A35" s="324" t="s">
        <v>18</v>
      </c>
      <c r="B35" s="59" t="s">
        <v>18</v>
      </c>
      <c r="C35" s="1427" t="s">
        <v>49</v>
      </c>
      <c r="D35" s="1428"/>
      <c r="E35" s="1428"/>
      <c r="F35" s="1428"/>
      <c r="G35" s="1428"/>
      <c r="H35" s="1428"/>
      <c r="I35" s="1429"/>
      <c r="J35" s="325">
        <f>J34+J27+J22+J19+J31</f>
        <v>602494</v>
      </c>
      <c r="K35" s="326">
        <f>K34+K27+K22+K19+K31</f>
        <v>663567</v>
      </c>
      <c r="L35" s="327">
        <f t="shared" ref="L35:Q35" si="2">L34+L27+L22+L19+L31</f>
        <v>591500</v>
      </c>
      <c r="M35" s="328">
        <f t="shared" si="2"/>
        <v>590000</v>
      </c>
      <c r="N35" s="328">
        <f t="shared" si="2"/>
        <v>283733</v>
      </c>
      <c r="O35" s="329">
        <f t="shared" si="2"/>
        <v>1500</v>
      </c>
      <c r="P35" s="325">
        <f t="shared" si="2"/>
        <v>564800</v>
      </c>
      <c r="Q35" s="330">
        <f t="shared" si="2"/>
        <v>564800</v>
      </c>
      <c r="R35" s="1430"/>
      <c r="S35" s="1431"/>
      <c r="T35" s="1431"/>
      <c r="U35" s="1432"/>
    </row>
    <row r="36" spans="1:21" ht="15.75" thickBot="1" x14ac:dyDescent="0.3">
      <c r="A36" s="2" t="s">
        <v>18</v>
      </c>
      <c r="B36" s="61" t="s">
        <v>37</v>
      </c>
      <c r="C36" s="1433" t="s">
        <v>50</v>
      </c>
      <c r="D36" s="1434"/>
      <c r="E36" s="1434"/>
      <c r="F36" s="1434"/>
      <c r="G36" s="1434"/>
      <c r="H36" s="1434"/>
      <c r="I36" s="1434"/>
      <c r="J36" s="1434"/>
      <c r="K36" s="1434"/>
      <c r="L36" s="1434"/>
      <c r="M36" s="1434"/>
      <c r="N36" s="1434"/>
      <c r="O36" s="1434"/>
      <c r="P36" s="1434"/>
      <c r="Q36" s="1434"/>
      <c r="R36" s="1434"/>
      <c r="S36" s="1434"/>
      <c r="T36" s="1434"/>
      <c r="U36" s="1435"/>
    </row>
    <row r="37" spans="1:21" ht="30" customHeight="1" x14ac:dyDescent="0.25">
      <c r="A37" s="251" t="s">
        <v>18</v>
      </c>
      <c r="B37" s="331" t="s">
        <v>37</v>
      </c>
      <c r="C37" s="332" t="s">
        <v>18</v>
      </c>
      <c r="D37" s="1245" t="s">
        <v>51</v>
      </c>
      <c r="E37" s="1267"/>
      <c r="F37" s="1419" t="s">
        <v>23</v>
      </c>
      <c r="G37" s="1170" t="s">
        <v>24</v>
      </c>
      <c r="H37" s="1364" t="s">
        <v>143</v>
      </c>
      <c r="I37" s="64" t="s">
        <v>39</v>
      </c>
      <c r="J37" s="333">
        <v>878881</v>
      </c>
      <c r="K37" s="334">
        <f>878881+4050</f>
        <v>882931</v>
      </c>
      <c r="L37" s="318">
        <f>M37+O37</f>
        <v>896000</v>
      </c>
      <c r="M37" s="319">
        <v>876100</v>
      </c>
      <c r="N37" s="335">
        <v>554900</v>
      </c>
      <c r="O37" s="336">
        <v>19900</v>
      </c>
      <c r="P37" s="337">
        <v>896000</v>
      </c>
      <c r="Q37" s="338">
        <v>896000</v>
      </c>
      <c r="R37" s="339" t="s">
        <v>151</v>
      </c>
      <c r="S37" s="340">
        <v>55</v>
      </c>
      <c r="T37" s="65" t="s">
        <v>52</v>
      </c>
      <c r="U37" s="341">
        <v>55</v>
      </c>
    </row>
    <row r="38" spans="1:21" ht="17.25" customHeight="1" x14ac:dyDescent="0.25">
      <c r="A38" s="192"/>
      <c r="B38" s="342"/>
      <c r="C38" s="201"/>
      <c r="D38" s="1249"/>
      <c r="E38" s="1268"/>
      <c r="F38" s="1420"/>
      <c r="G38" s="1153"/>
      <c r="H38" s="1365"/>
      <c r="I38" s="67"/>
      <c r="J38" s="343"/>
      <c r="K38" s="344"/>
      <c r="L38" s="343"/>
      <c r="M38" s="345"/>
      <c r="N38" s="344"/>
      <c r="O38" s="346"/>
      <c r="P38" s="347"/>
      <c r="Q38" s="227"/>
      <c r="R38" s="348" t="s">
        <v>152</v>
      </c>
      <c r="S38" s="349" t="s">
        <v>153</v>
      </c>
      <c r="T38" s="350" t="s">
        <v>153</v>
      </c>
      <c r="U38" s="351" t="s">
        <v>153</v>
      </c>
    </row>
    <row r="39" spans="1:21" ht="54.75" customHeight="1" x14ac:dyDescent="0.25">
      <c r="A39" s="192"/>
      <c r="B39" s="342"/>
      <c r="C39" s="201"/>
      <c r="D39" s="1249"/>
      <c r="E39" s="1268"/>
      <c r="F39" s="1420"/>
      <c r="G39" s="1153"/>
      <c r="H39" s="1365"/>
      <c r="I39" s="67"/>
      <c r="J39" s="343"/>
      <c r="K39" s="344"/>
      <c r="L39" s="352"/>
      <c r="M39" s="353"/>
      <c r="N39" s="354"/>
      <c r="O39" s="355"/>
      <c r="P39" s="347"/>
      <c r="Q39" s="227"/>
      <c r="R39" s="356" t="s">
        <v>53</v>
      </c>
      <c r="S39" s="68" t="s">
        <v>54</v>
      </c>
      <c r="T39" s="68" t="s">
        <v>55</v>
      </c>
      <c r="U39" s="357" t="s">
        <v>55</v>
      </c>
    </row>
    <row r="40" spans="1:21" ht="20.25" customHeight="1" x14ac:dyDescent="0.25">
      <c r="A40" s="192"/>
      <c r="B40" s="342"/>
      <c r="C40" s="201"/>
      <c r="D40" s="1249"/>
      <c r="E40" s="1268"/>
      <c r="F40" s="1420"/>
      <c r="G40" s="1153"/>
      <c r="H40" s="1365"/>
      <c r="I40" s="67"/>
      <c r="J40" s="343"/>
      <c r="K40" s="344"/>
      <c r="L40" s="352"/>
      <c r="M40" s="353"/>
      <c r="N40" s="354"/>
      <c r="O40" s="355"/>
      <c r="P40" s="347"/>
      <c r="Q40" s="227"/>
      <c r="R40" s="356" t="s">
        <v>154</v>
      </c>
      <c r="S40" s="68" t="s">
        <v>155</v>
      </c>
      <c r="T40" s="68" t="s">
        <v>155</v>
      </c>
      <c r="U40" s="357" t="s">
        <v>155</v>
      </c>
    </row>
    <row r="41" spans="1:21" ht="56.25" customHeight="1" x14ac:dyDescent="0.25">
      <c r="A41" s="192"/>
      <c r="B41" s="342"/>
      <c r="C41" s="201"/>
      <c r="D41" s="1249"/>
      <c r="E41" s="1268"/>
      <c r="F41" s="1420"/>
      <c r="G41" s="1153"/>
      <c r="H41" s="1365"/>
      <c r="I41" s="69" t="s">
        <v>56</v>
      </c>
      <c r="J41" s="222">
        <v>1072</v>
      </c>
      <c r="K41" s="358">
        <v>1072</v>
      </c>
      <c r="L41" s="231">
        <v>1100</v>
      </c>
      <c r="M41" s="232">
        <v>1100</v>
      </c>
      <c r="N41" s="359">
        <v>400</v>
      </c>
      <c r="O41" s="323"/>
      <c r="P41" s="360">
        <v>1100</v>
      </c>
      <c r="Q41" s="235">
        <v>1100</v>
      </c>
      <c r="R41" s="36" t="s">
        <v>119</v>
      </c>
      <c r="S41" s="70" t="s">
        <v>57</v>
      </c>
      <c r="T41" s="70" t="s">
        <v>57</v>
      </c>
      <c r="U41" s="361" t="s">
        <v>57</v>
      </c>
    </row>
    <row r="42" spans="1:21" ht="18.75" customHeight="1" thickBot="1" x14ac:dyDescent="0.3">
      <c r="A42" s="262"/>
      <c r="B42" s="293"/>
      <c r="C42" s="294"/>
      <c r="D42" s="1246"/>
      <c r="E42" s="1269"/>
      <c r="F42" s="1421"/>
      <c r="G42" s="1171"/>
      <c r="H42" s="1366"/>
      <c r="I42" s="71" t="s">
        <v>36</v>
      </c>
      <c r="J42" s="246">
        <f t="shared" ref="J42:Q42" si="3">SUM(J37:J41)</f>
        <v>879953</v>
      </c>
      <c r="K42" s="247">
        <f t="shared" si="3"/>
        <v>884003</v>
      </c>
      <c r="L42" s="246">
        <f t="shared" si="3"/>
        <v>897100</v>
      </c>
      <c r="M42" s="246">
        <f t="shared" si="3"/>
        <v>877200</v>
      </c>
      <c r="N42" s="246">
        <f t="shared" si="3"/>
        <v>555300</v>
      </c>
      <c r="O42" s="246">
        <f t="shared" si="3"/>
        <v>19900</v>
      </c>
      <c r="P42" s="246">
        <f t="shared" si="3"/>
        <v>897100</v>
      </c>
      <c r="Q42" s="246">
        <f t="shared" si="3"/>
        <v>897100</v>
      </c>
      <c r="R42" s="362" t="s">
        <v>58</v>
      </c>
      <c r="S42" s="363">
        <v>1</v>
      </c>
      <c r="T42" s="364"/>
      <c r="U42" s="365"/>
    </row>
    <row r="43" spans="1:21" ht="40.5" customHeight="1" x14ac:dyDescent="0.25">
      <c r="A43" s="251" t="s">
        <v>18</v>
      </c>
      <c r="B43" s="331" t="s">
        <v>37</v>
      </c>
      <c r="C43" s="332" t="s">
        <v>37</v>
      </c>
      <c r="D43" s="1264" t="s">
        <v>122</v>
      </c>
      <c r="E43" s="1267"/>
      <c r="F43" s="1419" t="s">
        <v>23</v>
      </c>
      <c r="G43" s="1170" t="s">
        <v>24</v>
      </c>
      <c r="H43" s="1364" t="s">
        <v>143</v>
      </c>
      <c r="I43" s="64" t="s">
        <v>43</v>
      </c>
      <c r="J43" s="318">
        <v>24038</v>
      </c>
      <c r="K43" s="335">
        <v>24038</v>
      </c>
      <c r="L43" s="366">
        <f>M43</f>
        <v>16000</v>
      </c>
      <c r="M43" s="215">
        <f>16030-30</f>
        <v>16000</v>
      </c>
      <c r="N43" s="367">
        <v>12200</v>
      </c>
      <c r="O43" s="336"/>
      <c r="P43" s="219">
        <v>21000</v>
      </c>
      <c r="Q43" s="219">
        <v>21000</v>
      </c>
      <c r="R43" s="368" t="s">
        <v>156</v>
      </c>
      <c r="S43" s="72">
        <v>8</v>
      </c>
      <c r="T43" s="73" t="s">
        <v>59</v>
      </c>
      <c r="U43" s="74">
        <v>8</v>
      </c>
    </row>
    <row r="44" spans="1:21" ht="15.75" thickBot="1" x14ac:dyDescent="0.3">
      <c r="A44" s="262"/>
      <c r="B44" s="293"/>
      <c r="C44" s="294"/>
      <c r="D44" s="1266"/>
      <c r="E44" s="1269"/>
      <c r="F44" s="1421"/>
      <c r="G44" s="1171"/>
      <c r="H44" s="1366"/>
      <c r="I44" s="71" t="s">
        <v>36</v>
      </c>
      <c r="J44" s="246">
        <f>SUM(J43)</f>
        <v>24038</v>
      </c>
      <c r="K44" s="247">
        <f>SUM(K43)</f>
        <v>24038</v>
      </c>
      <c r="L44" s="246">
        <f t="shared" ref="L44:Q44" si="4">SUM(L43:L43)</f>
        <v>16000</v>
      </c>
      <c r="M44" s="263">
        <f t="shared" si="4"/>
        <v>16000</v>
      </c>
      <c r="N44" s="263">
        <f t="shared" si="4"/>
        <v>12200</v>
      </c>
      <c r="O44" s="245">
        <f t="shared" si="4"/>
        <v>0</v>
      </c>
      <c r="P44" s="250">
        <f>SUM(P43:P43)</f>
        <v>21000</v>
      </c>
      <c r="Q44" s="249">
        <f t="shared" si="4"/>
        <v>21000</v>
      </c>
      <c r="R44" s="75"/>
      <c r="S44" s="76"/>
      <c r="T44" s="76"/>
      <c r="U44" s="77"/>
    </row>
    <row r="45" spans="1:21" ht="17.25" customHeight="1" x14ac:dyDescent="0.25">
      <c r="A45" s="251" t="s">
        <v>18</v>
      </c>
      <c r="B45" s="331" t="s">
        <v>37</v>
      </c>
      <c r="C45" s="332" t="s">
        <v>41</v>
      </c>
      <c r="D45" s="1245" t="s">
        <v>60</v>
      </c>
      <c r="E45" s="1416" t="s">
        <v>61</v>
      </c>
      <c r="F45" s="1419" t="s">
        <v>23</v>
      </c>
      <c r="G45" s="1170" t="s">
        <v>24</v>
      </c>
      <c r="H45" s="1364" t="s">
        <v>143</v>
      </c>
      <c r="I45" s="78" t="s">
        <v>25</v>
      </c>
      <c r="J45" s="318"/>
      <c r="K45" s="335"/>
      <c r="L45" s="333">
        <v>15000</v>
      </c>
      <c r="M45" s="301">
        <v>15000</v>
      </c>
      <c r="N45" s="335"/>
      <c r="O45" s="336"/>
      <c r="P45" s="337">
        <v>10000</v>
      </c>
      <c r="Q45" s="369">
        <v>5000</v>
      </c>
      <c r="R45" s="79" t="s">
        <v>62</v>
      </c>
      <c r="S45" s="65" t="s">
        <v>63</v>
      </c>
      <c r="T45" s="65"/>
      <c r="U45" s="80"/>
    </row>
    <row r="46" spans="1:21" ht="18" customHeight="1" x14ac:dyDescent="0.25">
      <c r="A46" s="192"/>
      <c r="B46" s="342"/>
      <c r="C46" s="201"/>
      <c r="D46" s="1249"/>
      <c r="E46" s="1417"/>
      <c r="F46" s="1420"/>
      <c r="G46" s="1153"/>
      <c r="H46" s="1365"/>
      <c r="I46" s="45"/>
      <c r="J46" s="352"/>
      <c r="K46" s="370"/>
      <c r="L46" s="343"/>
      <c r="M46" s="345"/>
      <c r="N46" s="370"/>
      <c r="O46" s="225"/>
      <c r="P46" s="371"/>
      <c r="Q46" s="372"/>
      <c r="R46" s="81" t="s">
        <v>64</v>
      </c>
      <c r="S46" s="68" t="s">
        <v>63</v>
      </c>
      <c r="T46" s="68"/>
      <c r="U46" s="82"/>
    </row>
    <row r="47" spans="1:21" ht="42" customHeight="1" x14ac:dyDescent="0.25">
      <c r="A47" s="192"/>
      <c r="B47" s="342"/>
      <c r="C47" s="201"/>
      <c r="D47" s="1249"/>
      <c r="E47" s="1417"/>
      <c r="F47" s="1420"/>
      <c r="G47" s="1153"/>
      <c r="H47" s="1365"/>
      <c r="I47" s="45"/>
      <c r="J47" s="352"/>
      <c r="K47" s="370"/>
      <c r="L47" s="343"/>
      <c r="M47" s="345"/>
      <c r="N47" s="370"/>
      <c r="O47" s="225"/>
      <c r="P47" s="371"/>
      <c r="Q47" s="372"/>
      <c r="R47" s="83" t="s">
        <v>65</v>
      </c>
      <c r="S47" s="84"/>
      <c r="T47" s="70" t="s">
        <v>63</v>
      </c>
      <c r="U47" s="85"/>
    </row>
    <row r="48" spans="1:21" ht="15.75" thickBot="1" x14ac:dyDescent="0.3">
      <c r="A48" s="262"/>
      <c r="B48" s="293"/>
      <c r="C48" s="294"/>
      <c r="D48" s="1246"/>
      <c r="E48" s="1418"/>
      <c r="F48" s="1421"/>
      <c r="G48" s="1171"/>
      <c r="H48" s="1366"/>
      <c r="I48" s="71" t="s">
        <v>36</v>
      </c>
      <c r="J48" s="246"/>
      <c r="K48" s="247"/>
      <c r="L48" s="246">
        <f t="shared" ref="L48:Q48" si="5">SUM(L45:L45)</f>
        <v>15000</v>
      </c>
      <c r="M48" s="263">
        <f t="shared" si="5"/>
        <v>15000</v>
      </c>
      <c r="N48" s="263">
        <f t="shared" si="5"/>
        <v>0</v>
      </c>
      <c r="O48" s="245">
        <f t="shared" si="5"/>
        <v>0</v>
      </c>
      <c r="P48" s="250">
        <f t="shared" si="5"/>
        <v>10000</v>
      </c>
      <c r="Q48" s="249">
        <f t="shared" si="5"/>
        <v>5000</v>
      </c>
      <c r="R48" s="1422" t="s">
        <v>157</v>
      </c>
      <c r="S48" s="84"/>
      <c r="T48" s="84"/>
      <c r="U48" s="86" t="s">
        <v>66</v>
      </c>
    </row>
    <row r="49" spans="1:21" ht="15.75" thickBot="1" x14ac:dyDescent="0.3">
      <c r="A49" s="2" t="s">
        <v>18</v>
      </c>
      <c r="B49" s="59" t="s">
        <v>37</v>
      </c>
      <c r="C49" s="1052" t="s">
        <v>49</v>
      </c>
      <c r="D49" s="1053"/>
      <c r="E49" s="1053"/>
      <c r="F49" s="1053"/>
      <c r="G49" s="1053"/>
      <c r="H49" s="1053"/>
      <c r="I49" s="1054"/>
      <c r="J49" s="327">
        <f>J48+J44+J42</f>
        <v>903991</v>
      </c>
      <c r="K49" s="327">
        <f t="shared" ref="K49:Q49" si="6">K48+K44+K42</f>
        <v>908041</v>
      </c>
      <c r="L49" s="327">
        <f t="shared" si="6"/>
        <v>928100</v>
      </c>
      <c r="M49" s="327">
        <f t="shared" si="6"/>
        <v>908200</v>
      </c>
      <c r="N49" s="327">
        <f t="shared" si="6"/>
        <v>567500</v>
      </c>
      <c r="O49" s="327">
        <f t="shared" si="6"/>
        <v>19900</v>
      </c>
      <c r="P49" s="327">
        <f t="shared" si="6"/>
        <v>928100</v>
      </c>
      <c r="Q49" s="327">
        <f t="shared" si="6"/>
        <v>923100</v>
      </c>
      <c r="R49" s="1423"/>
      <c r="S49" s="373"/>
      <c r="T49" s="373"/>
      <c r="U49" s="374"/>
    </row>
    <row r="50" spans="1:21" ht="15.75" thickBot="1" x14ac:dyDescent="0.3">
      <c r="A50" s="2" t="s">
        <v>18</v>
      </c>
      <c r="B50" s="61" t="s">
        <v>41</v>
      </c>
      <c r="C50" s="1407" t="s">
        <v>67</v>
      </c>
      <c r="D50" s="1327"/>
      <c r="E50" s="1327"/>
      <c r="F50" s="1327"/>
      <c r="G50" s="1327"/>
      <c r="H50" s="1327"/>
      <c r="I50" s="1327"/>
      <c r="J50" s="1327"/>
      <c r="K50" s="1327"/>
      <c r="L50" s="1327"/>
      <c r="M50" s="1327"/>
      <c r="N50" s="1327"/>
      <c r="O50" s="1327"/>
      <c r="P50" s="1327"/>
      <c r="Q50" s="1327"/>
      <c r="R50" s="1327"/>
      <c r="S50" s="1327"/>
      <c r="T50" s="1327"/>
      <c r="U50" s="1329"/>
    </row>
    <row r="51" spans="1:21" ht="24.75" customHeight="1" x14ac:dyDescent="0.25">
      <c r="A51" s="1377" t="s">
        <v>18</v>
      </c>
      <c r="B51" s="1075" t="s">
        <v>41</v>
      </c>
      <c r="C51" s="1341" t="s">
        <v>18</v>
      </c>
      <c r="D51" s="1344" t="s">
        <v>123</v>
      </c>
      <c r="E51" s="1408" t="s">
        <v>68</v>
      </c>
      <c r="F51" s="1384" t="s">
        <v>23</v>
      </c>
      <c r="G51" s="1387" t="s">
        <v>66</v>
      </c>
      <c r="H51" s="1364" t="s">
        <v>158</v>
      </c>
      <c r="I51" s="87" t="s">
        <v>39</v>
      </c>
      <c r="J51" s="375"/>
      <c r="K51" s="376">
        <v>144810</v>
      </c>
      <c r="L51" s="377">
        <v>125000</v>
      </c>
      <c r="M51" s="378"/>
      <c r="N51" s="378"/>
      <c r="O51" s="379">
        <v>125000</v>
      </c>
      <c r="P51" s="380">
        <v>125000</v>
      </c>
      <c r="Q51" s="381">
        <v>125000</v>
      </c>
      <c r="R51" s="1413" t="s">
        <v>69</v>
      </c>
      <c r="S51" s="89">
        <v>30</v>
      </c>
      <c r="T51" s="90">
        <v>60</v>
      </c>
      <c r="U51" s="91">
        <v>100</v>
      </c>
    </row>
    <row r="52" spans="1:21" ht="24.75" customHeight="1" x14ac:dyDescent="0.25">
      <c r="A52" s="1378"/>
      <c r="B52" s="1076"/>
      <c r="C52" s="1342"/>
      <c r="D52" s="1346"/>
      <c r="E52" s="1409"/>
      <c r="F52" s="1411"/>
      <c r="G52" s="1412"/>
      <c r="H52" s="1365"/>
      <c r="I52" s="92" t="s">
        <v>70</v>
      </c>
      <c r="J52" s="382"/>
      <c r="K52" s="383"/>
      <c r="L52" s="384">
        <v>11800</v>
      </c>
      <c r="M52" s="385"/>
      <c r="N52" s="385"/>
      <c r="O52" s="386">
        <v>11800</v>
      </c>
      <c r="P52" s="387"/>
      <c r="Q52" s="388"/>
      <c r="R52" s="1414"/>
      <c r="S52" s="94"/>
      <c r="T52" s="95"/>
      <c r="U52" s="96"/>
    </row>
    <row r="53" spans="1:21" ht="15.75" thickBot="1" x14ac:dyDescent="0.3">
      <c r="A53" s="1379"/>
      <c r="B53" s="1077"/>
      <c r="C53" s="1343"/>
      <c r="D53" s="1347"/>
      <c r="E53" s="1410"/>
      <c r="F53" s="1386"/>
      <c r="G53" s="1389"/>
      <c r="H53" s="1366"/>
      <c r="I53" s="195" t="s">
        <v>36</v>
      </c>
      <c r="J53" s="389">
        <f>SUM(J51:J52)</f>
        <v>0</v>
      </c>
      <c r="K53" s="390">
        <f>SUM(K51:K52)</f>
        <v>144810</v>
      </c>
      <c r="L53" s="391">
        <f>M53+O53</f>
        <v>136800</v>
      </c>
      <c r="M53" s="392"/>
      <c r="N53" s="392"/>
      <c r="O53" s="390">
        <f>SUM(O51:O52)</f>
        <v>136800</v>
      </c>
      <c r="P53" s="393">
        <f>SUM(P51:P52)</f>
        <v>125000</v>
      </c>
      <c r="Q53" s="394">
        <f>SUM(Q51:Q52)</f>
        <v>125000</v>
      </c>
      <c r="R53" s="1415"/>
      <c r="S53" s="98"/>
      <c r="T53" s="99"/>
      <c r="U53" s="100"/>
    </row>
    <row r="54" spans="1:21" ht="29.25" customHeight="1" x14ac:dyDescent="0.25">
      <c r="A54" s="1377" t="s">
        <v>18</v>
      </c>
      <c r="B54" s="1075" t="s">
        <v>41</v>
      </c>
      <c r="C54" s="1078" t="s">
        <v>37</v>
      </c>
      <c r="D54" s="1401" t="s">
        <v>159</v>
      </c>
      <c r="E54" s="1381" t="s">
        <v>68</v>
      </c>
      <c r="F54" s="1384" t="s">
        <v>23</v>
      </c>
      <c r="G54" s="1387" t="s">
        <v>66</v>
      </c>
      <c r="H54" s="1364" t="s">
        <v>158</v>
      </c>
      <c r="I54" s="101" t="s">
        <v>39</v>
      </c>
      <c r="J54" s="254"/>
      <c r="K54" s="255">
        <v>144810</v>
      </c>
      <c r="L54" s="318"/>
      <c r="M54" s="335"/>
      <c r="N54" s="395"/>
      <c r="O54" s="396"/>
      <c r="P54" s="397">
        <v>500000</v>
      </c>
      <c r="Q54" s="338">
        <v>1000000</v>
      </c>
      <c r="R54" s="103" t="s">
        <v>71</v>
      </c>
      <c r="S54" s="48"/>
      <c r="T54" s="48">
        <v>15</v>
      </c>
      <c r="U54" s="49">
        <v>30</v>
      </c>
    </row>
    <row r="55" spans="1:21" ht="20.25" customHeight="1" x14ac:dyDescent="0.25">
      <c r="A55" s="1378"/>
      <c r="B55" s="1076"/>
      <c r="C55" s="1079"/>
      <c r="D55" s="1402"/>
      <c r="E55" s="1382"/>
      <c r="F55" s="1385"/>
      <c r="G55" s="1388"/>
      <c r="H55" s="1365"/>
      <c r="I55" s="125"/>
      <c r="J55" s="269"/>
      <c r="K55" s="270"/>
      <c r="L55" s="307"/>
      <c r="M55" s="398"/>
      <c r="N55" s="399"/>
      <c r="O55" s="400"/>
      <c r="P55" s="401"/>
      <c r="Q55" s="402"/>
      <c r="R55" s="1250" t="s">
        <v>72</v>
      </c>
      <c r="S55" s="52"/>
      <c r="T55" s="52">
        <v>2</v>
      </c>
      <c r="U55" s="53"/>
    </row>
    <row r="56" spans="1:21" ht="15.75" thickBot="1" x14ac:dyDescent="0.3">
      <c r="A56" s="1379"/>
      <c r="B56" s="1077"/>
      <c r="C56" s="1080"/>
      <c r="D56" s="1403"/>
      <c r="E56" s="1383"/>
      <c r="F56" s="1386"/>
      <c r="G56" s="1389"/>
      <c r="H56" s="1366"/>
      <c r="I56" s="196" t="s">
        <v>36</v>
      </c>
      <c r="J56" s="244">
        <f>SUM(J54:J55)</f>
        <v>0</v>
      </c>
      <c r="K56" s="245">
        <f>SUM(K54:K55)</f>
        <v>144810</v>
      </c>
      <c r="L56" s="246"/>
      <c r="M56" s="247"/>
      <c r="N56" s="263"/>
      <c r="O56" s="403"/>
      <c r="P56" s="244">
        <f>SUM(P54:P55)</f>
        <v>500000</v>
      </c>
      <c r="Q56" s="244">
        <f>SUM(Q54:Q55)</f>
        <v>1000000</v>
      </c>
      <c r="R56" s="1252"/>
      <c r="S56" s="43"/>
      <c r="T56" s="43"/>
      <c r="U56" s="44"/>
    </row>
    <row r="57" spans="1:21" ht="27.75" customHeight="1" x14ac:dyDescent="0.25">
      <c r="A57" s="1377" t="s">
        <v>18</v>
      </c>
      <c r="B57" s="1075" t="s">
        <v>41</v>
      </c>
      <c r="C57" s="1078" t="s">
        <v>41</v>
      </c>
      <c r="D57" s="1401" t="s">
        <v>73</v>
      </c>
      <c r="E57" s="1381" t="s">
        <v>68</v>
      </c>
      <c r="F57" s="1384" t="s">
        <v>23</v>
      </c>
      <c r="G57" s="1387" t="s">
        <v>66</v>
      </c>
      <c r="H57" s="1364" t="s">
        <v>158</v>
      </c>
      <c r="I57" s="104" t="s">
        <v>70</v>
      </c>
      <c r="J57" s="254">
        <v>1368860</v>
      </c>
      <c r="K57" s="255">
        <v>1368860</v>
      </c>
      <c r="L57" s="318">
        <v>3107700</v>
      </c>
      <c r="M57" s="335"/>
      <c r="N57" s="395"/>
      <c r="O57" s="396">
        <f>L57</f>
        <v>3107700</v>
      </c>
      <c r="P57" s="257">
        <v>2345400</v>
      </c>
      <c r="Q57" s="338"/>
      <c r="R57" s="1367" t="s">
        <v>74</v>
      </c>
      <c r="S57" s="105">
        <v>60</v>
      </c>
      <c r="T57" s="105">
        <v>100</v>
      </c>
      <c r="U57" s="49"/>
    </row>
    <row r="58" spans="1:21" ht="15.75" thickBot="1" x14ac:dyDescent="0.3">
      <c r="A58" s="1379"/>
      <c r="B58" s="1077"/>
      <c r="C58" s="1080"/>
      <c r="D58" s="1403"/>
      <c r="E58" s="1383"/>
      <c r="F58" s="1386"/>
      <c r="G58" s="1389"/>
      <c r="H58" s="1366"/>
      <c r="I58" s="196" t="s">
        <v>36</v>
      </c>
      <c r="J58" s="244">
        <f>SUM(J57)</f>
        <v>1368860</v>
      </c>
      <c r="K58" s="245">
        <f>SUM(K57)</f>
        <v>1368860</v>
      </c>
      <c r="L58" s="246">
        <f>SUM(L57:L57)</f>
        <v>3107700</v>
      </c>
      <c r="M58" s="247"/>
      <c r="N58" s="263"/>
      <c r="O58" s="403">
        <f>SUM(O57:O57)</f>
        <v>3107700</v>
      </c>
      <c r="P58" s="244">
        <f>SUM(P57:P57)</f>
        <v>2345400</v>
      </c>
      <c r="Q58" s="244"/>
      <c r="R58" s="1252"/>
      <c r="S58" s="106"/>
      <c r="T58" s="106"/>
      <c r="U58" s="44"/>
    </row>
    <row r="59" spans="1:21" ht="30" customHeight="1" x14ac:dyDescent="0.25">
      <c r="A59" s="1377" t="s">
        <v>18</v>
      </c>
      <c r="B59" s="1075" t="s">
        <v>41</v>
      </c>
      <c r="C59" s="1078" t="s">
        <v>46</v>
      </c>
      <c r="D59" s="1401" t="s">
        <v>75</v>
      </c>
      <c r="E59" s="1381" t="s">
        <v>68</v>
      </c>
      <c r="F59" s="1384" t="s">
        <v>23</v>
      </c>
      <c r="G59" s="1387" t="s">
        <v>66</v>
      </c>
      <c r="H59" s="1364" t="s">
        <v>158</v>
      </c>
      <c r="I59" s="101" t="s">
        <v>25</v>
      </c>
      <c r="J59" s="254"/>
      <c r="K59" s="255"/>
      <c r="L59" s="318">
        <v>3500</v>
      </c>
      <c r="M59" s="319"/>
      <c r="N59" s="395"/>
      <c r="O59" s="396">
        <v>3500</v>
      </c>
      <c r="P59" s="257"/>
      <c r="Q59" s="219">
        <v>50000</v>
      </c>
      <c r="R59" s="202" t="s">
        <v>76</v>
      </c>
      <c r="S59" s="107">
        <v>1</v>
      </c>
      <c r="T59" s="107"/>
      <c r="U59" s="108"/>
    </row>
    <row r="60" spans="1:21" ht="30.75" customHeight="1" x14ac:dyDescent="0.25">
      <c r="A60" s="1378"/>
      <c r="B60" s="1076"/>
      <c r="C60" s="1079"/>
      <c r="D60" s="1402"/>
      <c r="E60" s="1382"/>
      <c r="F60" s="1385"/>
      <c r="G60" s="1388"/>
      <c r="H60" s="1365"/>
      <c r="I60" s="109" t="s">
        <v>70</v>
      </c>
      <c r="J60" s="242"/>
      <c r="K60" s="243"/>
      <c r="L60" s="237"/>
      <c r="M60" s="238"/>
      <c r="N60" s="404"/>
      <c r="O60" s="239"/>
      <c r="P60" s="405">
        <v>104500</v>
      </c>
      <c r="Q60" s="227">
        <v>1113000</v>
      </c>
      <c r="R60" s="203" t="s">
        <v>77</v>
      </c>
      <c r="S60" s="110"/>
      <c r="T60" s="110">
        <v>1</v>
      </c>
      <c r="U60" s="111"/>
    </row>
    <row r="61" spans="1:21" ht="14.25" customHeight="1" x14ac:dyDescent="0.25">
      <c r="A61" s="1378"/>
      <c r="B61" s="1076"/>
      <c r="C61" s="1079"/>
      <c r="D61" s="1402"/>
      <c r="E61" s="1382"/>
      <c r="F61" s="1385"/>
      <c r="G61" s="1388"/>
      <c r="H61" s="1365"/>
      <c r="I61" s="406" t="s">
        <v>150</v>
      </c>
      <c r="J61" s="242">
        <v>98471</v>
      </c>
      <c r="K61" s="243">
        <v>98471</v>
      </c>
      <c r="L61" s="237"/>
      <c r="M61" s="238"/>
      <c r="N61" s="404"/>
      <c r="O61" s="239"/>
      <c r="P61" s="229"/>
      <c r="Q61" s="240"/>
      <c r="R61" s="1250" t="s">
        <v>78</v>
      </c>
      <c r="S61" s="112"/>
      <c r="T61" s="112"/>
      <c r="U61" s="113">
        <v>50</v>
      </c>
    </row>
    <row r="62" spans="1:21" ht="15.75" thickBot="1" x14ac:dyDescent="0.3">
      <c r="A62" s="1379"/>
      <c r="B62" s="1077"/>
      <c r="C62" s="1080"/>
      <c r="D62" s="1403"/>
      <c r="E62" s="1383"/>
      <c r="F62" s="1386"/>
      <c r="G62" s="1389"/>
      <c r="H62" s="1366"/>
      <c r="I62" s="196" t="s">
        <v>36</v>
      </c>
      <c r="J62" s="244">
        <f>SUM(J59:J61)</f>
        <v>98471</v>
      </c>
      <c r="K62" s="245">
        <f>SUM(K59:K61)</f>
        <v>98471</v>
      </c>
      <c r="L62" s="246">
        <f>M62+O62</f>
        <v>3500</v>
      </c>
      <c r="M62" s="263"/>
      <c r="N62" s="263"/>
      <c r="O62" s="403">
        <f>O59</f>
        <v>3500</v>
      </c>
      <c r="P62" s="244">
        <f>SUM(P59:P60)</f>
        <v>104500</v>
      </c>
      <c r="Q62" s="250">
        <f>SUM(Q59:Q60)</f>
        <v>1163000</v>
      </c>
      <c r="R62" s="1252"/>
      <c r="S62" s="199"/>
      <c r="T62" s="199"/>
      <c r="U62" s="119"/>
    </row>
    <row r="63" spans="1:21" ht="31.5" customHeight="1" x14ac:dyDescent="0.25">
      <c r="A63" s="1377" t="s">
        <v>18</v>
      </c>
      <c r="B63" s="1075" t="s">
        <v>41</v>
      </c>
      <c r="C63" s="1078" t="s">
        <v>79</v>
      </c>
      <c r="D63" s="1330" t="s">
        <v>80</v>
      </c>
      <c r="E63" s="1381" t="s">
        <v>68</v>
      </c>
      <c r="F63" s="1384" t="s">
        <v>23</v>
      </c>
      <c r="G63" s="1387" t="s">
        <v>66</v>
      </c>
      <c r="H63" s="1364" t="s">
        <v>158</v>
      </c>
      <c r="I63" s="114" t="s">
        <v>39</v>
      </c>
      <c r="J63" s="317"/>
      <c r="K63" s="217"/>
      <c r="L63" s="256">
        <v>123000</v>
      </c>
      <c r="M63" s="407"/>
      <c r="N63" s="408"/>
      <c r="O63" s="218">
        <f>L63</f>
        <v>123000</v>
      </c>
      <c r="P63" s="257">
        <v>59500</v>
      </c>
      <c r="Q63" s="219"/>
      <c r="R63" s="115" t="s">
        <v>81</v>
      </c>
      <c r="S63" s="30">
        <v>1</v>
      </c>
      <c r="T63" s="30"/>
      <c r="U63" s="108"/>
    </row>
    <row r="64" spans="1:21" ht="31.5" customHeight="1" x14ac:dyDescent="0.25">
      <c r="A64" s="1378"/>
      <c r="B64" s="1076"/>
      <c r="C64" s="1079"/>
      <c r="D64" s="1331"/>
      <c r="E64" s="1382"/>
      <c r="F64" s="1385"/>
      <c r="G64" s="1388"/>
      <c r="H64" s="1365"/>
      <c r="I64" s="116" t="s">
        <v>70</v>
      </c>
      <c r="J64" s="261">
        <v>165489</v>
      </c>
      <c r="K64" s="225">
        <v>165489</v>
      </c>
      <c r="L64" s="352"/>
      <c r="M64" s="370"/>
      <c r="N64" s="409"/>
      <c r="O64" s="226"/>
      <c r="P64" s="410"/>
      <c r="Q64" s="401"/>
      <c r="R64" s="117" t="s">
        <v>82</v>
      </c>
      <c r="S64" s="37"/>
      <c r="T64" s="37">
        <v>100</v>
      </c>
      <c r="U64" s="113"/>
    </row>
    <row r="65" spans="1:21" ht="15.75" thickBot="1" x14ac:dyDescent="0.3">
      <c r="A65" s="1379"/>
      <c r="B65" s="1077"/>
      <c r="C65" s="1080"/>
      <c r="D65" s="1332"/>
      <c r="E65" s="1383"/>
      <c r="F65" s="1386"/>
      <c r="G65" s="1389"/>
      <c r="H65" s="1366"/>
      <c r="I65" s="196" t="s">
        <v>36</v>
      </c>
      <c r="J65" s="389">
        <f>SUM(J63:J64)</f>
        <v>165489</v>
      </c>
      <c r="K65" s="390">
        <f>SUM(K63:K64)</f>
        <v>165489</v>
      </c>
      <c r="L65" s="391">
        <f>L63</f>
        <v>123000</v>
      </c>
      <c r="M65" s="411"/>
      <c r="N65" s="412"/>
      <c r="O65" s="392">
        <f>O63</f>
        <v>123000</v>
      </c>
      <c r="P65" s="413">
        <f>P63</f>
        <v>59500</v>
      </c>
      <c r="Q65" s="414"/>
      <c r="R65" s="118"/>
      <c r="S65" s="33"/>
      <c r="T65" s="33"/>
      <c r="U65" s="119"/>
    </row>
    <row r="66" spans="1:21" ht="27.75" customHeight="1" x14ac:dyDescent="0.25">
      <c r="A66" s="1377" t="s">
        <v>18</v>
      </c>
      <c r="B66" s="1075" t="s">
        <v>41</v>
      </c>
      <c r="C66" s="1078" t="s">
        <v>83</v>
      </c>
      <c r="D66" s="1401" t="s">
        <v>124</v>
      </c>
      <c r="E66" s="1381" t="s">
        <v>68</v>
      </c>
      <c r="F66" s="1384" t="s">
        <v>23</v>
      </c>
      <c r="G66" s="1387" t="s">
        <v>66</v>
      </c>
      <c r="H66" s="1364" t="s">
        <v>158</v>
      </c>
      <c r="I66" s="101" t="s">
        <v>25</v>
      </c>
      <c r="J66" s="254"/>
      <c r="K66" s="255"/>
      <c r="L66" s="318">
        <v>40000</v>
      </c>
      <c r="M66" s="335"/>
      <c r="N66" s="395"/>
      <c r="O66" s="396">
        <f>L66</f>
        <v>40000</v>
      </c>
      <c r="P66" s="397"/>
      <c r="Q66" s="338"/>
      <c r="R66" s="1367" t="s">
        <v>84</v>
      </c>
      <c r="S66" s="48">
        <v>1</v>
      </c>
      <c r="T66" s="48"/>
      <c r="U66" s="49"/>
    </row>
    <row r="67" spans="1:21" ht="27.75" customHeight="1" x14ac:dyDescent="0.25">
      <c r="A67" s="1378"/>
      <c r="B67" s="1076"/>
      <c r="C67" s="1079"/>
      <c r="D67" s="1402"/>
      <c r="E67" s="1382"/>
      <c r="F67" s="1385"/>
      <c r="G67" s="1388"/>
      <c r="H67" s="1365"/>
      <c r="I67" s="129" t="s">
        <v>70</v>
      </c>
      <c r="J67" s="259">
        <v>75301</v>
      </c>
      <c r="K67" s="260">
        <v>75301</v>
      </c>
      <c r="L67" s="231"/>
      <c r="M67" s="359"/>
      <c r="N67" s="415"/>
      <c r="O67" s="234"/>
      <c r="P67" s="235"/>
      <c r="Q67" s="416"/>
      <c r="R67" s="1251"/>
      <c r="S67" s="24"/>
      <c r="T67" s="24"/>
      <c r="U67" s="25"/>
    </row>
    <row r="68" spans="1:21" ht="15.75" thickBot="1" x14ac:dyDescent="0.3">
      <c r="A68" s="1379"/>
      <c r="B68" s="1077"/>
      <c r="C68" s="1080"/>
      <c r="D68" s="1403"/>
      <c r="E68" s="1383"/>
      <c r="F68" s="1386"/>
      <c r="G68" s="1389"/>
      <c r="H68" s="1366"/>
      <c r="I68" s="196" t="s">
        <v>36</v>
      </c>
      <c r="J68" s="244">
        <f>SUM(J66:J67)</f>
        <v>75301</v>
      </c>
      <c r="K68" s="245">
        <f>SUM(K66:K67)</f>
        <v>75301</v>
      </c>
      <c r="L68" s="246">
        <f>SUM(L66:L67)</f>
        <v>40000</v>
      </c>
      <c r="M68" s="247"/>
      <c r="N68" s="263"/>
      <c r="O68" s="403">
        <f>SUM(O66:O67)</f>
        <v>40000</v>
      </c>
      <c r="P68" s="244"/>
      <c r="Q68" s="244"/>
      <c r="R68" s="120"/>
      <c r="S68" s="43"/>
      <c r="T68" s="121"/>
      <c r="U68" s="122"/>
    </row>
    <row r="69" spans="1:21" x14ac:dyDescent="0.25">
      <c r="A69" s="1377" t="s">
        <v>18</v>
      </c>
      <c r="B69" s="1075" t="s">
        <v>41</v>
      </c>
      <c r="C69" s="1078" t="s">
        <v>23</v>
      </c>
      <c r="D69" s="1401" t="s">
        <v>85</v>
      </c>
      <c r="E69" s="1381" t="s">
        <v>68</v>
      </c>
      <c r="F69" s="1384" t="s">
        <v>23</v>
      </c>
      <c r="G69" s="1387" t="s">
        <v>66</v>
      </c>
      <c r="H69" s="1364" t="s">
        <v>158</v>
      </c>
      <c r="I69" s="104" t="s">
        <v>70</v>
      </c>
      <c r="J69" s="254"/>
      <c r="K69" s="255"/>
      <c r="L69" s="473">
        <f>434000-130000</f>
        <v>304000</v>
      </c>
      <c r="M69" s="319"/>
      <c r="N69" s="395"/>
      <c r="O69" s="475">
        <f>434000-130000</f>
        <v>304000</v>
      </c>
      <c r="P69" s="257"/>
      <c r="Q69" s="338"/>
      <c r="R69" s="1404" t="s">
        <v>86</v>
      </c>
      <c r="S69" s="48">
        <v>1</v>
      </c>
      <c r="T69" s="48"/>
      <c r="U69" s="49"/>
    </row>
    <row r="70" spans="1:21" x14ac:dyDescent="0.25">
      <c r="A70" s="1378"/>
      <c r="B70" s="1076"/>
      <c r="C70" s="1079"/>
      <c r="D70" s="1402"/>
      <c r="E70" s="1382"/>
      <c r="F70" s="1385"/>
      <c r="G70" s="1388"/>
      <c r="H70" s="1365"/>
      <c r="I70" s="123" t="s">
        <v>25</v>
      </c>
      <c r="J70" s="259"/>
      <c r="K70" s="260"/>
      <c r="L70" s="474">
        <v>130000</v>
      </c>
      <c r="M70" s="232"/>
      <c r="N70" s="415"/>
      <c r="O70" s="476">
        <v>130000</v>
      </c>
      <c r="P70" s="405"/>
      <c r="Q70" s="416"/>
      <c r="R70" s="1405"/>
      <c r="S70" s="24"/>
      <c r="T70" s="24"/>
      <c r="U70" s="25"/>
    </row>
    <row r="71" spans="1:21" ht="15.75" thickBot="1" x14ac:dyDescent="0.3">
      <c r="A71" s="1379"/>
      <c r="B71" s="1077"/>
      <c r="C71" s="1080"/>
      <c r="D71" s="1403"/>
      <c r="E71" s="1383"/>
      <c r="F71" s="1386"/>
      <c r="G71" s="1389"/>
      <c r="H71" s="1366"/>
      <c r="I71" s="196" t="s">
        <v>36</v>
      </c>
      <c r="J71" s="244"/>
      <c r="K71" s="245"/>
      <c r="L71" s="244">
        <f>SUM(L69:L70)</f>
        <v>434000</v>
      </c>
      <c r="M71" s="263"/>
      <c r="N71" s="263"/>
      <c r="O71" s="249">
        <f>SUM(O69:O70)</f>
        <v>434000</v>
      </c>
      <c r="P71" s="244"/>
      <c r="Q71" s="244"/>
      <c r="R71" s="1406"/>
      <c r="S71" s="43"/>
      <c r="T71" s="43"/>
      <c r="U71" s="44"/>
    </row>
    <row r="72" spans="1:21" ht="20.25" customHeight="1" x14ac:dyDescent="0.25">
      <c r="A72" s="1377" t="s">
        <v>18</v>
      </c>
      <c r="B72" s="1075" t="s">
        <v>41</v>
      </c>
      <c r="C72" s="1078" t="s">
        <v>87</v>
      </c>
      <c r="D72" s="1401" t="s">
        <v>88</v>
      </c>
      <c r="E72" s="1381" t="s">
        <v>68</v>
      </c>
      <c r="F72" s="1384" t="s">
        <v>23</v>
      </c>
      <c r="G72" s="1387" t="s">
        <v>63</v>
      </c>
      <c r="H72" s="1364" t="s">
        <v>160</v>
      </c>
      <c r="I72" s="124" t="s">
        <v>25</v>
      </c>
      <c r="J72" s="254"/>
      <c r="K72" s="255"/>
      <c r="L72" s="333">
        <v>78200</v>
      </c>
      <c r="M72" s="334"/>
      <c r="N72" s="417"/>
      <c r="O72" s="418">
        <f>L72</f>
        <v>78200</v>
      </c>
      <c r="P72" s="254"/>
      <c r="Q72" s="338"/>
      <c r="R72" s="1404" t="s">
        <v>89</v>
      </c>
      <c r="S72" s="48">
        <v>1</v>
      </c>
      <c r="T72" s="48"/>
      <c r="U72" s="49"/>
    </row>
    <row r="73" spans="1:21" ht="20.25" customHeight="1" x14ac:dyDescent="0.25">
      <c r="A73" s="1378"/>
      <c r="B73" s="1076"/>
      <c r="C73" s="1079"/>
      <c r="D73" s="1402"/>
      <c r="E73" s="1382"/>
      <c r="F73" s="1385"/>
      <c r="G73" s="1388"/>
      <c r="H73" s="1365"/>
      <c r="I73" s="419"/>
      <c r="J73" s="269"/>
      <c r="K73" s="270"/>
      <c r="L73" s="307"/>
      <c r="M73" s="398"/>
      <c r="N73" s="399"/>
      <c r="O73" s="400"/>
      <c r="P73" s="401"/>
      <c r="Q73" s="402"/>
      <c r="R73" s="1405"/>
      <c r="S73" s="24"/>
      <c r="T73" s="24"/>
      <c r="U73" s="25"/>
    </row>
    <row r="74" spans="1:21" ht="15.75" thickBot="1" x14ac:dyDescent="0.3">
      <c r="A74" s="1379"/>
      <c r="B74" s="1077"/>
      <c r="C74" s="1080"/>
      <c r="D74" s="1403"/>
      <c r="E74" s="1383"/>
      <c r="F74" s="1386"/>
      <c r="G74" s="1389"/>
      <c r="H74" s="1366"/>
      <c r="I74" s="420" t="s">
        <v>36</v>
      </c>
      <c r="J74" s="244"/>
      <c r="K74" s="245"/>
      <c r="L74" s="246">
        <f>SUM(L72:L73)</f>
        <v>78200</v>
      </c>
      <c r="M74" s="247"/>
      <c r="N74" s="263"/>
      <c r="O74" s="403">
        <f>SUM(O72:O73)</f>
        <v>78200</v>
      </c>
      <c r="P74" s="244"/>
      <c r="Q74" s="244"/>
      <c r="R74" s="1406"/>
      <c r="S74" s="43"/>
      <c r="T74" s="43"/>
      <c r="U74" s="44"/>
    </row>
    <row r="75" spans="1:21" ht="28.5" customHeight="1" x14ac:dyDescent="0.25">
      <c r="A75" s="1377" t="s">
        <v>18</v>
      </c>
      <c r="B75" s="1075" t="s">
        <v>41</v>
      </c>
      <c r="C75" s="1078" t="s">
        <v>90</v>
      </c>
      <c r="D75" s="1401" t="s">
        <v>91</v>
      </c>
      <c r="E75" s="1381" t="s">
        <v>68</v>
      </c>
      <c r="F75" s="1384" t="s">
        <v>23</v>
      </c>
      <c r="G75" s="1387" t="s">
        <v>66</v>
      </c>
      <c r="H75" s="1364" t="s">
        <v>161</v>
      </c>
      <c r="I75" s="125" t="s">
        <v>25</v>
      </c>
      <c r="J75" s="254"/>
      <c r="K75" s="255"/>
      <c r="L75" s="318"/>
      <c r="M75" s="335"/>
      <c r="N75" s="395"/>
      <c r="O75" s="396"/>
      <c r="P75" s="397">
        <v>100000</v>
      </c>
      <c r="Q75" s="317">
        <v>100000</v>
      </c>
      <c r="R75" s="202" t="s">
        <v>84</v>
      </c>
      <c r="S75" s="127">
        <v>1</v>
      </c>
      <c r="T75" s="127"/>
      <c r="U75" s="128"/>
    </row>
    <row r="76" spans="1:21" ht="28.5" customHeight="1" x14ac:dyDescent="0.25">
      <c r="A76" s="1378"/>
      <c r="B76" s="1076"/>
      <c r="C76" s="1079"/>
      <c r="D76" s="1402"/>
      <c r="E76" s="1382"/>
      <c r="F76" s="1385"/>
      <c r="G76" s="1388"/>
      <c r="H76" s="1365"/>
      <c r="I76" s="125" t="s">
        <v>70</v>
      </c>
      <c r="J76" s="259"/>
      <c r="K76" s="260"/>
      <c r="L76" s="231">
        <v>20000</v>
      </c>
      <c r="M76" s="359"/>
      <c r="N76" s="415"/>
      <c r="O76" s="234">
        <f>L76</f>
        <v>20000</v>
      </c>
      <c r="P76" s="235"/>
      <c r="Q76" s="402"/>
      <c r="R76" s="193" t="s">
        <v>81</v>
      </c>
      <c r="S76" s="52"/>
      <c r="T76" s="52"/>
      <c r="U76" s="53">
        <v>1</v>
      </c>
    </row>
    <row r="77" spans="1:21" ht="15.75" thickBot="1" x14ac:dyDescent="0.3">
      <c r="A77" s="1379"/>
      <c r="B77" s="1077"/>
      <c r="C77" s="1080"/>
      <c r="D77" s="1403"/>
      <c r="E77" s="1383"/>
      <c r="F77" s="1386"/>
      <c r="G77" s="1389"/>
      <c r="H77" s="1366"/>
      <c r="I77" s="196" t="s">
        <v>36</v>
      </c>
      <c r="J77" s="244"/>
      <c r="K77" s="245"/>
      <c r="L77" s="246">
        <f>SUM(L75:L76)</f>
        <v>20000</v>
      </c>
      <c r="M77" s="247"/>
      <c r="N77" s="263"/>
      <c r="O77" s="403">
        <f>SUM(O75:O76)</f>
        <v>20000</v>
      </c>
      <c r="P77" s="244">
        <f>SUM(P75:P76)</f>
        <v>100000</v>
      </c>
      <c r="Q77" s="244">
        <f>SUM(Q75:Q76)</f>
        <v>100000</v>
      </c>
      <c r="R77" s="120"/>
      <c r="S77" s="43"/>
      <c r="T77" s="121"/>
      <c r="U77" s="122"/>
    </row>
    <row r="78" spans="1:21" ht="20.25" customHeight="1" x14ac:dyDescent="0.25">
      <c r="A78" s="1377" t="s">
        <v>18</v>
      </c>
      <c r="B78" s="1075" t="s">
        <v>41</v>
      </c>
      <c r="C78" s="1078" t="s">
        <v>92</v>
      </c>
      <c r="D78" s="1330" t="s">
        <v>125</v>
      </c>
      <c r="E78" s="1399" t="s">
        <v>68</v>
      </c>
      <c r="F78" s="1384" t="s">
        <v>23</v>
      </c>
      <c r="G78" s="1387" t="s">
        <v>66</v>
      </c>
      <c r="H78" s="1364" t="s">
        <v>162</v>
      </c>
      <c r="I78" s="124" t="s">
        <v>25</v>
      </c>
      <c r="J78" s="254"/>
      <c r="K78" s="255"/>
      <c r="L78" s="333">
        <v>24000</v>
      </c>
      <c r="M78" s="334"/>
      <c r="N78" s="417"/>
      <c r="O78" s="418">
        <v>24000</v>
      </c>
      <c r="P78" s="254"/>
      <c r="Q78" s="421"/>
      <c r="R78" s="1396" t="s">
        <v>163</v>
      </c>
      <c r="S78" s="48">
        <v>100</v>
      </c>
      <c r="T78" s="48"/>
      <c r="U78" s="49"/>
    </row>
    <row r="79" spans="1:21" ht="20.25" customHeight="1" x14ac:dyDescent="0.25">
      <c r="A79" s="1378"/>
      <c r="B79" s="1076"/>
      <c r="C79" s="1079"/>
      <c r="D79" s="1331"/>
      <c r="E79" s="1334"/>
      <c r="F79" s="1385"/>
      <c r="G79" s="1388"/>
      <c r="H79" s="1365"/>
      <c r="I79" s="129" t="s">
        <v>70</v>
      </c>
      <c r="J79" s="259">
        <v>23981</v>
      </c>
      <c r="K79" s="260">
        <v>23981</v>
      </c>
      <c r="L79" s="231"/>
      <c r="M79" s="359"/>
      <c r="N79" s="415"/>
      <c r="O79" s="234"/>
      <c r="P79" s="235"/>
      <c r="Q79" s="416"/>
      <c r="R79" s="1397"/>
      <c r="S79" s="24"/>
      <c r="T79" s="24"/>
      <c r="U79" s="25"/>
    </row>
    <row r="80" spans="1:21" ht="15.75" thickBot="1" x14ac:dyDescent="0.3">
      <c r="A80" s="1379"/>
      <c r="B80" s="1077"/>
      <c r="C80" s="1080"/>
      <c r="D80" s="1332"/>
      <c r="E80" s="1400"/>
      <c r="F80" s="1386"/>
      <c r="G80" s="1389"/>
      <c r="H80" s="1366"/>
      <c r="I80" s="196" t="s">
        <v>36</v>
      </c>
      <c r="J80" s="244">
        <f>SUM(J78:J79)</f>
        <v>23981</v>
      </c>
      <c r="K80" s="245">
        <f>SUM(K78:K79)</f>
        <v>23981</v>
      </c>
      <c r="L80" s="246">
        <f>SUM(L78:L79)</f>
        <v>24000</v>
      </c>
      <c r="M80" s="247"/>
      <c r="N80" s="263"/>
      <c r="O80" s="403">
        <f>SUM(O78:O79)</f>
        <v>24000</v>
      </c>
      <c r="P80" s="244"/>
      <c r="Q80" s="244"/>
      <c r="R80" s="1398"/>
      <c r="S80" s="43"/>
      <c r="T80" s="43"/>
      <c r="U80" s="44"/>
    </row>
    <row r="81" spans="1:21" x14ac:dyDescent="0.25">
      <c r="A81" s="1377" t="s">
        <v>18</v>
      </c>
      <c r="B81" s="1075" t="s">
        <v>41</v>
      </c>
      <c r="C81" s="1078" t="s">
        <v>94</v>
      </c>
      <c r="D81" s="1156" t="s">
        <v>95</v>
      </c>
      <c r="E81" s="1381"/>
      <c r="F81" s="1384" t="s">
        <v>23</v>
      </c>
      <c r="G81" s="1387" t="s">
        <v>66</v>
      </c>
      <c r="H81" s="1364" t="s">
        <v>162</v>
      </c>
      <c r="I81" s="114" t="s">
        <v>164</v>
      </c>
      <c r="J81" s="422">
        <v>86075</v>
      </c>
      <c r="K81" s="217">
        <v>86075</v>
      </c>
      <c r="L81" s="256"/>
      <c r="M81" s="216"/>
      <c r="N81" s="216"/>
      <c r="O81" s="218"/>
      <c r="P81" s="317"/>
      <c r="Q81" s="317"/>
      <c r="R81" s="1367" t="s">
        <v>96</v>
      </c>
      <c r="S81" s="1368">
        <v>100</v>
      </c>
      <c r="T81" s="130"/>
      <c r="U81" s="131"/>
    </row>
    <row r="82" spans="1:21" x14ac:dyDescent="0.25">
      <c r="A82" s="1378"/>
      <c r="B82" s="1076"/>
      <c r="C82" s="1079"/>
      <c r="D82" s="1380"/>
      <c r="E82" s="1382"/>
      <c r="F82" s="1385"/>
      <c r="G82" s="1388"/>
      <c r="H82" s="1365"/>
      <c r="I82" s="116" t="s">
        <v>25</v>
      </c>
      <c r="J82" s="372"/>
      <c r="K82" s="225"/>
      <c r="L82" s="352">
        <v>25000</v>
      </c>
      <c r="M82" s="370"/>
      <c r="N82" s="372"/>
      <c r="O82" s="226">
        <v>25000</v>
      </c>
      <c r="P82" s="261"/>
      <c r="Q82" s="261"/>
      <c r="R82" s="1251"/>
      <c r="S82" s="1369"/>
      <c r="T82" s="153"/>
      <c r="U82" s="154"/>
    </row>
    <row r="83" spans="1:21" ht="15.75" thickBot="1" x14ac:dyDescent="0.3">
      <c r="A83" s="1379"/>
      <c r="B83" s="1077"/>
      <c r="C83" s="1080"/>
      <c r="D83" s="1157"/>
      <c r="E83" s="1383"/>
      <c r="F83" s="1386"/>
      <c r="G83" s="1389"/>
      <c r="H83" s="1366"/>
      <c r="I83" s="196" t="s">
        <v>36</v>
      </c>
      <c r="J83" s="389">
        <f>SUM(J81)</f>
        <v>86075</v>
      </c>
      <c r="K83" s="390">
        <f>SUM(K81)</f>
        <v>86075</v>
      </c>
      <c r="L83" s="391">
        <f>SUM(L81:L82)</f>
        <v>25000</v>
      </c>
      <c r="M83" s="411"/>
      <c r="N83" s="412"/>
      <c r="O83" s="392">
        <f>SUM(O81:O82)</f>
        <v>25000</v>
      </c>
      <c r="P83" s="391"/>
      <c r="Q83" s="391"/>
      <c r="R83" s="1252"/>
      <c r="S83" s="1370"/>
      <c r="T83" s="121"/>
      <c r="U83" s="122"/>
    </row>
    <row r="84" spans="1:21" x14ac:dyDescent="0.25">
      <c r="A84" s="1377" t="s">
        <v>18</v>
      </c>
      <c r="B84" s="1075" t="s">
        <v>41</v>
      </c>
      <c r="C84" s="1078" t="s">
        <v>94</v>
      </c>
      <c r="D84" s="1156" t="s">
        <v>97</v>
      </c>
      <c r="E84" s="1381"/>
      <c r="F84" s="1384" t="s">
        <v>23</v>
      </c>
      <c r="G84" s="1387" t="s">
        <v>66</v>
      </c>
      <c r="H84" s="1364" t="s">
        <v>162</v>
      </c>
      <c r="I84" s="132" t="s">
        <v>25</v>
      </c>
      <c r="J84" s="254"/>
      <c r="K84" s="255"/>
      <c r="L84" s="256"/>
      <c r="M84" s="216"/>
      <c r="N84" s="216"/>
      <c r="O84" s="218"/>
      <c r="P84" s="317"/>
      <c r="Q84" s="317">
        <v>41500</v>
      </c>
      <c r="R84" s="1367" t="s">
        <v>98</v>
      </c>
      <c r="S84" s="1368"/>
      <c r="T84" s="130"/>
      <c r="U84" s="131">
        <v>1</v>
      </c>
    </row>
    <row r="85" spans="1:21" x14ac:dyDescent="0.25">
      <c r="A85" s="1378"/>
      <c r="B85" s="1076"/>
      <c r="C85" s="1079"/>
      <c r="D85" s="1380"/>
      <c r="E85" s="1382"/>
      <c r="F85" s="1385"/>
      <c r="G85" s="1388"/>
      <c r="H85" s="1365"/>
      <c r="I85" s="129" t="s">
        <v>70</v>
      </c>
      <c r="J85" s="259">
        <f>20.6/3.4528*1000</f>
        <v>5966.1723818350329</v>
      </c>
      <c r="K85" s="260">
        <f>20.6/3.4528*1000</f>
        <v>5966.1723818350329</v>
      </c>
      <c r="L85" s="352"/>
      <c r="M85" s="370"/>
      <c r="N85" s="372"/>
      <c r="O85" s="226"/>
      <c r="P85" s="261"/>
      <c r="Q85" s="261"/>
      <c r="R85" s="1251"/>
      <c r="S85" s="1369"/>
      <c r="T85" s="153"/>
      <c r="U85" s="154"/>
    </row>
    <row r="86" spans="1:21" x14ac:dyDescent="0.25">
      <c r="A86" s="1378"/>
      <c r="B86" s="1076"/>
      <c r="C86" s="1079"/>
      <c r="D86" s="1380"/>
      <c r="E86" s="1382"/>
      <c r="F86" s="1385"/>
      <c r="G86" s="1388"/>
      <c r="H86" s="1365"/>
      <c r="I86" s="423" t="s">
        <v>164</v>
      </c>
      <c r="J86" s="288">
        <f>250/3.4528*1000</f>
        <v>72405.004633920296</v>
      </c>
      <c r="K86" s="346">
        <f>250/3.4528*1000</f>
        <v>72405.004633920296</v>
      </c>
      <c r="L86" s="231"/>
      <c r="M86" s="359"/>
      <c r="N86" s="424"/>
      <c r="O86" s="234"/>
      <c r="P86" s="425"/>
      <c r="Q86" s="235"/>
      <c r="R86" s="1251"/>
      <c r="S86" s="1369"/>
      <c r="T86" s="153"/>
      <c r="U86" s="154"/>
    </row>
    <row r="87" spans="1:21" ht="15.75" thickBot="1" x14ac:dyDescent="0.3">
      <c r="A87" s="1379"/>
      <c r="B87" s="1077"/>
      <c r="C87" s="1080"/>
      <c r="D87" s="1157"/>
      <c r="E87" s="1383"/>
      <c r="F87" s="1386"/>
      <c r="G87" s="1389"/>
      <c r="H87" s="1366"/>
      <c r="I87" s="196" t="s">
        <v>36</v>
      </c>
      <c r="J87" s="389">
        <f>SUM(J84:J86)</f>
        <v>78371.177015755326</v>
      </c>
      <c r="K87" s="390">
        <f>SUM(K84:K86)</f>
        <v>78371.177015755326</v>
      </c>
      <c r="L87" s="391">
        <f>SUM(L84:L86)</f>
        <v>0</v>
      </c>
      <c r="M87" s="411"/>
      <c r="N87" s="412"/>
      <c r="O87" s="392">
        <f>SUM(O84:O86)</f>
        <v>0</v>
      </c>
      <c r="P87" s="391"/>
      <c r="Q87" s="391">
        <f>SUM(Q84:Q86)</f>
        <v>41500</v>
      </c>
      <c r="R87" s="1252"/>
      <c r="S87" s="1370"/>
      <c r="T87" s="121"/>
      <c r="U87" s="122"/>
    </row>
    <row r="88" spans="1:21" ht="15.75" thickBot="1" x14ac:dyDescent="0.3">
      <c r="A88" s="133" t="s">
        <v>18</v>
      </c>
      <c r="B88" s="59" t="s">
        <v>41</v>
      </c>
      <c r="C88" s="1052" t="s">
        <v>49</v>
      </c>
      <c r="D88" s="1053"/>
      <c r="E88" s="1053"/>
      <c r="F88" s="1053"/>
      <c r="G88" s="1053"/>
      <c r="H88" s="1053"/>
      <c r="I88" s="1054"/>
      <c r="J88" s="426">
        <f t="shared" ref="J88:P88" si="7">J83+J80+J74+J71+J68+J77+J65+J62+J58+J56+J53+J87</f>
        <v>1896548.1770157553</v>
      </c>
      <c r="K88" s="427">
        <f t="shared" si="7"/>
        <v>2186168.1770157553</v>
      </c>
      <c r="L88" s="426">
        <f>L83+L80+L74+L71+L68+L77+L65+L62+L58+L56+L53+L87</f>
        <v>3992200</v>
      </c>
      <c r="M88" s="428">
        <f t="shared" si="7"/>
        <v>0</v>
      </c>
      <c r="N88" s="429">
        <f t="shared" si="7"/>
        <v>0</v>
      </c>
      <c r="O88" s="427">
        <f t="shared" si="7"/>
        <v>3992200</v>
      </c>
      <c r="P88" s="426">
        <f t="shared" si="7"/>
        <v>3234400</v>
      </c>
      <c r="Q88" s="426">
        <f>Q9+Q80+Q74+Q71+Q68+Q77+Q65+Q62+Q58+Q56+Q53+Q87</f>
        <v>2429500</v>
      </c>
      <c r="R88" s="1055"/>
      <c r="S88" s="1056"/>
      <c r="T88" s="1056"/>
      <c r="U88" s="1057"/>
    </row>
    <row r="89" spans="1:21" ht="15.75" thickBot="1" x14ac:dyDescent="0.3">
      <c r="A89" s="192" t="s">
        <v>18</v>
      </c>
      <c r="B89" s="1371" t="s">
        <v>99</v>
      </c>
      <c r="C89" s="1372"/>
      <c r="D89" s="1372"/>
      <c r="E89" s="1372"/>
      <c r="F89" s="1372"/>
      <c r="G89" s="1372"/>
      <c r="H89" s="1372"/>
      <c r="I89" s="1373"/>
      <c r="J89" s="430">
        <f t="shared" ref="J89:Q89" si="8">J88+J49+J35</f>
        <v>3403033.1770157553</v>
      </c>
      <c r="K89" s="431">
        <f t="shared" si="8"/>
        <v>3757776.1770157553</v>
      </c>
      <c r="L89" s="430">
        <f t="shared" si="8"/>
        <v>5511800</v>
      </c>
      <c r="M89" s="432">
        <f t="shared" si="8"/>
        <v>1498200</v>
      </c>
      <c r="N89" s="433">
        <f t="shared" si="8"/>
        <v>851233</v>
      </c>
      <c r="O89" s="431">
        <f t="shared" si="8"/>
        <v>4013600</v>
      </c>
      <c r="P89" s="430">
        <f t="shared" si="8"/>
        <v>4727300</v>
      </c>
      <c r="Q89" s="430">
        <f t="shared" si="8"/>
        <v>3917400</v>
      </c>
      <c r="R89" s="1374"/>
      <c r="S89" s="1375"/>
      <c r="T89" s="1375"/>
      <c r="U89" s="1376"/>
    </row>
    <row r="90" spans="1:21" ht="15.75" thickBot="1" x14ac:dyDescent="0.3">
      <c r="A90" s="136" t="s">
        <v>100</v>
      </c>
      <c r="B90" s="1390" t="s">
        <v>101</v>
      </c>
      <c r="C90" s="1391"/>
      <c r="D90" s="1391"/>
      <c r="E90" s="1391"/>
      <c r="F90" s="1391"/>
      <c r="G90" s="1391"/>
      <c r="H90" s="1391"/>
      <c r="I90" s="1392"/>
      <c r="J90" s="434">
        <f>J89</f>
        <v>3403033.1770157553</v>
      </c>
      <c r="K90" s="435">
        <f>K89</f>
        <v>3757776.1770157553</v>
      </c>
      <c r="L90" s="434">
        <f t="shared" ref="L90:Q90" si="9">L89</f>
        <v>5511800</v>
      </c>
      <c r="M90" s="436">
        <f t="shared" si="9"/>
        <v>1498200</v>
      </c>
      <c r="N90" s="437">
        <f t="shared" si="9"/>
        <v>851233</v>
      </c>
      <c r="O90" s="435">
        <f t="shared" si="9"/>
        <v>4013600</v>
      </c>
      <c r="P90" s="434">
        <f t="shared" si="9"/>
        <v>4727300</v>
      </c>
      <c r="Q90" s="434">
        <f t="shared" si="9"/>
        <v>3917400</v>
      </c>
      <c r="R90" s="1393"/>
      <c r="S90" s="1394"/>
      <c r="T90" s="1394"/>
      <c r="U90" s="1395"/>
    </row>
    <row r="91" spans="1:21" x14ac:dyDescent="0.25">
      <c r="A91" s="1362" t="s">
        <v>165</v>
      </c>
      <c r="B91" s="1362"/>
      <c r="C91" s="1362"/>
      <c r="D91" s="1362"/>
      <c r="E91" s="1362"/>
      <c r="F91" s="1362"/>
      <c r="G91" s="1362"/>
      <c r="H91" s="1362"/>
      <c r="I91" s="1362"/>
      <c r="J91" s="1362"/>
      <c r="K91" s="1362"/>
      <c r="L91" s="1362"/>
      <c r="M91" s="1362"/>
      <c r="N91" s="1362"/>
      <c r="O91" s="1362"/>
      <c r="P91" s="1362"/>
      <c r="Q91" s="1362"/>
      <c r="R91" s="1362"/>
      <c r="S91" s="1362"/>
      <c r="T91" s="1362"/>
      <c r="U91" s="1362"/>
    </row>
    <row r="92" spans="1:21" x14ac:dyDescent="0.25">
      <c r="A92" s="1363" t="s">
        <v>166</v>
      </c>
      <c r="B92" s="1363"/>
      <c r="C92" s="1363"/>
      <c r="D92" s="1363"/>
      <c r="E92" s="1363"/>
      <c r="F92" s="1363"/>
      <c r="G92" s="1363"/>
      <c r="H92" s="1363"/>
      <c r="I92" s="1363"/>
      <c r="J92" s="1363"/>
      <c r="K92" s="1363"/>
      <c r="L92" s="1363"/>
      <c r="M92" s="1363"/>
      <c r="N92" s="1363"/>
      <c r="O92" s="1363"/>
      <c r="P92" s="1363"/>
      <c r="Q92" s="1363"/>
      <c r="R92" s="1363"/>
      <c r="S92" s="1363"/>
      <c r="T92" s="1363"/>
      <c r="U92" s="1363"/>
    </row>
    <row r="93" spans="1:21" x14ac:dyDescent="0.25">
      <c r="A93" s="1363" t="s">
        <v>167</v>
      </c>
      <c r="B93" s="1363"/>
      <c r="C93" s="1363"/>
      <c r="D93" s="1363"/>
      <c r="E93" s="1363"/>
      <c r="F93" s="1363"/>
      <c r="G93" s="1363"/>
      <c r="H93" s="1363"/>
      <c r="I93" s="1363"/>
      <c r="J93" s="1363"/>
      <c r="K93" s="1363"/>
      <c r="L93" s="1363"/>
      <c r="M93" s="1363"/>
      <c r="N93" s="1363"/>
      <c r="O93" s="1363"/>
      <c r="P93" s="1363"/>
      <c r="Q93" s="1363"/>
      <c r="R93" s="1363"/>
      <c r="S93" s="1363"/>
      <c r="T93" s="1363"/>
      <c r="U93" s="1363"/>
    </row>
    <row r="94" spans="1:21" ht="15.75" thickBot="1" x14ac:dyDescent="0.3">
      <c r="A94" s="438"/>
      <c r="B94" s="1046" t="s">
        <v>102</v>
      </c>
      <c r="C94" s="1046"/>
      <c r="D94" s="1046"/>
      <c r="E94" s="1046"/>
      <c r="F94" s="1046"/>
      <c r="G94" s="1046"/>
      <c r="H94" s="1046"/>
      <c r="I94" s="1046"/>
      <c r="J94" s="1046"/>
      <c r="K94" s="1046"/>
      <c r="L94" s="1046"/>
      <c r="M94" s="1046"/>
      <c r="N94" s="1046"/>
      <c r="O94" s="1046"/>
      <c r="P94" s="1046"/>
      <c r="Q94" s="1046"/>
      <c r="R94" s="139"/>
      <c r="S94" s="139"/>
      <c r="T94" s="139"/>
      <c r="U94" s="1"/>
    </row>
    <row r="95" spans="1:21" ht="60" x14ac:dyDescent="0.25">
      <c r="A95" s="160"/>
      <c r="B95" s="1047" t="s">
        <v>103</v>
      </c>
      <c r="C95" s="1048"/>
      <c r="D95" s="1048"/>
      <c r="E95" s="1048"/>
      <c r="F95" s="1048"/>
      <c r="G95" s="1048"/>
      <c r="H95" s="1360"/>
      <c r="I95" s="1049"/>
      <c r="J95" s="439" t="s">
        <v>134</v>
      </c>
      <c r="K95" s="440" t="s">
        <v>168</v>
      </c>
      <c r="L95" s="441" t="s">
        <v>169</v>
      </c>
      <c r="M95" s="442"/>
      <c r="N95" s="442"/>
      <c r="O95" s="443"/>
      <c r="P95" s="444" t="s">
        <v>170</v>
      </c>
      <c r="Q95" s="444" t="s">
        <v>171</v>
      </c>
      <c r="R95" s="198"/>
      <c r="S95" s="1361"/>
      <c r="T95" s="1361"/>
      <c r="U95" s="1"/>
    </row>
    <row r="96" spans="1:21" x14ac:dyDescent="0.25">
      <c r="A96" s="160"/>
      <c r="B96" s="1356" t="s">
        <v>105</v>
      </c>
      <c r="C96" s="1357"/>
      <c r="D96" s="1357"/>
      <c r="E96" s="1357"/>
      <c r="F96" s="1357"/>
      <c r="G96" s="1357"/>
      <c r="H96" s="1358"/>
      <c r="I96" s="1359"/>
      <c r="J96" s="445">
        <f>SUM(J97:J102)</f>
        <v>1644604.0046339203</v>
      </c>
      <c r="K96" s="446">
        <f>SUM(K97:K102)</f>
        <v>1957145.0046339203</v>
      </c>
      <c r="L96" s="447">
        <f>SUM(L97:O102)</f>
        <v>2035600</v>
      </c>
      <c r="M96" s="448"/>
      <c r="N96" s="448"/>
      <c r="O96" s="449"/>
      <c r="P96" s="450">
        <f>SUM(P97:P102)</f>
        <v>2276300</v>
      </c>
      <c r="Q96" s="450">
        <f>SUM(Q97:Q102)</f>
        <v>2803300</v>
      </c>
      <c r="R96" s="197"/>
      <c r="S96" s="1351"/>
      <c r="T96" s="1351"/>
      <c r="U96" s="1"/>
    </row>
    <row r="97" spans="1:21" x14ac:dyDescent="0.25">
      <c r="A97" s="160"/>
      <c r="B97" s="1029" t="s">
        <v>106</v>
      </c>
      <c r="C97" s="1030"/>
      <c r="D97" s="1030"/>
      <c r="E97" s="1030"/>
      <c r="F97" s="1030"/>
      <c r="G97" s="1030"/>
      <c r="H97" s="1349"/>
      <c r="I97" s="1031"/>
      <c r="J97" s="451">
        <f>SUMIF(I13:I83,I13,J13:J83)</f>
        <v>10658</v>
      </c>
      <c r="K97" s="452">
        <f>SUMIF(I13:I83,"sb",K13:K83)</f>
        <v>28832</v>
      </c>
      <c r="L97" s="453">
        <f>SUMIF(I13:I82,"sb",L13:L82)</f>
        <v>333300</v>
      </c>
      <c r="M97" s="454"/>
      <c r="N97" s="454"/>
      <c r="O97" s="455"/>
      <c r="P97" s="456">
        <f>SUMIF(I13:I81,"SB",P13:P81)</f>
        <v>131700</v>
      </c>
      <c r="Q97" s="456">
        <f>SUMIF(I13:I86,I13,Q13:Q86)</f>
        <v>218200</v>
      </c>
      <c r="R97" s="194"/>
      <c r="S97" s="1350"/>
      <c r="T97" s="1350"/>
      <c r="U97" s="1"/>
    </row>
    <row r="98" spans="1:21" x14ac:dyDescent="0.25">
      <c r="A98" s="160"/>
      <c r="B98" s="1029" t="s">
        <v>107</v>
      </c>
      <c r="C98" s="1030"/>
      <c r="D98" s="1030"/>
      <c r="E98" s="1030"/>
      <c r="F98" s="1030"/>
      <c r="G98" s="1030"/>
      <c r="H98" s="1349"/>
      <c r="I98" s="1031"/>
      <c r="J98" s="451">
        <f>SUMIF(I13:I81,I14,J13:J81)</f>
        <v>96154</v>
      </c>
      <c r="K98" s="452">
        <f>SUMIF(I13:I81,"sb(aa)",K13:K81)</f>
        <v>96154</v>
      </c>
      <c r="L98" s="453">
        <f>SUMIF(I13:I81,I14,L13:L81)</f>
        <v>96200</v>
      </c>
      <c r="M98" s="454"/>
      <c r="N98" s="454"/>
      <c r="O98" s="455"/>
      <c r="P98" s="456">
        <f>SUMIF(I13:I81,I14,P13:P81)</f>
        <v>97000</v>
      </c>
      <c r="Q98" s="456">
        <f>SUMIF(I13:I81,I14,Q13:Q81)</f>
        <v>97000</v>
      </c>
      <c r="R98" s="194"/>
      <c r="S98" s="1350"/>
      <c r="T98" s="1350"/>
      <c r="U98" s="1"/>
    </row>
    <row r="99" spans="1:21" x14ac:dyDescent="0.25">
      <c r="A99" s="160"/>
      <c r="B99" s="1029" t="s">
        <v>172</v>
      </c>
      <c r="C99" s="1030"/>
      <c r="D99" s="1030"/>
      <c r="E99" s="1030"/>
      <c r="F99" s="1030"/>
      <c r="G99" s="1030"/>
      <c r="H99" s="1349"/>
      <c r="I99" s="1031"/>
      <c r="J99" s="451">
        <f>SUMIF(I13:I81,I15,J13:J81)</f>
        <v>35538</v>
      </c>
      <c r="K99" s="452">
        <f>SUMIF(I13:I81,"sb(aaL)",K13:K81)</f>
        <v>35538</v>
      </c>
      <c r="L99" s="453">
        <f>SUMIF(I13:I81,I15,L13:L81)</f>
        <v>0</v>
      </c>
      <c r="M99" s="454"/>
      <c r="N99" s="454"/>
      <c r="O99" s="455"/>
      <c r="P99" s="456">
        <f>SUMIF(I13:I81,I15,P13:P81)</f>
        <v>0</v>
      </c>
      <c r="Q99" s="456">
        <f>SUMIF(I13:I81,I15,Q13:Q81)</f>
        <v>0</v>
      </c>
      <c r="R99" s="194"/>
      <c r="S99" s="1350"/>
      <c r="T99" s="1350"/>
      <c r="U99" s="1"/>
    </row>
    <row r="100" spans="1:21" x14ac:dyDescent="0.25">
      <c r="A100" s="160"/>
      <c r="B100" s="1029" t="s">
        <v>108</v>
      </c>
      <c r="C100" s="1030"/>
      <c r="D100" s="1030"/>
      <c r="E100" s="1030"/>
      <c r="F100" s="1030"/>
      <c r="G100" s="1030"/>
      <c r="H100" s="1349"/>
      <c r="I100" s="1031"/>
      <c r="J100" s="451">
        <f>SUMIF(I13:I81,"sb(sp)",J13:J81)</f>
        <v>24038</v>
      </c>
      <c r="K100" s="452">
        <f>SUMIF(I13:I81,"sb(sp)",K13:K81)</f>
        <v>24735</v>
      </c>
      <c r="L100" s="453">
        <f>SUMIF(I13:I81,"sb(sp)",L13:L81)</f>
        <v>18800</v>
      </c>
      <c r="M100" s="454"/>
      <c r="N100" s="454"/>
      <c r="O100" s="455"/>
      <c r="P100" s="456">
        <f>SUMIF(I13:I81,"sb(sp)",P13:P81)</f>
        <v>23800</v>
      </c>
      <c r="Q100" s="456">
        <f>SUMIF(I13:I81,"sb(sp)",Q13:Q81)</f>
        <v>23800</v>
      </c>
      <c r="R100" s="194"/>
      <c r="S100" s="1350"/>
      <c r="T100" s="1350"/>
      <c r="U100" s="1"/>
    </row>
    <row r="101" spans="1:21" x14ac:dyDescent="0.25">
      <c r="A101" s="160"/>
      <c r="B101" s="1029" t="s">
        <v>109</v>
      </c>
      <c r="C101" s="1030"/>
      <c r="D101" s="1030"/>
      <c r="E101" s="1030"/>
      <c r="F101" s="1030"/>
      <c r="G101" s="1030"/>
      <c r="H101" s="1349"/>
      <c r="I101" s="1031"/>
      <c r="J101" s="451">
        <f>SUMIF(I13:I81,"sb(vb)",J13:J81)</f>
        <v>1319736</v>
      </c>
      <c r="K101" s="452">
        <f>SUMIF(I13:I81,"sb(vb)",K13:K81)</f>
        <v>1613406</v>
      </c>
      <c r="L101" s="453">
        <f>SUMIF(I13:I81,"sb(vb)",L13:L81)</f>
        <v>1587300</v>
      </c>
      <c r="M101" s="454"/>
      <c r="N101" s="454"/>
      <c r="O101" s="455"/>
      <c r="P101" s="456">
        <f>SUMIF(I13:I81,I37,P13:P81)</f>
        <v>2023800</v>
      </c>
      <c r="Q101" s="456">
        <f>SUMIF(I13:I81,I37,Q13:Q81)</f>
        <v>2464300</v>
      </c>
      <c r="R101" s="194"/>
      <c r="S101" s="1350"/>
      <c r="T101" s="1350"/>
      <c r="U101" s="1"/>
    </row>
    <row r="102" spans="1:21" x14ac:dyDescent="0.25">
      <c r="A102" s="160"/>
      <c r="B102" s="1353" t="s">
        <v>173</v>
      </c>
      <c r="C102" s="1354"/>
      <c r="D102" s="1354"/>
      <c r="E102" s="1354"/>
      <c r="F102" s="1354"/>
      <c r="G102" s="1354"/>
      <c r="H102" s="1354"/>
      <c r="I102" s="1355"/>
      <c r="J102" s="382">
        <f>SUMIF(I13:I86,"pf",J13:J86)</f>
        <v>158480.0046339203</v>
      </c>
      <c r="K102" s="383">
        <f>SUMIF(I13:I86,"pf",K13:K86)</f>
        <v>158480.0046339203</v>
      </c>
      <c r="L102" s="457">
        <f>SUMIF(I13:I81,"pf",L13:L81)</f>
        <v>0</v>
      </c>
      <c r="M102" s="458"/>
      <c r="N102" s="458"/>
      <c r="O102" s="459"/>
      <c r="P102" s="283">
        <f>SUMIF(I13:I81,"pf",P13:P81)</f>
        <v>0</v>
      </c>
      <c r="Q102" s="283">
        <f>SUMIF(I13:I81,"pf",Q13:Q81)</f>
        <v>0</v>
      </c>
      <c r="R102" s="194"/>
      <c r="S102" s="194"/>
      <c r="T102" s="194"/>
      <c r="U102" s="1"/>
    </row>
    <row r="103" spans="1:21" x14ac:dyDescent="0.25">
      <c r="A103" s="160"/>
      <c r="B103" s="1356" t="s">
        <v>110</v>
      </c>
      <c r="C103" s="1357"/>
      <c r="D103" s="1357"/>
      <c r="E103" s="1357"/>
      <c r="F103" s="1357"/>
      <c r="G103" s="1357"/>
      <c r="H103" s="1358"/>
      <c r="I103" s="1359"/>
      <c r="J103" s="445">
        <f>SUM(J104:J106)</f>
        <v>1758429.1723818351</v>
      </c>
      <c r="K103" s="446">
        <f>SUM(K104:K106)</f>
        <v>1800631.1723818351</v>
      </c>
      <c r="L103" s="447">
        <f>SUM(L104:O106)</f>
        <v>3476200</v>
      </c>
      <c r="M103" s="448"/>
      <c r="N103" s="448"/>
      <c r="O103" s="449"/>
      <c r="P103" s="450">
        <f>SUM(P104:P106)</f>
        <v>2451000</v>
      </c>
      <c r="Q103" s="450">
        <f>SUM(Q104:Q106)</f>
        <v>1114100</v>
      </c>
      <c r="R103" s="197"/>
      <c r="S103" s="1351"/>
      <c r="T103" s="1351"/>
      <c r="U103" s="1"/>
    </row>
    <row r="104" spans="1:21" x14ac:dyDescent="0.25">
      <c r="A104" s="460"/>
      <c r="B104" s="1038" t="s">
        <v>111</v>
      </c>
      <c r="C104" s="1039"/>
      <c r="D104" s="1039"/>
      <c r="E104" s="1039"/>
      <c r="F104" s="1039"/>
      <c r="G104" s="1039"/>
      <c r="H104" s="1039"/>
      <c r="I104" s="1040"/>
      <c r="J104" s="382">
        <f>SUMIF(I13:I81,"psdf",J13:J81)</f>
        <v>1072</v>
      </c>
      <c r="K104" s="383">
        <f>SUMIF(I13:I81,"psdf",K13:K81)</f>
        <v>1072</v>
      </c>
      <c r="L104" s="457">
        <f>SUMIF(I13:I81,"psdf",L13:L81)</f>
        <v>1100</v>
      </c>
      <c r="M104" s="458"/>
      <c r="N104" s="458"/>
      <c r="O104" s="459"/>
      <c r="P104" s="283">
        <f>SUMIF(I13:I81,"PSDF",P13:P81)</f>
        <v>1100</v>
      </c>
      <c r="Q104" s="283">
        <f>SUMIF(I13:I81,"PSDF",Q13:Q81)</f>
        <v>1100</v>
      </c>
      <c r="R104" s="142"/>
      <c r="S104" s="142"/>
      <c r="T104" s="143"/>
      <c r="U104" s="144"/>
    </row>
    <row r="105" spans="1:21" x14ac:dyDescent="0.25">
      <c r="A105" s="160"/>
      <c r="B105" s="1032" t="s">
        <v>112</v>
      </c>
      <c r="C105" s="1033"/>
      <c r="D105" s="1033"/>
      <c r="E105" s="1033"/>
      <c r="F105" s="1033"/>
      <c r="G105" s="1033"/>
      <c r="H105" s="1033"/>
      <c r="I105" s="1034"/>
      <c r="J105" s="451">
        <f>SUMIF(I13:I81,"es",J13:J81)</f>
        <v>117760</v>
      </c>
      <c r="K105" s="452">
        <f>SUMIF(I13:I81,"es",K13:K81)</f>
        <v>117760</v>
      </c>
      <c r="L105" s="453">
        <f>SUMIF(I13:I81,"es",L13:L81)</f>
        <v>0</v>
      </c>
      <c r="M105" s="454"/>
      <c r="N105" s="454"/>
      <c r="O105" s="455"/>
      <c r="P105" s="456">
        <f>SUMIF(I13:I81,"es",P13:P81)</f>
        <v>0</v>
      </c>
      <c r="Q105" s="456">
        <f>SUMIF(I13:I81,"es",Q13:Q81)</f>
        <v>0</v>
      </c>
      <c r="R105" s="194"/>
      <c r="S105" s="194"/>
      <c r="T105" s="194"/>
      <c r="U105" s="1"/>
    </row>
    <row r="106" spans="1:21" x14ac:dyDescent="0.25">
      <c r="A106" s="160"/>
      <c r="B106" s="1029" t="s">
        <v>113</v>
      </c>
      <c r="C106" s="1030"/>
      <c r="D106" s="1030"/>
      <c r="E106" s="1030"/>
      <c r="F106" s="1030"/>
      <c r="G106" s="1030"/>
      <c r="H106" s="1349"/>
      <c r="I106" s="1031"/>
      <c r="J106" s="451">
        <f>SUMIF(I13:I86,"kt",J13:J86)</f>
        <v>1639597.1723818351</v>
      </c>
      <c r="K106" s="452">
        <f>SUMIF(I13:I86,"kt",K13:K86)</f>
        <v>1681799.1723818351</v>
      </c>
      <c r="L106" s="453">
        <f>SUMIF(I13:I81,"kt",L13:L81)</f>
        <v>3475100</v>
      </c>
      <c r="M106" s="454"/>
      <c r="N106" s="454"/>
      <c r="O106" s="455"/>
      <c r="P106" s="456">
        <f>SUMIF(I13:I81,"kt",P13:P81)</f>
        <v>2449900</v>
      </c>
      <c r="Q106" s="456">
        <f>SUMIF(I13:I81,"kt",Q13:Q81)</f>
        <v>1113000</v>
      </c>
      <c r="R106" s="194"/>
      <c r="S106" s="1350"/>
      <c r="T106" s="1350"/>
      <c r="U106" s="1"/>
    </row>
    <row r="107" spans="1:21" ht="15.75" thickBot="1" x14ac:dyDescent="0.3">
      <c r="A107" s="461"/>
      <c r="B107" s="1043" t="s">
        <v>114</v>
      </c>
      <c r="C107" s="1044"/>
      <c r="D107" s="1044"/>
      <c r="E107" s="1044"/>
      <c r="F107" s="1044"/>
      <c r="G107" s="1044"/>
      <c r="H107" s="1044"/>
      <c r="I107" s="1045"/>
      <c r="J107" s="391">
        <f>SUM(J96,J103)</f>
        <v>3403033.1770157553</v>
      </c>
      <c r="K107" s="412">
        <f>SUM(K96,K103)</f>
        <v>3757776.1770157553</v>
      </c>
      <c r="L107" s="391">
        <f>SUM(L96,L103)</f>
        <v>5511800</v>
      </c>
      <c r="M107" s="462"/>
      <c r="N107" s="462"/>
      <c r="O107" s="463"/>
      <c r="P107" s="393">
        <f>P96+P103</f>
        <v>4727300</v>
      </c>
      <c r="Q107" s="393">
        <f>Q103+Q96</f>
        <v>3917400</v>
      </c>
      <c r="R107" s="197"/>
      <c r="S107" s="1351"/>
      <c r="T107" s="1351"/>
      <c r="U107" s="1"/>
    </row>
    <row r="108" spans="1:21" x14ac:dyDescent="0.25">
      <c r="A108" s="464"/>
      <c r="B108" s="465"/>
      <c r="C108" s="465"/>
      <c r="D108" s="147"/>
      <c r="E108" s="147"/>
      <c r="F108" s="147"/>
      <c r="G108" s="148"/>
      <c r="H108" s="466"/>
      <c r="I108" s="149"/>
      <c r="J108" s="467"/>
      <c r="K108" s="467"/>
      <c r="L108" s="467"/>
      <c r="M108" s="467"/>
      <c r="N108" s="467"/>
      <c r="O108" s="467"/>
      <c r="P108" s="468"/>
      <c r="Q108" s="467"/>
      <c r="R108" s="140"/>
      <c r="S108" s="160"/>
      <c r="T108" s="160"/>
      <c r="U108" s="1"/>
    </row>
    <row r="109" spans="1:21" x14ac:dyDescent="0.25">
      <c r="A109" s="160"/>
      <c r="B109" s="160"/>
      <c r="C109" s="160"/>
      <c r="D109" s="152"/>
      <c r="E109" s="140"/>
      <c r="F109" s="140"/>
      <c r="G109" s="148"/>
      <c r="H109" s="466"/>
      <c r="I109" s="149"/>
      <c r="J109" s="469">
        <f>J90-J107</f>
        <v>0</v>
      </c>
      <c r="K109" s="469">
        <f>K90-K107</f>
        <v>0</v>
      </c>
      <c r="L109" s="470">
        <f>L90-L107</f>
        <v>0</v>
      </c>
      <c r="M109" s="1352"/>
      <c r="N109" s="1352"/>
      <c r="O109" s="1352"/>
      <c r="P109" s="471">
        <f>P90-P107</f>
        <v>0</v>
      </c>
      <c r="Q109" s="469">
        <f>Q107-Q90</f>
        <v>0</v>
      </c>
      <c r="R109" s="472"/>
      <c r="S109" s="160"/>
      <c r="T109" s="160"/>
      <c r="U109" s="1"/>
    </row>
  </sheetData>
  <mergeCells count="233">
    <mergeCell ref="F6:F8"/>
    <mergeCell ref="B13:B19"/>
    <mergeCell ref="C13:C19"/>
    <mergeCell ref="F13:F19"/>
    <mergeCell ref="G13:G19"/>
    <mergeCell ref="L6:O6"/>
    <mergeCell ref="P6:P8"/>
    <mergeCell ref="A9:U9"/>
    <mergeCell ref="A10:U10"/>
    <mergeCell ref="B11:U11"/>
    <mergeCell ref="C12:U12"/>
    <mergeCell ref="A13:A19"/>
    <mergeCell ref="R1:U1"/>
    <mergeCell ref="A2:U2"/>
    <mergeCell ref="A3:U3"/>
    <mergeCell ref="A4:U4"/>
    <mergeCell ref="A5:U5"/>
    <mergeCell ref="A6:A8"/>
    <mergeCell ref="B6:B8"/>
    <mergeCell ref="C6:C8"/>
    <mergeCell ref="D6:D8"/>
    <mergeCell ref="E6:E8"/>
    <mergeCell ref="U7:U8"/>
    <mergeCell ref="Q6:Q8"/>
    <mergeCell ref="R6:U6"/>
    <mergeCell ref="J7:J8"/>
    <mergeCell ref="K7:K8"/>
    <mergeCell ref="L7:L8"/>
    <mergeCell ref="M7:N7"/>
    <mergeCell ref="O7:O8"/>
    <mergeCell ref="G6:G8"/>
    <mergeCell ref="H6:H8"/>
    <mergeCell ref="I6:I8"/>
    <mergeCell ref="R7:R8"/>
    <mergeCell ref="S7:S8"/>
    <mergeCell ref="T7:T8"/>
    <mergeCell ref="H20:H22"/>
    <mergeCell ref="R20:R22"/>
    <mergeCell ref="B23:B25"/>
    <mergeCell ref="C23:C25"/>
    <mergeCell ref="D23:D25"/>
    <mergeCell ref="H23:H24"/>
    <mergeCell ref="H13:H19"/>
    <mergeCell ref="R13:R19"/>
    <mergeCell ref="E14:E15"/>
    <mergeCell ref="E16:E17"/>
    <mergeCell ref="E18:E19"/>
    <mergeCell ref="C20:C22"/>
    <mergeCell ref="D20:D22"/>
    <mergeCell ref="E20:E22"/>
    <mergeCell ref="F20:F22"/>
    <mergeCell ref="G20:G22"/>
    <mergeCell ref="R26:R27"/>
    <mergeCell ref="A28:A31"/>
    <mergeCell ref="B28:B31"/>
    <mergeCell ref="C28:C31"/>
    <mergeCell ref="D28:D31"/>
    <mergeCell ref="E28:E31"/>
    <mergeCell ref="F28:F31"/>
    <mergeCell ref="G28:G31"/>
    <mergeCell ref="H28:H31"/>
    <mergeCell ref="G32:G34"/>
    <mergeCell ref="H32:H34"/>
    <mergeCell ref="R33:R34"/>
    <mergeCell ref="C35:I35"/>
    <mergeCell ref="R35:U35"/>
    <mergeCell ref="C36:U36"/>
    <mergeCell ref="A32:A33"/>
    <mergeCell ref="B32:B33"/>
    <mergeCell ref="C32:C33"/>
    <mergeCell ref="D32:D34"/>
    <mergeCell ref="E32:E34"/>
    <mergeCell ref="F32:F34"/>
    <mergeCell ref="D45:D48"/>
    <mergeCell ref="E45:E48"/>
    <mergeCell ref="F45:F48"/>
    <mergeCell ref="G45:G48"/>
    <mergeCell ref="H45:H48"/>
    <mergeCell ref="R48:R49"/>
    <mergeCell ref="C49:I49"/>
    <mergeCell ref="D37:D42"/>
    <mergeCell ref="E37:E42"/>
    <mergeCell ref="F37:F42"/>
    <mergeCell ref="G37:G42"/>
    <mergeCell ref="H37:H42"/>
    <mergeCell ref="D43:D44"/>
    <mergeCell ref="E43:E44"/>
    <mergeCell ref="F43:F44"/>
    <mergeCell ref="G43:G44"/>
    <mergeCell ref="H43:H44"/>
    <mergeCell ref="C50:U50"/>
    <mergeCell ref="A51:A53"/>
    <mergeCell ref="B51:B53"/>
    <mergeCell ref="C51:C53"/>
    <mergeCell ref="D51:D53"/>
    <mergeCell ref="E51:E53"/>
    <mergeCell ref="F51:F53"/>
    <mergeCell ref="G51:G53"/>
    <mergeCell ref="H51:H53"/>
    <mergeCell ref="R51:R53"/>
    <mergeCell ref="G54:G56"/>
    <mergeCell ref="H54:H56"/>
    <mergeCell ref="R55:R56"/>
    <mergeCell ref="A57:A58"/>
    <mergeCell ref="B57:B58"/>
    <mergeCell ref="C57:C58"/>
    <mergeCell ref="D57:D58"/>
    <mergeCell ref="E57:E58"/>
    <mergeCell ref="F57:F58"/>
    <mergeCell ref="G57:G58"/>
    <mergeCell ref="A54:A56"/>
    <mergeCell ref="B54:B56"/>
    <mergeCell ref="C54:C56"/>
    <mergeCell ref="D54:D56"/>
    <mergeCell ref="E54:E56"/>
    <mergeCell ref="F54:F56"/>
    <mergeCell ref="H57:H58"/>
    <mergeCell ref="R57:R58"/>
    <mergeCell ref="A59:A62"/>
    <mergeCell ref="B59:B62"/>
    <mergeCell ref="C59:C62"/>
    <mergeCell ref="D59:D62"/>
    <mergeCell ref="E59:E62"/>
    <mergeCell ref="F59:F62"/>
    <mergeCell ref="G59:G62"/>
    <mergeCell ref="H59:H62"/>
    <mergeCell ref="R61:R62"/>
    <mergeCell ref="A63:A65"/>
    <mergeCell ref="B63:B65"/>
    <mergeCell ref="C63:C65"/>
    <mergeCell ref="D63:D65"/>
    <mergeCell ref="E63:E65"/>
    <mergeCell ref="F63:F65"/>
    <mergeCell ref="G63:G65"/>
    <mergeCell ref="H63:H65"/>
    <mergeCell ref="G66:G68"/>
    <mergeCell ref="H66:H68"/>
    <mergeCell ref="R66:R67"/>
    <mergeCell ref="A69:A71"/>
    <mergeCell ref="B69:B71"/>
    <mergeCell ref="C69:C71"/>
    <mergeCell ref="D69:D71"/>
    <mergeCell ref="E69:E71"/>
    <mergeCell ref="F69:F71"/>
    <mergeCell ref="G69:G71"/>
    <mergeCell ref="A66:A68"/>
    <mergeCell ref="B66:B68"/>
    <mergeCell ref="C66:C68"/>
    <mergeCell ref="D66:D68"/>
    <mergeCell ref="E66:E68"/>
    <mergeCell ref="F66:F68"/>
    <mergeCell ref="H69:H71"/>
    <mergeCell ref="R69:R71"/>
    <mergeCell ref="A72:A74"/>
    <mergeCell ref="B72:B74"/>
    <mergeCell ref="C72:C74"/>
    <mergeCell ref="D72:D74"/>
    <mergeCell ref="E72:E74"/>
    <mergeCell ref="F72:F74"/>
    <mergeCell ref="G72:G74"/>
    <mergeCell ref="H72:H74"/>
    <mergeCell ref="R72:R74"/>
    <mergeCell ref="A75:A77"/>
    <mergeCell ref="B75:B77"/>
    <mergeCell ref="C75:C77"/>
    <mergeCell ref="D75:D77"/>
    <mergeCell ref="E75:E77"/>
    <mergeCell ref="F75:F77"/>
    <mergeCell ref="G75:G77"/>
    <mergeCell ref="H75:H77"/>
    <mergeCell ref="G78:G80"/>
    <mergeCell ref="H78:H80"/>
    <mergeCell ref="R78:R80"/>
    <mergeCell ref="A81:A83"/>
    <mergeCell ref="B81:B83"/>
    <mergeCell ref="C81:C83"/>
    <mergeCell ref="D81:D83"/>
    <mergeCell ref="E81:E83"/>
    <mergeCell ref="F81:F83"/>
    <mergeCell ref="G81:G83"/>
    <mergeCell ref="A78:A80"/>
    <mergeCell ref="B78:B80"/>
    <mergeCell ref="C78:C80"/>
    <mergeCell ref="D78:D80"/>
    <mergeCell ref="E78:E80"/>
    <mergeCell ref="F78:F80"/>
    <mergeCell ref="H81:H83"/>
    <mergeCell ref="R81:R83"/>
    <mergeCell ref="S81:S83"/>
    <mergeCell ref="A84:A87"/>
    <mergeCell ref="B84:B87"/>
    <mergeCell ref="C84:C87"/>
    <mergeCell ref="D84:D87"/>
    <mergeCell ref="E84:E87"/>
    <mergeCell ref="F84:F87"/>
    <mergeCell ref="G84:G87"/>
    <mergeCell ref="B90:I90"/>
    <mergeCell ref="R90:U90"/>
    <mergeCell ref="A91:U91"/>
    <mergeCell ref="A92:U92"/>
    <mergeCell ref="A93:U93"/>
    <mergeCell ref="B94:Q94"/>
    <mergeCell ref="H84:H87"/>
    <mergeCell ref="R84:R87"/>
    <mergeCell ref="S84:S87"/>
    <mergeCell ref="C88:I88"/>
    <mergeCell ref="R88:U88"/>
    <mergeCell ref="B89:I89"/>
    <mergeCell ref="R89:U89"/>
    <mergeCell ref="B98:I98"/>
    <mergeCell ref="S98:T98"/>
    <mergeCell ref="B99:I99"/>
    <mergeCell ref="S99:T99"/>
    <mergeCell ref="B100:I100"/>
    <mergeCell ref="S100:T100"/>
    <mergeCell ref="B95:I95"/>
    <mergeCell ref="S95:T95"/>
    <mergeCell ref="B96:I96"/>
    <mergeCell ref="S96:T96"/>
    <mergeCell ref="B97:I97"/>
    <mergeCell ref="S97:T97"/>
    <mergeCell ref="B105:I105"/>
    <mergeCell ref="B106:I106"/>
    <mergeCell ref="S106:T106"/>
    <mergeCell ref="B107:I107"/>
    <mergeCell ref="S107:T107"/>
    <mergeCell ref="M109:O109"/>
    <mergeCell ref="B101:I101"/>
    <mergeCell ref="S101:T101"/>
    <mergeCell ref="B102:I102"/>
    <mergeCell ref="B103:I103"/>
    <mergeCell ref="S103:T103"/>
    <mergeCell ref="B104:I104"/>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8"/>
  <sheetViews>
    <sheetView zoomScaleNormal="100" zoomScaleSheetLayoutView="100" workbookViewId="0"/>
  </sheetViews>
  <sheetFormatPr defaultColWidth="9.140625" defaultRowHeight="15" x14ac:dyDescent="0.25"/>
  <cols>
    <col min="1" max="3" width="3" style="191" customWidth="1"/>
    <col min="4" max="4" width="32.85546875" style="191" customWidth="1"/>
    <col min="5" max="5" width="3.7109375" style="549" customWidth="1"/>
    <col min="6" max="6" width="3.7109375" style="483" customWidth="1"/>
    <col min="7" max="7" width="8.5703125" style="487" customWidth="1"/>
    <col min="8" max="8" width="7.85546875" style="191" customWidth="1"/>
    <col min="9" max="9" width="7.7109375" style="191" customWidth="1"/>
    <col min="10" max="10" width="6.140625" style="191" customWidth="1"/>
    <col min="11" max="11" width="25.28515625" style="519" customWidth="1"/>
    <col min="12" max="12" width="3.5703125" style="519" customWidth="1"/>
    <col min="13" max="13" width="35.42578125" style="519" customWidth="1"/>
    <col min="14" max="16384" width="9.140625" style="191"/>
  </cols>
  <sheetData>
    <row r="1" spans="1:15" x14ac:dyDescent="0.25">
      <c r="K1" s="1550" t="s">
        <v>182</v>
      </c>
      <c r="L1" s="1550"/>
      <c r="M1" s="1550"/>
    </row>
    <row r="2" spans="1:15" s="165" customFormat="1" ht="15.75" x14ac:dyDescent="0.2">
      <c r="A2" s="1464" t="s">
        <v>0</v>
      </c>
      <c r="B2" s="1464"/>
      <c r="C2" s="1464"/>
      <c r="D2" s="1464"/>
      <c r="E2" s="1464"/>
      <c r="F2" s="1464"/>
      <c r="G2" s="1464"/>
      <c r="H2" s="1464"/>
      <c r="I2" s="1464"/>
      <c r="J2" s="1464"/>
      <c r="K2" s="1464"/>
      <c r="L2" s="1464"/>
      <c r="M2" s="1464"/>
    </row>
    <row r="3" spans="1:15" s="165" customFormat="1" ht="15.75" x14ac:dyDescent="0.2">
      <c r="A3" s="1465" t="s">
        <v>1</v>
      </c>
      <c r="B3" s="1465"/>
      <c r="C3" s="1465"/>
      <c r="D3" s="1465"/>
      <c r="E3" s="1465"/>
      <c r="F3" s="1465"/>
      <c r="G3" s="1465"/>
      <c r="H3" s="1465"/>
      <c r="I3" s="1465"/>
      <c r="J3" s="1465"/>
      <c r="K3" s="1465"/>
      <c r="L3" s="1465"/>
      <c r="M3" s="1465"/>
    </row>
    <row r="4" spans="1:15" s="165" customFormat="1" ht="15.75" x14ac:dyDescent="0.2">
      <c r="A4" s="1551" t="s">
        <v>2</v>
      </c>
      <c r="B4" s="1551"/>
      <c r="C4" s="1551"/>
      <c r="D4" s="1551"/>
      <c r="E4" s="1551"/>
      <c r="F4" s="1551"/>
      <c r="G4" s="1551"/>
      <c r="H4" s="1551"/>
      <c r="I4" s="1551"/>
      <c r="J4" s="1551"/>
      <c r="K4" s="1551"/>
      <c r="L4" s="1551"/>
      <c r="M4" s="1551"/>
    </row>
    <row r="5" spans="1:15" s="1" customFormat="1" ht="23.25" customHeight="1" thickBot="1" x14ac:dyDescent="0.25">
      <c r="A5" s="1278" t="s">
        <v>3</v>
      </c>
      <c r="B5" s="1278"/>
      <c r="C5" s="1278"/>
      <c r="D5" s="1278"/>
      <c r="E5" s="1278"/>
      <c r="F5" s="1278"/>
      <c r="G5" s="1278"/>
      <c r="H5" s="1278"/>
      <c r="I5" s="1278"/>
      <c r="J5" s="1278"/>
      <c r="K5" s="1278"/>
      <c r="L5" s="1278"/>
      <c r="M5" s="1278"/>
    </row>
    <row r="6" spans="1:15" s="1" customFormat="1" ht="12.75" customHeight="1" x14ac:dyDescent="0.2">
      <c r="A6" s="1217" t="s">
        <v>4</v>
      </c>
      <c r="B6" s="1220" t="s">
        <v>5</v>
      </c>
      <c r="C6" s="1220" t="s">
        <v>6</v>
      </c>
      <c r="D6" s="1223" t="s">
        <v>7</v>
      </c>
      <c r="E6" s="1226" t="s">
        <v>8</v>
      </c>
      <c r="F6" s="1229" t="s">
        <v>9</v>
      </c>
      <c r="G6" s="1235" t="s">
        <v>10</v>
      </c>
      <c r="H6" s="1548" t="s">
        <v>11</v>
      </c>
      <c r="I6" s="1548" t="s">
        <v>183</v>
      </c>
      <c r="J6" s="1548" t="s">
        <v>184</v>
      </c>
      <c r="K6" s="1279" t="s">
        <v>12</v>
      </c>
      <c r="L6" s="1280"/>
      <c r="M6" s="1554" t="s">
        <v>188</v>
      </c>
    </row>
    <row r="7" spans="1:15" s="1" customFormat="1" ht="56.25" customHeight="1" x14ac:dyDescent="0.2">
      <c r="A7" s="1218"/>
      <c r="B7" s="1221"/>
      <c r="C7" s="1221"/>
      <c r="D7" s="1224"/>
      <c r="E7" s="1227"/>
      <c r="F7" s="1230"/>
      <c r="G7" s="1236"/>
      <c r="H7" s="1549"/>
      <c r="I7" s="1549"/>
      <c r="J7" s="1549"/>
      <c r="K7" s="1238" t="s">
        <v>7</v>
      </c>
      <c r="L7" s="1552" t="s">
        <v>13</v>
      </c>
      <c r="M7" s="1555"/>
    </row>
    <row r="8" spans="1:15" s="1" customFormat="1" ht="56.25" customHeight="1" thickBot="1" x14ac:dyDescent="0.25">
      <c r="A8" s="1219"/>
      <c r="B8" s="1222"/>
      <c r="C8" s="1222"/>
      <c r="D8" s="1225"/>
      <c r="E8" s="1228"/>
      <c r="F8" s="1231"/>
      <c r="G8" s="1237"/>
      <c r="H8" s="1216"/>
      <c r="I8" s="1216"/>
      <c r="J8" s="1216"/>
      <c r="K8" s="1239"/>
      <c r="L8" s="1553"/>
      <c r="M8" s="1556"/>
    </row>
    <row r="9" spans="1:15" s="1" customFormat="1" ht="13.5" thickBot="1" x14ac:dyDescent="0.25">
      <c r="A9" s="1557" t="s">
        <v>16</v>
      </c>
      <c r="B9" s="1558"/>
      <c r="C9" s="1558"/>
      <c r="D9" s="1558"/>
      <c r="E9" s="1558"/>
      <c r="F9" s="1558"/>
      <c r="G9" s="1558"/>
      <c r="H9" s="1558"/>
      <c r="I9" s="1558"/>
      <c r="J9" s="1558"/>
      <c r="K9" s="1558"/>
      <c r="L9" s="1558"/>
      <c r="M9" s="1559"/>
    </row>
    <row r="10" spans="1:15" s="1" customFormat="1" ht="13.5" thickBot="1" x14ac:dyDescent="0.25">
      <c r="A10" s="1560" t="s">
        <v>17</v>
      </c>
      <c r="B10" s="1561"/>
      <c r="C10" s="1561"/>
      <c r="D10" s="1561"/>
      <c r="E10" s="1561"/>
      <c r="F10" s="1561"/>
      <c r="G10" s="1561"/>
      <c r="H10" s="1561"/>
      <c r="I10" s="1561"/>
      <c r="J10" s="1561"/>
      <c r="K10" s="1561"/>
      <c r="L10" s="1561"/>
      <c r="M10" s="1562"/>
    </row>
    <row r="11" spans="1:15" s="1" customFormat="1" ht="13.5" thickBot="1" x14ac:dyDescent="0.25">
      <c r="A11" s="166" t="s">
        <v>18</v>
      </c>
      <c r="B11" s="1563" t="s">
        <v>19</v>
      </c>
      <c r="C11" s="1564"/>
      <c r="D11" s="1564"/>
      <c r="E11" s="1564"/>
      <c r="F11" s="1564"/>
      <c r="G11" s="1564"/>
      <c r="H11" s="1564"/>
      <c r="I11" s="1564"/>
      <c r="J11" s="1564"/>
      <c r="K11" s="1564"/>
      <c r="L11" s="1564"/>
      <c r="M11" s="1565"/>
    </row>
    <row r="12" spans="1:15" s="1" customFormat="1" ht="13.5" thickBot="1" x14ac:dyDescent="0.25">
      <c r="A12" s="167" t="s">
        <v>18</v>
      </c>
      <c r="B12" s="168" t="s">
        <v>18</v>
      </c>
      <c r="C12" s="1513" t="s">
        <v>20</v>
      </c>
      <c r="D12" s="1514"/>
      <c r="E12" s="1514"/>
      <c r="F12" s="1514"/>
      <c r="G12" s="1514"/>
      <c r="H12" s="1514"/>
      <c r="I12" s="1514"/>
      <c r="J12" s="1514"/>
      <c r="K12" s="1514"/>
      <c r="L12" s="1514"/>
      <c r="M12" s="1515"/>
    </row>
    <row r="13" spans="1:15" s="1" customFormat="1" ht="51" x14ac:dyDescent="0.2">
      <c r="A13" s="1530" t="s">
        <v>18</v>
      </c>
      <c r="B13" s="1293" t="s">
        <v>18</v>
      </c>
      <c r="C13" s="1297" t="s">
        <v>18</v>
      </c>
      <c r="D13" s="3" t="s">
        <v>21</v>
      </c>
      <c r="E13" s="550" t="s">
        <v>22</v>
      </c>
      <c r="F13" s="1170" t="s">
        <v>24</v>
      </c>
      <c r="G13" s="5" t="s">
        <v>25</v>
      </c>
      <c r="H13" s="6">
        <v>10.7</v>
      </c>
      <c r="I13" s="661">
        <v>10.7</v>
      </c>
      <c r="J13" s="603"/>
      <c r="K13" s="1300" t="s">
        <v>26</v>
      </c>
      <c r="L13" s="8">
        <v>100</v>
      </c>
      <c r="M13" s="521"/>
    </row>
    <row r="14" spans="1:15" s="1" customFormat="1" ht="17.25" customHeight="1" x14ac:dyDescent="0.2">
      <c r="A14" s="1531"/>
      <c r="B14" s="1294"/>
      <c r="C14" s="1272"/>
      <c r="D14" s="9" t="s">
        <v>27</v>
      </c>
      <c r="E14" s="1546" t="s">
        <v>28</v>
      </c>
      <c r="F14" s="1153"/>
      <c r="G14" s="10" t="s">
        <v>29</v>
      </c>
      <c r="H14" s="478">
        <v>96.2</v>
      </c>
      <c r="I14" s="662">
        <v>96.2</v>
      </c>
      <c r="J14" s="651"/>
      <c r="K14" s="1301"/>
      <c r="L14" s="12"/>
      <c r="M14" s="522"/>
      <c r="O14" s="13"/>
    </row>
    <row r="15" spans="1:15" s="1" customFormat="1" ht="17.25" customHeight="1" x14ac:dyDescent="0.2">
      <c r="A15" s="1566"/>
      <c r="B15" s="1295"/>
      <c r="C15" s="1298"/>
      <c r="D15" s="14" t="s">
        <v>30</v>
      </c>
      <c r="E15" s="1547"/>
      <c r="F15" s="1153"/>
      <c r="G15" s="241" t="s">
        <v>144</v>
      </c>
      <c r="H15" s="477">
        <v>70</v>
      </c>
      <c r="I15" s="618">
        <v>70</v>
      </c>
      <c r="J15" s="651"/>
      <c r="K15" s="1301"/>
      <c r="L15" s="12"/>
      <c r="M15" s="522"/>
    </row>
    <row r="16" spans="1:15" s="1" customFormat="1" ht="27" customHeight="1" x14ac:dyDescent="0.2">
      <c r="A16" s="1566"/>
      <c r="B16" s="1295"/>
      <c r="C16" s="1298"/>
      <c r="D16" s="14" t="s">
        <v>31</v>
      </c>
      <c r="E16" s="1546" t="s">
        <v>32</v>
      </c>
      <c r="F16" s="1153"/>
      <c r="G16" s="16"/>
      <c r="H16" s="27"/>
      <c r="I16" s="620"/>
      <c r="J16" s="604"/>
      <c r="K16" s="1301"/>
      <c r="L16" s="12"/>
      <c r="M16" s="522"/>
    </row>
    <row r="17" spans="1:20" s="1" customFormat="1" ht="27" customHeight="1" x14ac:dyDescent="0.2">
      <c r="A17" s="1566"/>
      <c r="B17" s="1295"/>
      <c r="C17" s="1298"/>
      <c r="D17" s="14" t="s">
        <v>33</v>
      </c>
      <c r="E17" s="1535"/>
      <c r="F17" s="1153"/>
      <c r="G17" s="16"/>
      <c r="H17" s="27"/>
      <c r="I17" s="620"/>
      <c r="J17" s="604"/>
      <c r="K17" s="1301"/>
      <c r="L17" s="12"/>
      <c r="M17" s="522"/>
    </row>
    <row r="18" spans="1:20" s="1" customFormat="1" ht="25.5" x14ac:dyDescent="0.2">
      <c r="A18" s="1566"/>
      <c r="B18" s="1295"/>
      <c r="C18" s="1298"/>
      <c r="D18" s="14" t="s">
        <v>34</v>
      </c>
      <c r="E18" s="1535"/>
      <c r="F18" s="1153"/>
      <c r="G18" s="16"/>
      <c r="H18" s="27"/>
      <c r="I18" s="620"/>
      <c r="J18" s="604"/>
      <c r="K18" s="1301"/>
      <c r="L18" s="18"/>
      <c r="M18" s="522"/>
    </row>
    <row r="19" spans="1:20" s="1" customFormat="1" ht="18" customHeight="1" thickBot="1" x14ac:dyDescent="0.25">
      <c r="A19" s="1532"/>
      <c r="B19" s="1296"/>
      <c r="C19" s="1299"/>
      <c r="D19" s="14" t="s">
        <v>35</v>
      </c>
      <c r="E19" s="1536"/>
      <c r="F19" s="1171"/>
      <c r="G19" s="19" t="s">
        <v>36</v>
      </c>
      <c r="H19" s="28">
        <f>SUM(H13:H18)</f>
        <v>176.9</v>
      </c>
      <c r="I19" s="617">
        <f>SUM(I13:I18)</f>
        <v>176.9</v>
      </c>
      <c r="J19" s="602">
        <f>SUM(J13:J18)</f>
        <v>0</v>
      </c>
      <c r="K19" s="1302"/>
      <c r="L19" s="22"/>
      <c r="M19" s="523"/>
    </row>
    <row r="20" spans="1:20" s="1" customFormat="1" ht="28.5" customHeight="1" x14ac:dyDescent="0.2">
      <c r="A20" s="169" t="s">
        <v>18</v>
      </c>
      <c r="B20" s="170" t="s">
        <v>18</v>
      </c>
      <c r="C20" s="1164" t="s">
        <v>37</v>
      </c>
      <c r="D20" s="1166" t="s">
        <v>38</v>
      </c>
      <c r="E20" s="1534" t="s">
        <v>32</v>
      </c>
      <c r="F20" s="1170" t="s">
        <v>24</v>
      </c>
      <c r="G20" s="23" t="s">
        <v>39</v>
      </c>
      <c r="H20" s="658">
        <v>278.5</v>
      </c>
      <c r="I20" s="663">
        <f>278.5+5.3</f>
        <v>283.8</v>
      </c>
      <c r="J20" s="652">
        <f>I20-H20</f>
        <v>5.3000000000000114</v>
      </c>
      <c r="K20" s="1172" t="s">
        <v>40</v>
      </c>
      <c r="L20" s="131">
        <v>108</v>
      </c>
      <c r="M20" s="1572" t="s">
        <v>197</v>
      </c>
      <c r="O20" s="13"/>
    </row>
    <row r="21" spans="1:20" s="1" customFormat="1" ht="28.5" customHeight="1" x14ac:dyDescent="0.2">
      <c r="A21" s="576"/>
      <c r="B21" s="577"/>
      <c r="C21" s="1272"/>
      <c r="D21" s="1240"/>
      <c r="E21" s="1535"/>
      <c r="F21" s="1153"/>
      <c r="G21" s="26"/>
      <c r="H21" s="27"/>
      <c r="I21" s="620"/>
      <c r="J21" s="604"/>
      <c r="K21" s="1188"/>
      <c r="L21" s="154"/>
      <c r="M21" s="1573"/>
    </row>
    <row r="22" spans="1:20" s="1" customFormat="1" ht="15.75" customHeight="1" thickBot="1" x14ac:dyDescent="0.25">
      <c r="A22" s="171"/>
      <c r="B22" s="168"/>
      <c r="C22" s="1165"/>
      <c r="D22" s="1167"/>
      <c r="E22" s="1536"/>
      <c r="F22" s="1171"/>
      <c r="G22" s="19" t="s">
        <v>36</v>
      </c>
      <c r="H22" s="28">
        <f>SUM(H20:H21)</f>
        <v>278.5</v>
      </c>
      <c r="I22" s="617">
        <f>SUM(I20:I21)</f>
        <v>283.8</v>
      </c>
      <c r="J22" s="602">
        <f>SUM(J20:J21)</f>
        <v>5.3000000000000114</v>
      </c>
      <c r="K22" s="1051"/>
      <c r="L22" s="122"/>
      <c r="M22" s="1574"/>
    </row>
    <row r="23" spans="1:20" s="1" customFormat="1" ht="17.25" customHeight="1" x14ac:dyDescent="0.2">
      <c r="A23" s="1530" t="s">
        <v>18</v>
      </c>
      <c r="B23" s="1540" t="s">
        <v>18</v>
      </c>
      <c r="C23" s="1297" t="s">
        <v>41</v>
      </c>
      <c r="D23" s="1458" t="s">
        <v>42</v>
      </c>
      <c r="E23" s="1542"/>
      <c r="F23" s="1170" t="s">
        <v>24</v>
      </c>
      <c r="G23" s="29" t="s">
        <v>39</v>
      </c>
      <c r="H23" s="126">
        <v>169.6</v>
      </c>
      <c r="I23" s="664">
        <f>169.6+1.9</f>
        <v>171.5</v>
      </c>
      <c r="J23" s="653">
        <f>I23-H23</f>
        <v>1.9000000000000057</v>
      </c>
      <c r="K23" s="115" t="s">
        <v>115</v>
      </c>
      <c r="L23" s="31">
        <v>340</v>
      </c>
      <c r="M23" s="1572" t="s">
        <v>197</v>
      </c>
    </row>
    <row r="24" spans="1:20" s="1" customFormat="1" ht="66" customHeight="1" x14ac:dyDescent="0.2">
      <c r="A24" s="1531"/>
      <c r="B24" s="1541"/>
      <c r="C24" s="1272"/>
      <c r="D24" s="1459"/>
      <c r="E24" s="1543"/>
      <c r="F24" s="1153"/>
      <c r="G24" s="32" t="s">
        <v>43</v>
      </c>
      <c r="H24" s="659">
        <v>2.8</v>
      </c>
      <c r="I24" s="665">
        <f>2.8+0.4</f>
        <v>3.1999999999999997</v>
      </c>
      <c r="J24" s="654">
        <f>I24-H24</f>
        <v>0.39999999999999991</v>
      </c>
      <c r="K24" s="583" t="s">
        <v>44</v>
      </c>
      <c r="L24" s="34">
        <v>5</v>
      </c>
      <c r="M24" s="1573"/>
      <c r="Q24" s="13"/>
    </row>
    <row r="25" spans="1:20" s="1" customFormat="1" ht="18.75" customHeight="1" x14ac:dyDescent="0.2">
      <c r="A25" s="1531"/>
      <c r="B25" s="1541"/>
      <c r="C25" s="1272"/>
      <c r="D25" s="1459"/>
      <c r="E25" s="1543"/>
      <c r="F25" s="1153"/>
      <c r="G25" s="35" t="s">
        <v>25</v>
      </c>
      <c r="H25" s="478">
        <v>1.5</v>
      </c>
      <c r="I25" s="662">
        <v>1.5</v>
      </c>
      <c r="J25" s="655"/>
      <c r="K25" s="50" t="s">
        <v>45</v>
      </c>
      <c r="L25" s="38">
        <v>2</v>
      </c>
      <c r="M25" s="600"/>
      <c r="O25" s="13"/>
      <c r="P25" s="13"/>
    </row>
    <row r="26" spans="1:20" s="1" customFormat="1" ht="32.25" customHeight="1" x14ac:dyDescent="0.2">
      <c r="A26" s="576"/>
      <c r="B26" s="581"/>
      <c r="C26" s="575"/>
      <c r="D26" s="1459"/>
      <c r="E26" s="1543"/>
      <c r="F26" s="1153"/>
      <c r="G26" s="35" t="s">
        <v>25</v>
      </c>
      <c r="H26" s="39">
        <v>5.4</v>
      </c>
      <c r="I26" s="666">
        <v>5.4</v>
      </c>
      <c r="J26" s="628"/>
      <c r="K26" s="1100" t="s">
        <v>116</v>
      </c>
      <c r="L26" s="173">
        <v>1</v>
      </c>
      <c r="M26" s="601"/>
      <c r="O26" s="13"/>
      <c r="P26" s="13"/>
    </row>
    <row r="27" spans="1:20" s="1" customFormat="1" ht="52.5" customHeight="1" x14ac:dyDescent="0.2">
      <c r="A27" s="576"/>
      <c r="B27" s="581"/>
      <c r="C27" s="575"/>
      <c r="D27" s="1459"/>
      <c r="E27" s="1543"/>
      <c r="F27" s="1153"/>
      <c r="G27" s="35" t="s">
        <v>175</v>
      </c>
      <c r="H27" s="478">
        <v>0.2</v>
      </c>
      <c r="I27" s="662">
        <v>0.2</v>
      </c>
      <c r="J27" s="656"/>
      <c r="K27" s="1545"/>
      <c r="L27" s="479"/>
      <c r="M27" s="526"/>
      <c r="O27" s="13"/>
      <c r="P27" s="13"/>
      <c r="T27" s="13"/>
    </row>
    <row r="28" spans="1:20" s="1" customFormat="1" ht="13.5" thickBot="1" x14ac:dyDescent="0.25">
      <c r="A28" s="174"/>
      <c r="B28" s="175"/>
      <c r="C28" s="176"/>
      <c r="D28" s="1533"/>
      <c r="E28" s="1544"/>
      <c r="F28" s="1171"/>
      <c r="G28" s="42" t="s">
        <v>36</v>
      </c>
      <c r="H28" s="28">
        <f>SUM(H23:H27)</f>
        <v>179.5</v>
      </c>
      <c r="I28" s="617">
        <f>SUM(I23:I27)</f>
        <v>181.79999999999998</v>
      </c>
      <c r="J28" s="20">
        <f>SUM(J23:J27)</f>
        <v>2.3000000000000056</v>
      </c>
      <c r="K28" s="1253"/>
      <c r="L28" s="122"/>
      <c r="M28" s="527"/>
    </row>
    <row r="29" spans="1:20" s="1" customFormat="1" ht="30.75" customHeight="1" x14ac:dyDescent="0.2">
      <c r="A29" s="1530" t="s">
        <v>18</v>
      </c>
      <c r="B29" s="1293" t="s">
        <v>18</v>
      </c>
      <c r="C29" s="1297" t="s">
        <v>46</v>
      </c>
      <c r="D29" s="1458" t="s">
        <v>120</v>
      </c>
      <c r="E29" s="1534"/>
      <c r="F29" s="1170" t="s">
        <v>24</v>
      </c>
      <c r="G29" s="158" t="s">
        <v>70</v>
      </c>
      <c r="H29" s="46">
        <v>34.6</v>
      </c>
      <c r="I29" s="622">
        <v>34.6</v>
      </c>
      <c r="J29" s="596"/>
      <c r="K29" s="582" t="s">
        <v>47</v>
      </c>
      <c r="L29" s="488" t="s">
        <v>48</v>
      </c>
      <c r="M29" s="528"/>
    </row>
    <row r="30" spans="1:20" s="1" customFormat="1" ht="18" customHeight="1" x14ac:dyDescent="0.2">
      <c r="A30" s="1531"/>
      <c r="B30" s="1294"/>
      <c r="C30" s="1272"/>
      <c r="D30" s="1459"/>
      <c r="E30" s="1535"/>
      <c r="F30" s="1153"/>
      <c r="G30" s="10" t="s">
        <v>174</v>
      </c>
      <c r="H30" s="660">
        <v>6.1</v>
      </c>
      <c r="I30" s="667">
        <v>6.1</v>
      </c>
      <c r="J30" s="651"/>
      <c r="K30" s="1050" t="s">
        <v>118</v>
      </c>
      <c r="L30" s="173">
        <v>4</v>
      </c>
      <c r="M30" s="529"/>
    </row>
    <row r="31" spans="1:20" s="1" customFormat="1" ht="18" customHeight="1" thickBot="1" x14ac:dyDescent="0.25">
      <c r="A31" s="1532"/>
      <c r="B31" s="1296"/>
      <c r="C31" s="1299"/>
      <c r="D31" s="1533"/>
      <c r="E31" s="1536"/>
      <c r="F31" s="1171"/>
      <c r="G31" s="19" t="s">
        <v>36</v>
      </c>
      <c r="H31" s="56">
        <f>SUM(H29:H30)</f>
        <v>40.700000000000003</v>
      </c>
      <c r="I31" s="649">
        <f>SUM(I29:I30)</f>
        <v>40.700000000000003</v>
      </c>
      <c r="J31" s="642">
        <f>SUM(J29:J30)</f>
        <v>0</v>
      </c>
      <c r="K31" s="1051"/>
      <c r="L31" s="479"/>
      <c r="M31" s="524"/>
    </row>
    <row r="32" spans="1:20" s="1" customFormat="1" ht="13.5" thickBot="1" x14ac:dyDescent="0.25">
      <c r="A32" s="177" t="s">
        <v>18</v>
      </c>
      <c r="B32" s="178" t="s">
        <v>18</v>
      </c>
      <c r="C32" s="1273" t="s">
        <v>49</v>
      </c>
      <c r="D32" s="1274"/>
      <c r="E32" s="1274"/>
      <c r="F32" s="1274"/>
      <c r="G32" s="1275"/>
      <c r="H32" s="60">
        <f>H28+H22+H19+H31</f>
        <v>675.6</v>
      </c>
      <c r="I32" s="668">
        <f>I28+I22+I19+I31</f>
        <v>683.2</v>
      </c>
      <c r="J32" s="657">
        <f>J28+J22+J19+J31</f>
        <v>7.6000000000000174</v>
      </c>
      <c r="K32" s="1537"/>
      <c r="L32" s="1538"/>
      <c r="M32" s="1539"/>
      <c r="N32" s="13"/>
    </row>
    <row r="33" spans="1:19" s="1" customFormat="1" ht="13.5" thickBot="1" x14ac:dyDescent="0.25">
      <c r="A33" s="167" t="s">
        <v>18</v>
      </c>
      <c r="B33" s="179" t="s">
        <v>37</v>
      </c>
      <c r="C33" s="1254" t="s">
        <v>50</v>
      </c>
      <c r="D33" s="1255"/>
      <c r="E33" s="1255"/>
      <c r="F33" s="1255"/>
      <c r="G33" s="1255"/>
      <c r="H33" s="1255"/>
      <c r="I33" s="1255"/>
      <c r="J33" s="1255"/>
      <c r="K33" s="1255"/>
      <c r="L33" s="1255"/>
      <c r="M33" s="1256"/>
    </row>
    <row r="34" spans="1:19" s="1" customFormat="1" ht="16.5" customHeight="1" x14ac:dyDescent="0.2">
      <c r="A34" s="180" t="s">
        <v>18</v>
      </c>
      <c r="B34" s="181" t="s">
        <v>37</v>
      </c>
      <c r="C34" s="182" t="s">
        <v>18</v>
      </c>
      <c r="D34" s="1525" t="s">
        <v>51</v>
      </c>
      <c r="E34" s="489"/>
      <c r="F34" s="578" t="s">
        <v>24</v>
      </c>
      <c r="G34" s="64" t="s">
        <v>39</v>
      </c>
      <c r="H34" s="635">
        <v>897.1</v>
      </c>
      <c r="I34" s="643">
        <f>897.1+10.7</f>
        <v>907.80000000000007</v>
      </c>
      <c r="J34" s="639">
        <f>I34-H34</f>
        <v>10.700000000000045</v>
      </c>
      <c r="K34" s="183" t="s">
        <v>121</v>
      </c>
      <c r="L34" s="490">
        <v>55</v>
      </c>
      <c r="M34" s="1572" t="s">
        <v>198</v>
      </c>
    </row>
    <row r="35" spans="1:19" s="1" customFormat="1" ht="56.25" customHeight="1" x14ac:dyDescent="0.2">
      <c r="A35" s="184"/>
      <c r="B35" s="185"/>
      <c r="C35" s="186"/>
      <c r="D35" s="1257"/>
      <c r="E35" s="491"/>
      <c r="F35" s="579"/>
      <c r="G35" s="69" t="s">
        <v>175</v>
      </c>
      <c r="H35" s="480">
        <v>0.2</v>
      </c>
      <c r="I35" s="644">
        <v>0.2</v>
      </c>
      <c r="J35" s="561"/>
      <c r="K35" s="187" t="s">
        <v>53</v>
      </c>
      <c r="L35" s="492" t="s">
        <v>54</v>
      </c>
      <c r="M35" s="1573"/>
      <c r="N35" s="1" t="s">
        <v>185</v>
      </c>
      <c r="O35" s="13"/>
    </row>
    <row r="36" spans="1:19" s="1" customFormat="1" ht="43.5" customHeight="1" x14ac:dyDescent="0.2">
      <c r="A36" s="184"/>
      <c r="B36" s="185"/>
      <c r="C36" s="186"/>
      <c r="D36" s="553"/>
      <c r="E36" s="491"/>
      <c r="F36" s="579"/>
      <c r="G36" s="554" t="s">
        <v>56</v>
      </c>
      <c r="H36" s="636">
        <v>1.1000000000000001</v>
      </c>
      <c r="I36" s="645">
        <v>1.1000000000000001</v>
      </c>
      <c r="J36" s="640"/>
      <c r="K36" s="555" t="s">
        <v>119</v>
      </c>
      <c r="L36" s="556" t="s">
        <v>57</v>
      </c>
      <c r="M36" s="566"/>
    </row>
    <row r="37" spans="1:19" s="1" customFormat="1" ht="18" customHeight="1" thickBot="1" x14ac:dyDescent="0.25">
      <c r="A37" s="174"/>
      <c r="B37" s="175"/>
      <c r="C37" s="176"/>
      <c r="D37" s="493"/>
      <c r="E37" s="494"/>
      <c r="F37" s="580"/>
      <c r="G37" s="495" t="s">
        <v>36</v>
      </c>
      <c r="H37" s="637">
        <f>SUM(H34:H36)</f>
        <v>898.40000000000009</v>
      </c>
      <c r="I37" s="646">
        <f>SUM(I34:I36)</f>
        <v>909.10000000000014</v>
      </c>
      <c r="J37" s="641">
        <f>SUM(J34:J36)</f>
        <v>10.700000000000045</v>
      </c>
      <c r="K37" s="496" t="s">
        <v>58</v>
      </c>
      <c r="L37" s="497">
        <v>1</v>
      </c>
      <c r="M37" s="530"/>
      <c r="P37" s="13"/>
    </row>
    <row r="38" spans="1:19" s="1" customFormat="1" ht="44.25" customHeight="1" x14ac:dyDescent="0.2">
      <c r="A38" s="62" t="s">
        <v>18</v>
      </c>
      <c r="B38" s="63" t="s">
        <v>37</v>
      </c>
      <c r="C38" s="163" t="s">
        <v>37</v>
      </c>
      <c r="D38" s="1264" t="s">
        <v>122</v>
      </c>
      <c r="E38" s="1267" t="s">
        <v>189</v>
      </c>
      <c r="F38" s="1170" t="s">
        <v>24</v>
      </c>
      <c r="G38" s="64" t="s">
        <v>43</v>
      </c>
      <c r="H38" s="126">
        <v>16</v>
      </c>
      <c r="I38" s="619">
        <v>16</v>
      </c>
      <c r="J38" s="603"/>
      <c r="K38" s="159" t="s">
        <v>126</v>
      </c>
      <c r="L38" s="498">
        <v>8</v>
      </c>
      <c r="M38" s="531"/>
    </row>
    <row r="39" spans="1:19" s="1" customFormat="1" ht="13.5" thickBot="1" x14ac:dyDescent="0.25">
      <c r="A39" s="40"/>
      <c r="B39" s="41"/>
      <c r="C39" s="164"/>
      <c r="D39" s="1266"/>
      <c r="E39" s="1269"/>
      <c r="F39" s="1171"/>
      <c r="G39" s="499" t="s">
        <v>36</v>
      </c>
      <c r="H39" s="28">
        <f>SUM(H38:H38)</f>
        <v>16</v>
      </c>
      <c r="I39" s="617">
        <f>SUM(I38:I38)</f>
        <v>16</v>
      </c>
      <c r="J39" s="20">
        <f>SUM(J38:J38)</f>
        <v>0</v>
      </c>
      <c r="K39" s="500"/>
      <c r="L39" s="481"/>
      <c r="M39" s="532"/>
      <c r="S39" s="13"/>
    </row>
    <row r="40" spans="1:19" s="1" customFormat="1" ht="16.5" customHeight="1" x14ac:dyDescent="0.2">
      <c r="A40" s="62" t="s">
        <v>18</v>
      </c>
      <c r="B40" s="63" t="s">
        <v>37</v>
      </c>
      <c r="C40" s="163" t="s">
        <v>41</v>
      </c>
      <c r="D40" s="520" t="s">
        <v>179</v>
      </c>
      <c r="E40" s="1516" t="s">
        <v>61</v>
      </c>
      <c r="F40" s="578" t="s">
        <v>24</v>
      </c>
      <c r="G40" s="78" t="s">
        <v>25</v>
      </c>
      <c r="H40" s="635">
        <f>15-5.1</f>
        <v>9.9</v>
      </c>
      <c r="I40" s="647">
        <f>15-5.1</f>
        <v>9.9</v>
      </c>
      <c r="J40" s="595">
        <f>I40-H40</f>
        <v>0</v>
      </c>
      <c r="K40" s="501"/>
      <c r="L40" s="502"/>
      <c r="M40" s="1522"/>
    </row>
    <row r="41" spans="1:19" s="1" customFormat="1" ht="15.75" customHeight="1" x14ac:dyDescent="0.2">
      <c r="A41" s="161"/>
      <c r="B41" s="66"/>
      <c r="C41" s="162"/>
      <c r="D41" s="1518" t="s">
        <v>60</v>
      </c>
      <c r="E41" s="1517"/>
      <c r="F41" s="579"/>
      <c r="G41" s="45"/>
      <c r="H41" s="638"/>
      <c r="I41" s="648"/>
      <c r="J41" s="503"/>
      <c r="K41" s="504" t="s">
        <v>62</v>
      </c>
      <c r="L41" s="482" t="s">
        <v>63</v>
      </c>
      <c r="M41" s="1523"/>
    </row>
    <row r="42" spans="1:19" s="1" customFormat="1" ht="52.5" customHeight="1" x14ac:dyDescent="0.2">
      <c r="A42" s="161"/>
      <c r="B42" s="66"/>
      <c r="C42" s="162"/>
      <c r="D42" s="1519"/>
      <c r="E42" s="1517"/>
      <c r="F42" s="579"/>
      <c r="G42" s="45"/>
      <c r="H42" s="638"/>
      <c r="I42" s="648"/>
      <c r="J42" s="503"/>
      <c r="K42" s="285" t="s">
        <v>64</v>
      </c>
      <c r="L42" s="82" t="s">
        <v>63</v>
      </c>
      <c r="M42" s="1524"/>
      <c r="P42" s="13"/>
    </row>
    <row r="43" spans="1:19" s="1" customFormat="1" ht="42" customHeight="1" x14ac:dyDescent="0.2">
      <c r="A43" s="161"/>
      <c r="B43" s="66"/>
      <c r="C43" s="162"/>
      <c r="D43" s="1518" t="s">
        <v>177</v>
      </c>
      <c r="E43" s="1517"/>
      <c r="F43" s="548" t="s">
        <v>24</v>
      </c>
      <c r="G43" s="560" t="s">
        <v>25</v>
      </c>
      <c r="H43" s="480">
        <v>9.8000000000000007</v>
      </c>
      <c r="I43" s="644">
        <v>9.8000000000000007</v>
      </c>
      <c r="J43" s="561">
        <f>I43-H43</f>
        <v>0</v>
      </c>
      <c r="K43" s="36" t="s">
        <v>178</v>
      </c>
      <c r="L43" s="86" t="s">
        <v>63</v>
      </c>
      <c r="M43" s="569"/>
      <c r="P43" s="13"/>
    </row>
    <row r="44" spans="1:19" s="1" customFormat="1" ht="17.25" customHeight="1" thickBot="1" x14ac:dyDescent="0.25">
      <c r="A44" s="161"/>
      <c r="B44" s="66"/>
      <c r="C44" s="570"/>
      <c r="D44" s="1257"/>
      <c r="E44" s="1517"/>
      <c r="F44" s="268"/>
      <c r="G44" s="571" t="s">
        <v>36</v>
      </c>
      <c r="H44" s="56">
        <f>SUM(H40:H43)</f>
        <v>19.700000000000003</v>
      </c>
      <c r="I44" s="649">
        <f>SUM(I40:I43)</f>
        <v>19.700000000000003</v>
      </c>
      <c r="J44" s="642">
        <f>SUM(J40:J43)</f>
        <v>0</v>
      </c>
      <c r="K44" s="505"/>
      <c r="L44" s="374"/>
      <c r="M44" s="563"/>
      <c r="R44" s="13"/>
    </row>
    <row r="45" spans="1:19" s="1" customFormat="1" ht="16.5" customHeight="1" x14ac:dyDescent="0.2">
      <c r="A45" s="62" t="s">
        <v>18</v>
      </c>
      <c r="B45" s="63" t="s">
        <v>37</v>
      </c>
      <c r="C45" s="163" t="s">
        <v>46</v>
      </c>
      <c r="D45" s="1525" t="s">
        <v>193</v>
      </c>
      <c r="E45" s="594"/>
      <c r="F45" s="578" t="s">
        <v>24</v>
      </c>
      <c r="G45" s="78" t="s">
        <v>25</v>
      </c>
      <c r="H45" s="635">
        <v>4.3</v>
      </c>
      <c r="I45" s="647">
        <v>4.3</v>
      </c>
      <c r="J45" s="596">
        <f>I45-H45</f>
        <v>0</v>
      </c>
      <c r="K45" s="103" t="s">
        <v>194</v>
      </c>
      <c r="L45" s="597" t="s">
        <v>195</v>
      </c>
      <c r="M45" s="1527"/>
      <c r="P45" s="13"/>
    </row>
    <row r="46" spans="1:19" s="1" customFormat="1" ht="16.5" customHeight="1" thickBot="1" x14ac:dyDescent="0.25">
      <c r="A46" s="40"/>
      <c r="B46" s="41"/>
      <c r="C46" s="164"/>
      <c r="D46" s="1526"/>
      <c r="E46" s="565"/>
      <c r="F46" s="298"/>
      <c r="G46" s="499" t="s">
        <v>36</v>
      </c>
      <c r="H46" s="28">
        <f>H45</f>
        <v>4.3</v>
      </c>
      <c r="I46" s="617">
        <f>SUM(I45)</f>
        <v>4.3</v>
      </c>
      <c r="J46" s="602">
        <f>SUM(J45)</f>
        <v>0</v>
      </c>
      <c r="K46" s="505"/>
      <c r="L46" s="374"/>
      <c r="M46" s="1528"/>
      <c r="R46" s="13"/>
    </row>
    <row r="47" spans="1:19" s="1" customFormat="1" ht="15.75" customHeight="1" thickBot="1" x14ac:dyDescent="0.25">
      <c r="A47" s="262" t="s">
        <v>18</v>
      </c>
      <c r="B47" s="293" t="s">
        <v>37</v>
      </c>
      <c r="C47" s="1520" t="s">
        <v>49</v>
      </c>
      <c r="D47" s="1521"/>
      <c r="E47" s="1521"/>
      <c r="F47" s="1521"/>
      <c r="G47" s="1322"/>
      <c r="H47" s="598">
        <f>H44+H39+H37+H46</f>
        <v>938.40000000000009</v>
      </c>
      <c r="I47" s="650">
        <f>I44+I39+I37+I46</f>
        <v>949.10000000000014</v>
      </c>
      <c r="J47" s="599">
        <f>J44+J39+J37+J46</f>
        <v>10.700000000000045</v>
      </c>
      <c r="K47" s="506"/>
      <c r="L47" s="157"/>
      <c r="M47" s="1529"/>
      <c r="N47" s="13"/>
    </row>
    <row r="48" spans="1:19" s="1" customFormat="1" ht="13.5" thickBot="1" x14ac:dyDescent="0.25">
      <c r="A48" s="2" t="s">
        <v>18</v>
      </c>
      <c r="B48" s="61" t="s">
        <v>41</v>
      </c>
      <c r="C48" s="1407" t="s">
        <v>67</v>
      </c>
      <c r="D48" s="1327"/>
      <c r="E48" s="1327"/>
      <c r="F48" s="1327"/>
      <c r="G48" s="1327"/>
      <c r="H48" s="1327"/>
      <c r="I48" s="1327"/>
      <c r="J48" s="1327"/>
      <c r="K48" s="1327"/>
      <c r="L48" s="1327"/>
      <c r="M48" s="1329"/>
      <c r="N48" s="13"/>
    </row>
    <row r="49" spans="1:17" s="1" customFormat="1" ht="20.25" customHeight="1" x14ac:dyDescent="0.2">
      <c r="A49" s="1377" t="s">
        <v>18</v>
      </c>
      <c r="B49" s="1075" t="s">
        <v>41</v>
      </c>
      <c r="C49" s="1341" t="s">
        <v>18</v>
      </c>
      <c r="D49" s="1344" t="s">
        <v>123</v>
      </c>
      <c r="E49" s="1408" t="s">
        <v>68</v>
      </c>
      <c r="F49" s="1387" t="s">
        <v>66</v>
      </c>
      <c r="G49" s="87" t="s">
        <v>39</v>
      </c>
      <c r="H49" s="507">
        <v>125</v>
      </c>
      <c r="I49" s="613">
        <v>125</v>
      </c>
      <c r="J49" s="88"/>
      <c r="K49" s="1413" t="s">
        <v>69</v>
      </c>
      <c r="L49" s="508">
        <v>30</v>
      </c>
      <c r="M49" s="533"/>
    </row>
    <row r="50" spans="1:17" s="1" customFormat="1" ht="20.25" customHeight="1" x14ac:dyDescent="0.2">
      <c r="A50" s="1378"/>
      <c r="B50" s="1076"/>
      <c r="C50" s="1342"/>
      <c r="D50" s="1346"/>
      <c r="E50" s="1409"/>
      <c r="F50" s="1412"/>
      <c r="G50" s="92" t="s">
        <v>70</v>
      </c>
      <c r="H50" s="509">
        <v>11.8</v>
      </c>
      <c r="I50" s="614">
        <v>11.8</v>
      </c>
      <c r="J50" s="93"/>
      <c r="K50" s="1414"/>
      <c r="L50" s="510"/>
      <c r="M50" s="534"/>
    </row>
    <row r="51" spans="1:17" s="1" customFormat="1" ht="13.5" thickBot="1" x14ac:dyDescent="0.25">
      <c r="A51" s="1379"/>
      <c r="B51" s="1077"/>
      <c r="C51" s="1343"/>
      <c r="D51" s="1347"/>
      <c r="E51" s="1410"/>
      <c r="F51" s="1389"/>
      <c r="G51" s="511" t="s">
        <v>36</v>
      </c>
      <c r="H51" s="512">
        <f>SUM(H49:H50)</f>
        <v>136.80000000000001</v>
      </c>
      <c r="I51" s="615">
        <f>SUM(I49:I50)</f>
        <v>136.80000000000001</v>
      </c>
      <c r="J51" s="97">
        <f>SUM(J49:J50)</f>
        <v>0</v>
      </c>
      <c r="K51" s="1415"/>
      <c r="L51" s="513"/>
      <c r="M51" s="535"/>
      <c r="O51" s="13"/>
    </row>
    <row r="52" spans="1:17" s="1" customFormat="1" ht="28.5" customHeight="1" x14ac:dyDescent="0.2">
      <c r="A52" s="1377" t="s">
        <v>18</v>
      </c>
      <c r="B52" s="1075" t="s">
        <v>41</v>
      </c>
      <c r="C52" s="1078" t="s">
        <v>37</v>
      </c>
      <c r="D52" s="1330" t="s">
        <v>127</v>
      </c>
      <c r="E52" s="1381" t="s">
        <v>68</v>
      </c>
      <c r="F52" s="1387" t="s">
        <v>66</v>
      </c>
      <c r="G52" s="101" t="s">
        <v>39</v>
      </c>
      <c r="H52" s="102">
        <v>365</v>
      </c>
      <c r="I52" s="616">
        <v>365</v>
      </c>
      <c r="J52" s="596"/>
      <c r="K52" s="103" t="s">
        <v>71</v>
      </c>
      <c r="L52" s="49"/>
      <c r="M52" s="536"/>
      <c r="N52" s="13"/>
      <c r="O52" s="13"/>
    </row>
    <row r="53" spans="1:17" s="1" customFormat="1" ht="18" customHeight="1" thickBot="1" x14ac:dyDescent="0.25">
      <c r="A53" s="1379"/>
      <c r="B53" s="1077"/>
      <c r="C53" s="1080"/>
      <c r="D53" s="1332"/>
      <c r="E53" s="1383"/>
      <c r="F53" s="1389"/>
      <c r="G53" s="514" t="s">
        <v>36</v>
      </c>
      <c r="H53" s="28">
        <f>H52</f>
        <v>365</v>
      </c>
      <c r="I53" s="617">
        <f>I52</f>
        <v>365</v>
      </c>
      <c r="J53" s="602">
        <f>SUM(J52:J52)</f>
        <v>0</v>
      </c>
      <c r="K53" s="557" t="s">
        <v>72</v>
      </c>
      <c r="L53" s="558"/>
      <c r="M53" s="559"/>
    </row>
    <row r="54" spans="1:17" s="1" customFormat="1" ht="20.25" customHeight="1" x14ac:dyDescent="0.2">
      <c r="A54" s="1377" t="s">
        <v>18</v>
      </c>
      <c r="B54" s="1075" t="s">
        <v>41</v>
      </c>
      <c r="C54" s="1078" t="s">
        <v>41</v>
      </c>
      <c r="D54" s="1401" t="s">
        <v>73</v>
      </c>
      <c r="E54" s="1381" t="s">
        <v>68</v>
      </c>
      <c r="F54" s="1387" t="s">
        <v>66</v>
      </c>
      <c r="G54" s="104" t="s">
        <v>70</v>
      </c>
      <c r="H54" s="102">
        <v>3107.7</v>
      </c>
      <c r="I54" s="616">
        <v>3107.7</v>
      </c>
      <c r="J54" s="596"/>
      <c r="K54" s="1367" t="s">
        <v>74</v>
      </c>
      <c r="L54" s="515">
        <v>60</v>
      </c>
      <c r="M54" s="537"/>
      <c r="N54" s="13"/>
      <c r="O54" s="13"/>
      <c r="Q54" s="13"/>
    </row>
    <row r="55" spans="1:17" s="1" customFormat="1" ht="13.5" thickBot="1" x14ac:dyDescent="0.25">
      <c r="A55" s="1379"/>
      <c r="B55" s="1077"/>
      <c r="C55" s="1080"/>
      <c r="D55" s="1403"/>
      <c r="E55" s="1383"/>
      <c r="F55" s="1389"/>
      <c r="G55" s="514" t="s">
        <v>36</v>
      </c>
      <c r="H55" s="28">
        <f>SUM(H54:H54)</f>
        <v>3107.7</v>
      </c>
      <c r="I55" s="617">
        <f>SUM(I54:I54)</f>
        <v>3107.7</v>
      </c>
      <c r="J55" s="602"/>
      <c r="K55" s="1252"/>
      <c r="L55" s="574"/>
      <c r="M55" s="543"/>
    </row>
    <row r="56" spans="1:17" s="1" customFormat="1" ht="18" customHeight="1" x14ac:dyDescent="0.2">
      <c r="A56" s="1377" t="s">
        <v>18</v>
      </c>
      <c r="B56" s="1075" t="s">
        <v>41</v>
      </c>
      <c r="C56" s="1078" t="s">
        <v>46</v>
      </c>
      <c r="D56" s="1401" t="s">
        <v>75</v>
      </c>
      <c r="E56" s="1381" t="s">
        <v>68</v>
      </c>
      <c r="F56" s="1387" t="s">
        <v>66</v>
      </c>
      <c r="G56" s="101" t="s">
        <v>25</v>
      </c>
      <c r="H56" s="102">
        <v>3.5</v>
      </c>
      <c r="I56" s="616">
        <v>3.5</v>
      </c>
      <c r="J56" s="603"/>
      <c r="K56" s="585" t="s">
        <v>76</v>
      </c>
      <c r="L56" s="108">
        <v>1</v>
      </c>
      <c r="M56" s="538"/>
    </row>
    <row r="57" spans="1:17" s="1" customFormat="1" ht="18" customHeight="1" x14ac:dyDescent="0.2">
      <c r="A57" s="1378"/>
      <c r="B57" s="1076"/>
      <c r="C57" s="1079"/>
      <c r="D57" s="1402"/>
      <c r="E57" s="1382"/>
      <c r="F57" s="1388"/>
      <c r="G57" s="109" t="s">
        <v>70</v>
      </c>
      <c r="H57" s="477"/>
      <c r="I57" s="618"/>
      <c r="J57" s="604"/>
      <c r="K57" s="586" t="s">
        <v>77</v>
      </c>
      <c r="L57" s="111"/>
      <c r="M57" s="539"/>
      <c r="N57" s="13"/>
    </row>
    <row r="58" spans="1:17" s="1" customFormat="1" ht="18" customHeight="1" thickBot="1" x14ac:dyDescent="0.25">
      <c r="A58" s="1379"/>
      <c r="B58" s="1077"/>
      <c r="C58" s="1080"/>
      <c r="D58" s="1403"/>
      <c r="E58" s="1383"/>
      <c r="F58" s="1389"/>
      <c r="G58" s="514" t="s">
        <v>36</v>
      </c>
      <c r="H58" s="28">
        <f>SUM(H56:H57)</f>
        <v>3.5</v>
      </c>
      <c r="I58" s="617">
        <f>SUM(I56:I57)</f>
        <v>3.5</v>
      </c>
      <c r="J58" s="602">
        <f>SUM(J56:J57)</f>
        <v>0</v>
      </c>
      <c r="K58" s="587" t="s">
        <v>78</v>
      </c>
      <c r="L58" s="567"/>
      <c r="M58" s="568"/>
    </row>
    <row r="59" spans="1:17" s="1" customFormat="1" ht="18.75" customHeight="1" x14ac:dyDescent="0.2">
      <c r="A59" s="1377" t="s">
        <v>18</v>
      </c>
      <c r="B59" s="1075" t="s">
        <v>41</v>
      </c>
      <c r="C59" s="1078" t="s">
        <v>79</v>
      </c>
      <c r="D59" s="1330" t="s">
        <v>80</v>
      </c>
      <c r="E59" s="1381" t="s">
        <v>68</v>
      </c>
      <c r="F59" s="1387" t="s">
        <v>66</v>
      </c>
      <c r="G59" s="114" t="s">
        <v>39</v>
      </c>
      <c r="H59" s="126">
        <v>123</v>
      </c>
      <c r="I59" s="619">
        <v>123</v>
      </c>
      <c r="J59" s="603"/>
      <c r="K59" s="115" t="s">
        <v>81</v>
      </c>
      <c r="L59" s="31">
        <v>1</v>
      </c>
      <c r="M59" s="525"/>
      <c r="O59" s="13"/>
    </row>
    <row r="60" spans="1:17" s="1" customFormat="1" ht="26.25" customHeight="1" x14ac:dyDescent="0.2">
      <c r="A60" s="1378"/>
      <c r="B60" s="1076"/>
      <c r="C60" s="1079"/>
      <c r="D60" s="1331"/>
      <c r="E60" s="1382"/>
      <c r="F60" s="1388"/>
      <c r="G60" s="116" t="s">
        <v>70</v>
      </c>
      <c r="H60" s="27"/>
      <c r="I60" s="620"/>
      <c r="J60" s="605"/>
      <c r="K60" s="593" t="s">
        <v>82</v>
      </c>
      <c r="L60" s="38"/>
      <c r="M60" s="529"/>
    </row>
    <row r="61" spans="1:17" s="1" customFormat="1" ht="18.75" customHeight="1" thickBot="1" x14ac:dyDescent="0.25">
      <c r="A61" s="1379"/>
      <c r="B61" s="1077"/>
      <c r="C61" s="1080"/>
      <c r="D61" s="1332"/>
      <c r="E61" s="1383"/>
      <c r="F61" s="1389"/>
      <c r="G61" s="514" t="s">
        <v>36</v>
      </c>
      <c r="H61" s="512">
        <f>H59</f>
        <v>123</v>
      </c>
      <c r="I61" s="615">
        <f>I59</f>
        <v>123</v>
      </c>
      <c r="J61" s="606"/>
      <c r="K61" s="118"/>
      <c r="L61" s="34"/>
      <c r="M61" s="541"/>
    </row>
    <row r="62" spans="1:17" s="1" customFormat="1" ht="42.75" customHeight="1" x14ac:dyDescent="0.2">
      <c r="A62" s="1377" t="s">
        <v>18</v>
      </c>
      <c r="B62" s="1075" t="s">
        <v>41</v>
      </c>
      <c r="C62" s="1078" t="s">
        <v>83</v>
      </c>
      <c r="D62" s="1401" t="s">
        <v>124</v>
      </c>
      <c r="E62" s="1381" t="s">
        <v>68</v>
      </c>
      <c r="F62" s="1387" t="s">
        <v>66</v>
      </c>
      <c r="G62" s="101" t="s">
        <v>25</v>
      </c>
      <c r="H62" s="102">
        <v>40</v>
      </c>
      <c r="I62" s="616">
        <v>40</v>
      </c>
      <c r="J62" s="596"/>
      <c r="K62" s="584" t="s">
        <v>84</v>
      </c>
      <c r="L62" s="49">
        <v>1</v>
      </c>
      <c r="M62" s="537"/>
      <c r="O62" s="13"/>
    </row>
    <row r="63" spans="1:17" s="1" customFormat="1" ht="13.5" thickBot="1" x14ac:dyDescent="0.25">
      <c r="A63" s="1379"/>
      <c r="B63" s="1077"/>
      <c r="C63" s="1080"/>
      <c r="D63" s="1403"/>
      <c r="E63" s="1383"/>
      <c r="F63" s="1389"/>
      <c r="G63" s="514" t="s">
        <v>36</v>
      </c>
      <c r="H63" s="28">
        <f>SUM(H62:H62)</f>
        <v>40</v>
      </c>
      <c r="I63" s="617">
        <f>SUM(I62:I62)</f>
        <v>40</v>
      </c>
      <c r="J63" s="602"/>
      <c r="K63" s="120"/>
      <c r="L63" s="44"/>
      <c r="M63" s="542"/>
    </row>
    <row r="64" spans="1:17" s="1" customFormat="1" ht="14.25" customHeight="1" x14ac:dyDescent="0.2">
      <c r="A64" s="1377" t="s">
        <v>18</v>
      </c>
      <c r="B64" s="1075" t="s">
        <v>41</v>
      </c>
      <c r="C64" s="1078" t="s">
        <v>23</v>
      </c>
      <c r="D64" s="1401" t="s">
        <v>85</v>
      </c>
      <c r="E64" s="1381" t="s">
        <v>68</v>
      </c>
      <c r="F64" s="1387" t="s">
        <v>24</v>
      </c>
      <c r="G64" s="104" t="s">
        <v>70</v>
      </c>
      <c r="H64" s="102">
        <v>304</v>
      </c>
      <c r="I64" s="616">
        <v>304</v>
      </c>
      <c r="J64" s="596"/>
      <c r="K64" s="1404" t="s">
        <v>86</v>
      </c>
      <c r="L64" s="49">
        <v>1</v>
      </c>
      <c r="M64" s="562"/>
      <c r="N64" s="13"/>
      <c r="O64" s="13"/>
    </row>
    <row r="65" spans="1:17" s="1" customFormat="1" ht="14.25" customHeight="1" x14ac:dyDescent="0.2">
      <c r="A65" s="1378"/>
      <c r="B65" s="1076"/>
      <c r="C65" s="1079"/>
      <c r="D65" s="1402"/>
      <c r="E65" s="1382"/>
      <c r="F65" s="1388"/>
      <c r="G65" s="123" t="s">
        <v>25</v>
      </c>
      <c r="H65" s="516">
        <v>130</v>
      </c>
      <c r="I65" s="621">
        <v>130</v>
      </c>
      <c r="J65" s="607"/>
      <c r="K65" s="1405"/>
      <c r="L65" s="25"/>
      <c r="M65" s="563"/>
      <c r="O65" s="13"/>
    </row>
    <row r="66" spans="1:17" s="1" customFormat="1" ht="15.75" customHeight="1" thickBot="1" x14ac:dyDescent="0.25">
      <c r="A66" s="1379"/>
      <c r="B66" s="1077"/>
      <c r="C66" s="1080"/>
      <c r="D66" s="1403"/>
      <c r="E66" s="1383"/>
      <c r="F66" s="1389"/>
      <c r="G66" s="514" t="s">
        <v>36</v>
      </c>
      <c r="H66" s="28">
        <f>SUM(H64:H65)</f>
        <v>434</v>
      </c>
      <c r="I66" s="617">
        <f>SUM(I64:I65)</f>
        <v>434</v>
      </c>
      <c r="J66" s="602"/>
      <c r="K66" s="1406"/>
      <c r="L66" s="44"/>
      <c r="M66" s="564"/>
      <c r="Q66" s="13"/>
    </row>
    <row r="67" spans="1:17" s="1" customFormat="1" ht="30" customHeight="1" x14ac:dyDescent="0.2">
      <c r="A67" s="1377" t="s">
        <v>18</v>
      </c>
      <c r="B67" s="1075" t="s">
        <v>41</v>
      </c>
      <c r="C67" s="1078" t="s">
        <v>87</v>
      </c>
      <c r="D67" s="1401" t="s">
        <v>88</v>
      </c>
      <c r="E67" s="1381" t="s">
        <v>68</v>
      </c>
      <c r="F67" s="1387" t="s">
        <v>63</v>
      </c>
      <c r="G67" s="124" t="s">
        <v>25</v>
      </c>
      <c r="H67" s="46">
        <f>78.2+0.8</f>
        <v>79</v>
      </c>
      <c r="I67" s="622">
        <f>78.2+0.8</f>
        <v>79</v>
      </c>
      <c r="J67" s="596">
        <f>I67-H67</f>
        <v>0</v>
      </c>
      <c r="K67" s="1404" t="s">
        <v>89</v>
      </c>
      <c r="L67" s="49">
        <v>1</v>
      </c>
      <c r="M67" s="1527"/>
      <c r="N67" s="13"/>
      <c r="O67" s="13"/>
    </row>
    <row r="68" spans="1:17" s="1" customFormat="1" ht="17.25" customHeight="1" thickBot="1" x14ac:dyDescent="0.25">
      <c r="A68" s="1379"/>
      <c r="B68" s="1077"/>
      <c r="C68" s="1080"/>
      <c r="D68" s="1403"/>
      <c r="E68" s="1383"/>
      <c r="F68" s="1389"/>
      <c r="G68" s="514" t="s">
        <v>36</v>
      </c>
      <c r="H68" s="28">
        <f>SUM(H67:H67)</f>
        <v>79</v>
      </c>
      <c r="I68" s="617">
        <f>SUM(I67:I67)</f>
        <v>79</v>
      </c>
      <c r="J68" s="602">
        <f>SUM(J67)</f>
        <v>0</v>
      </c>
      <c r="K68" s="1406"/>
      <c r="L68" s="44"/>
      <c r="M68" s="1529"/>
    </row>
    <row r="69" spans="1:17" s="1" customFormat="1" ht="28.5" customHeight="1" x14ac:dyDescent="0.2">
      <c r="A69" s="1377" t="s">
        <v>18</v>
      </c>
      <c r="B69" s="1075" t="s">
        <v>41</v>
      </c>
      <c r="C69" s="1078" t="s">
        <v>90</v>
      </c>
      <c r="D69" s="1401" t="s">
        <v>91</v>
      </c>
      <c r="E69" s="1381" t="s">
        <v>68</v>
      </c>
      <c r="F69" s="1387" t="s">
        <v>66</v>
      </c>
      <c r="G69" s="125" t="s">
        <v>25</v>
      </c>
      <c r="H69" s="102"/>
      <c r="I69" s="616"/>
      <c r="J69" s="603"/>
      <c r="K69" s="585" t="s">
        <v>84</v>
      </c>
      <c r="L69" s="128">
        <v>1</v>
      </c>
      <c r="M69" s="538"/>
      <c r="O69" s="13"/>
    </row>
    <row r="70" spans="1:17" s="1" customFormat="1" ht="17.25" customHeight="1" x14ac:dyDescent="0.2">
      <c r="A70" s="1378"/>
      <c r="B70" s="1076"/>
      <c r="C70" s="1079"/>
      <c r="D70" s="1402"/>
      <c r="E70" s="1382"/>
      <c r="F70" s="1388"/>
      <c r="G70" s="125" t="s">
        <v>70</v>
      </c>
      <c r="H70" s="516">
        <v>20</v>
      </c>
      <c r="I70" s="621">
        <v>20</v>
      </c>
      <c r="J70" s="608"/>
      <c r="K70" s="592" t="s">
        <v>81</v>
      </c>
      <c r="L70" s="53"/>
      <c r="M70" s="540"/>
      <c r="O70" s="13"/>
    </row>
    <row r="71" spans="1:17" s="1" customFormat="1" ht="13.5" thickBot="1" x14ac:dyDescent="0.25">
      <c r="A71" s="1379"/>
      <c r="B71" s="1077"/>
      <c r="C71" s="1080"/>
      <c r="D71" s="1403"/>
      <c r="E71" s="1383"/>
      <c r="F71" s="1389"/>
      <c r="G71" s="514" t="s">
        <v>36</v>
      </c>
      <c r="H71" s="28">
        <f>SUM(H69:H70)</f>
        <v>20</v>
      </c>
      <c r="I71" s="617">
        <f>SUM(I69:I70)</f>
        <v>20</v>
      </c>
      <c r="J71" s="602">
        <f>SUM(J69:J70)</f>
        <v>0</v>
      </c>
      <c r="K71" s="120"/>
      <c r="L71" s="44"/>
      <c r="M71" s="542"/>
      <c r="O71" s="13"/>
    </row>
    <row r="72" spans="1:17" s="1" customFormat="1" ht="15" customHeight="1" x14ac:dyDescent="0.2">
      <c r="A72" s="1377" t="s">
        <v>18</v>
      </c>
      <c r="B72" s="1075" t="s">
        <v>41</v>
      </c>
      <c r="C72" s="1078" t="s">
        <v>92</v>
      </c>
      <c r="D72" s="1330" t="s">
        <v>125</v>
      </c>
      <c r="E72" s="1399" t="s">
        <v>68</v>
      </c>
      <c r="F72" s="1387" t="s">
        <v>66</v>
      </c>
      <c r="G72" s="124" t="s">
        <v>25</v>
      </c>
      <c r="H72" s="46">
        <v>24</v>
      </c>
      <c r="I72" s="622">
        <v>24</v>
      </c>
      <c r="J72" s="609"/>
      <c r="K72" s="1396" t="s">
        <v>93</v>
      </c>
      <c r="L72" s="49">
        <v>100</v>
      </c>
      <c r="M72" s="544"/>
      <c r="N72" s="13"/>
      <c r="O72" s="13"/>
    </row>
    <row r="73" spans="1:17" s="1" customFormat="1" ht="15" customHeight="1" x14ac:dyDescent="0.2">
      <c r="A73" s="1378"/>
      <c r="B73" s="1076"/>
      <c r="C73" s="1079"/>
      <c r="D73" s="1331"/>
      <c r="E73" s="1334"/>
      <c r="F73" s="1388"/>
      <c r="G73" s="129" t="s">
        <v>70</v>
      </c>
      <c r="H73" s="516"/>
      <c r="I73" s="621"/>
      <c r="J73" s="607"/>
      <c r="K73" s="1397"/>
      <c r="L73" s="25"/>
      <c r="M73" s="545"/>
      <c r="O73" s="13"/>
    </row>
    <row r="74" spans="1:17" s="1" customFormat="1" ht="13.5" thickBot="1" x14ac:dyDescent="0.25">
      <c r="A74" s="1379"/>
      <c r="B74" s="1077"/>
      <c r="C74" s="1080"/>
      <c r="D74" s="1332"/>
      <c r="E74" s="1400"/>
      <c r="F74" s="1389"/>
      <c r="G74" s="514" t="s">
        <v>36</v>
      </c>
      <c r="H74" s="28">
        <f>SUM(H72:H73)</f>
        <v>24</v>
      </c>
      <c r="I74" s="617">
        <f>SUM(I72:I73)</f>
        <v>24</v>
      </c>
      <c r="J74" s="602"/>
      <c r="K74" s="1398"/>
      <c r="L74" s="44"/>
      <c r="M74" s="546"/>
    </row>
    <row r="75" spans="1:17" s="1" customFormat="1" ht="12.75" x14ac:dyDescent="0.2">
      <c r="A75" s="1377" t="s">
        <v>18</v>
      </c>
      <c r="B75" s="1075" t="s">
        <v>41</v>
      </c>
      <c r="C75" s="1078" t="s">
        <v>94</v>
      </c>
      <c r="D75" s="1156" t="s">
        <v>95</v>
      </c>
      <c r="E75" s="1381"/>
      <c r="F75" s="1387" t="s">
        <v>66</v>
      </c>
      <c r="G75" s="116" t="s">
        <v>25</v>
      </c>
      <c r="H75" s="27">
        <v>25</v>
      </c>
      <c r="I75" s="620">
        <v>25</v>
      </c>
      <c r="J75" s="603"/>
      <c r="K75" s="1367" t="s">
        <v>96</v>
      </c>
      <c r="L75" s="1570">
        <v>100</v>
      </c>
      <c r="M75" s="537"/>
    </row>
    <row r="76" spans="1:17" s="1" customFormat="1" ht="13.5" thickBot="1" x14ac:dyDescent="0.25">
      <c r="A76" s="1379"/>
      <c r="B76" s="1077"/>
      <c r="C76" s="1080"/>
      <c r="D76" s="1157"/>
      <c r="E76" s="1383"/>
      <c r="F76" s="1389"/>
      <c r="G76" s="514" t="s">
        <v>36</v>
      </c>
      <c r="H76" s="512">
        <f>SUM(H75:H75)</f>
        <v>25</v>
      </c>
      <c r="I76" s="615">
        <f>SUM(I75:I75)</f>
        <v>25</v>
      </c>
      <c r="J76" s="97"/>
      <c r="K76" s="1252"/>
      <c r="L76" s="1571"/>
      <c r="M76" s="543"/>
    </row>
    <row r="77" spans="1:17" s="1" customFormat="1" ht="14.25" customHeight="1" x14ac:dyDescent="0.2">
      <c r="A77" s="1377" t="s">
        <v>18</v>
      </c>
      <c r="B77" s="1075" t="s">
        <v>41</v>
      </c>
      <c r="C77" s="1078" t="s">
        <v>117</v>
      </c>
      <c r="D77" s="1156" t="s">
        <v>191</v>
      </c>
      <c r="E77" s="1381"/>
      <c r="F77" s="1387" t="s">
        <v>192</v>
      </c>
      <c r="G77" s="116" t="s">
        <v>25</v>
      </c>
      <c r="H77" s="27">
        <v>50</v>
      </c>
      <c r="I77" s="620">
        <v>50</v>
      </c>
      <c r="J77" s="603">
        <f>I77-H77</f>
        <v>0</v>
      </c>
      <c r="K77" s="1367" t="s">
        <v>196</v>
      </c>
      <c r="L77" s="1570">
        <v>900</v>
      </c>
      <c r="M77" s="1527"/>
    </row>
    <row r="78" spans="1:17" s="1" customFormat="1" ht="14.25" customHeight="1" thickBot="1" x14ac:dyDescent="0.25">
      <c r="A78" s="1379"/>
      <c r="B78" s="1077"/>
      <c r="C78" s="1080"/>
      <c r="D78" s="1157"/>
      <c r="E78" s="1383"/>
      <c r="F78" s="1389"/>
      <c r="G78" s="514" t="s">
        <v>36</v>
      </c>
      <c r="H78" s="512">
        <f>SUM(H77:H77)</f>
        <v>50</v>
      </c>
      <c r="I78" s="615">
        <f>SUM(I77:I77)</f>
        <v>50</v>
      </c>
      <c r="J78" s="97">
        <f>SUM(J77)</f>
        <v>0</v>
      </c>
      <c r="K78" s="1252"/>
      <c r="L78" s="1571"/>
      <c r="M78" s="1529"/>
    </row>
    <row r="79" spans="1:17" s="1" customFormat="1" ht="13.5" thickBot="1" x14ac:dyDescent="0.25">
      <c r="A79" s="133" t="s">
        <v>18</v>
      </c>
      <c r="B79" s="59" t="s">
        <v>41</v>
      </c>
      <c r="C79" s="1052" t="s">
        <v>49</v>
      </c>
      <c r="D79" s="1053"/>
      <c r="E79" s="1053"/>
      <c r="F79" s="1053"/>
      <c r="G79" s="1054"/>
      <c r="H79" s="134">
        <f>H76+H74+H68+H66+H63+H71+H61+H58+H55+H53+H51+H78</f>
        <v>4408</v>
      </c>
      <c r="I79" s="623">
        <f>I76+I74+I68+I66+I63+I71+I61+I58+I55+I53+I51+I78</f>
        <v>4408</v>
      </c>
      <c r="J79" s="610">
        <f>J76+J74+J68+J66+J63+J71+J61+J58+J55+J53+J51+J78</f>
        <v>0</v>
      </c>
      <c r="K79" s="1055"/>
      <c r="L79" s="1056"/>
      <c r="M79" s="1057"/>
    </row>
    <row r="80" spans="1:17" s="1" customFormat="1" ht="13.5" thickBot="1" x14ac:dyDescent="0.25">
      <c r="A80" s="591" t="s">
        <v>18</v>
      </c>
      <c r="B80" s="1371" t="s">
        <v>99</v>
      </c>
      <c r="C80" s="1372"/>
      <c r="D80" s="1372"/>
      <c r="E80" s="1372"/>
      <c r="F80" s="1372"/>
      <c r="G80" s="1373"/>
      <c r="H80" s="135">
        <f>H79+H47+H32</f>
        <v>6022</v>
      </c>
      <c r="I80" s="624">
        <f>I79+I47+I32</f>
        <v>6040.3</v>
      </c>
      <c r="J80" s="611">
        <f>J79+J47+J32</f>
        <v>18.300000000000061</v>
      </c>
      <c r="K80" s="1374"/>
      <c r="L80" s="1375"/>
      <c r="M80" s="1376"/>
    </row>
    <row r="81" spans="1:13" s="1" customFormat="1" ht="13.5" thickBot="1" x14ac:dyDescent="0.25">
      <c r="A81" s="136" t="s">
        <v>100</v>
      </c>
      <c r="B81" s="1390" t="s">
        <v>101</v>
      </c>
      <c r="C81" s="1391"/>
      <c r="D81" s="1391"/>
      <c r="E81" s="1391"/>
      <c r="F81" s="1391"/>
      <c r="G81" s="1392"/>
      <c r="H81" s="137">
        <f>H80</f>
        <v>6022</v>
      </c>
      <c r="I81" s="625">
        <f>I80</f>
        <v>6040.3</v>
      </c>
      <c r="J81" s="612">
        <f>J80</f>
        <v>18.300000000000061</v>
      </c>
      <c r="K81" s="1393"/>
      <c r="L81" s="1394"/>
      <c r="M81" s="1395"/>
    </row>
    <row r="82" spans="1:13" s="1" customFormat="1" ht="23.25" customHeight="1" thickBot="1" x14ac:dyDescent="0.25">
      <c r="A82" s="138"/>
      <c r="B82" s="1046" t="s">
        <v>102</v>
      </c>
      <c r="C82" s="1046"/>
      <c r="D82" s="1046"/>
      <c r="E82" s="1046"/>
      <c r="F82" s="1046"/>
      <c r="G82" s="1046"/>
      <c r="H82" s="1046"/>
      <c r="I82" s="1046"/>
      <c r="J82" s="1046"/>
      <c r="K82" s="139"/>
      <c r="L82" s="139"/>
      <c r="M82" s="139"/>
    </row>
    <row r="83" spans="1:13" s="1" customFormat="1" ht="80.25" x14ac:dyDescent="0.2">
      <c r="A83" s="140"/>
      <c r="B83" s="1047" t="s">
        <v>103</v>
      </c>
      <c r="C83" s="1048"/>
      <c r="D83" s="1048"/>
      <c r="E83" s="1048"/>
      <c r="F83" s="1048"/>
      <c r="G83" s="1049"/>
      <c r="H83" s="517" t="s">
        <v>104</v>
      </c>
      <c r="I83" s="669" t="s">
        <v>186</v>
      </c>
      <c r="J83" s="518" t="s">
        <v>184</v>
      </c>
      <c r="K83" s="589"/>
      <c r="L83" s="589"/>
      <c r="M83" s="589"/>
    </row>
    <row r="84" spans="1:13" s="1" customFormat="1" ht="12.75" x14ac:dyDescent="0.2">
      <c r="A84" s="140"/>
      <c r="B84" s="1356" t="s">
        <v>105</v>
      </c>
      <c r="C84" s="1357"/>
      <c r="D84" s="1357"/>
      <c r="E84" s="1357"/>
      <c r="F84" s="1357"/>
      <c r="G84" s="1359"/>
      <c r="H84" s="629">
        <f>SUM(H85:H90)</f>
        <v>2536.6999999999998</v>
      </c>
      <c r="I84" s="632">
        <f>SUM(I85:I90)</f>
        <v>2555</v>
      </c>
      <c r="J84" s="626">
        <f>SUM(J85:J90)</f>
        <v>18.300000000000061</v>
      </c>
      <c r="K84" s="590"/>
      <c r="L84" s="590"/>
      <c r="M84" s="590"/>
    </row>
    <row r="85" spans="1:13" s="1" customFormat="1" ht="12.75" x14ac:dyDescent="0.2">
      <c r="A85" s="140"/>
      <c r="B85" s="1029" t="s">
        <v>106</v>
      </c>
      <c r="C85" s="1030"/>
      <c r="D85" s="1030"/>
      <c r="E85" s="1030"/>
      <c r="F85" s="1030"/>
      <c r="G85" s="1031"/>
      <c r="H85" s="630">
        <f>SUMIF(G13:G77,"sb",H13:H77)</f>
        <v>393.1</v>
      </c>
      <c r="I85" s="633">
        <f>SUMIF(G13:G77,"SB",I13:I77)</f>
        <v>393.1</v>
      </c>
      <c r="J85" s="627">
        <f>SUMIF(G13:G77,G13,J13:J77)</f>
        <v>0</v>
      </c>
      <c r="K85" s="588"/>
      <c r="L85" s="588"/>
      <c r="M85" s="588"/>
    </row>
    <row r="86" spans="1:13" s="1" customFormat="1" ht="28.5" customHeight="1" x14ac:dyDescent="0.2">
      <c r="A86" s="140"/>
      <c r="B86" s="1032" t="s">
        <v>107</v>
      </c>
      <c r="C86" s="1033"/>
      <c r="D86" s="1033"/>
      <c r="E86" s="1033"/>
      <c r="F86" s="1033"/>
      <c r="G86" s="1034"/>
      <c r="H86" s="630">
        <f>SUMIF(G13:G75,G14,H13:H75)</f>
        <v>96.2</v>
      </c>
      <c r="I86" s="633">
        <f>SUMIF(G13:G75,G14,I13:I75)</f>
        <v>96.2</v>
      </c>
      <c r="J86" s="627">
        <f>SUMIF(G13:G75,G14,J13:J75)</f>
        <v>0</v>
      </c>
      <c r="K86" s="588"/>
      <c r="L86" s="588"/>
      <c r="M86" s="588"/>
    </row>
    <row r="87" spans="1:13" s="1" customFormat="1" ht="28.5" customHeight="1" x14ac:dyDescent="0.2">
      <c r="A87" s="140"/>
      <c r="B87" s="1032" t="s">
        <v>172</v>
      </c>
      <c r="C87" s="1033"/>
      <c r="D87" s="1033"/>
      <c r="E87" s="1033"/>
      <c r="F87" s="1033"/>
      <c r="G87" s="1034"/>
      <c r="H87" s="630">
        <f>SUMIF(G13:G75,"SB(AAL)",H13:H75)</f>
        <v>70</v>
      </c>
      <c r="I87" s="633">
        <f>SUMIF(G13:G75,"SB(AAL)",I13:I75)</f>
        <v>70</v>
      </c>
      <c r="J87" s="627">
        <f>SUMIF(G13:G75,"SB(AAL)",J13:J75)</f>
        <v>0</v>
      </c>
      <c r="K87" s="588"/>
      <c r="L87" s="588"/>
      <c r="M87" s="588"/>
    </row>
    <row r="88" spans="1:13" s="1" customFormat="1" ht="12.75" x14ac:dyDescent="0.2">
      <c r="A88" s="140"/>
      <c r="B88" s="1029" t="s">
        <v>108</v>
      </c>
      <c r="C88" s="1030"/>
      <c r="D88" s="1030"/>
      <c r="E88" s="1030"/>
      <c r="F88" s="1030"/>
      <c r="G88" s="1031"/>
      <c r="H88" s="630">
        <f>SUMIF(G13:G75,"sb(sp)",H13:H75)</f>
        <v>18.8</v>
      </c>
      <c r="I88" s="633">
        <f>SUMIF(G13:G75,"sb(sp)",I13:I75)</f>
        <v>19.2</v>
      </c>
      <c r="J88" s="627">
        <f>SUMIF(G13:G75,"sb(sp)",J13:J75)</f>
        <v>0.39999999999999991</v>
      </c>
      <c r="K88" s="588"/>
      <c r="L88" s="588"/>
      <c r="M88" s="588"/>
    </row>
    <row r="89" spans="1:13" s="1" customFormat="1" ht="27.75" customHeight="1" x14ac:dyDescent="0.2">
      <c r="A89" s="140"/>
      <c r="B89" s="1032" t="s">
        <v>176</v>
      </c>
      <c r="C89" s="1033"/>
      <c r="D89" s="1033"/>
      <c r="E89" s="1033"/>
      <c r="F89" s="1033"/>
      <c r="G89" s="1034"/>
      <c r="H89" s="630">
        <f>SUMIF(G13:G75,"SB(SPL)",H13:H75)</f>
        <v>0.4</v>
      </c>
      <c r="I89" s="633">
        <f>SUMIF(G13:G75,"SB(SPL)",I13:I75)</f>
        <v>0.4</v>
      </c>
      <c r="J89" s="627">
        <f>SUMIF(G13:G75,"SB(SPL)",J13:J75)</f>
        <v>0</v>
      </c>
      <c r="K89" s="588"/>
      <c r="L89" s="588"/>
      <c r="M89" s="588"/>
    </row>
    <row r="90" spans="1:13" s="1" customFormat="1" ht="12.75" x14ac:dyDescent="0.2">
      <c r="A90" s="140"/>
      <c r="B90" s="1029" t="s">
        <v>109</v>
      </c>
      <c r="C90" s="1030"/>
      <c r="D90" s="1030"/>
      <c r="E90" s="1030"/>
      <c r="F90" s="1030"/>
      <c r="G90" s="1031"/>
      <c r="H90" s="630">
        <f>SUMIF(G13:G75,"sb(vb)",H13:H75)</f>
        <v>1958.2</v>
      </c>
      <c r="I90" s="633">
        <f>SUMIF(G13:G75,G34,I13:I75)</f>
        <v>1976.1000000000001</v>
      </c>
      <c r="J90" s="627">
        <f>SUMIF(G13:G75,G34,J13:J75)</f>
        <v>17.900000000000063</v>
      </c>
      <c r="K90" s="588"/>
      <c r="L90" s="588"/>
      <c r="M90" s="588"/>
    </row>
    <row r="91" spans="1:13" s="1" customFormat="1" ht="12.75" x14ac:dyDescent="0.2">
      <c r="A91" s="140"/>
      <c r="B91" s="1356" t="s">
        <v>110</v>
      </c>
      <c r="C91" s="1357"/>
      <c r="D91" s="1357"/>
      <c r="E91" s="1357"/>
      <c r="F91" s="1357"/>
      <c r="G91" s="1359"/>
      <c r="H91" s="629">
        <f>SUM(H92:H94)</f>
        <v>3485.2999999999997</v>
      </c>
      <c r="I91" s="632">
        <f>SUM(I92:I94)</f>
        <v>3485.2999999999997</v>
      </c>
      <c r="J91" s="626">
        <f>SUM(J92:J94)</f>
        <v>0</v>
      </c>
      <c r="K91" s="590"/>
      <c r="L91" s="590"/>
      <c r="M91" s="590"/>
    </row>
    <row r="92" spans="1:13" s="144" customFormat="1" ht="12.75" x14ac:dyDescent="0.2">
      <c r="A92" s="141"/>
      <c r="B92" s="1038" t="s">
        <v>111</v>
      </c>
      <c r="C92" s="1039"/>
      <c r="D92" s="1039"/>
      <c r="E92" s="1039"/>
      <c r="F92" s="1039"/>
      <c r="G92" s="1040"/>
      <c r="H92" s="631">
        <f>SUMIF(G13:G75,"psdf",H13:H75)</f>
        <v>1.1000000000000001</v>
      </c>
      <c r="I92" s="634">
        <f>SUMIF(G13:G75,"PSDF",I13:I75)</f>
        <v>1.1000000000000001</v>
      </c>
      <c r="J92" s="628">
        <f>SUMIF(G13:G75,"PSDF",J13:J75)</f>
        <v>0</v>
      </c>
      <c r="K92" s="142"/>
      <c r="L92" s="142"/>
      <c r="M92" s="142"/>
    </row>
    <row r="93" spans="1:13" s="1" customFormat="1" ht="12.75" x14ac:dyDescent="0.2">
      <c r="A93" s="140"/>
      <c r="B93" s="1567" t="s">
        <v>187</v>
      </c>
      <c r="C93" s="1568"/>
      <c r="D93" s="1568"/>
      <c r="E93" s="1568"/>
      <c r="F93" s="1568"/>
      <c r="G93" s="1569"/>
      <c r="H93" s="630">
        <f>SUMIF(G13:G75,"lrvb",H13:H75)</f>
        <v>6.1</v>
      </c>
      <c r="I93" s="633">
        <f>SUMIF(G13:G75,"lrvb",I13:I75)</f>
        <v>6.1</v>
      </c>
      <c r="J93" s="627">
        <f>SUMIF(G13:G75,"lrvb",J13:J75)</f>
        <v>0</v>
      </c>
      <c r="K93" s="588"/>
      <c r="L93" s="588"/>
      <c r="M93" s="588"/>
    </row>
    <row r="94" spans="1:13" s="1" customFormat="1" ht="12.75" x14ac:dyDescent="0.2">
      <c r="A94" s="140"/>
      <c r="B94" s="1029" t="s">
        <v>113</v>
      </c>
      <c r="C94" s="1030"/>
      <c r="D94" s="1030"/>
      <c r="E94" s="1030"/>
      <c r="F94" s="1030"/>
      <c r="G94" s="1031"/>
      <c r="H94" s="630">
        <f>SUMIF(G13:G75,"kt",H13:H75)</f>
        <v>3478.1</v>
      </c>
      <c r="I94" s="633">
        <f>SUMIF(G13:G75,"kt",I13:I75)</f>
        <v>3478.1</v>
      </c>
      <c r="J94" s="627">
        <f>SUMIF(G13:G75,"kt",J13:J75)</f>
        <v>0</v>
      </c>
      <c r="K94" s="588"/>
      <c r="L94" s="588"/>
      <c r="M94" s="588"/>
    </row>
    <row r="95" spans="1:13" s="1" customFormat="1" ht="13.5" thickBot="1" x14ac:dyDescent="0.25">
      <c r="A95" s="145"/>
      <c r="B95" s="1043" t="s">
        <v>114</v>
      </c>
      <c r="C95" s="1044"/>
      <c r="D95" s="1044"/>
      <c r="E95" s="1044"/>
      <c r="F95" s="1044"/>
      <c r="G95" s="1045"/>
      <c r="H95" s="512">
        <f>SUM(H84,H91)</f>
        <v>6022</v>
      </c>
      <c r="I95" s="615">
        <f>I84+I91</f>
        <v>6040.2999999999993</v>
      </c>
      <c r="J95" s="97">
        <f>J91+J84</f>
        <v>18.300000000000061</v>
      </c>
      <c r="K95" s="590"/>
      <c r="L95" s="590"/>
      <c r="M95" s="590"/>
    </row>
    <row r="96" spans="1:13" s="1" customFormat="1" ht="12.75" x14ac:dyDescent="0.2">
      <c r="A96" s="146"/>
      <c r="B96" s="147"/>
      <c r="C96" s="147"/>
      <c r="D96" s="147"/>
      <c r="E96" s="551"/>
      <c r="F96" s="547"/>
      <c r="G96" s="149"/>
      <c r="H96" s="150"/>
      <c r="I96" s="151"/>
      <c r="J96" s="150"/>
      <c r="K96" s="140"/>
      <c r="L96" s="160"/>
      <c r="M96" s="140"/>
    </row>
    <row r="97" spans="1:13" s="1" customFormat="1" ht="12.75" x14ac:dyDescent="0.2">
      <c r="A97" s="140"/>
      <c r="B97" s="140"/>
      <c r="C97" s="140"/>
      <c r="D97" s="152"/>
      <c r="E97" s="552"/>
      <c r="F97" s="547"/>
      <c r="G97" s="149"/>
      <c r="H97" s="188"/>
      <c r="I97" s="189"/>
      <c r="J97" s="190"/>
      <c r="K97" s="152"/>
      <c r="L97" s="160"/>
      <c r="M97" s="152"/>
    </row>
    <row r="98" spans="1:13" s="1" customFormat="1" ht="12.75" x14ac:dyDescent="0.2">
      <c r="A98" s="140"/>
      <c r="B98" s="140"/>
      <c r="C98" s="140"/>
      <c r="D98" s="152"/>
      <c r="E98" s="552"/>
      <c r="F98" s="547"/>
      <c r="G98" s="149"/>
      <c r="H98" s="150"/>
      <c r="I98" s="151"/>
      <c r="J98" s="150"/>
      <c r="K98" s="140"/>
      <c r="L98" s="160"/>
      <c r="M98" s="140"/>
    </row>
  </sheetData>
  <mergeCells count="171">
    <mergeCell ref="M20:M22"/>
    <mergeCell ref="M23:M24"/>
    <mergeCell ref="M34:M35"/>
    <mergeCell ref="K64:K66"/>
    <mergeCell ref="B91:G91"/>
    <mergeCell ref="B92:G92"/>
    <mergeCell ref="C64:C66"/>
    <mergeCell ref="D64:D66"/>
    <mergeCell ref="E64:E66"/>
    <mergeCell ref="F64:F66"/>
    <mergeCell ref="B85:G85"/>
    <mergeCell ref="E75:E76"/>
    <mergeCell ref="B81:G81"/>
    <mergeCell ref="K81:M81"/>
    <mergeCell ref="M67:M68"/>
    <mergeCell ref="B77:B78"/>
    <mergeCell ref="C77:C78"/>
    <mergeCell ref="D77:D78"/>
    <mergeCell ref="E77:E78"/>
    <mergeCell ref="F77:F78"/>
    <mergeCell ref="K77:K78"/>
    <mergeCell ref="L77:L78"/>
    <mergeCell ref="M77:M78"/>
    <mergeCell ref="C20:C22"/>
    <mergeCell ref="B95:G95"/>
    <mergeCell ref="B89:G89"/>
    <mergeCell ref="B87:G87"/>
    <mergeCell ref="B93:G93"/>
    <mergeCell ref="B94:G94"/>
    <mergeCell ref="B88:G88"/>
    <mergeCell ref="B90:G90"/>
    <mergeCell ref="B84:G84"/>
    <mergeCell ref="K72:K74"/>
    <mergeCell ref="B80:G80"/>
    <mergeCell ref="K80:M80"/>
    <mergeCell ref="L75:L76"/>
    <mergeCell ref="B82:J82"/>
    <mergeCell ref="B83:G83"/>
    <mergeCell ref="B86:G86"/>
    <mergeCell ref="K1:M1"/>
    <mergeCell ref="A2:M2"/>
    <mergeCell ref="A3:M3"/>
    <mergeCell ref="A4:M4"/>
    <mergeCell ref="A5:M5"/>
    <mergeCell ref="A54:A55"/>
    <mergeCell ref="B54:B55"/>
    <mergeCell ref="C54:C55"/>
    <mergeCell ref="D54:D55"/>
    <mergeCell ref="F54:F55"/>
    <mergeCell ref="D38:D39"/>
    <mergeCell ref="E38:E39"/>
    <mergeCell ref="F38:F39"/>
    <mergeCell ref="C32:G32"/>
    <mergeCell ref="L7:L8"/>
    <mergeCell ref="K6:L6"/>
    <mergeCell ref="M6:M8"/>
    <mergeCell ref="A9:M9"/>
    <mergeCell ref="A10:M10"/>
    <mergeCell ref="B11:M11"/>
    <mergeCell ref="C12:M12"/>
    <mergeCell ref="A13:A19"/>
    <mergeCell ref="B13:B19"/>
    <mergeCell ref="C13:C19"/>
    <mergeCell ref="A67:A68"/>
    <mergeCell ref="B67:B68"/>
    <mergeCell ref="C67:C68"/>
    <mergeCell ref="D67:D68"/>
    <mergeCell ref="F67:F68"/>
    <mergeCell ref="K67:K68"/>
    <mergeCell ref="E52:E53"/>
    <mergeCell ref="A52:A53"/>
    <mergeCell ref="B52:B53"/>
    <mergeCell ref="C52:C53"/>
    <mergeCell ref="D52:D53"/>
    <mergeCell ref="F52:F53"/>
    <mergeCell ref="E54:E55"/>
    <mergeCell ref="K54:K55"/>
    <mergeCell ref="A56:A58"/>
    <mergeCell ref="B56:B58"/>
    <mergeCell ref="C56:C58"/>
    <mergeCell ref="D56:D58"/>
    <mergeCell ref="E56:E58"/>
    <mergeCell ref="F56:F58"/>
    <mergeCell ref="E62:E63"/>
    <mergeCell ref="E67:E68"/>
    <mergeCell ref="A64:A66"/>
    <mergeCell ref="B64:B66"/>
    <mergeCell ref="F13:F19"/>
    <mergeCell ref="K13:K19"/>
    <mergeCell ref="E14:E15"/>
    <mergeCell ref="E16:E17"/>
    <mergeCell ref="E18:E19"/>
    <mergeCell ref="A6:A8"/>
    <mergeCell ref="B6:B8"/>
    <mergeCell ref="C6:C8"/>
    <mergeCell ref="D6:D8"/>
    <mergeCell ref="E6:E8"/>
    <mergeCell ref="F6:F8"/>
    <mergeCell ref="G6:G8"/>
    <mergeCell ref="H6:H8"/>
    <mergeCell ref="I6:I8"/>
    <mergeCell ref="J6:J8"/>
    <mergeCell ref="K7:K8"/>
    <mergeCell ref="D20:D22"/>
    <mergeCell ref="E20:E22"/>
    <mergeCell ref="F20:F22"/>
    <mergeCell ref="K20:K22"/>
    <mergeCell ref="A23:A25"/>
    <mergeCell ref="B23:B25"/>
    <mergeCell ref="C23:C25"/>
    <mergeCell ref="D23:D28"/>
    <mergeCell ref="E23:E28"/>
    <mergeCell ref="F23:F28"/>
    <mergeCell ref="K26:K28"/>
    <mergeCell ref="D34:D35"/>
    <mergeCell ref="A29:A31"/>
    <mergeCell ref="B29:B31"/>
    <mergeCell ref="C29:C31"/>
    <mergeCell ref="D29:D31"/>
    <mergeCell ref="E29:E31"/>
    <mergeCell ref="F29:F31"/>
    <mergeCell ref="K30:K31"/>
    <mergeCell ref="K32:M32"/>
    <mergeCell ref="C33:M33"/>
    <mergeCell ref="E40:E44"/>
    <mergeCell ref="D41:D42"/>
    <mergeCell ref="D43:D44"/>
    <mergeCell ref="C47:G47"/>
    <mergeCell ref="C48:M48"/>
    <mergeCell ref="A49:A51"/>
    <mergeCell ref="B49:B51"/>
    <mergeCell ref="C49:C51"/>
    <mergeCell ref="D49:D51"/>
    <mergeCell ref="E49:E51"/>
    <mergeCell ref="F49:F51"/>
    <mergeCell ref="K49:K51"/>
    <mergeCell ref="M40:M42"/>
    <mergeCell ref="D45:D46"/>
    <mergeCell ref="M45:M47"/>
    <mergeCell ref="A59:A61"/>
    <mergeCell ref="B59:B61"/>
    <mergeCell ref="C59:C61"/>
    <mergeCell ref="D59:D61"/>
    <mergeCell ref="E59:E61"/>
    <mergeCell ref="F59:F61"/>
    <mergeCell ref="A62:A63"/>
    <mergeCell ref="B62:B63"/>
    <mergeCell ref="C62:C63"/>
    <mergeCell ref="D62:D63"/>
    <mergeCell ref="F62:F63"/>
    <mergeCell ref="A75:A76"/>
    <mergeCell ref="B75:B76"/>
    <mergeCell ref="C75:C76"/>
    <mergeCell ref="D75:D76"/>
    <mergeCell ref="F75:F76"/>
    <mergeCell ref="K75:K76"/>
    <mergeCell ref="C79:G79"/>
    <mergeCell ref="K79:M79"/>
    <mergeCell ref="A69:A71"/>
    <mergeCell ref="B69:B71"/>
    <mergeCell ref="C69:C71"/>
    <mergeCell ref="D69:D71"/>
    <mergeCell ref="E69:E71"/>
    <mergeCell ref="F69:F71"/>
    <mergeCell ref="A72:A74"/>
    <mergeCell ref="B72:B74"/>
    <mergeCell ref="C72:C74"/>
    <mergeCell ref="D72:D74"/>
    <mergeCell ref="E72:E74"/>
    <mergeCell ref="F72:F74"/>
    <mergeCell ref="A77:A78"/>
  </mergeCells>
  <printOptions horizontalCentered="1"/>
  <pageMargins left="0" right="0" top="0.39370078740157483" bottom="0" header="0.31496062992125984" footer="0.31496062992125984"/>
  <pageSetup paperSize="9" orientation="landscape" r:id="rId1"/>
  <rowBreaks count="3" manualBreakCount="3">
    <brk id="22" max="12" man="1"/>
    <brk id="37" max="12" man="1"/>
    <brk id="55"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4</vt:i4>
      </vt:variant>
    </vt:vector>
  </HeadingPairs>
  <TitlesOfParts>
    <vt:vector size="8" baseType="lpstr">
      <vt:lpstr>Ataskaita</vt:lpstr>
      <vt:lpstr>13 programa</vt:lpstr>
      <vt:lpstr>Aiskinamasis</vt:lpstr>
      <vt:lpstr>Lyginamasis variantas</vt:lpstr>
      <vt:lpstr>'13 programa'!Print_Area</vt:lpstr>
      <vt:lpstr>'Lyginamasis variantas'!Print_Area</vt:lpstr>
      <vt:lpstr>'13 programa'!Print_Titles</vt:lpstr>
      <vt:lpstr>'Lyginamasis variantas'!Print_Titles</vt:lpstr>
    </vt:vector>
  </TitlesOfParts>
  <Company>valdyba.lan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Snieguole Kacerauskaite</dc:creator>
  <cp:lastModifiedBy>Snieguole Kacerauskaite</cp:lastModifiedBy>
  <cp:lastPrinted>2019-03-21T12:25:28Z</cp:lastPrinted>
  <dcterms:created xsi:type="dcterms:W3CDTF">2015-11-25T11:03:52Z</dcterms:created>
  <dcterms:modified xsi:type="dcterms:W3CDTF">2019-03-21T12:25:33Z</dcterms:modified>
</cp:coreProperties>
</file>