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ATASKAITOS\2018 SVP ataskaita\Sprendimas\"/>
    </mc:Choice>
  </mc:AlternateContent>
  <bookViews>
    <workbookView xWindow="0" yWindow="0" windowWidth="28800" windowHeight="12000" activeTab="1"/>
  </bookViews>
  <sheets>
    <sheet name="Ataskaita" sheetId="6" r:id="rId1"/>
    <sheet name="Priemonių suvestinė" sheetId="4" r:id="rId2"/>
  </sheets>
  <definedNames>
    <definedName name="_xlnm.Print_Area" localSheetId="1">'Priemonių suvestinė'!$A$1:$O$160</definedName>
    <definedName name="_xlnm.Print_Titles" localSheetId="1">'Priemonių suvestinė'!$4:$6</definedName>
  </definedNames>
  <calcPr calcId="162913"/>
</workbook>
</file>

<file path=xl/calcChain.xml><?xml version="1.0" encoding="utf-8"?>
<calcChain xmlns="http://schemas.openxmlformats.org/spreadsheetml/2006/main">
  <c r="J74" i="4" l="1"/>
  <c r="J97" i="4" s="1"/>
  <c r="I74" i="4"/>
  <c r="I73" i="4"/>
  <c r="H73" i="4"/>
  <c r="I70" i="4"/>
  <c r="I69" i="4"/>
  <c r="J68" i="4"/>
  <c r="I68" i="4"/>
  <c r="H68" i="4"/>
  <c r="H97" i="4" s="1"/>
  <c r="J111" i="4" l="1"/>
  <c r="H111" i="4"/>
  <c r="I98" i="4"/>
  <c r="I111" i="4" s="1"/>
  <c r="I97" i="4" l="1"/>
  <c r="J148" i="4"/>
  <c r="J57" i="4"/>
  <c r="I57" i="4"/>
  <c r="J48" i="4"/>
  <c r="J34" i="4"/>
  <c r="I34" i="4"/>
  <c r="J31" i="4"/>
  <c r="J28" i="4"/>
  <c r="J20" i="4"/>
  <c r="J150" i="4"/>
  <c r="I28" i="4" l="1"/>
  <c r="J152" i="4" l="1"/>
  <c r="H156" i="4" l="1"/>
  <c r="H155" i="4"/>
  <c r="H154" i="4"/>
  <c r="H152" i="4"/>
  <c r="H151" i="4"/>
  <c r="H149" i="4"/>
  <c r="H148" i="4"/>
  <c r="H147" i="4"/>
  <c r="H146" i="4"/>
  <c r="H145" i="4"/>
  <c r="H144" i="4"/>
  <c r="H143" i="4"/>
  <c r="H129" i="4"/>
  <c r="H125" i="4"/>
  <c r="H120" i="4"/>
  <c r="H150" i="4"/>
  <c r="H57" i="4"/>
  <c r="H48" i="4"/>
  <c r="H49" i="4" s="1"/>
  <c r="H37" i="4"/>
  <c r="H34" i="4"/>
  <c r="H31" i="4"/>
  <c r="H28" i="4"/>
  <c r="H20" i="4"/>
  <c r="H130" i="4" l="1"/>
  <c r="H142" i="4"/>
  <c r="H141" i="4" s="1"/>
  <c r="H140" i="4" s="1"/>
  <c r="H153" i="4"/>
  <c r="H38" i="4"/>
  <c r="H121" i="4"/>
  <c r="I127" i="4"/>
  <c r="H157" i="4" l="1"/>
  <c r="H131" i="4"/>
  <c r="H132" i="4" s="1"/>
  <c r="J143" i="4"/>
  <c r="J142" i="4"/>
  <c r="J151" i="4"/>
  <c r="I151" i="4"/>
  <c r="I31" i="4" l="1"/>
  <c r="I41" i="4"/>
  <c r="I48" i="4" s="1"/>
  <c r="I129" i="4"/>
  <c r="I125" i="4"/>
  <c r="J37" i="4" l="1"/>
  <c r="I37" i="4"/>
  <c r="I148" i="4" l="1"/>
  <c r="J145" i="4" l="1"/>
  <c r="J120" i="4"/>
  <c r="I120" i="4"/>
  <c r="I49" i="4"/>
  <c r="J49" i="4"/>
  <c r="J121" i="4" l="1"/>
  <c r="I121" i="4"/>
  <c r="J156" i="4"/>
  <c r="I156" i="4"/>
  <c r="J155" i="4"/>
  <c r="I155" i="4"/>
  <c r="J154" i="4"/>
  <c r="I154" i="4"/>
  <c r="I152" i="4"/>
  <c r="I150" i="4"/>
  <c r="J149" i="4"/>
  <c r="I149" i="4"/>
  <c r="J147" i="4"/>
  <c r="I147" i="4"/>
  <c r="J146" i="4"/>
  <c r="I146" i="4"/>
  <c r="I145" i="4"/>
  <c r="I143" i="4"/>
  <c r="I142" i="4"/>
  <c r="J129" i="4"/>
  <c r="J125" i="4"/>
  <c r="J38" i="4"/>
  <c r="I144" i="4"/>
  <c r="I141" i="4" l="1"/>
  <c r="I140" i="4" s="1"/>
  <c r="I130" i="4"/>
  <c r="J130" i="4"/>
  <c r="J153" i="4"/>
  <c r="I153" i="4"/>
  <c r="J144" i="4"/>
  <c r="I20" i="4"/>
  <c r="I38" i="4" s="1"/>
  <c r="J141" i="4" l="1"/>
  <c r="J140" i="4" s="1"/>
  <c r="I157" i="4"/>
  <c r="J131" i="4"/>
  <c r="J132" i="4" s="1"/>
  <c r="I131" i="4"/>
  <c r="I132" i="4" s="1"/>
  <c r="J157" i="4" l="1"/>
</calcChain>
</file>

<file path=xl/comments1.xml><?xml version="1.0" encoding="utf-8"?>
<comments xmlns="http://schemas.openxmlformats.org/spreadsheetml/2006/main">
  <authors>
    <author>Audra Cepiene</author>
  </authors>
  <commentList>
    <comment ref="M25" authorId="0" shapeId="0">
      <text>
        <r>
          <rPr>
            <sz val="9"/>
            <color indexed="81"/>
            <rFont val="Tahoma"/>
            <family val="2"/>
            <charset val="186"/>
          </rPr>
          <t>Surinkta pavojingų atliekų:
- naftos produktais užterštų atliekų surinkta - 3043 kg
- asbesto turinčių atliekų surinkta - 1140 kg
- išsiliejusių naftos produktų nuvalyta nuo betoninių ir 
  asfaltuotų paviršių - 98 kv. m. 
- gyvsidabrio turinčių atliekų surinkta - 23,1 kg
Įsigyta absorbentų ir kitų apsaugos priemonių skirtų naftos produktams ir kitoms pavojingoms atliekoms neutralizuoti:
- upinių absorbuojančių bonų - 130 vnt.
- skysto ekologiško ploviklio - 100 l</t>
        </r>
      </text>
    </comment>
    <comment ref="M29" authorId="0" shapeId="0">
      <text>
        <r>
          <rPr>
            <sz val="9"/>
            <color indexed="81"/>
            <rFont val="Tahoma"/>
            <family val="2"/>
            <charset val="186"/>
          </rPr>
          <t>Pagal pasirašytas sutartis vykdomos numatytos priemonės - 1) Plakatų kūrimas, leidyba, eksploatavimas; 2) Edukacinio ekologinio ugdymo pamokos mokiniams; 3) viešinimo paslaugos per žiniasklaidos atstovus; 4) tušinukų gamyba; 5) pirkinių maišelių gamyba; 6) Trumpametražio filmuko  atliekų tvarkymo klausimais sukūrimas ir transliavimas per vietinę televiziją.</t>
        </r>
      </text>
    </comment>
    <comment ref="E32"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D43" authorId="0" shapeId="0">
      <text>
        <r>
          <rPr>
            <sz val="9"/>
            <color indexed="81"/>
            <rFont val="Tahoma"/>
            <family val="2"/>
            <charset val="186"/>
          </rPr>
          <t xml:space="preserve">
pagal taryboje patvirtintą 2017-2021 m. programą</t>
        </r>
      </text>
    </comment>
    <comment ref="E43"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5"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M46" authorId="0" shapeId="0">
      <text>
        <r>
          <rPr>
            <sz val="9"/>
            <color indexed="81"/>
            <rFont val="Tahoma"/>
            <family val="2"/>
            <charset val="186"/>
          </rPr>
          <t>Pagal 2017 m. gruodžio 11 d. Nr. J9-2786 sutartį rangovas parengė strateginius kelių, įskaitant pagrindinių kelių, ruožų, pramoninės veiklos zonų, įskaitant jūrų ir vidaus vandenų uosto, geležinkelio kelių, įskaitant pagrindinių geležinkelio kelių ruožus, pagrindinių kelių ruožų, įvairių triukšmo šaltinių bendro poveikio  triukšmo žemėlapius.</t>
        </r>
      </text>
    </comment>
    <comment ref="E53"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K53"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D58"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E6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G61"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E64"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D68"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KSP 2.3.1 uždavinys užtikrinti žaliųjų miesto plotų vystymą</t>
        </r>
      </text>
    </comment>
    <comment ref="E78"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1"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9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9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98"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103"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115"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117"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D123" authorId="0" shapeId="0">
      <text>
        <r>
          <rPr>
            <sz val="9"/>
            <color indexed="81"/>
            <rFont val="Tahoma"/>
            <family val="2"/>
            <charset val="186"/>
          </rPr>
          <t xml:space="preserve">Projektas Nr. 05.1.1-APVA-R-007-31-0001 „Paviršinių nuotekų sistemų tvarkymas Klaipėdos mieste“ prisidėjimo sumos – 1 528 409,00 Eur. 2017-07-05 Papildomam susitarime Nr. J9-1580 nurodyta nominali akcijos vertė – 28,96 Eur </t>
        </r>
      </text>
    </comment>
    <comment ref="H132" authorId="0" shapeId="0">
      <text>
        <r>
          <rPr>
            <b/>
            <sz val="9"/>
            <color indexed="81"/>
            <rFont val="Tahoma"/>
            <family val="2"/>
            <charset val="186"/>
          </rPr>
          <t xml:space="preserve">11974,4
</t>
        </r>
        <r>
          <rPr>
            <sz val="9"/>
            <color indexed="81"/>
            <rFont val="Tahoma"/>
            <family val="2"/>
            <charset val="186"/>
          </rPr>
          <t xml:space="preserve">
</t>
        </r>
      </text>
    </comment>
    <comment ref="I132" authorId="0" shapeId="0">
      <text>
        <r>
          <rPr>
            <b/>
            <sz val="9"/>
            <color indexed="81"/>
            <rFont val="Tahoma"/>
            <family val="2"/>
            <charset val="186"/>
          </rPr>
          <t>9391</t>
        </r>
        <r>
          <rPr>
            <sz val="9"/>
            <color indexed="81"/>
            <rFont val="Tahoma"/>
            <family val="2"/>
            <charset val="186"/>
          </rPr>
          <t xml:space="preserve">
</t>
        </r>
      </text>
    </comment>
    <comment ref="H150" authorId="0" shapeId="0">
      <text>
        <r>
          <rPr>
            <b/>
            <sz val="9"/>
            <color indexed="81"/>
            <rFont val="Tahoma"/>
            <family val="2"/>
            <charset val="186"/>
          </rPr>
          <t xml:space="preserve">189,4
</t>
        </r>
        <r>
          <rPr>
            <sz val="9"/>
            <color indexed="81"/>
            <rFont val="Tahoma"/>
            <family val="2"/>
            <charset val="186"/>
          </rPr>
          <t xml:space="preserve">
</t>
        </r>
      </text>
    </comment>
    <comment ref="I150" authorId="0" shapeId="0">
      <text>
        <r>
          <rPr>
            <b/>
            <sz val="9"/>
            <color indexed="81"/>
            <rFont val="Tahoma"/>
            <family val="2"/>
            <charset val="186"/>
          </rPr>
          <t xml:space="preserve">193,7
</t>
        </r>
        <r>
          <rPr>
            <sz val="9"/>
            <color indexed="81"/>
            <rFont val="Tahoma"/>
            <family val="2"/>
            <charset val="186"/>
          </rPr>
          <t xml:space="preserve">
</t>
        </r>
      </text>
    </comment>
    <comment ref="H157" authorId="0" shapeId="0">
      <text>
        <r>
          <rPr>
            <b/>
            <sz val="9"/>
            <color indexed="81"/>
            <rFont val="Tahoma"/>
            <family val="2"/>
            <charset val="186"/>
          </rPr>
          <t xml:space="preserve">11974,4
</t>
        </r>
        <r>
          <rPr>
            <sz val="9"/>
            <color indexed="81"/>
            <rFont val="Tahoma"/>
            <family val="2"/>
            <charset val="186"/>
          </rPr>
          <t xml:space="preserve">
</t>
        </r>
      </text>
    </comment>
    <comment ref="I157" authorId="0" shapeId="0">
      <text>
        <r>
          <rPr>
            <b/>
            <sz val="9"/>
            <color indexed="81"/>
            <rFont val="Tahoma"/>
            <family val="2"/>
            <charset val="186"/>
          </rPr>
          <t xml:space="preserve">9391
</t>
        </r>
        <r>
          <rPr>
            <sz val="9"/>
            <color indexed="81"/>
            <rFont val="Tahoma"/>
            <family val="2"/>
            <charset val="186"/>
          </rPr>
          <t xml:space="preserve">
</t>
        </r>
      </text>
    </comment>
  </commentList>
</comments>
</file>

<file path=xl/sharedStrings.xml><?xml version="1.0" encoding="utf-8"?>
<sst xmlns="http://schemas.openxmlformats.org/spreadsheetml/2006/main" count="376" uniqueCount="228">
  <si>
    <t>APLINKOS APSAUGOS PROGRAMOS (NR. 05)</t>
  </si>
  <si>
    <t>Veiklos plano tikslo kodas</t>
  </si>
  <si>
    <t>Uždavinio kodas</t>
  </si>
  <si>
    <t>Priemonės kodas</t>
  </si>
  <si>
    <t>Pavadinimas</t>
  </si>
  <si>
    <t>Priemonės požymis</t>
  </si>
  <si>
    <t>Asignavimų valdytojo kodas</t>
  </si>
  <si>
    <t>Finansavimo šaltinis</t>
  </si>
  <si>
    <t>Strateginis tikslas 02. Kurti mieste patrauklią, švarią ir saugią gyvenamąją aplinką</t>
  </si>
  <si>
    <t>05 Aplinkos apsaugos programa</t>
  </si>
  <si>
    <t>01</t>
  </si>
  <si>
    <t>Siekti subalansuotos ir kokybiškos aplinkos Klaipėdos mieste</t>
  </si>
  <si>
    <t>Tobulinti atliekų tvarkymo sistemą</t>
  </si>
  <si>
    <t>P3</t>
  </si>
  <si>
    <t>05</t>
  </si>
  <si>
    <t>6</t>
  </si>
  <si>
    <t>Komunalinių atliekų surinkimas ir tvarkymas</t>
  </si>
  <si>
    <t>SB(VR)</t>
  </si>
  <si>
    <t>SB(VRL)</t>
  </si>
  <si>
    <t>Komunalinių atliekų surinkimas ir tvarkymas Lėbartų kapinėse</t>
  </si>
  <si>
    <t>Iš viso:</t>
  </si>
  <si>
    <t>02</t>
  </si>
  <si>
    <t>SB(AA)</t>
  </si>
  <si>
    <t>Savavališkai užterštų teritorijų sutvarkymas</t>
  </si>
  <si>
    <t>Išvežta padangų, t</t>
  </si>
  <si>
    <t>Pavojingų atliekų šalinimas</t>
  </si>
  <si>
    <t>SB(AAL)</t>
  </si>
  <si>
    <t>03</t>
  </si>
  <si>
    <t xml:space="preserve">Visuomenės švietimo atliekų tvarkymo klausimais vykdymas </t>
  </si>
  <si>
    <t>04</t>
  </si>
  <si>
    <t>I</t>
  </si>
  <si>
    <t>P2.1.3.17</t>
  </si>
  <si>
    <t>ES</t>
  </si>
  <si>
    <t>SB</t>
  </si>
  <si>
    <t>Iš viso uždaviniui:</t>
  </si>
  <si>
    <t xml:space="preserve">Vykdyti gamtinės aplinkos stebėsenos ir gyventojų ekologinio švietimo priemones </t>
  </si>
  <si>
    <t xml:space="preserve">P5, P2.3.3.1. </t>
  </si>
  <si>
    <t>Klaipėdos miesto savivaldybės aplinkos monitoringo vykdymas</t>
  </si>
  <si>
    <t>Parengta ataskaitų, vnt.</t>
  </si>
  <si>
    <t>Visuomenės ekologinis švietimas</t>
  </si>
  <si>
    <t xml:space="preserve">Prižiūrėti, saugoti ir gausinti miesto poilsio zonų gamtinę aplinką </t>
  </si>
  <si>
    <t>Sanitarinis vandens telkinių valymas</t>
  </si>
  <si>
    <t>P2.3.1.4</t>
  </si>
  <si>
    <t>Helofitų (nendrių, švendrių) šalinimas iš vandens telkinių</t>
  </si>
  <si>
    <t>Miesto želdynų ir želdinių tvarkymas ir kūrimas:</t>
  </si>
  <si>
    <t>Naujų ir esamų želdynų tvarkymas ir kūrimas</t>
  </si>
  <si>
    <t>P.2.3.1.1.</t>
  </si>
  <si>
    <t>P2.1.2.7</t>
  </si>
  <si>
    <t>Pajūrio juostos priežiūra ir apsauga:</t>
  </si>
  <si>
    <t>P2.3.1.2</t>
  </si>
  <si>
    <t xml:space="preserve">Projekto „Aplinkos pritaikymo ir aplinkosaugos priemonių įgyvendinimas Baltijos jūros paplūdimių zonoje“  įgyvendinimas </t>
  </si>
  <si>
    <t>SB(VB)</t>
  </si>
  <si>
    <t>Iš viso tikslui:</t>
  </si>
  <si>
    <t xml:space="preserve">Iš viso  programai: </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</si>
  <si>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</si>
  <si>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</si>
  <si>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</si>
  <si>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</si>
  <si>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</si>
  <si>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</si>
  <si>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Vietinių rinkliavų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</si>
  <si>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</si>
  <si>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</si>
  <si>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</si>
  <si>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</si>
  <si>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</si>
  <si>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</si>
  <si>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</si>
  <si>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tūkst. Eur</t>
  </si>
  <si>
    <t xml:space="preserve">Sąjūdžio parko reprezentacinės dalies ir prieigų sutvarkymas </t>
  </si>
  <si>
    <t>Atlikta techninio projekto korektūra, vnt.</t>
  </si>
  <si>
    <t xml:space="preserve">Parengtas darbų projektas, vnt. </t>
  </si>
  <si>
    <t>Miesto vandens telkinių priežiūra:</t>
  </si>
  <si>
    <t>Medinių laiptų ir takų, vedančių per apsauginį kopagūbrį, remontas</t>
  </si>
  <si>
    <t>Surinkta pavojingų atliekų, kg</t>
  </si>
  <si>
    <t>P2.3.3.2</t>
  </si>
  <si>
    <t>Gamtinės aplinkos stebėsenos ir ekologinio švietimo vykdymas:</t>
  </si>
  <si>
    <t xml:space="preserve">Parengtas techninis projektas, vnt. </t>
  </si>
  <si>
    <t>100</t>
  </si>
  <si>
    <t>Priimta į sąvartyną atliekų, tūkst. t</t>
  </si>
  <si>
    <t>Valoma vandens telkinių, vnt.</t>
  </si>
  <si>
    <t>Parengtas techninis projektas, vnt.</t>
  </si>
  <si>
    <t>Įgyvendinta aplinkosauginių švietimo priemonių, vnt.</t>
  </si>
  <si>
    <t>Išvežta statybinių, biologiškai skaidžių šiukšlių, tūkst. t</t>
  </si>
  <si>
    <t>Kt</t>
  </si>
  <si>
    <t>Dviračių ir pėsčiųjų tako nuo Paryžiaus Komunos g. iki Jono kalnelio tiltelio įrengimas</t>
  </si>
  <si>
    <t>Mažinti aplinkos taršą vykdant infrastruktūros plėtros priemones</t>
  </si>
  <si>
    <t>Strateginio triukšmo žemėlapio parengimas (atnaujinimas)</t>
  </si>
  <si>
    <t>Sutvirtinta kopagūbrio žabų klojiniais, tūkst. kv. m</t>
  </si>
  <si>
    <t>Sakurų parko įrengimas teritorijoje tarp Žvejų rūmų, Taikos pr., Naikupės g. ir įvažiuojamojo kelio į Žvejų rūmus</t>
  </si>
  <si>
    <t>Įrengta infrastruktūra Sąjūdžio parke (teritorijos plotas – 27103 m²), įrengtas riedlenčių parkas ir BMX dviračių trasa. Užbaigtumas, proc.</t>
  </si>
  <si>
    <t>SB(L)</t>
  </si>
  <si>
    <r>
      <t xml:space="preserve">Programų lėšų likučių laikinai laisvos lėšos </t>
    </r>
    <r>
      <rPr>
        <b/>
        <sz val="10"/>
        <rFont val="Times New Roman"/>
        <family val="1"/>
        <charset val="186"/>
      </rPr>
      <t>SB(L)</t>
    </r>
  </si>
  <si>
    <t>SB(ES)</t>
  </si>
  <si>
    <r>
      <t xml:space="preserve">Savivaldybės biudžeto apyvartos lėšos ES finansinės paramos programų laikinam lėšų stygiui dengti  </t>
    </r>
    <r>
      <rPr>
        <b/>
        <sz val="10"/>
        <rFont val="Times New Roman"/>
        <family val="1"/>
        <charset val="186"/>
      </rPr>
      <t>SB(ESA)</t>
    </r>
  </si>
  <si>
    <t>Įgyvendinta visuomenės informavimo kampanija, proc.</t>
  </si>
  <si>
    <t>Sutvirtinta kopagūbrio, pinant tvoreles iš žabų, m.</t>
  </si>
  <si>
    <t>Atlikta parko (1,1 ha) įrengimo darbų. Užbaigtumas, proc.</t>
  </si>
  <si>
    <t>65</t>
  </si>
  <si>
    <t>2</t>
  </si>
  <si>
    <t>1,04</t>
  </si>
  <si>
    <t>Detalus (instrumentinis) medžio būklės vertinimas</t>
  </si>
  <si>
    <t>Ištirtų medžių kiekis, vnt.</t>
  </si>
  <si>
    <t>3,7</t>
  </si>
  <si>
    <t xml:space="preserve">Parengti tvarkymo projektai, vnt. </t>
  </si>
  <si>
    <t>Pėsčiųjų ir dviračių takų Minijos g. nuo Baltijos pr., Pilies g., Naujojoje Uosto g. įrengimas</t>
  </si>
  <si>
    <r>
      <t xml:space="preserve">Žemės pardavimų likučio lėšos </t>
    </r>
    <r>
      <rPr>
        <b/>
        <sz val="10"/>
        <rFont val="Times New Roman"/>
        <family val="1"/>
        <charset val="186"/>
      </rPr>
      <t>SB(ŽPL)</t>
    </r>
  </si>
  <si>
    <t>Dviračių ir pėsčiųjų takų  plėtra:</t>
  </si>
  <si>
    <r>
      <t>Projekto „Klaipėdos miesto bendrojo plano kraštovaizdžio dalies keitimas ir Melnragės parko įrengimas“ įgyvendinimas</t>
    </r>
    <r>
      <rPr>
        <sz val="10"/>
        <color rgb="FFFF0000"/>
        <rFont val="Times New Roman"/>
        <family val="1"/>
        <charset val="186"/>
      </rPr>
      <t xml:space="preserve"> </t>
    </r>
  </si>
  <si>
    <t xml:space="preserve">Oro taršos kietosiomis dalelėmis mažinimas, atnaujinant gatvių priežiūros ir valymo technologijas </t>
  </si>
  <si>
    <t xml:space="preserve">Dviračių ir pėsčiųjų tako Danės upės slėnio teritorijoje nuo Klaipėdos g. tilto iki miesto ribos įrengimas </t>
  </si>
  <si>
    <t>Atliekų, kurių turėtojo nustatyti neįmanoma arba kuris nebeegzistuoja, tvarkymas</t>
  </si>
  <si>
    <t>Komunalinių atliekų tvarkymo organizavimas</t>
  </si>
  <si>
    <t xml:space="preserve">Ąžuolyno giraitės sutvarkymas, gerinant gamtinę aplinką ir skatinant aktyvų laisvalaikį ir lankytojų srautus  </t>
  </si>
  <si>
    <t>P2.4.2.2</t>
  </si>
  <si>
    <t>LRVB</t>
  </si>
  <si>
    <r>
      <t>Malūno parko teritorijos sutvarkymas, gerinant gamtinę aplinką ir skatinant lankytojų srautus</t>
    </r>
    <r>
      <rPr>
        <sz val="10"/>
        <color rgb="FFFF0000"/>
        <rFont val="Times New Roman"/>
        <family val="1"/>
        <charset val="186"/>
      </rPr>
      <t xml:space="preserve"> </t>
    </r>
  </si>
  <si>
    <t>P.2.3.1.1</t>
  </si>
  <si>
    <t xml:space="preserve">Užterštos teritorijos  Šilutės pl. tvarkymo plano įgyvendinimas </t>
  </si>
  <si>
    <t>Įgyvendintas tvarkymo planas. Užbaigtumas, proc.</t>
  </si>
  <si>
    <t>Nutiesta dviračių tako (1,539 km). Užbaigtumas, proc.</t>
  </si>
  <si>
    <t>Pakeista medinių takų ir laiptų, tūkst. kv. m</t>
  </si>
  <si>
    <t>Parengta triukšmo (kelių, geležinkelių, pramonės veiklos zonų)  žemėlapių, kuriuose bus renkami dienos, vakaro, nakties ir paros rodilkiai, vnt.</t>
  </si>
  <si>
    <t>Pašalinta helofitų iš Žardės ir Draugystės vandens telkinių, plotas ha</t>
  </si>
  <si>
    <t>Padidintas AB „Klaipėdos vanduo“ įstatinis kapitalas, proc.</t>
  </si>
  <si>
    <r>
      <t xml:space="preserve">Europos Sąjungos paramos lėšos, kurios įtrauktos į savivaldybės biudžetą </t>
    </r>
    <r>
      <rPr>
        <b/>
        <sz val="10"/>
        <rFont val="Times New Roman"/>
        <family val="1"/>
        <charset val="186"/>
      </rPr>
      <t>SB(ES)</t>
    </r>
  </si>
  <si>
    <r>
      <t>Programų lėšų likučių laikinai laisvos lėšos</t>
    </r>
    <r>
      <rPr>
        <b/>
        <sz val="10"/>
        <rFont val="Times New Roman"/>
        <family val="1"/>
        <charset val="186"/>
      </rPr>
      <t xml:space="preserve"> SB(VRL) </t>
    </r>
    <r>
      <rPr>
        <sz val="10"/>
        <rFont val="Times New Roman"/>
        <family val="1"/>
        <charset val="186"/>
      </rPr>
      <t>– rinkliavos likutis</t>
    </r>
  </si>
  <si>
    <t xml:space="preserve">AB „Klaipėdos vanduo“ įstatinio kapitalo didinimas įgyvendinant ES lėšomis finansuojamą projektą „Paviršinių nuotekų sistemų tvarkymas Klaipėdos mieste“  (projekto vykdytoja – AB „Klaipėdos vanduo“) </t>
  </si>
  <si>
    <t>Įrengta pusiau požeminių konteinerių aikštelių, vnt.</t>
  </si>
  <si>
    <t>Įrengta požeminių konteinerių aikštelių, vnt.</t>
  </si>
  <si>
    <t>Komunalinių atliekų tvarkymo infrastruktūros plėtra Klaipėdos miesto, Skuodo ir Kretingos rajonų bei Neringos savivaldybėse</t>
  </si>
  <si>
    <r>
      <t>Europos Sąjungos paramos lėšų likutis, kuris įtrauktas į Savivaldybės biudžetą</t>
    </r>
    <r>
      <rPr>
        <b/>
        <sz val="10"/>
        <rFont val="Times New Roman"/>
        <family val="1"/>
        <charset val="186"/>
      </rPr>
      <t xml:space="preserve"> SB(ESL)</t>
    </r>
  </si>
  <si>
    <t>SB(ESL)</t>
  </si>
  <si>
    <t>Atnaujinta želdynų prie magistralinių miesto gatvių, vnt.</t>
  </si>
  <si>
    <t xml:space="preserve">Atlikta viešosios erdvės (90767 m²)  sutvarkymo darbų. Užbaigtumas, proc. </t>
  </si>
  <si>
    <t xml:space="preserve">Atlikta I etapo teritorijos (155697 m²) sutvarkymo darbų. Užbaigtumas, proc. </t>
  </si>
  <si>
    <t>Įrengta informacinių stendų prie atliekų surinkimo konteinerių aikštelių, vnt.</t>
  </si>
  <si>
    <t>Informuota asmenų, tūkst. vnt.</t>
  </si>
  <si>
    <t>Asbesto turinčių gaminių atliekų surinkimas apvažiavimo būdu, transportavimas ir šalinimas iš gyvenamųjų bei viešosios paskirties pastatų</t>
  </si>
  <si>
    <t>Sutvarkyta asbesto gaminių atliekų, t</t>
  </si>
  <si>
    <t>1840</t>
  </si>
  <si>
    <t>Sutvarkyta želdinių prie dviračių takų, vnt.</t>
  </si>
  <si>
    <t>Atnaujinta medžių ir krūmų skvere tarp Puodžių g. ir Bokštų g., vnt.</t>
  </si>
  <si>
    <t>Atlikta parko įrengimo darbų. Užbaigtumas, proc.</t>
  </si>
  <si>
    <t>Iškirsta tuopų ir keičiama naujais želdiniais, vnt., vnt.</t>
  </si>
  <si>
    <t>Asignavimai (Eur)</t>
  </si>
  <si>
    <t>Vertinimo kriterijaus</t>
  </si>
  <si>
    <t>Informacija apie pasiektus rezultatus, duomenys apie programai skirtų asignavimų panaudojimo tikslingumą</t>
  </si>
  <si>
    <t>Priežastys, dėl kurių planuotos rodiklių reikšmės nepasiektos</t>
  </si>
  <si>
    <t>2018 m. asignavimų patvirtintas planas*</t>
  </si>
  <si>
    <t>2018 m. panaudotos lėšos (kasinės išlaidos)</t>
  </si>
  <si>
    <t>pavadinimas</t>
  </si>
  <si>
    <t>planuotos reikšmės</t>
  </si>
  <si>
    <t>faktinės reikšmės</t>
  </si>
  <si>
    <t xml:space="preserve">STRATEGINIO VEIKLOS PLANO VYKDYMO ATASKAITA </t>
  </si>
  <si>
    <t>APLINKOS APSAUGOS PROGRAMA (NR. 05)</t>
  </si>
  <si>
    <t>Rūšiuojamų komunalinių atliekų dalis (proc.), nuo visų surinktų atliekų kiekio per metus</t>
  </si>
  <si>
    <t>Surinktų perdirbti antrinių žaliavų dalis (proc.) nuo visų buityje susidariusių surinktų atliekų per metus</t>
  </si>
  <si>
    <t>Energinę vertę turinčių atliekų, panaudojamų energijai išgauti, dalis (proc.) nuo visų buityje susidariusių surinktų atliekų, per metus</t>
  </si>
  <si>
    <r>
      <t>Dienų skaičius, kai viršijamos ribinės teršalų (KD</t>
    </r>
    <r>
      <rPr>
        <vertAlign val="subscript"/>
        <sz val="10"/>
        <color theme="1"/>
        <rFont val="Times New Roman"/>
        <family val="1"/>
        <charset val="186"/>
      </rPr>
      <t>10</t>
    </r>
    <r>
      <rPr>
        <sz val="10"/>
        <color theme="1"/>
        <rFont val="Times New Roman"/>
        <family val="1"/>
        <charset val="186"/>
      </rPr>
      <t>) vertės per metus</t>
    </r>
  </si>
  <si>
    <t>&lt;35</t>
  </si>
  <si>
    <t>Dviračių takų ilgis, km</t>
  </si>
  <si>
    <t>ĮVYKDYMO ATASKAITA</t>
  </si>
  <si>
    <r>
      <t xml:space="preserve">Asignavimų valdytojai: </t>
    </r>
    <r>
      <rPr>
        <sz val="12"/>
        <rFont val="Times New Roman"/>
        <family val="1"/>
        <charset val="186"/>
      </rPr>
      <t>Investicijų ir ekonomikos departamentas (5), Miesto ūkio departamentas (6).</t>
    </r>
  </si>
  <si>
    <r>
      <rPr>
        <b/>
        <sz val="12"/>
        <rFont val="Times New Roman"/>
        <family val="1"/>
        <charset val="186"/>
      </rPr>
      <t xml:space="preserve">Programą vykdė: </t>
    </r>
    <r>
      <rPr>
        <sz val="12"/>
        <rFont val="Times New Roman"/>
        <family val="1"/>
        <charset val="186"/>
      </rPr>
      <t>Investicijų ir ekonomikos departamentas (Statybos ir infrastruktūros plėtros skyrius, Projektų skyrius), Miesto ūkio departamentas (Miesto tvarkymo skyrius, Aplinkos kokybės skyrius).</t>
    </r>
  </si>
  <si>
    <t>faktiškai įvykdyta</t>
  </si>
  <si>
    <t>–</t>
  </si>
  <si>
    <t>(pagal planą arba geriau);</t>
  </si>
  <si>
    <t>iš dalies įvykdyta</t>
  </si>
  <si>
    <r>
      <rPr>
        <b/>
        <sz val="11"/>
        <rFont val="Times New Roman"/>
        <family val="1"/>
        <charset val="186"/>
      </rPr>
      <t>Pastaba</t>
    </r>
    <r>
      <rPr>
        <sz val="11"/>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</si>
  <si>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</si>
  <si>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</si>
  <si>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</si>
  <si>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 xml:space="preserve">2018 M. KLAIPĖDOS MIESTO SAVIVALDYBĖS </t>
  </si>
  <si>
    <t>2018 m. SVP programos Nr. 05 įvykdymas</t>
  </si>
  <si>
    <t>2018 m. asignavimų patikslintas planas**</t>
  </si>
  <si>
    <t>Aplinkos kokybės skyrius</t>
  </si>
  <si>
    <t>Lietuvos statistikos departamento duomenys</t>
  </si>
  <si>
    <t>0,48</t>
  </si>
  <si>
    <t>1000</t>
  </si>
  <si>
    <t>2,8</t>
  </si>
  <si>
    <t>60,5</t>
  </si>
  <si>
    <t>3,42</t>
  </si>
  <si>
    <t>Vandens telkinių dugno valymas ir aplinkos apželdinimas (2018 m. bus rengiami Žardės tvenkinio, Žardės (Kuncų) piliakalnio telkinio bei Danės upės senvagės techniniai projektai)</t>
  </si>
  <si>
    <t>6335</t>
  </si>
  <si>
    <t>Priemonės vykdymas buvo atidėtas tarybos 2018-10-25 sprendimu Nr. T2-221. Buvo parengti projektiniai pasiūlymai, techninio projekto parengimas numatomas 2020 m.</t>
  </si>
  <si>
    <t>Įsigyta valymo mašinų</t>
  </si>
  <si>
    <t>06</t>
  </si>
  <si>
    <r>
      <rPr>
        <b/>
        <sz val="12"/>
        <rFont val="Times New Roman"/>
        <family val="1"/>
        <charset val="186"/>
      </rPr>
      <t xml:space="preserve">Iš 2018 m. </t>
    </r>
    <r>
      <rPr>
        <sz val="12"/>
        <rFont val="Times New Roman"/>
        <family val="1"/>
        <charset val="186"/>
      </rPr>
      <t xml:space="preserve">planuotų įvykdyti 28 priemonių ir papriemonių (kurioms patvirtinti / skirti asignavimai): </t>
    </r>
  </si>
  <si>
    <t xml:space="preserve">61 ir 15 </t>
  </si>
  <si>
    <t>Priemonė vykdoma pagal planą, nes buvo pakoreguota vertinimo reikšmė tarybos 2018-10-25 sprendimu Nr. T2-221. Gatvių valymo mašinų viešųjų pirkimų procedūros baigtos, nustatyti nugalėtojai pirkimo daliai. Viešųjų pirkimų dokumentus iki sutarties pasirašymo tikrina Aplinkos projektų valdymo agentūra.  Projekto terminas pratęstas iki 2020-12-31.</t>
  </si>
  <si>
    <t>Planuota kriterijaus reikšmė įvykdyta iš dalies. Techninis projektas yra parengtas, nupirkta ekspertizės paslauga, tačiau negautas statybą leidžianti dokumentas. Darbai bus tęsiami 2019 m. Sakurų parką planuojama įrengti iki 2021 m.</t>
  </si>
  <si>
    <t>neįvykdyta</t>
  </si>
  <si>
    <t>nevykdytina</t>
  </si>
  <si>
    <t>(nepasiekta planuota reikšmė);</t>
  </si>
  <si>
    <t xml:space="preserve">(praradusi aktualumą dėl pasikeitusių teisės aktų ar kitų aplinkybių). </t>
  </si>
  <si>
    <t>(blogiau, nei planuota);</t>
  </si>
  <si>
    <t xml:space="preserve">Kriterijaus reikšmė patikslinta pagal Statistikos departamento duomenis. </t>
  </si>
  <si>
    <t>2018 m. atliekų sumažėjo 7,4 tūkst. t, palyginti su 2017 m, kadangi atliekų turėtojai geriau rūšiuoja atliekas.</t>
  </si>
  <si>
    <t>Surinkta daugiau pavojingų atliekų, nei planuota.</t>
  </si>
  <si>
    <t>Savavališkai užterštos teritorijos buvo valomos pagal poreikį, surinkta mažiau didelių gabaritų atliekų, tačiau padangų surinkta ir išvežta daugiau.</t>
  </si>
  <si>
    <t>Vykdoma Klaipėdos miesto savivaldybės aplinkos stebėsena pagal patvirtintą 2017–2021 m. monitoringo programą. Ataskaitos teikiamos metų pabaigoje.</t>
  </si>
  <si>
    <t>Darbai vykdomi pagal poreikį.</t>
  </si>
  <si>
    <t>Buvo organizuojami du viešųjų pirkimų konkursai. Gautų pasiūlymų kaina viršijo suplanuotas lėšas, todėl jie atmesti. 2019 m. padidinus kainą bus tęsiami darbai.</t>
  </si>
  <si>
    <t>Atliktas atliekų šalinimas iš vandens telkinių pagal suderintą grafiką nuo balandžio mėnesio pradžios iki lapkričio mėnesio pabaigos.</t>
  </si>
  <si>
    <t>Darbai nepradėti.</t>
  </si>
  <si>
    <t>Pašalinti 7 medžiai, apgenėti 329 medžiai, iškirsta 2200 kv. m krūmų.</t>
  </si>
  <si>
    <t>Iškirstos 27 tuopos ir išfrezuoti 34 kelmai.</t>
  </si>
  <si>
    <t>Pasodinti 27 medžiai ir 409 krūmai.</t>
  </si>
  <si>
    <t>SB(L)*</t>
  </si>
  <si>
    <t>SB(ESL)*</t>
  </si>
  <si>
    <t>SB*</t>
  </si>
  <si>
    <t>SB(ES)*</t>
  </si>
  <si>
    <t>SB(AA)*</t>
  </si>
  <si>
    <r>
      <t xml:space="preserve">Planuota kriterijaus reikšmė įvykdyta iš dalies. Buvo parengtas </t>
    </r>
    <r>
      <rPr>
        <i/>
        <sz val="10"/>
        <rFont val="Times New Roman"/>
        <family val="1"/>
        <charset val="186"/>
      </rPr>
      <t>Žardės tvenkinio</t>
    </r>
    <r>
      <rPr>
        <sz val="10"/>
        <rFont val="Times New Roman"/>
        <family val="1"/>
        <charset val="186"/>
      </rPr>
      <t xml:space="preserve"> išvalymo aprašas (darbai startuos 2019 m.). </t>
    </r>
    <r>
      <rPr>
        <i/>
        <sz val="10"/>
        <rFont val="Times New Roman"/>
        <family val="1"/>
        <charset val="186"/>
      </rPr>
      <t>Danės upės senvagės</t>
    </r>
    <r>
      <rPr>
        <sz val="10"/>
        <rFont val="Times New Roman"/>
        <family val="1"/>
        <charset val="186"/>
      </rPr>
      <t xml:space="preserve"> išvalymo aprašo rengimas užtruko dėl žemės nuosavybės klausimų.  </t>
    </r>
    <r>
      <rPr>
        <i/>
        <sz val="10"/>
        <rFont val="Times New Roman"/>
        <family val="1"/>
        <charset val="186"/>
      </rPr>
      <t>Žardės (Kuncų) piliakalnio telkinio</t>
    </r>
    <r>
      <rPr>
        <sz val="10"/>
        <rFont val="Times New Roman"/>
        <family val="1"/>
        <charset val="186"/>
      </rPr>
      <t xml:space="preserve"> aprašas neparengtas, nes nebuvo parengtas ir piliakalnio sutvarkymo projektas.</t>
    </r>
    <r>
      <rPr>
        <i/>
        <sz val="10"/>
        <rFont val="Times New Roman"/>
        <family val="1"/>
        <charset val="186"/>
      </rPr>
      <t xml:space="preserve"> Danės upės senvagės ir Žardės (Kuncų) </t>
    </r>
    <r>
      <rPr>
        <sz val="10"/>
        <rFont val="Times New Roman"/>
        <family val="1"/>
        <charset val="186"/>
      </rPr>
      <t>piliakalnio telkinio aprašai bus rengiami 2019 m.</t>
    </r>
  </si>
  <si>
    <t>Priemonės vykdymas stabdomas dėl aplinkos ministro įsakymu keičiamos Klaipėdos miesto miškų plotų schemos. Projektavimo darbai pradėti, dviračių ir pėsčiųjų tako trasa parinkta, parengta susiekimo dalis, tačiau projektuotojas negali daryti įtakos klausimui dėl miškų statuso, kurie yra valstybiniai miškai ir valdomi Valstybinės miškų tarnybos prie Aplinkos ministerijos. Projektavimo darbai galės būti baigti tik po to, kai bus parengtas žemės sklypo formavimo ir pertvarkymo projektas ir aplinkos ministro įsakymu patvirtintas valstybinės reikšmės Klaipėdos miesto miškų plotų schemos pakeitimas. Vyksta sklypo formavimo projekto rengimas, kurį netrukus ketinama pradėti derinti. Tada bus galima pratęsti dviračių tako projekto koregavimo darbus. Techninio projekto parengimas nukeltas iki 2021 m. 2018 m. skirtos lėšos nenaudotos.</t>
  </si>
  <si>
    <t>Visuomenė buvo informuota įvairiais kanalais (straipsniai laikraščiuose, radijo ir televizijos laidos, pamokėlės vaikams, informacija autobusuose ir kt.).</t>
  </si>
  <si>
    <t>*Pagal Klaipėdos miesto savivaldybės tarybos 2018 m. sausio 25 d. sprendimą Nr. T2-6.</t>
  </si>
  <si>
    <t>**Pagal Klaipėdos miesto savivaldybės tarybos 2018 m. spalio 25 d. sprendimą Nr. T2-221.</t>
  </si>
  <si>
    <t>Priemonė vykdoma pagal planą, nes buvo koreguota vertinimo reikšmė tarybos 2018-10-25 sprendimu Nr. T2-221. Atlikti darbai – parengtas parko projektas, gauta teigiama ekspertizės išvada, projektas suderintas su Aplinkos apsaugos agentūra. Negautas statybos leidimas, nes dalis parko teritorijos patenka į hidrometeorologinės stoties apsaugos zoną, kurioje negalimi jokie žemės ir kiti darbai. Reikėjo koreguoti techninį projektą skaidant į dvi dalis. Statybos leidimas bus išduodamas tik tai daliai, kuri nepatenka į apsaugos zoną. Kita parko dalis galės būti sutvarkyta tik pasikeitus apsaugos zonų reikalavimams arba stotį perkėlus į kitą vietą. Rangos darbų pirkimo dokumentai parengti ir suderinti su agentūra. Pirkimas bus pradėtas gavus statybos leidimą. Projekto terminas pratęstas iki 2019-12-31.</t>
  </si>
  <si>
    <t>Priemonė vykdoma pagal planą, nes buvo pakoreguota vertinimo reikšmė tarybos 2018-10-25 sprendimu Nr. T2-221. Buvo gautas statybą leidžiantis dokumentas, rengiama paraiška rangos darbų konkursui. Darbai suplanuoti 2019 m.</t>
  </si>
  <si>
    <t>___________________________________________________________________</t>
  </si>
  <si>
    <r>
      <t xml:space="preserve">Planuota kriterijaus reikšmė įvykdyta iš dalies. Projektą įgyvendina UAB Klaipėdos krašto atliekų tvarkymo centras (KRATC), Klaipėdos m. sav. administracija (KMSA) yra projekto partnerė. </t>
    </r>
    <r>
      <rPr>
        <i/>
        <sz val="10"/>
        <color rgb="FF000000"/>
        <rFont val="Times New Roman"/>
        <family val="1"/>
        <charset val="186"/>
      </rPr>
      <t>Pusiau požeminių</t>
    </r>
    <r>
      <rPr>
        <sz val="10"/>
        <color rgb="FF000000"/>
        <rFont val="Times New Roman"/>
        <family val="1"/>
        <charset val="186"/>
      </rPr>
      <t xml:space="preserve"> konteinerių aikštelių rangovai pagal sutartį su KRATC  neparengė ir nesuderino konteinerių aikštelių išdėstymo schemų, todėl negalėjo baigti projektavimo, gauti statybos leidimo ir pradėti rangos darbų.</t>
    </r>
  </si>
  <si>
    <r>
      <rPr>
        <i/>
        <sz val="10"/>
        <color rgb="FF000000"/>
        <rFont val="Times New Roman"/>
        <family val="1"/>
        <charset val="186"/>
      </rPr>
      <t>Požeminių</t>
    </r>
    <r>
      <rPr>
        <sz val="10"/>
        <color rgb="FF000000"/>
        <rFont val="Times New Roman"/>
        <family val="1"/>
        <charset val="186"/>
      </rPr>
      <t xml:space="preserve"> konteinerių aikštelių rangovai pagal sutartį su KRATC parengė konteinerių aikštelių išdėstymo schemą, schema patvirtinta KMSA direktoriaus įsakymu. Schemos parengimas užtruko dėl komplikuoto aikštelių vietų parinkimo. Aikštelių vietos derinamos su Nacionaline žemės tarnyba ir AB „Energijos skirstymo operatorius“, baigus projektavimą ir gavus statybos leidimą, 2019 m. bus pradėti rangos darbai.</t>
    </r>
  </si>
  <si>
    <t>Mieste pasodinta 116 medžių ir 2298 krūmai. Apsodinti želdiniais 9 lopšeliai-darželiai, juose pasodinti 54 medžiai ir 3867 krūmai.</t>
  </si>
  <si>
    <t>2018 m. pabaigoje buvo koreguojamas techninis projektas dėl kai kurių techninio projekto pasikeitimų, kurių nebuvo pirminiame projekte. Buvo atsisakyta įrengti  belaidžio ryšio (Wi-Fi) paslaugą, todėl tam skirtas ir nepanaudotas lėšas nuspręsta skirti riedlenčių aikštelės patobulinimui (papildomų laiptų į BMX aikštelę ir metalinių atraminių sienučių aplink BMW aikštelę įrengimui). Techninio projekto koregavimas su papildomų darbų atlikimu bus baigtas 2019 m. pradžioje.</t>
  </si>
  <si>
    <t xml:space="preserve">Priemonė vykdoma pagal planą, nes buvo pakoreguota vertinimo reikšmė tarybos 2018-10-25 sprendimu Nr. T2-221. Techninis projektas buvo parengtas, tačiau gavus bendrosios ekspertizės pastabas reikėjo koreguoti techninį projektą.2019 m. planuojama gauti statybą leidžiantį dokumentą ir pradėti darbus. </t>
  </si>
  <si>
    <t>Kasmet Klaipėdos miesto savivaldybės administracija gaudavo valstybės dotaciją, skirtą projektui „Aplinkos pritaikymo ir aplinkosaugos priemonių įgyvendinimas Baltijos jūros paplūdimių zonoje“  įgyvendinti, tačiau Lietuvos Respublikos aplinkos ministerija 2018 m. lėšų neskyrė, suplanuoti darbai neįvykdyti.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</si>
</sst>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
  </numFmts>
  <fonts count="36" x14ac:knownFonts="1">
    <font>
      <sz val="11"/>
      <color theme="1"/>
      <name val="Calibri"/>
      <family val="2"/>
      <charset val="186"/>
      <scheme val="minor"/>
    </font>
    <font>
      <sz val="10"/>
      <name val="Times New Roman"/>
      <family val="1"/>
      <charset val="186"/>
    </font>
    <font>
      <b/>
      <sz val="10"/>
      <name val="Times New Roman"/>
      <family val="1"/>
      <charset val="186"/>
    </font>
    <font>
      <sz val="9"/>
      <name val="Times New Roman"/>
      <family val="1"/>
      <charset val="186"/>
    </font>
    <font>
      <sz val="10"/>
      <name val="Arial"/>
      <family val="2"/>
      <charset val="186"/>
    </font>
    <font>
      <b/>
      <sz val="10"/>
      <name val="Times New Roman"/>
      <family val="1"/>
      <charset val="204"/>
    </font>
    <font>
      <sz val="10"/>
      <name val="Times New Roman"/>
      <family val="1"/>
      <charset val="204"/>
    </font>
    <font>
      <sz val="8"/>
      <name val="Times New Roman"/>
      <family val="1"/>
      <charset val="186"/>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color theme="1"/>
      <name val="Calibri"/>
      <family val="2"/>
      <charset val="186"/>
      <scheme val="minor"/>
    </font>
    <font>
      <sz val="10"/>
      <color theme="1"/>
      <name val="Times New Roman"/>
      <family val="1"/>
      <charset val="186"/>
    </font>
    <font>
      <sz val="10"/>
      <color rgb="FFFF0000"/>
      <name val="Times New Roman"/>
      <family val="1"/>
      <charset val="186"/>
    </font>
    <font>
      <sz val="10"/>
      <name val="Calibri"/>
      <family val="2"/>
      <charset val="186"/>
      <scheme val="minor"/>
    </font>
    <font>
      <i/>
      <sz val="10"/>
      <name val="Times New Roman"/>
      <family val="1"/>
      <charset val="186"/>
    </font>
    <font>
      <strike/>
      <sz val="10"/>
      <color rgb="FFFF0000"/>
      <name val="Times New Roman"/>
      <family val="1"/>
      <charset val="186"/>
    </font>
    <font>
      <sz val="10"/>
      <color theme="1"/>
      <name val="Arial"/>
      <family val="2"/>
      <charset val="186"/>
    </font>
    <font>
      <sz val="11"/>
      <color theme="1"/>
      <name val="Calibri"/>
      <family val="2"/>
      <charset val="186"/>
      <scheme val="minor"/>
    </font>
    <font>
      <b/>
      <sz val="10"/>
      <color theme="1"/>
      <name val="Times New Roman"/>
      <family val="1"/>
      <charset val="186"/>
    </font>
    <font>
      <i/>
      <sz val="10"/>
      <color theme="1"/>
      <name val="Calibri"/>
      <family val="2"/>
      <charset val="186"/>
      <scheme val="minor"/>
    </font>
    <font>
      <sz val="12"/>
      <name val="Times New Roman"/>
      <family val="1"/>
      <charset val="186"/>
    </font>
    <font>
      <b/>
      <sz val="12"/>
      <name val="Times New Roman"/>
      <family val="1"/>
      <charset val="186"/>
    </font>
    <font>
      <b/>
      <sz val="8"/>
      <name val="Times New Roman"/>
      <family val="1"/>
      <charset val="186"/>
    </font>
    <font>
      <sz val="11"/>
      <name val="Times New Roman"/>
      <family val="1"/>
    </font>
    <font>
      <b/>
      <sz val="11"/>
      <name val="Times New Roman"/>
      <family val="1"/>
      <charset val="186"/>
    </font>
    <font>
      <vertAlign val="subscript"/>
      <sz val="10"/>
      <color theme="1"/>
      <name val="Times New Roman"/>
      <family val="1"/>
      <charset val="186"/>
    </font>
    <font>
      <sz val="11"/>
      <name val="Times New Roman"/>
      <family val="1"/>
      <charset val="186"/>
    </font>
    <font>
      <sz val="10"/>
      <color rgb="FFFF0000"/>
      <name val="Times New Roman"/>
      <family val="1"/>
      <charset val="204"/>
    </font>
    <font>
      <sz val="10"/>
      <color rgb="FF000000"/>
      <name val="Times New Roman"/>
      <family val="1"/>
      <charset val="186"/>
    </font>
    <font>
      <i/>
      <sz val="10"/>
      <color rgb="FF000000"/>
      <name val="Times New Roman"/>
      <family val="1"/>
      <charset val="186"/>
    </font>
    <font>
      <i/>
      <sz val="10"/>
      <color theme="0"/>
      <name val="Times New Roman"/>
      <family val="1"/>
      <charset val="186"/>
    </font>
    <font>
      <sz val="10"/>
      <color theme="0"/>
      <name val="Times New Roman"/>
      <family val="1"/>
      <charset val="186"/>
    </font>
    <font>
      <i/>
      <sz val="9"/>
      <color theme="0"/>
      <name val="Times New Roman"/>
      <family val="1"/>
      <charset val="186"/>
    </font>
  </fonts>
  <fills count="10">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s>
  <borders count="8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thin">
        <color indexed="64"/>
      </top>
      <bottom style="hair">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rgb="FF000000"/>
      </left>
      <right style="medium">
        <color rgb="FF000000"/>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rgb="FF000000"/>
      </left>
      <right style="medium">
        <color rgb="FF000000"/>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4" fillId="0" borderId="0"/>
    <xf numFmtId="43" fontId="20" fillId="0" borderId="0" applyFont="0" applyFill="0" applyBorder="0" applyAlignment="0" applyProtection="0"/>
  </cellStyleXfs>
  <cellXfs count="889">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4" fillId="0" borderId="0" xfId="0" applyNumberFormat="1" applyFont="1" applyBorder="1"/>
    <xf numFmtId="3" fontId="2" fillId="4" borderId="29" xfId="0" applyNumberFormat="1" applyFont="1" applyFill="1" applyBorder="1" applyAlignment="1">
      <alignment horizontal="center" vertical="top"/>
    </xf>
    <xf numFmtId="3" fontId="2" fillId="5" borderId="30" xfId="0" applyNumberFormat="1" applyFont="1" applyFill="1" applyBorder="1" applyAlignment="1">
      <alignment horizontal="center" vertical="top"/>
    </xf>
    <xf numFmtId="3" fontId="2" fillId="4" borderId="11" xfId="0" applyNumberFormat="1" applyFont="1" applyFill="1" applyBorder="1" applyAlignment="1">
      <alignment vertical="top"/>
    </xf>
    <xf numFmtId="3" fontId="2" fillId="5" borderId="12" xfId="0" applyNumberFormat="1" applyFont="1" applyFill="1" applyBorder="1" applyAlignment="1">
      <alignment vertical="top"/>
    </xf>
    <xf numFmtId="3" fontId="2" fillId="6" borderId="13"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4" borderId="21" xfId="0" applyNumberFormat="1" applyFont="1" applyFill="1" applyBorder="1" applyAlignment="1">
      <alignment vertical="top"/>
    </xf>
    <xf numFmtId="3" fontId="2" fillId="5" borderId="22" xfId="0" applyNumberFormat="1" applyFont="1" applyFill="1" applyBorder="1" applyAlignment="1">
      <alignment vertical="top"/>
    </xf>
    <xf numFmtId="3" fontId="2" fillId="6" borderId="4" xfId="0" applyNumberFormat="1" applyFont="1" applyFill="1" applyBorder="1" applyAlignment="1">
      <alignment horizontal="center" vertical="top"/>
    </xf>
    <xf numFmtId="3" fontId="2" fillId="4" borderId="51" xfId="0" applyNumberFormat="1" applyFont="1" applyFill="1" applyBorder="1" applyAlignment="1">
      <alignment horizontal="center" vertical="top"/>
    </xf>
    <xf numFmtId="3" fontId="2" fillId="5" borderId="52" xfId="0" applyNumberFormat="1" applyFont="1" applyFill="1" applyBorder="1" applyAlignment="1">
      <alignment horizontal="center" vertical="top"/>
    </xf>
    <xf numFmtId="3" fontId="1" fillId="0" borderId="28" xfId="0" applyNumberFormat="1" applyFont="1" applyFill="1" applyBorder="1" applyAlignment="1">
      <alignment horizontal="left" vertical="top" wrapText="1"/>
    </xf>
    <xf numFmtId="0" fontId="1" fillId="0" borderId="0" xfId="0" applyFont="1" applyBorder="1" applyAlignment="1">
      <alignment vertical="top"/>
    </xf>
    <xf numFmtId="3" fontId="2" fillId="4" borderId="56" xfId="0" applyNumberFormat="1" applyFont="1" applyFill="1" applyBorder="1" applyAlignment="1">
      <alignment horizontal="center" vertical="top"/>
    </xf>
    <xf numFmtId="3" fontId="2" fillId="6" borderId="35" xfId="0" applyNumberFormat="1" applyFont="1" applyFill="1" applyBorder="1" applyAlignment="1">
      <alignment horizontal="center" vertical="top"/>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3" borderId="51" xfId="0" applyNumberFormat="1" applyFont="1" applyFill="1" applyBorder="1" applyAlignment="1">
      <alignment horizontal="center" vertical="top"/>
    </xf>
    <xf numFmtId="3" fontId="1" fillId="7" borderId="0" xfId="0" applyNumberFormat="1" applyFont="1" applyFill="1" applyBorder="1" applyAlignment="1">
      <alignment vertical="top"/>
    </xf>
    <xf numFmtId="3" fontId="2" fillId="0" borderId="0" xfId="0" applyNumberFormat="1" applyFont="1" applyFill="1" applyBorder="1" applyAlignment="1">
      <alignment horizontal="center" vertical="top" wrapText="1"/>
    </xf>
    <xf numFmtId="3" fontId="1" fillId="0" borderId="0" xfId="0" applyNumberFormat="1" applyFont="1" applyFill="1" applyAlignment="1">
      <alignment vertical="top"/>
    </xf>
    <xf numFmtId="3" fontId="1" fillId="6" borderId="21" xfId="0" applyNumberFormat="1" applyFont="1" applyFill="1" applyBorder="1" applyAlignment="1">
      <alignment horizontal="left" vertical="top" wrapText="1"/>
    </xf>
    <xf numFmtId="164" fontId="1" fillId="6" borderId="16" xfId="0" applyNumberFormat="1" applyFont="1" applyFill="1" applyBorder="1" applyAlignment="1">
      <alignment horizontal="center" vertical="top"/>
    </xf>
    <xf numFmtId="164" fontId="2" fillId="8" borderId="41" xfId="0" applyNumberFormat="1" applyFont="1" applyFill="1" applyBorder="1" applyAlignment="1">
      <alignment horizontal="center" vertical="top"/>
    </xf>
    <xf numFmtId="164" fontId="1" fillId="6" borderId="59"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164" fontId="1" fillId="6" borderId="14"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164" fontId="9" fillId="6" borderId="16" xfId="0" applyNumberFormat="1" applyFont="1" applyFill="1" applyBorder="1" applyAlignment="1">
      <alignment horizontal="center" vertical="top"/>
    </xf>
    <xf numFmtId="164" fontId="2" fillId="5" borderId="26" xfId="0" applyNumberFormat="1" applyFont="1" applyFill="1" applyBorder="1" applyAlignment="1">
      <alignment horizontal="center" vertical="top"/>
    </xf>
    <xf numFmtId="164" fontId="2" fillId="4" borderId="55" xfId="0" applyNumberFormat="1" applyFont="1" applyFill="1" applyBorder="1" applyAlignment="1">
      <alignment horizontal="center" vertical="top"/>
    </xf>
    <xf numFmtId="164" fontId="2" fillId="3" borderId="55" xfId="0" applyNumberFormat="1" applyFont="1" applyFill="1" applyBorder="1" applyAlignment="1">
      <alignment horizontal="center" vertical="top"/>
    </xf>
    <xf numFmtId="164" fontId="2" fillId="3" borderId="31" xfId="0" applyNumberFormat="1" applyFont="1" applyFill="1" applyBorder="1" applyAlignment="1">
      <alignment horizontal="center" vertical="top" wrapText="1"/>
    </xf>
    <xf numFmtId="164" fontId="2" fillId="8" borderId="41" xfId="0" applyNumberFormat="1" applyFont="1" applyFill="1" applyBorder="1" applyAlignment="1">
      <alignment horizontal="center" vertical="top" wrapText="1"/>
    </xf>
    <xf numFmtId="3" fontId="1" fillId="6" borderId="36" xfId="0" applyNumberFormat="1" applyFont="1" applyFill="1" applyBorder="1" applyAlignment="1">
      <alignment vertical="top" wrapText="1"/>
    </xf>
    <xf numFmtId="164" fontId="1" fillId="6" borderId="32" xfId="0" applyNumberFormat="1" applyFont="1" applyFill="1" applyBorder="1" applyAlignment="1">
      <alignment horizontal="center" vertical="top"/>
    </xf>
    <xf numFmtId="164" fontId="2" fillId="8" borderId="31" xfId="0" applyNumberFormat="1" applyFont="1" applyFill="1" applyBorder="1" applyAlignment="1">
      <alignment horizontal="center" vertical="top" wrapText="1"/>
    </xf>
    <xf numFmtId="164" fontId="1" fillId="0" borderId="31" xfId="0" applyNumberFormat="1" applyFont="1" applyBorder="1" applyAlignment="1">
      <alignment horizontal="center" vertical="top" wrapText="1"/>
    </xf>
    <xf numFmtId="164" fontId="1" fillId="6" borderId="31" xfId="0" applyNumberFormat="1" applyFont="1" applyFill="1" applyBorder="1" applyAlignment="1">
      <alignment horizontal="center" vertical="top" wrapText="1"/>
    </xf>
    <xf numFmtId="164" fontId="1" fillId="8" borderId="31" xfId="0" applyNumberFormat="1" applyFont="1" applyFill="1" applyBorder="1" applyAlignment="1">
      <alignment horizontal="center" vertical="top" wrapText="1"/>
    </xf>
    <xf numFmtId="164" fontId="2" fillId="5" borderId="55" xfId="0" applyNumberFormat="1" applyFont="1" applyFill="1" applyBorder="1" applyAlignment="1">
      <alignment horizontal="center" vertical="top"/>
    </xf>
    <xf numFmtId="164" fontId="1" fillId="6" borderId="61"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164" fontId="1" fillId="6" borderId="58" xfId="0" applyNumberFormat="1" applyFont="1" applyFill="1" applyBorder="1" applyAlignment="1">
      <alignment horizontal="center" vertical="top"/>
    </xf>
    <xf numFmtId="164" fontId="2" fillId="8" borderId="40"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3" fontId="1" fillId="6" borderId="13" xfId="0" applyNumberFormat="1" applyFont="1" applyFill="1" applyBorder="1" applyAlignment="1">
      <alignment vertical="top" wrapText="1"/>
    </xf>
    <xf numFmtId="3" fontId="1" fillId="6" borderId="13" xfId="0" applyNumberFormat="1" applyFont="1" applyFill="1" applyBorder="1" applyAlignment="1">
      <alignment horizontal="center" vertical="top"/>
    </xf>
    <xf numFmtId="3" fontId="1" fillId="6" borderId="25" xfId="0" applyNumberFormat="1" applyFont="1" applyFill="1" applyBorder="1" applyAlignment="1">
      <alignment horizontal="center" vertical="top"/>
    </xf>
    <xf numFmtId="3" fontId="1" fillId="6" borderId="6" xfId="0" applyNumberFormat="1" applyFont="1" applyFill="1" applyBorder="1" applyAlignment="1">
      <alignment horizontal="center" vertical="top"/>
    </xf>
    <xf numFmtId="3" fontId="1" fillId="7" borderId="35" xfId="0" applyNumberFormat="1" applyFont="1" applyFill="1" applyBorder="1" applyAlignment="1">
      <alignment horizontal="center" vertical="top"/>
    </xf>
    <xf numFmtId="49" fontId="1" fillId="7" borderId="12" xfId="0" applyNumberFormat="1" applyFont="1" applyFill="1" applyBorder="1" applyAlignment="1">
      <alignment horizontal="center" vertical="top"/>
    </xf>
    <xf numFmtId="49" fontId="1" fillId="7" borderId="35" xfId="0" applyNumberFormat="1" applyFont="1" applyFill="1" applyBorder="1" applyAlignment="1">
      <alignment horizontal="center" vertical="top"/>
    </xf>
    <xf numFmtId="3" fontId="1" fillId="7" borderId="22"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6" borderId="22" xfId="0" applyNumberFormat="1" applyFont="1" applyFill="1" applyBorder="1" applyAlignment="1">
      <alignment horizontal="center" vertical="top"/>
    </xf>
    <xf numFmtId="3" fontId="1" fillId="7" borderId="3"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xf>
    <xf numFmtId="3" fontId="1" fillId="0" borderId="15" xfId="0" applyNumberFormat="1" applyFont="1" applyFill="1" applyBorder="1" applyAlignment="1">
      <alignment horizontal="center" vertical="top"/>
    </xf>
    <xf numFmtId="3" fontId="1" fillId="0" borderId="12" xfId="0" applyNumberFormat="1" applyFont="1" applyFill="1" applyBorder="1" applyAlignment="1">
      <alignment horizontal="center" vertical="top"/>
    </xf>
    <xf numFmtId="3" fontId="1" fillId="6" borderId="48" xfId="0" applyNumberFormat="1" applyFont="1" applyFill="1" applyBorder="1" applyAlignment="1">
      <alignment horizontal="center" vertical="top"/>
    </xf>
    <xf numFmtId="3" fontId="1" fillId="6" borderId="68" xfId="0" applyNumberFormat="1" applyFont="1" applyFill="1" applyBorder="1" applyAlignment="1">
      <alignment horizontal="center" vertical="top"/>
    </xf>
    <xf numFmtId="3" fontId="1" fillId="6" borderId="33" xfId="0" applyNumberFormat="1" applyFont="1" applyFill="1" applyBorder="1" applyAlignment="1">
      <alignment horizontal="center" vertical="top"/>
    </xf>
    <xf numFmtId="3" fontId="1" fillId="6" borderId="12" xfId="0" applyNumberFormat="1" applyFont="1" applyFill="1" applyBorder="1" applyAlignment="1">
      <alignment horizontal="center" vertical="center" wrapText="1"/>
    </xf>
    <xf numFmtId="164" fontId="1" fillId="6" borderId="35" xfId="0" applyNumberFormat="1" applyFont="1" applyFill="1" applyBorder="1" applyAlignment="1">
      <alignment horizontal="center" vertical="top" wrapText="1"/>
    </xf>
    <xf numFmtId="49" fontId="1" fillId="6" borderId="35" xfId="0" applyNumberFormat="1" applyFont="1" applyFill="1" applyBorder="1" applyAlignment="1">
      <alignment horizontal="center" vertical="top"/>
    </xf>
    <xf numFmtId="49" fontId="1" fillId="6" borderId="33" xfId="0" applyNumberFormat="1" applyFont="1" applyFill="1" applyBorder="1" applyAlignment="1">
      <alignment horizontal="center" vertical="top"/>
    </xf>
    <xf numFmtId="3" fontId="1" fillId="7" borderId="21" xfId="0" applyNumberFormat="1" applyFont="1" applyFill="1" applyBorder="1" applyAlignment="1">
      <alignment horizontal="left" vertical="top"/>
    </xf>
    <xf numFmtId="164" fontId="1" fillId="6" borderId="7" xfId="0" applyNumberFormat="1" applyFont="1" applyFill="1" applyBorder="1" applyAlignment="1">
      <alignment horizontal="center" vertical="top"/>
    </xf>
    <xf numFmtId="164" fontId="9" fillId="6" borderId="15" xfId="0" applyNumberFormat="1" applyFont="1" applyFill="1" applyBorder="1" applyAlignment="1">
      <alignment horizontal="center" vertical="top"/>
    </xf>
    <xf numFmtId="49" fontId="1" fillId="0" borderId="18" xfId="0" applyNumberFormat="1" applyFont="1" applyFill="1" applyBorder="1" applyAlignment="1">
      <alignment horizontal="center" vertical="top" wrapText="1"/>
    </xf>
    <xf numFmtId="49" fontId="1" fillId="0" borderId="30" xfId="0" applyNumberFormat="1" applyFont="1" applyFill="1" applyBorder="1" applyAlignment="1">
      <alignment horizontal="center" vertical="top" wrapText="1"/>
    </xf>
    <xf numFmtId="164" fontId="2" fillId="3" borderId="43" xfId="0" applyNumberFormat="1" applyFont="1" applyFill="1" applyBorder="1" applyAlignment="1">
      <alignment horizontal="center" vertical="top" wrapText="1"/>
    </xf>
    <xf numFmtId="164" fontId="1" fillId="6" borderId="62"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3" fontId="9" fillId="6" borderId="16" xfId="0" applyNumberFormat="1" applyFont="1" applyFill="1" applyBorder="1" applyAlignment="1">
      <alignment horizontal="center" vertical="top"/>
    </xf>
    <xf numFmtId="3" fontId="1" fillId="6" borderId="0" xfId="0" applyNumberFormat="1" applyFont="1" applyFill="1" applyBorder="1" applyAlignment="1">
      <alignment horizontal="center" vertical="top"/>
    </xf>
    <xf numFmtId="3" fontId="1" fillId="6" borderId="38" xfId="0" applyNumberFormat="1" applyFont="1" applyFill="1" applyBorder="1" applyAlignment="1">
      <alignment horizontal="center" vertical="top"/>
    </xf>
    <xf numFmtId="3" fontId="1" fillId="6" borderId="7"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3" fontId="1" fillId="6" borderId="43" xfId="0" applyNumberFormat="1" applyFont="1" applyFill="1" applyBorder="1" applyAlignment="1">
      <alignment horizontal="center" vertical="top" wrapText="1"/>
    </xf>
    <xf numFmtId="164" fontId="1" fillId="6" borderId="73" xfId="0" applyNumberFormat="1" applyFont="1" applyFill="1" applyBorder="1" applyAlignment="1">
      <alignment horizontal="center" vertical="top"/>
    </xf>
    <xf numFmtId="0" fontId="1" fillId="6" borderId="69" xfId="0" applyFont="1" applyFill="1" applyBorder="1" applyAlignment="1">
      <alignment horizontal="left" vertical="top" wrapText="1"/>
    </xf>
    <xf numFmtId="3" fontId="2" fillId="6" borderId="4" xfId="0" applyNumberFormat="1" applyFont="1" applyFill="1" applyBorder="1" applyAlignment="1">
      <alignment vertical="top" wrapText="1"/>
    </xf>
    <xf numFmtId="49" fontId="2" fillId="4" borderId="21" xfId="0" applyNumberFormat="1" applyFont="1" applyFill="1" applyBorder="1" applyAlignment="1">
      <alignment horizontal="center" vertical="top"/>
    </xf>
    <xf numFmtId="49" fontId="2" fillId="6" borderId="30" xfId="0" applyNumberFormat="1" applyFont="1" applyFill="1" applyBorder="1" applyAlignment="1">
      <alignment horizontal="center" vertical="center"/>
    </xf>
    <xf numFmtId="49" fontId="2" fillId="6" borderId="33" xfId="0" applyNumberFormat="1" applyFont="1" applyFill="1" applyBorder="1" applyAlignment="1">
      <alignment horizontal="center" vertical="center"/>
    </xf>
    <xf numFmtId="3" fontId="1" fillId="6" borderId="18" xfId="0" applyNumberFormat="1" applyFont="1" applyFill="1" applyBorder="1" applyAlignment="1">
      <alignment horizontal="left" vertical="top" wrapText="1"/>
    </xf>
    <xf numFmtId="3" fontId="9" fillId="6" borderId="43" xfId="0" applyNumberFormat="1" applyFont="1" applyFill="1" applyBorder="1" applyAlignment="1">
      <alignment horizontal="center" vertical="top"/>
    </xf>
    <xf numFmtId="164" fontId="1" fillId="6" borderId="49" xfId="0" applyNumberFormat="1" applyFont="1" applyFill="1" applyBorder="1" applyAlignment="1">
      <alignment horizontal="center" vertical="top"/>
    </xf>
    <xf numFmtId="49" fontId="1" fillId="6" borderId="12" xfId="0" applyNumberFormat="1" applyFont="1" applyFill="1" applyBorder="1" applyAlignment="1">
      <alignment horizontal="center" vertical="top"/>
    </xf>
    <xf numFmtId="3" fontId="17" fillId="6" borderId="12" xfId="0" applyNumberFormat="1" applyFont="1" applyFill="1" applyBorder="1" applyAlignment="1">
      <alignment vertical="top" wrapText="1"/>
    </xf>
    <xf numFmtId="3" fontId="17" fillId="6" borderId="21" xfId="0" applyNumberFormat="1" applyFont="1" applyFill="1" applyBorder="1" applyAlignment="1">
      <alignment horizontal="left" vertical="top" wrapText="1"/>
    </xf>
    <xf numFmtId="164" fontId="1" fillId="6" borderId="5" xfId="0" applyNumberFormat="1" applyFont="1" applyFill="1" applyBorder="1" applyAlignment="1">
      <alignment horizontal="center" vertical="top"/>
    </xf>
    <xf numFmtId="3" fontId="6" fillId="6" borderId="30" xfId="0" applyNumberFormat="1" applyFont="1" applyFill="1" applyBorder="1" applyAlignment="1">
      <alignment vertical="top" wrapText="1"/>
    </xf>
    <xf numFmtId="3" fontId="1" fillId="6" borderId="29" xfId="0" applyNumberFormat="1" applyFont="1" applyFill="1" applyBorder="1" applyAlignment="1">
      <alignment horizontal="left" vertical="top" wrapText="1"/>
    </xf>
    <xf numFmtId="164" fontId="1" fillId="6" borderId="15" xfId="0" applyNumberFormat="1" applyFont="1" applyFill="1" applyBorder="1" applyAlignment="1">
      <alignment horizontal="center" vertical="top"/>
    </xf>
    <xf numFmtId="3" fontId="1" fillId="6" borderId="36" xfId="0" applyNumberFormat="1" applyFont="1" applyFill="1" applyBorder="1" applyAlignment="1">
      <alignment horizontal="center" vertical="top" wrapText="1"/>
    </xf>
    <xf numFmtId="3" fontId="18" fillId="6" borderId="65" xfId="0" applyNumberFormat="1" applyFont="1" applyFill="1" applyBorder="1" applyAlignment="1">
      <alignment horizontal="center" vertical="top" wrapText="1"/>
    </xf>
    <xf numFmtId="164" fontId="1" fillId="0" borderId="0" xfId="0" applyNumberFormat="1" applyFont="1" applyAlignment="1">
      <alignment vertical="top"/>
    </xf>
    <xf numFmtId="3" fontId="1" fillId="6" borderId="16" xfId="0" applyNumberFormat="1" applyFont="1" applyFill="1" applyBorder="1" applyAlignment="1">
      <alignment horizontal="center" vertical="top"/>
    </xf>
    <xf numFmtId="0" fontId="1" fillId="6" borderId="12" xfId="0" applyFont="1" applyFill="1" applyBorder="1" applyAlignment="1">
      <alignment horizontal="center" vertical="top" wrapText="1"/>
    </xf>
    <xf numFmtId="3" fontId="1" fillId="6" borderId="35" xfId="0" applyNumberFormat="1" applyFont="1" applyFill="1" applyBorder="1" applyAlignment="1">
      <alignment horizontal="center" vertical="top"/>
    </xf>
    <xf numFmtId="3" fontId="1" fillId="7" borderId="62" xfId="0" applyNumberFormat="1" applyFont="1" applyFill="1" applyBorder="1" applyAlignment="1">
      <alignment horizontal="center" vertical="top" wrapText="1"/>
    </xf>
    <xf numFmtId="3" fontId="1" fillId="0" borderId="23" xfId="0" applyNumberFormat="1" applyFont="1" applyFill="1" applyBorder="1" applyAlignment="1">
      <alignment horizontal="center" vertical="top" wrapText="1"/>
    </xf>
    <xf numFmtId="3" fontId="1" fillId="6" borderId="27" xfId="0" applyNumberFormat="1" applyFont="1" applyFill="1" applyBorder="1" applyAlignment="1">
      <alignment horizontal="center" vertical="top"/>
    </xf>
    <xf numFmtId="3" fontId="1" fillId="0" borderId="27" xfId="0" applyNumberFormat="1" applyFont="1" applyFill="1" applyBorder="1" applyAlignment="1">
      <alignment horizontal="center" vertical="top" wrapText="1"/>
    </xf>
    <xf numFmtId="164" fontId="1" fillId="6" borderId="14" xfId="1" applyNumberFormat="1" applyFont="1" applyFill="1" applyBorder="1" applyAlignment="1">
      <alignment horizontal="center" vertical="top"/>
    </xf>
    <xf numFmtId="3" fontId="8" fillId="0" borderId="72" xfId="0" applyNumberFormat="1" applyFont="1" applyBorder="1" applyAlignment="1">
      <alignment horizontal="center" vertical="top"/>
    </xf>
    <xf numFmtId="164" fontId="1" fillId="0" borderId="71" xfId="1"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1" fillId="6" borderId="18" xfId="0" applyNumberFormat="1" applyFont="1" applyFill="1" applyBorder="1" applyAlignment="1">
      <alignment vertical="top" wrapText="1"/>
    </xf>
    <xf numFmtId="3" fontId="1" fillId="6" borderId="29" xfId="0" applyNumberFormat="1" applyFont="1" applyFill="1" applyBorder="1" applyAlignment="1">
      <alignment vertical="top" wrapText="1"/>
    </xf>
    <xf numFmtId="3" fontId="1" fillId="0" borderId="18" xfId="0" applyNumberFormat="1" applyFont="1" applyFill="1" applyBorder="1" applyAlignment="1">
      <alignment horizontal="center" vertical="top" wrapText="1"/>
    </xf>
    <xf numFmtId="3" fontId="1" fillId="6" borderId="18" xfId="0" applyNumberFormat="1" applyFont="1" applyFill="1" applyBorder="1" applyAlignment="1">
      <alignment horizontal="center" vertical="top" wrapText="1"/>
    </xf>
    <xf numFmtId="3" fontId="1" fillId="6" borderId="33" xfId="0" applyNumberFormat="1" applyFont="1" applyFill="1" applyBorder="1" applyAlignment="1">
      <alignment horizontal="center" vertical="center" wrapText="1"/>
    </xf>
    <xf numFmtId="164" fontId="2" fillId="4" borderId="11" xfId="0" applyNumberFormat="1" applyFont="1" applyFill="1" applyBorder="1" applyAlignment="1">
      <alignment horizontal="center" vertical="top"/>
    </xf>
    <xf numFmtId="164" fontId="2" fillId="5" borderId="13" xfId="0" applyNumberFormat="1" applyFont="1" applyFill="1" applyBorder="1" applyAlignment="1">
      <alignment horizontal="center" vertical="top"/>
    </xf>
    <xf numFmtId="164" fontId="1" fillId="0" borderId="0" xfId="0" applyNumberFormat="1" applyFont="1" applyBorder="1" applyAlignment="1">
      <alignment vertical="top"/>
    </xf>
    <xf numFmtId="164" fontId="1" fillId="6" borderId="12" xfId="0" applyNumberFormat="1" applyFont="1" applyFill="1" applyBorder="1" applyAlignment="1">
      <alignment horizontal="center" vertical="center" textRotation="90" wrapText="1"/>
    </xf>
    <xf numFmtId="164" fontId="1" fillId="6" borderId="33" xfId="0" applyNumberFormat="1" applyFont="1" applyFill="1" applyBorder="1" applyAlignment="1">
      <alignment horizontal="center" vertical="center" textRotation="90" wrapText="1"/>
    </xf>
    <xf numFmtId="3" fontId="14" fillId="6" borderId="13" xfId="0" applyNumberFormat="1" applyFont="1" applyFill="1" applyBorder="1" applyAlignment="1">
      <alignment horizontal="center" vertical="top" wrapText="1"/>
    </xf>
    <xf numFmtId="3" fontId="2" fillId="6" borderId="35" xfId="0" applyNumberFormat="1" applyFont="1" applyFill="1" applyBorder="1" applyAlignment="1">
      <alignment horizontal="center" vertical="center" wrapText="1"/>
    </xf>
    <xf numFmtId="164" fontId="1" fillId="6" borderId="13" xfId="0" applyNumberFormat="1" applyFont="1" applyFill="1" applyBorder="1" applyAlignment="1">
      <alignment horizontal="center" vertical="top"/>
    </xf>
    <xf numFmtId="164" fontId="1" fillId="6" borderId="38" xfId="0" applyNumberFormat="1" applyFont="1" applyFill="1" applyBorder="1" applyAlignment="1">
      <alignment horizontal="center" vertical="top" wrapText="1"/>
    </xf>
    <xf numFmtId="3" fontId="2" fillId="6" borderId="13" xfId="2" applyNumberFormat="1" applyFont="1" applyFill="1" applyBorder="1" applyAlignment="1">
      <alignment horizontal="center" vertical="top"/>
    </xf>
    <xf numFmtId="3" fontId="1" fillId="6" borderId="59" xfId="0" applyNumberFormat="1" applyFont="1" applyFill="1" applyBorder="1" applyAlignment="1">
      <alignment horizontal="center" vertical="top"/>
    </xf>
    <xf numFmtId="0" fontId="1" fillId="0" borderId="0" xfId="0" applyFont="1" applyAlignment="1">
      <alignment vertical="top"/>
    </xf>
    <xf numFmtId="49" fontId="2" fillId="4" borderId="11" xfId="0" applyNumberFormat="1" applyFont="1" applyFill="1" applyBorder="1" applyAlignment="1">
      <alignment vertical="top"/>
    </xf>
    <xf numFmtId="49" fontId="2" fillId="5" borderId="12" xfId="0" applyNumberFormat="1" applyFont="1" applyFill="1" applyBorder="1" applyAlignment="1">
      <alignment vertical="top"/>
    </xf>
    <xf numFmtId="3" fontId="1" fillId="6" borderId="4" xfId="0" applyNumberFormat="1" applyFont="1" applyFill="1" applyBorder="1" applyAlignment="1">
      <alignment horizontal="center" vertical="top"/>
    </xf>
    <xf numFmtId="164" fontId="2" fillId="6" borderId="13" xfId="0" applyNumberFormat="1" applyFont="1" applyFill="1" applyBorder="1" applyAlignment="1">
      <alignment horizontal="center" vertical="top"/>
    </xf>
    <xf numFmtId="3" fontId="1" fillId="6" borderId="33" xfId="0" applyNumberFormat="1" applyFont="1" applyFill="1" applyBorder="1" applyAlignment="1">
      <alignment horizontal="center" vertical="top" wrapText="1"/>
    </xf>
    <xf numFmtId="49" fontId="1" fillId="6" borderId="0" xfId="0" applyNumberFormat="1" applyFont="1" applyFill="1" applyBorder="1" applyAlignment="1">
      <alignment horizontal="center" vertical="top"/>
    </xf>
    <xf numFmtId="0" fontId="1" fillId="6" borderId="38" xfId="0" applyFont="1" applyFill="1" applyBorder="1" applyAlignment="1">
      <alignment horizontal="center" vertical="top" wrapText="1"/>
    </xf>
    <xf numFmtId="164" fontId="15" fillId="6" borderId="14" xfId="0" applyNumberFormat="1" applyFont="1" applyFill="1" applyBorder="1" applyAlignment="1">
      <alignment horizontal="center" vertical="top"/>
    </xf>
    <xf numFmtId="164" fontId="15" fillId="6" borderId="16" xfId="0" applyNumberFormat="1" applyFont="1" applyFill="1" applyBorder="1" applyAlignment="1">
      <alignment horizontal="center" vertical="top"/>
    </xf>
    <xf numFmtId="3" fontId="1" fillId="5" borderId="56" xfId="0" applyNumberFormat="1" applyFont="1" applyFill="1" applyBorder="1" applyAlignment="1">
      <alignment horizontal="center" vertical="top" wrapText="1"/>
    </xf>
    <xf numFmtId="3" fontId="1" fillId="5" borderId="54" xfId="0" applyNumberFormat="1" applyFont="1" applyFill="1" applyBorder="1" applyAlignment="1">
      <alignment horizontal="center" vertical="top" wrapText="1"/>
    </xf>
    <xf numFmtId="3" fontId="1" fillId="6" borderId="6"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22" xfId="0" applyNumberFormat="1" applyFont="1" applyFill="1" applyBorder="1" applyAlignment="1">
      <alignment horizontal="center" vertical="top"/>
    </xf>
    <xf numFmtId="3" fontId="2" fillId="6" borderId="22"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49" fontId="2" fillId="5" borderId="22" xfId="0" applyNumberFormat="1" applyFont="1" applyFill="1" applyBorder="1" applyAlignment="1">
      <alignment horizontal="center" vertical="top"/>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0" fontId="1" fillId="0" borderId="14" xfId="0" applyFont="1" applyBorder="1" applyAlignment="1">
      <alignment vertical="top" wrapText="1"/>
    </xf>
    <xf numFmtId="3" fontId="2" fillId="4" borderId="21" xfId="0" applyNumberFormat="1" applyFont="1" applyFill="1" applyBorder="1" applyAlignment="1">
      <alignment horizontal="center" vertical="top"/>
    </xf>
    <xf numFmtId="3" fontId="2" fillId="0" borderId="3" xfId="0" applyNumberFormat="1" applyFont="1" applyFill="1" applyBorder="1" applyAlignment="1">
      <alignment horizontal="center" vertical="top" wrapText="1"/>
    </xf>
    <xf numFmtId="0" fontId="1" fillId="6" borderId="11" xfId="0" applyFont="1" applyFill="1" applyBorder="1" applyAlignment="1">
      <alignment horizontal="left" vertical="top" wrapText="1"/>
    </xf>
    <xf numFmtId="3" fontId="2" fillId="6" borderId="13" xfId="0" applyNumberFormat="1" applyFont="1" applyFill="1" applyBorder="1" applyAlignment="1">
      <alignment horizontal="center" vertical="top"/>
    </xf>
    <xf numFmtId="3" fontId="2" fillId="6" borderId="3"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3" fontId="1" fillId="6" borderId="22" xfId="0" applyNumberFormat="1" applyFont="1" applyFill="1" applyBorder="1" applyAlignment="1">
      <alignment horizontal="center" vertical="top" wrapText="1"/>
    </xf>
    <xf numFmtId="49" fontId="2" fillId="6" borderId="13" xfId="0" applyNumberFormat="1" applyFont="1" applyFill="1" applyBorder="1" applyAlignment="1">
      <alignment horizontal="center" vertical="top"/>
    </xf>
    <xf numFmtId="3" fontId="1" fillId="0" borderId="0" xfId="0" applyNumberFormat="1" applyFont="1" applyBorder="1" applyAlignment="1">
      <alignment vertical="top"/>
    </xf>
    <xf numFmtId="49" fontId="2" fillId="6" borderId="47" xfId="0" applyNumberFormat="1" applyFont="1" applyFill="1" applyBorder="1" applyAlignment="1">
      <alignment vertical="top"/>
    </xf>
    <xf numFmtId="3" fontId="1" fillId="7" borderId="15" xfId="0" applyNumberFormat="1" applyFont="1" applyFill="1" applyBorder="1" applyAlignment="1">
      <alignment horizontal="center" vertical="top"/>
    </xf>
    <xf numFmtId="3" fontId="1" fillId="7" borderId="32" xfId="0" applyNumberFormat="1" applyFont="1" applyFill="1" applyBorder="1" applyAlignment="1">
      <alignment vertical="top" wrapText="1"/>
    </xf>
    <xf numFmtId="3" fontId="1" fillId="7" borderId="12" xfId="0" applyNumberFormat="1" applyFont="1" applyFill="1" applyBorder="1" applyAlignment="1">
      <alignment horizontal="center" vertical="top"/>
    </xf>
    <xf numFmtId="3" fontId="1" fillId="7" borderId="58" xfId="0" applyNumberFormat="1" applyFont="1" applyFill="1" applyBorder="1" applyAlignment="1">
      <alignment vertical="top" wrapText="1"/>
    </xf>
    <xf numFmtId="3" fontId="1" fillId="7" borderId="67" xfId="0" applyNumberFormat="1" applyFont="1" applyFill="1" applyBorder="1" applyAlignment="1">
      <alignment horizontal="center" vertical="top"/>
    </xf>
    <xf numFmtId="3" fontId="6" fillId="6" borderId="3" xfId="0" applyNumberFormat="1" applyFont="1" applyFill="1" applyBorder="1" applyAlignment="1">
      <alignment horizontal="center" vertical="top" wrapText="1"/>
    </xf>
    <xf numFmtId="3" fontId="5" fillId="6" borderId="3"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3" fontId="1" fillId="0" borderId="46" xfId="0" applyNumberFormat="1" applyFont="1" applyFill="1" applyBorder="1" applyAlignment="1">
      <alignment horizontal="center" vertical="top"/>
    </xf>
    <xf numFmtId="3" fontId="1" fillId="6" borderId="46" xfId="0" applyNumberFormat="1" applyFont="1" applyFill="1" applyBorder="1" applyAlignment="1">
      <alignment horizontal="center" vertical="top"/>
    </xf>
    <xf numFmtId="3" fontId="1" fillId="0" borderId="32" xfId="0" applyNumberFormat="1" applyFont="1" applyFill="1" applyBorder="1" applyAlignment="1">
      <alignment vertical="top" wrapText="1"/>
    </xf>
    <xf numFmtId="3" fontId="2" fillId="6" borderId="0" xfId="0" applyNumberFormat="1" applyFont="1" applyFill="1" applyBorder="1" applyAlignment="1">
      <alignment horizontal="center" vertical="top"/>
    </xf>
    <xf numFmtId="3" fontId="1" fillId="6" borderId="22" xfId="0" applyNumberFormat="1" applyFont="1" applyFill="1" applyBorder="1" applyAlignment="1">
      <alignment vertical="top" wrapText="1"/>
    </xf>
    <xf numFmtId="3" fontId="2" fillId="6" borderId="38" xfId="0" applyNumberFormat="1" applyFont="1" applyFill="1" applyBorder="1" applyAlignment="1">
      <alignment horizontal="center" vertical="top"/>
    </xf>
    <xf numFmtId="3" fontId="1" fillId="6" borderId="7" xfId="0" applyNumberFormat="1" applyFont="1" applyFill="1" applyBorder="1" applyAlignment="1">
      <alignment horizontal="center" vertical="top"/>
    </xf>
    <xf numFmtId="3" fontId="1" fillId="6" borderId="14" xfId="0" applyNumberFormat="1" applyFont="1" applyFill="1" applyBorder="1" applyAlignment="1">
      <alignment vertical="top" wrapText="1"/>
    </xf>
    <xf numFmtId="3" fontId="1" fillId="6" borderId="5" xfId="0" applyNumberFormat="1" applyFont="1" applyFill="1" applyBorder="1" applyAlignment="1">
      <alignment vertical="top" wrapText="1"/>
    </xf>
    <xf numFmtId="3" fontId="1" fillId="6" borderId="4"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wrapText="1"/>
    </xf>
    <xf numFmtId="3" fontId="1" fillId="6" borderId="48" xfId="0" applyNumberFormat="1" applyFont="1" applyFill="1" applyBorder="1" applyAlignment="1">
      <alignment horizontal="center" vertical="top" wrapText="1"/>
    </xf>
    <xf numFmtId="3" fontId="2" fillId="6" borderId="13" xfId="0" applyNumberFormat="1" applyFont="1" applyFill="1" applyBorder="1" applyAlignment="1">
      <alignment vertical="top" wrapText="1"/>
    </xf>
    <xf numFmtId="3" fontId="1" fillId="6" borderId="4" xfId="0" applyNumberFormat="1" applyFont="1" applyFill="1" applyBorder="1" applyAlignment="1">
      <alignment vertical="top" wrapText="1"/>
    </xf>
    <xf numFmtId="49" fontId="1" fillId="6" borderId="13" xfId="0" applyNumberFormat="1" applyFont="1" applyFill="1" applyBorder="1" applyAlignment="1">
      <alignment horizontal="center" vertical="top"/>
    </xf>
    <xf numFmtId="3" fontId="2" fillId="6" borderId="13" xfId="0" applyNumberFormat="1" applyFont="1" applyFill="1" applyBorder="1" applyAlignment="1">
      <alignment horizontal="left" vertical="top" wrapText="1"/>
    </xf>
    <xf numFmtId="3" fontId="1" fillId="6" borderId="70" xfId="0" applyNumberFormat="1" applyFont="1" applyFill="1" applyBorder="1" applyAlignment="1">
      <alignment horizontal="center" vertical="top"/>
    </xf>
    <xf numFmtId="3" fontId="1" fillId="6" borderId="0" xfId="0" applyNumberFormat="1" applyFont="1" applyFill="1" applyBorder="1" applyAlignment="1">
      <alignment horizontal="left" vertical="top" wrapText="1"/>
    </xf>
    <xf numFmtId="3" fontId="2" fillId="6" borderId="12"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3" fontId="1" fillId="6" borderId="62" xfId="0" applyNumberFormat="1" applyFont="1" applyFill="1" applyBorder="1" applyAlignment="1">
      <alignment horizontal="left" vertical="top" wrapText="1"/>
    </xf>
    <xf numFmtId="3" fontId="1" fillId="6" borderId="3" xfId="0" applyNumberFormat="1" applyFont="1" applyFill="1" applyBorder="1" applyAlignment="1">
      <alignment horizontal="left" vertical="top" wrapText="1"/>
    </xf>
    <xf numFmtId="3" fontId="1" fillId="6" borderId="44" xfId="0" applyNumberFormat="1" applyFont="1" applyFill="1" applyBorder="1" applyAlignment="1">
      <alignment horizontal="left" vertical="top" wrapText="1"/>
    </xf>
    <xf numFmtId="164" fontId="14" fillId="6" borderId="47" xfId="0" applyNumberFormat="1" applyFont="1" applyFill="1" applyBorder="1" applyAlignment="1">
      <alignment vertical="top" wrapText="1"/>
    </xf>
    <xf numFmtId="0" fontId="1" fillId="0" borderId="0" xfId="0" applyFont="1" applyBorder="1" applyAlignment="1">
      <alignment vertical="top" wrapText="1"/>
    </xf>
    <xf numFmtId="3" fontId="2" fillId="0" borderId="46" xfId="0" applyNumberFormat="1" applyFont="1" applyBorder="1" applyAlignment="1">
      <alignment horizontal="center" vertical="top"/>
    </xf>
    <xf numFmtId="3" fontId="9" fillId="0" borderId="16" xfId="0" applyNumberFormat="1" applyFont="1" applyFill="1" applyBorder="1" applyAlignment="1">
      <alignment horizontal="center" vertical="top"/>
    </xf>
    <xf numFmtId="3" fontId="1" fillId="6" borderId="5" xfId="0" applyNumberFormat="1" applyFont="1" applyFill="1" applyBorder="1" applyAlignment="1">
      <alignment horizontal="left" vertical="top" wrapText="1"/>
    </xf>
    <xf numFmtId="0" fontId="1" fillId="0" borderId="24" xfId="0" applyFont="1" applyBorder="1" applyAlignment="1">
      <alignment vertical="top" wrapText="1"/>
    </xf>
    <xf numFmtId="49" fontId="1" fillId="7" borderId="12" xfId="0" applyNumberFormat="1" applyFont="1" applyFill="1" applyBorder="1" applyAlignment="1">
      <alignment horizontal="center" vertical="top" wrapText="1"/>
    </xf>
    <xf numFmtId="164" fontId="1" fillId="0" borderId="59" xfId="0" applyNumberFormat="1" applyFont="1" applyBorder="1" applyAlignment="1">
      <alignment horizontal="center" vertical="top"/>
    </xf>
    <xf numFmtId="3" fontId="2" fillId="8" borderId="41" xfId="0" applyNumberFormat="1" applyFont="1" applyFill="1" applyBorder="1" applyAlignment="1">
      <alignment horizontal="center" vertical="top"/>
    </xf>
    <xf numFmtId="3" fontId="6" fillId="6" borderId="7" xfId="0" applyNumberFormat="1" applyFont="1" applyFill="1" applyBorder="1" applyAlignment="1">
      <alignment horizontal="center" vertical="top"/>
    </xf>
    <xf numFmtId="3" fontId="6" fillId="6" borderId="16" xfId="0" applyNumberFormat="1" applyFont="1" applyFill="1" applyBorder="1" applyAlignment="1">
      <alignment horizontal="center" vertical="top"/>
    </xf>
    <xf numFmtId="3" fontId="6" fillId="6" borderId="43" xfId="0" applyNumberFormat="1" applyFont="1" applyFill="1" applyBorder="1" applyAlignment="1">
      <alignment horizontal="center" vertical="top"/>
    </xf>
    <xf numFmtId="0" fontId="22" fillId="0" borderId="22" xfId="0" applyFont="1" applyBorder="1" applyAlignment="1">
      <alignment vertical="top" wrapText="1"/>
    </xf>
    <xf numFmtId="3" fontId="2" fillId="8" borderId="26" xfId="0" applyNumberFormat="1" applyFont="1" applyFill="1" applyBorder="1" applyAlignment="1">
      <alignment horizontal="center" vertical="top"/>
    </xf>
    <xf numFmtId="164" fontId="9" fillId="6" borderId="6" xfId="0" applyNumberFormat="1" applyFont="1" applyFill="1" applyBorder="1" applyAlignment="1">
      <alignment horizontal="center" vertical="top"/>
    </xf>
    <xf numFmtId="3" fontId="2" fillId="8" borderId="31" xfId="0" applyNumberFormat="1" applyFont="1" applyFill="1" applyBorder="1" applyAlignment="1">
      <alignment horizontal="center" vertical="top"/>
    </xf>
    <xf numFmtId="3" fontId="1" fillId="6" borderId="33" xfId="0" applyNumberFormat="1" applyFont="1" applyFill="1" applyBorder="1" applyAlignment="1">
      <alignment horizontal="center" vertical="top" textRotation="90" wrapText="1"/>
    </xf>
    <xf numFmtId="3" fontId="1" fillId="6" borderId="30" xfId="0" applyNumberFormat="1" applyFont="1" applyFill="1" applyBorder="1" applyAlignment="1">
      <alignment horizontal="center" vertical="top" textRotation="90" wrapText="1"/>
    </xf>
    <xf numFmtId="3" fontId="1" fillId="0" borderId="43" xfId="0" applyNumberFormat="1" applyFont="1" applyFill="1" applyBorder="1" applyAlignment="1">
      <alignment horizontal="center" vertical="top"/>
    </xf>
    <xf numFmtId="3" fontId="1" fillId="6" borderId="22" xfId="0" applyNumberFormat="1" applyFont="1" applyFill="1" applyBorder="1" applyAlignment="1">
      <alignment horizontal="center" vertical="top" textRotation="90" wrapText="1"/>
    </xf>
    <xf numFmtId="3" fontId="1" fillId="0" borderId="30" xfId="0" applyNumberFormat="1" applyFont="1" applyFill="1" applyBorder="1" applyAlignment="1">
      <alignment horizontal="center" vertical="top" wrapText="1"/>
    </xf>
    <xf numFmtId="3" fontId="16" fillId="6" borderId="13" xfId="0" applyNumberFormat="1" applyFont="1" applyFill="1" applyBorder="1" applyAlignment="1">
      <alignment horizontal="center" vertical="center" textRotation="90" wrapText="1"/>
    </xf>
    <xf numFmtId="3" fontId="1" fillId="0" borderId="14" xfId="0" applyNumberFormat="1" applyFont="1" applyFill="1" applyBorder="1" applyAlignment="1">
      <alignment horizontal="center" vertical="top"/>
    </xf>
    <xf numFmtId="3" fontId="1" fillId="0" borderId="71" xfId="1" applyNumberFormat="1" applyFont="1" applyBorder="1" applyAlignment="1">
      <alignment horizontal="center" vertical="top"/>
    </xf>
    <xf numFmtId="3" fontId="1" fillId="6" borderId="14" xfId="1" applyNumberFormat="1" applyFont="1" applyFill="1" applyBorder="1" applyAlignment="1">
      <alignment horizontal="center" vertical="top"/>
    </xf>
    <xf numFmtId="3" fontId="1" fillId="6" borderId="37" xfId="1" applyNumberFormat="1" applyFont="1" applyFill="1" applyBorder="1" applyAlignment="1">
      <alignment horizontal="center" vertical="top"/>
    </xf>
    <xf numFmtId="3" fontId="16" fillId="6" borderId="12" xfId="0" applyNumberFormat="1" applyFont="1" applyFill="1" applyBorder="1" applyAlignment="1">
      <alignment wrapText="1"/>
    </xf>
    <xf numFmtId="3" fontId="1" fillId="0" borderId="7" xfId="0" applyNumberFormat="1" applyFont="1" applyFill="1" applyBorder="1" applyAlignment="1">
      <alignment horizontal="center" vertical="top"/>
    </xf>
    <xf numFmtId="49" fontId="16" fillId="6" borderId="22" xfId="0" applyNumberFormat="1" applyFont="1" applyFill="1" applyBorder="1" applyAlignment="1">
      <alignment horizontal="center" vertical="top" textRotation="91" wrapText="1"/>
    </xf>
    <xf numFmtId="0" fontId="13" fillId="0" borderId="0" xfId="0" applyFont="1" applyAlignment="1">
      <alignment vertical="top"/>
    </xf>
    <xf numFmtId="164" fontId="16" fillId="0" borderId="0" xfId="0" applyNumberFormat="1" applyFont="1"/>
    <xf numFmtId="0" fontId="16" fillId="0" borderId="0" xfId="0" applyFont="1"/>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6" borderId="13"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xf>
    <xf numFmtId="3" fontId="2" fillId="6" borderId="33" xfId="0" applyNumberFormat="1" applyFont="1" applyFill="1" applyBorder="1" applyAlignment="1">
      <alignment horizontal="center" vertical="top"/>
    </xf>
    <xf numFmtId="0" fontId="1" fillId="6" borderId="16" xfId="0" applyFont="1" applyFill="1" applyBorder="1" applyAlignment="1">
      <alignment horizontal="center" vertical="top" wrapText="1"/>
    </xf>
    <xf numFmtId="0" fontId="1" fillId="6" borderId="43" xfId="0" applyFont="1" applyFill="1" applyBorder="1" applyAlignment="1">
      <alignment horizontal="center" vertical="top" wrapText="1"/>
    </xf>
    <xf numFmtId="0" fontId="1" fillId="6" borderId="32" xfId="1" applyFont="1" applyFill="1" applyBorder="1" applyAlignment="1">
      <alignment vertical="top" wrapText="1"/>
    </xf>
    <xf numFmtId="0" fontId="13" fillId="6" borderId="0" xfId="0" applyFont="1" applyFill="1" applyBorder="1" applyAlignment="1">
      <alignment vertical="top"/>
    </xf>
    <xf numFmtId="49" fontId="1" fillId="6" borderId="61"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5" fillId="6" borderId="12" xfId="0" applyNumberFormat="1" applyFont="1" applyFill="1" applyBorder="1" applyAlignment="1">
      <alignment horizontal="center" vertical="top" wrapText="1"/>
    </xf>
    <xf numFmtId="3" fontId="5" fillId="6" borderId="12" xfId="0" applyNumberFormat="1" applyFont="1" applyFill="1" applyBorder="1" applyAlignment="1">
      <alignment horizontal="center" vertical="top"/>
    </xf>
    <xf numFmtId="3" fontId="17" fillId="6" borderId="12" xfId="0" applyNumberFormat="1" applyFont="1" applyFill="1" applyBorder="1" applyAlignment="1">
      <alignment horizontal="center" vertical="top"/>
    </xf>
    <xf numFmtId="0" fontId="1" fillId="6" borderId="14" xfId="0" applyFont="1" applyFill="1" applyBorder="1" applyAlignment="1">
      <alignment vertical="top" wrapText="1"/>
    </xf>
    <xf numFmtId="0" fontId="0" fillId="6" borderId="11" xfId="0" applyFill="1" applyBorder="1" applyAlignment="1">
      <alignment horizontal="left" vertical="top" wrapText="1"/>
    </xf>
    <xf numFmtId="3" fontId="1" fillId="6" borderId="2" xfId="0" applyNumberFormat="1" applyFont="1" applyFill="1" applyBorder="1" applyAlignment="1">
      <alignment vertical="top" wrapText="1"/>
    </xf>
    <xf numFmtId="3" fontId="2" fillId="6" borderId="12" xfId="0" applyNumberFormat="1" applyFont="1" applyFill="1" applyBorder="1" applyAlignment="1">
      <alignment horizontal="center" vertical="top"/>
    </xf>
    <xf numFmtId="3" fontId="2" fillId="6" borderId="33" xfId="0" applyNumberFormat="1" applyFont="1" applyFill="1" applyBorder="1" applyAlignment="1">
      <alignment horizontal="center" vertical="top"/>
    </xf>
    <xf numFmtId="164" fontId="1" fillId="6" borderId="6" xfId="0" applyNumberFormat="1" applyFont="1" applyFill="1" applyBorder="1" applyAlignment="1">
      <alignment horizontal="center" vertical="top"/>
    </xf>
    <xf numFmtId="3" fontId="1" fillId="6" borderId="3" xfId="0" applyNumberFormat="1" applyFont="1" applyFill="1" applyBorder="1" applyAlignment="1">
      <alignment vertical="center" textRotation="90"/>
    </xf>
    <xf numFmtId="3" fontId="1" fillId="6" borderId="5" xfId="0" applyNumberFormat="1" applyFont="1" applyFill="1" applyBorder="1" applyAlignment="1">
      <alignment horizontal="left" wrapText="1"/>
    </xf>
    <xf numFmtId="0" fontId="1" fillId="6" borderId="64" xfId="0" applyFont="1" applyFill="1" applyBorder="1" applyAlignment="1">
      <alignment horizontal="left" vertical="top" wrapText="1"/>
    </xf>
    <xf numFmtId="3" fontId="2" fillId="6" borderId="34" xfId="0" applyNumberFormat="1" applyFont="1" applyFill="1" applyBorder="1" applyAlignment="1">
      <alignment horizontal="center" vertical="top"/>
    </xf>
    <xf numFmtId="3" fontId="1" fillId="6" borderId="33" xfId="0" applyNumberFormat="1" applyFont="1" applyFill="1" applyBorder="1" applyAlignment="1">
      <alignment vertical="center" textRotation="90"/>
    </xf>
    <xf numFmtId="0" fontId="25" fillId="0" borderId="30" xfId="0" applyFont="1" applyFill="1" applyBorder="1" applyAlignment="1">
      <alignment horizontal="center" vertical="center" wrapText="1"/>
    </xf>
    <xf numFmtId="0" fontId="21" fillId="6" borderId="0" xfId="0" applyFont="1" applyFill="1" applyBorder="1" applyAlignment="1">
      <alignment horizontal="center" vertical="top"/>
    </xf>
    <xf numFmtId="3" fontId="4" fillId="6" borderId="33" xfId="0" applyNumberFormat="1" applyFont="1" applyFill="1" applyBorder="1" applyAlignment="1">
      <alignment horizontal="center" vertical="top" textRotation="90" wrapText="1"/>
    </xf>
    <xf numFmtId="3" fontId="2" fillId="6" borderId="38" xfId="0" applyNumberFormat="1" applyFont="1" applyFill="1" applyBorder="1" applyAlignment="1">
      <alignment horizontal="center" vertical="top"/>
    </xf>
    <xf numFmtId="0" fontId="21" fillId="6" borderId="38" xfId="0" applyFont="1" applyFill="1" applyBorder="1" applyAlignment="1">
      <alignment horizontal="center" vertical="top"/>
    </xf>
    <xf numFmtId="3" fontId="1" fillId="6" borderId="12" xfId="0" applyNumberFormat="1" applyFont="1" applyFill="1" applyBorder="1" applyAlignment="1">
      <alignment vertical="top" wrapText="1"/>
    </xf>
    <xf numFmtId="3" fontId="2" fillId="4" borderId="14" xfId="0" applyNumberFormat="1" applyFont="1" applyFill="1" applyBorder="1" applyAlignment="1">
      <alignment vertical="top"/>
    </xf>
    <xf numFmtId="3" fontId="1" fillId="7" borderId="0" xfId="0" applyNumberFormat="1" applyFont="1" applyFill="1" applyBorder="1" applyAlignment="1">
      <alignment horizontal="center" vertical="top" wrapText="1"/>
    </xf>
    <xf numFmtId="3" fontId="1" fillId="7" borderId="12" xfId="0" applyNumberFormat="1" applyFont="1" applyFill="1" applyBorder="1" applyAlignment="1">
      <alignment horizontal="center" vertical="top" wrapText="1"/>
    </xf>
    <xf numFmtId="0" fontId="13" fillId="0" borderId="0" xfId="0" applyFont="1" applyAlignment="1">
      <alignment vertical="top" wrapText="1"/>
    </xf>
    <xf numFmtId="3" fontId="1" fillId="6" borderId="15" xfId="0" applyNumberFormat="1" applyFont="1" applyFill="1" applyBorder="1" applyAlignment="1">
      <alignment horizontal="center" vertical="top" wrapText="1"/>
    </xf>
    <xf numFmtId="164" fontId="1" fillId="6" borderId="37" xfId="1" applyNumberFormat="1" applyFont="1" applyFill="1" applyBorder="1" applyAlignment="1">
      <alignment horizontal="center" vertical="top"/>
    </xf>
    <xf numFmtId="3" fontId="1" fillId="7" borderId="0" xfId="0" applyNumberFormat="1" applyFont="1" applyFill="1" applyBorder="1" applyAlignment="1">
      <alignment horizontal="center" vertical="top"/>
    </xf>
    <xf numFmtId="3" fontId="1" fillId="6" borderId="62" xfId="0" applyNumberFormat="1" applyFont="1" applyFill="1" applyBorder="1" applyAlignment="1">
      <alignment horizontal="center" vertical="top"/>
    </xf>
    <xf numFmtId="3" fontId="1" fillId="6" borderId="1" xfId="0" applyNumberFormat="1" applyFont="1" applyFill="1" applyBorder="1" applyAlignment="1">
      <alignment horizontal="center" vertical="top"/>
    </xf>
    <xf numFmtId="3" fontId="1" fillId="6" borderId="62" xfId="0" applyNumberFormat="1" applyFont="1" applyFill="1" applyBorder="1" applyAlignment="1">
      <alignment vertical="top" wrapText="1"/>
    </xf>
    <xf numFmtId="3" fontId="1" fillId="6" borderId="0" xfId="0" applyNumberFormat="1" applyFont="1" applyFill="1" applyBorder="1" applyAlignment="1">
      <alignment vertical="top" wrapText="1"/>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49" fontId="1" fillId="6" borderId="38" xfId="0" applyNumberFormat="1" applyFont="1" applyFill="1" applyBorder="1" applyAlignment="1">
      <alignment horizontal="center" vertical="top"/>
    </xf>
    <xf numFmtId="3" fontId="1" fillId="6" borderId="46" xfId="0" applyNumberFormat="1" applyFont="1" applyFill="1" applyBorder="1" applyAlignment="1">
      <alignment vertical="top" wrapText="1"/>
    </xf>
    <xf numFmtId="3" fontId="1" fillId="6" borderId="38" xfId="0" applyNumberFormat="1" applyFont="1" applyFill="1" applyBorder="1" applyAlignment="1">
      <alignment vertical="top" wrapText="1"/>
    </xf>
    <xf numFmtId="3" fontId="1" fillId="6" borderId="38" xfId="0" applyNumberFormat="1" applyFont="1" applyFill="1" applyBorder="1" applyAlignment="1">
      <alignment horizontal="left" vertical="top" wrapText="1"/>
    </xf>
    <xf numFmtId="3" fontId="2" fillId="6" borderId="3"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1" fillId="6" borderId="23" xfId="0" applyNumberFormat="1" applyFont="1" applyFill="1" applyBorder="1" applyAlignment="1">
      <alignment horizontal="left" vertical="top" wrapText="1"/>
    </xf>
    <xf numFmtId="49" fontId="2" fillId="4" borderId="2" xfId="0" applyNumberFormat="1" applyFont="1" applyFill="1" applyBorder="1" applyAlignment="1">
      <alignment vertical="top"/>
    </xf>
    <xf numFmtId="49" fontId="2" fillId="5" borderId="3" xfId="0" applyNumberFormat="1" applyFont="1" applyFill="1" applyBorder="1" applyAlignment="1">
      <alignment vertical="top"/>
    </xf>
    <xf numFmtId="49" fontId="2" fillId="6" borderId="63" xfId="0" applyNumberFormat="1" applyFont="1" applyFill="1" applyBorder="1" applyAlignment="1">
      <alignment vertical="top"/>
    </xf>
    <xf numFmtId="3" fontId="2" fillId="6" borderId="4" xfId="2" applyNumberFormat="1" applyFont="1" applyFill="1" applyBorder="1" applyAlignment="1">
      <alignment horizontal="center" vertical="top"/>
    </xf>
    <xf numFmtId="49" fontId="2" fillId="4" borderId="21" xfId="0" applyNumberFormat="1" applyFont="1" applyFill="1" applyBorder="1" applyAlignment="1">
      <alignment vertical="top"/>
    </xf>
    <xf numFmtId="49" fontId="2" fillId="5" borderId="22" xfId="0" applyNumberFormat="1" applyFont="1" applyFill="1" applyBorder="1" applyAlignment="1">
      <alignment vertical="top"/>
    </xf>
    <xf numFmtId="49" fontId="2" fillId="6" borderId="75" xfId="0" applyNumberFormat="1" applyFont="1" applyFill="1" applyBorder="1" applyAlignment="1">
      <alignment vertical="top"/>
    </xf>
    <xf numFmtId="3" fontId="1" fillId="6" borderId="23" xfId="0" applyNumberFormat="1" applyFont="1" applyFill="1" applyBorder="1" applyAlignment="1">
      <alignment vertical="top" wrapText="1"/>
    </xf>
    <xf numFmtId="3" fontId="2" fillId="6" borderId="23" xfId="2" applyNumberFormat="1" applyFont="1" applyFill="1" applyBorder="1" applyAlignment="1">
      <alignment horizontal="center" vertical="top"/>
    </xf>
    <xf numFmtId="3" fontId="1" fillId="6" borderId="14"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164" fontId="2" fillId="5" borderId="54" xfId="0" applyNumberFormat="1" applyFont="1" applyFill="1" applyBorder="1" applyAlignment="1">
      <alignment horizontal="center" vertical="top"/>
    </xf>
    <xf numFmtId="3" fontId="1" fillId="7" borderId="2" xfId="0" applyNumberFormat="1" applyFont="1" applyFill="1" applyBorder="1" applyAlignment="1">
      <alignment horizontal="left" vertical="top" wrapText="1"/>
    </xf>
    <xf numFmtId="3" fontId="1" fillId="7" borderId="11" xfId="0" applyNumberFormat="1" applyFont="1" applyFill="1" applyBorder="1" applyAlignment="1">
      <alignment horizontal="left" vertical="top" wrapText="1"/>
    </xf>
    <xf numFmtId="3" fontId="1" fillId="7" borderId="21"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xf>
    <xf numFmtId="0" fontId="1" fillId="6" borderId="37" xfId="0" applyFont="1" applyFill="1" applyBorder="1" applyAlignment="1">
      <alignment horizontal="left" vertical="top" wrapText="1"/>
    </xf>
    <xf numFmtId="3" fontId="2" fillId="6" borderId="12" xfId="0" applyNumberFormat="1" applyFont="1" applyFill="1" applyBorder="1" applyAlignment="1">
      <alignment horizontal="center" vertical="top"/>
    </xf>
    <xf numFmtId="0" fontId="16" fillId="0" borderId="0" xfId="0" applyFont="1" applyAlignment="1"/>
    <xf numFmtId="164" fontId="1" fillId="8" borderId="28" xfId="0" applyNumberFormat="1" applyFont="1" applyFill="1" applyBorder="1" applyAlignment="1">
      <alignment horizontal="center" vertical="top" wrapText="1"/>
    </xf>
    <xf numFmtId="164" fontId="2" fillId="8" borderId="28"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xf>
    <xf numFmtId="3" fontId="1" fillId="0" borderId="31"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4" borderId="21" xfId="0" applyNumberFormat="1" applyFont="1" applyFill="1" applyBorder="1" applyAlignment="1">
      <alignment horizontal="center" vertical="top"/>
    </xf>
    <xf numFmtId="3" fontId="2" fillId="5" borderId="22" xfId="0" applyNumberFormat="1" applyFont="1" applyFill="1" applyBorder="1" applyAlignment="1">
      <alignment horizontal="center" vertical="top"/>
    </xf>
    <xf numFmtId="49" fontId="2" fillId="6" borderId="23" xfId="0" applyNumberFormat="1" applyFont="1" applyFill="1" applyBorder="1" applyAlignment="1">
      <alignment horizontal="center" vertical="top"/>
    </xf>
    <xf numFmtId="3" fontId="2" fillId="6" borderId="1" xfId="0" applyNumberFormat="1" applyFont="1" applyFill="1" applyBorder="1" applyAlignment="1">
      <alignment horizontal="center" vertical="top"/>
    </xf>
    <xf numFmtId="3" fontId="1" fillId="6" borderId="38" xfId="0" applyNumberFormat="1" applyFont="1" applyFill="1" applyBorder="1" applyAlignment="1">
      <alignment horizontal="center" vertical="top" wrapText="1"/>
    </xf>
    <xf numFmtId="3" fontId="5" fillId="6" borderId="12" xfId="0" applyNumberFormat="1" applyFont="1" applyFill="1" applyBorder="1" applyAlignment="1">
      <alignment horizontal="center" vertical="top"/>
    </xf>
    <xf numFmtId="3" fontId="5" fillId="6" borderId="12" xfId="0" applyNumberFormat="1" applyFont="1" applyFill="1" applyBorder="1" applyAlignment="1">
      <alignment horizontal="center" vertical="top" wrapText="1"/>
    </xf>
    <xf numFmtId="3" fontId="1" fillId="6" borderId="2" xfId="0" applyNumberFormat="1" applyFont="1" applyFill="1" applyBorder="1" applyAlignment="1">
      <alignment vertical="top" wrapText="1"/>
    </xf>
    <xf numFmtId="3" fontId="2" fillId="6" borderId="33"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49" fontId="2" fillId="6" borderId="35"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33"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textRotation="90" wrapText="1"/>
    </xf>
    <xf numFmtId="3" fontId="1" fillId="6" borderId="12" xfId="0" applyNumberFormat="1" applyFont="1" applyFill="1" applyBorder="1" applyAlignment="1">
      <alignment horizontal="center" vertical="top" textRotation="90" wrapText="1"/>
    </xf>
    <xf numFmtId="3" fontId="1" fillId="6" borderId="32" xfId="0" applyNumberFormat="1" applyFont="1" applyFill="1" applyBorder="1" applyAlignment="1">
      <alignment horizontal="left" vertical="top" wrapText="1"/>
    </xf>
    <xf numFmtId="3" fontId="1" fillId="6" borderId="11" xfId="0" applyNumberFormat="1" applyFont="1" applyFill="1" applyBorder="1" applyAlignment="1">
      <alignment vertical="top" wrapText="1"/>
    </xf>
    <xf numFmtId="3" fontId="2" fillId="6" borderId="34" xfId="0" applyNumberFormat="1" applyFont="1" applyFill="1" applyBorder="1" applyAlignment="1">
      <alignment horizontal="center" vertical="top"/>
    </xf>
    <xf numFmtId="3" fontId="5" fillId="6" borderId="33" xfId="0" applyNumberFormat="1" applyFont="1" applyFill="1" applyBorder="1" applyAlignment="1">
      <alignment horizontal="center" vertical="top" wrapText="1"/>
    </xf>
    <xf numFmtId="3" fontId="5" fillId="6" borderId="33" xfId="0" applyNumberFormat="1" applyFont="1" applyFill="1" applyBorder="1" applyAlignment="1">
      <alignment horizontal="center" vertical="top"/>
    </xf>
    <xf numFmtId="3" fontId="6" fillId="6" borderId="33" xfId="0" applyNumberFormat="1" applyFont="1" applyFill="1" applyBorder="1" applyAlignment="1">
      <alignment horizontal="center" vertical="top" wrapText="1"/>
    </xf>
    <xf numFmtId="3" fontId="1" fillId="6" borderId="32" xfId="0" applyNumberFormat="1" applyFont="1" applyFill="1" applyBorder="1" applyAlignment="1">
      <alignment vertical="top" wrapText="1"/>
    </xf>
    <xf numFmtId="0" fontId="1" fillId="6" borderId="11" xfId="0" applyFont="1" applyFill="1" applyBorder="1" applyAlignment="1">
      <alignment vertical="top" wrapText="1"/>
    </xf>
    <xf numFmtId="3" fontId="2" fillId="6" borderId="30" xfId="0" applyNumberFormat="1" applyFont="1" applyFill="1" applyBorder="1" applyAlignment="1">
      <alignment horizontal="center" vertical="top"/>
    </xf>
    <xf numFmtId="164" fontId="1" fillId="6" borderId="20" xfId="0" applyNumberFormat="1" applyFont="1" applyFill="1" applyBorder="1" applyAlignment="1">
      <alignment horizontal="center" vertical="top"/>
    </xf>
    <xf numFmtId="3" fontId="1" fillId="0" borderId="33" xfId="0" applyNumberFormat="1" applyFont="1" applyFill="1" applyBorder="1" applyAlignment="1">
      <alignment horizontal="center" vertical="center" textRotation="90" wrapText="1"/>
    </xf>
    <xf numFmtId="3" fontId="18" fillId="6" borderId="32" xfId="0" applyNumberFormat="1" applyFont="1" applyFill="1" applyBorder="1" applyAlignment="1">
      <alignment vertical="top" wrapText="1"/>
    </xf>
    <xf numFmtId="3" fontId="2" fillId="6" borderId="48" xfId="0" applyNumberFormat="1" applyFont="1" applyFill="1" applyBorder="1" applyAlignment="1">
      <alignment horizontal="center" vertical="top"/>
    </xf>
    <xf numFmtId="3" fontId="2" fillId="6" borderId="18" xfId="0" applyNumberFormat="1" applyFont="1" applyFill="1" applyBorder="1" applyAlignment="1">
      <alignment horizontal="center" vertical="top"/>
    </xf>
    <xf numFmtId="3" fontId="1" fillId="0" borderId="29" xfId="0" applyNumberFormat="1" applyFont="1" applyFill="1" applyBorder="1" applyAlignment="1">
      <alignment horizontal="left" vertical="top" wrapText="1"/>
    </xf>
    <xf numFmtId="3" fontId="16" fillId="6" borderId="33" xfId="0" applyNumberFormat="1" applyFont="1" applyFill="1" applyBorder="1" applyAlignment="1">
      <alignment wrapText="1"/>
    </xf>
    <xf numFmtId="164" fontId="2" fillId="6" borderId="35"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top" wrapText="1"/>
    </xf>
    <xf numFmtId="3" fontId="1" fillId="5" borderId="53"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1" fillId="6" borderId="3" xfId="0" applyNumberFormat="1" applyFont="1" applyFill="1" applyBorder="1" applyAlignment="1">
      <alignment vertical="top" wrapText="1"/>
    </xf>
    <xf numFmtId="49" fontId="2" fillId="4" borderId="11" xfId="0" applyNumberFormat="1" applyFont="1" applyFill="1" applyBorder="1" applyAlignment="1">
      <alignment horizontal="center" vertical="top"/>
    </xf>
    <xf numFmtId="3" fontId="1" fillId="6" borderId="47" xfId="0" applyNumberFormat="1" applyFont="1" applyFill="1" applyBorder="1" applyAlignment="1">
      <alignment horizontal="left" vertical="top" wrapText="1"/>
    </xf>
    <xf numFmtId="3" fontId="1" fillId="6" borderId="35" xfId="0" applyNumberFormat="1" applyFont="1" applyFill="1" applyBorder="1" applyAlignment="1">
      <alignment horizontal="center" vertical="top" wrapText="1"/>
    </xf>
    <xf numFmtId="3" fontId="1" fillId="6" borderId="46" xfId="0" applyNumberFormat="1" applyFont="1" applyFill="1" applyBorder="1" applyAlignment="1">
      <alignment horizontal="left" vertical="top" wrapText="1"/>
    </xf>
    <xf numFmtId="3" fontId="1" fillId="6" borderId="15" xfId="0" applyNumberFormat="1" applyFont="1" applyFill="1" applyBorder="1" applyAlignment="1">
      <alignment horizontal="center" vertical="top" wrapText="1"/>
    </xf>
    <xf numFmtId="164" fontId="2" fillId="8" borderId="31" xfId="0" applyNumberFormat="1" applyFont="1" applyFill="1" applyBorder="1" applyAlignment="1">
      <alignment horizontal="center" vertical="top"/>
    </xf>
    <xf numFmtId="3" fontId="1" fillId="7" borderId="61" xfId="0" applyNumberFormat="1" applyFont="1" applyFill="1" applyBorder="1" applyAlignment="1">
      <alignment horizontal="center" vertical="top"/>
    </xf>
    <xf numFmtId="49" fontId="16" fillId="6" borderId="1" xfId="0" applyNumberFormat="1" applyFont="1" applyFill="1" applyBorder="1" applyAlignment="1">
      <alignment horizontal="center" vertical="top" textRotation="91" wrapText="1"/>
    </xf>
    <xf numFmtId="49" fontId="1" fillId="7" borderId="0" xfId="0" applyNumberFormat="1" applyFont="1" applyFill="1" applyBorder="1" applyAlignment="1">
      <alignment horizontal="center" vertical="top" wrapText="1"/>
    </xf>
    <xf numFmtId="0" fontId="1" fillId="0" borderId="1" xfId="0" applyFont="1" applyBorder="1" applyAlignment="1">
      <alignment horizontal="right" vertical="top"/>
    </xf>
    <xf numFmtId="0" fontId="0" fillId="0" borderId="0" xfId="0" applyBorder="1" applyAlignment="1">
      <alignment horizontal="right" vertical="top"/>
    </xf>
    <xf numFmtId="49" fontId="1" fillId="7" borderId="15" xfId="0" applyNumberFormat="1" applyFont="1" applyFill="1" applyBorder="1" applyAlignment="1">
      <alignment horizontal="center" vertical="top"/>
    </xf>
    <xf numFmtId="3" fontId="1" fillId="7" borderId="25" xfId="0" applyNumberFormat="1" applyFont="1" applyFill="1" applyBorder="1" applyAlignment="1">
      <alignment horizontal="center" vertical="top"/>
    </xf>
    <xf numFmtId="3" fontId="1" fillId="7" borderId="6" xfId="0" applyNumberFormat="1" applyFont="1" applyFill="1" applyBorder="1" applyAlignment="1">
      <alignment horizontal="center" vertical="top" wrapText="1"/>
    </xf>
    <xf numFmtId="3" fontId="1" fillId="7" borderId="15" xfId="0" applyNumberFormat="1" applyFont="1" applyFill="1" applyBorder="1" applyAlignment="1">
      <alignment horizontal="center" vertical="top" wrapText="1"/>
    </xf>
    <xf numFmtId="3" fontId="1" fillId="0" borderId="25" xfId="0" applyNumberFormat="1" applyFont="1" applyFill="1" applyBorder="1" applyAlignment="1">
      <alignment horizontal="center" vertical="top" wrapText="1"/>
    </xf>
    <xf numFmtId="49" fontId="1" fillId="7" borderId="61" xfId="0" applyNumberFormat="1" applyFont="1" applyFill="1" applyBorder="1" applyAlignment="1">
      <alignment horizontal="center" vertical="top"/>
    </xf>
    <xf numFmtId="49" fontId="1" fillId="7" borderId="0" xfId="0" applyNumberFormat="1" applyFont="1" applyFill="1" applyBorder="1" applyAlignment="1">
      <alignment horizontal="center" vertical="top"/>
    </xf>
    <xf numFmtId="3" fontId="1" fillId="7" borderId="1" xfId="0" applyNumberFormat="1" applyFont="1" applyFill="1" applyBorder="1" applyAlignment="1">
      <alignment horizontal="center" vertical="top"/>
    </xf>
    <xf numFmtId="3" fontId="1" fillId="6" borderId="61" xfId="0" applyNumberFormat="1" applyFont="1" applyFill="1" applyBorder="1" applyAlignment="1">
      <alignment horizontal="center" vertical="top"/>
    </xf>
    <xf numFmtId="3" fontId="17" fillId="6" borderId="0" xfId="0" applyNumberFormat="1" applyFont="1" applyFill="1" applyBorder="1" applyAlignment="1">
      <alignment horizontal="center" vertical="top"/>
    </xf>
    <xf numFmtId="3" fontId="1" fillId="0" borderId="1" xfId="0" applyNumberFormat="1" applyFont="1" applyFill="1" applyBorder="1" applyAlignment="1">
      <alignment horizontal="center" vertical="top" wrapText="1"/>
    </xf>
    <xf numFmtId="3" fontId="18" fillId="6" borderId="12" xfId="0" applyNumberFormat="1" applyFont="1" applyFill="1" applyBorder="1" applyAlignment="1">
      <alignment horizontal="center" vertical="top" wrapText="1"/>
    </xf>
    <xf numFmtId="3" fontId="1" fillId="6" borderId="63" xfId="0" applyNumberFormat="1" applyFont="1" applyFill="1" applyBorder="1" applyAlignment="1">
      <alignment horizontal="left" vertical="top" wrapText="1"/>
    </xf>
    <xf numFmtId="3" fontId="1" fillId="6" borderId="60" xfId="0" applyNumberFormat="1" applyFont="1" applyFill="1" applyBorder="1" applyAlignment="1">
      <alignment horizontal="center" vertical="top" wrapText="1"/>
    </xf>
    <xf numFmtId="3" fontId="1" fillId="6" borderId="47" xfId="0" applyNumberFormat="1" applyFont="1" applyFill="1" applyBorder="1" applyAlignment="1">
      <alignment horizontal="center" vertical="top" wrapText="1"/>
    </xf>
    <xf numFmtId="3" fontId="1" fillId="6" borderId="44" xfId="0" applyNumberFormat="1" applyFont="1" applyFill="1" applyBorder="1" applyAlignment="1">
      <alignment horizontal="center" vertical="top" wrapText="1"/>
    </xf>
    <xf numFmtId="3" fontId="14" fillId="6" borderId="12" xfId="0" applyNumberFormat="1" applyFont="1" applyFill="1" applyBorder="1" applyAlignment="1">
      <alignment horizontal="center" vertical="top" wrapText="1"/>
    </xf>
    <xf numFmtId="164" fontId="1" fillId="6" borderId="60" xfId="0" applyNumberFormat="1" applyFont="1" applyFill="1" applyBorder="1" applyAlignment="1">
      <alignment horizontal="center" vertical="top" wrapText="1"/>
    </xf>
    <xf numFmtId="49" fontId="16" fillId="6" borderId="23" xfId="0" applyNumberFormat="1" applyFont="1" applyFill="1" applyBorder="1" applyAlignment="1">
      <alignment horizontal="center" vertical="top" textRotation="91" wrapText="1"/>
    </xf>
    <xf numFmtId="3" fontId="1" fillId="6" borderId="15" xfId="0" applyNumberFormat="1" applyFont="1" applyFill="1" applyBorder="1" applyAlignment="1">
      <alignment horizontal="center" vertical="center" wrapText="1"/>
    </xf>
    <xf numFmtId="164" fontId="1" fillId="6" borderId="13" xfId="0" applyNumberFormat="1" applyFont="1" applyFill="1" applyBorder="1" applyAlignment="1">
      <alignment horizontal="center" vertical="top" wrapText="1"/>
    </xf>
    <xf numFmtId="0" fontId="14" fillId="4" borderId="30" xfId="0" applyFont="1" applyFill="1" applyBorder="1" applyAlignment="1">
      <alignment horizontal="justify" vertical="center" wrapText="1"/>
    </xf>
    <xf numFmtId="0" fontId="14" fillId="4" borderId="3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5" xfId="0" applyFont="1" applyFill="1" applyBorder="1" applyAlignment="1">
      <alignment horizontal="left" vertical="top"/>
    </xf>
    <xf numFmtId="0" fontId="1" fillId="4" borderId="15" xfId="0" applyFont="1" applyFill="1" applyBorder="1" applyAlignment="1">
      <alignment horizontal="left" vertical="top"/>
    </xf>
    <xf numFmtId="0" fontId="2" fillId="4" borderId="13" xfId="0" applyFont="1" applyFill="1" applyBorder="1" applyAlignment="1">
      <alignment horizontal="left" vertical="top"/>
    </xf>
    <xf numFmtId="0" fontId="0" fillId="4" borderId="0" xfId="0" applyFill="1" applyBorder="1" applyAlignment="1">
      <alignment horizontal="left" vertical="top"/>
    </xf>
    <xf numFmtId="0" fontId="1" fillId="4" borderId="38" xfId="0" applyFont="1" applyFill="1" applyBorder="1" applyAlignment="1">
      <alignment horizontal="left" vertical="top" wrapText="1"/>
    </xf>
    <xf numFmtId="0" fontId="14" fillId="4" borderId="30" xfId="0" applyFont="1" applyFill="1" applyBorder="1" applyAlignment="1">
      <alignment vertical="center" wrapText="1"/>
    </xf>
    <xf numFmtId="0" fontId="0" fillId="4" borderId="38" xfId="0" applyFont="1" applyFill="1" applyBorder="1" applyAlignment="1">
      <alignment horizontal="left" vertical="top"/>
    </xf>
    <xf numFmtId="49" fontId="2" fillId="4" borderId="32" xfId="0" applyNumberFormat="1" applyFont="1" applyFill="1" applyBorder="1" applyAlignment="1">
      <alignment horizontal="center" vertical="top"/>
    </xf>
    <xf numFmtId="0" fontId="2" fillId="4" borderId="48" xfId="0" applyFont="1" applyFill="1" applyBorder="1" applyAlignment="1">
      <alignment horizontal="left" vertical="top"/>
    </xf>
    <xf numFmtId="0" fontId="0" fillId="4" borderId="50" xfId="0" applyFill="1" applyBorder="1" applyAlignment="1">
      <alignment horizontal="left" vertical="top"/>
    </xf>
    <xf numFmtId="0" fontId="1" fillId="4" borderId="33" xfId="0" applyFont="1" applyFill="1" applyBorder="1" applyAlignment="1">
      <alignment horizontal="left" vertical="top" wrapText="1"/>
    </xf>
    <xf numFmtId="0" fontId="0" fillId="4" borderId="34" xfId="0" applyFont="1" applyFill="1" applyBorder="1" applyAlignment="1">
      <alignment horizontal="left" vertical="top"/>
    </xf>
    <xf numFmtId="0" fontId="1" fillId="4" borderId="12" xfId="0" applyFont="1" applyFill="1" applyBorder="1" applyAlignment="1">
      <alignment horizontal="left" vertical="top"/>
    </xf>
    <xf numFmtId="0" fontId="14" fillId="0" borderId="0" xfId="0" applyNumberFormat="1" applyFont="1" applyFill="1" applyBorder="1" applyAlignment="1">
      <alignment horizontal="left" vertical="top" wrapText="1"/>
    </xf>
    <xf numFmtId="0" fontId="14" fillId="0" borderId="0" xfId="0" applyFont="1" applyFill="1" applyAlignment="1">
      <alignment vertical="top"/>
    </xf>
    <xf numFmtId="0" fontId="0" fillId="0" borderId="0" xfId="0" applyAlignment="1">
      <alignment horizontal="left" vertical="top" wrapText="1"/>
    </xf>
    <xf numFmtId="0" fontId="24" fillId="0" borderId="0" xfId="1" applyFont="1" applyAlignment="1">
      <alignment horizontal="center"/>
    </xf>
    <xf numFmtId="49" fontId="24" fillId="0" borderId="0" xfId="1" applyNumberFormat="1" applyFont="1" applyAlignment="1">
      <alignment horizontal="left" vertical="top" wrapText="1"/>
    </xf>
    <xf numFmtId="0" fontId="23" fillId="0" borderId="0" xfId="1" applyFont="1" applyAlignment="1">
      <alignment horizontal="left" vertical="top" wrapText="1"/>
    </xf>
    <xf numFmtId="0" fontId="0" fillId="0" borderId="0" xfId="0" applyAlignment="1"/>
    <xf numFmtId="0" fontId="1" fillId="0" borderId="0" xfId="1" applyFont="1"/>
    <xf numFmtId="0" fontId="23" fillId="0" borderId="0" xfId="1" applyFont="1" applyAlignment="1">
      <alignment horizontal="center"/>
    </xf>
    <xf numFmtId="0" fontId="23" fillId="0" borderId="0" xfId="0" applyFont="1" applyAlignment="1">
      <alignment horizontal="left" vertical="top"/>
    </xf>
    <xf numFmtId="0" fontId="23" fillId="0" borderId="0" xfId="0" applyFont="1"/>
    <xf numFmtId="0" fontId="23" fillId="0" borderId="0" xfId="0" applyFont="1" applyAlignment="1">
      <alignment horizontal="center"/>
    </xf>
    <xf numFmtId="0" fontId="23" fillId="0" borderId="0" xfId="0" applyFont="1" applyAlignment="1">
      <alignment horizontal="right" vertical="top"/>
    </xf>
    <xf numFmtId="0" fontId="23" fillId="0" borderId="0" xfId="0" applyFont="1" applyAlignment="1">
      <alignment horizontal="left"/>
    </xf>
    <xf numFmtId="0" fontId="23" fillId="0" borderId="0" xfId="0" applyFont="1" applyAlignment="1">
      <alignment horizontal="right"/>
    </xf>
    <xf numFmtId="0" fontId="23" fillId="0" borderId="0" xfId="0" applyFont="1" applyAlignment="1">
      <alignment horizontal="center" vertical="top"/>
    </xf>
    <xf numFmtId="0" fontId="24" fillId="0" borderId="0" xfId="0" applyFont="1"/>
    <xf numFmtId="0" fontId="24" fillId="0" borderId="0" xfId="0" applyFont="1" applyAlignment="1">
      <alignment horizontal="center" vertical="top"/>
    </xf>
    <xf numFmtId="0" fontId="23" fillId="0" borderId="0" xfId="0" applyFont="1" applyAlignment="1"/>
    <xf numFmtId="0" fontId="29" fillId="0" borderId="0" xfId="0" applyFont="1" applyBorder="1" applyAlignment="1">
      <alignment horizontal="left" vertical="top" wrapText="1"/>
    </xf>
    <xf numFmtId="0" fontId="29" fillId="0" borderId="0" xfId="0" applyFont="1" applyAlignment="1">
      <alignment horizontal="left" vertical="center" wrapText="1"/>
    </xf>
    <xf numFmtId="3" fontId="1" fillId="0" borderId="0" xfId="0" applyNumberFormat="1" applyFont="1" applyFill="1" applyAlignment="1">
      <alignment horizontal="center" vertical="top"/>
    </xf>
    <xf numFmtId="0" fontId="16" fillId="0" borderId="0" xfId="0" applyFont="1" applyFill="1" applyAlignment="1"/>
    <xf numFmtId="0" fontId="16" fillId="0" borderId="0" xfId="0" applyFont="1" applyFill="1"/>
    <xf numFmtId="164" fontId="16" fillId="0" borderId="0" xfId="0" applyNumberFormat="1" applyFont="1" applyFill="1"/>
    <xf numFmtId="3" fontId="2" fillId="0" borderId="0" xfId="0" applyNumberFormat="1" applyFont="1" applyFill="1" applyBorder="1" applyAlignment="1">
      <alignment horizontal="center" vertical="top" wrapText="1"/>
    </xf>
    <xf numFmtId="164" fontId="1" fillId="6" borderId="48" xfId="0" applyNumberFormat="1" applyFont="1" applyFill="1" applyBorder="1" applyAlignment="1">
      <alignment horizontal="center" vertical="top"/>
    </xf>
    <xf numFmtId="164" fontId="2" fillId="5" borderId="24" xfId="0" applyNumberFormat="1" applyFont="1" applyFill="1" applyBorder="1" applyAlignment="1">
      <alignment horizontal="center" vertical="top"/>
    </xf>
    <xf numFmtId="164" fontId="2" fillId="4" borderId="56" xfId="0" applyNumberFormat="1" applyFont="1" applyFill="1" applyBorder="1" applyAlignment="1">
      <alignment horizontal="center" vertical="top"/>
    </xf>
    <xf numFmtId="164" fontId="2" fillId="3" borderId="56" xfId="0" applyNumberFormat="1" applyFont="1" applyFill="1" applyBorder="1" applyAlignment="1">
      <alignment horizontal="center" vertical="top"/>
    </xf>
    <xf numFmtId="3" fontId="1" fillId="6" borderId="12"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1" fillId="6" borderId="47"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wrapText="1"/>
    </xf>
    <xf numFmtId="164" fontId="1" fillId="0" borderId="73" xfId="1" applyNumberFormat="1" applyFont="1" applyFill="1" applyBorder="1" applyAlignment="1">
      <alignment horizontal="center" vertical="top"/>
    </xf>
    <xf numFmtId="164" fontId="1" fillId="6" borderId="16" xfId="1" applyNumberFormat="1" applyFont="1" applyFill="1" applyBorder="1" applyAlignment="1">
      <alignment horizontal="center" vertical="top"/>
    </xf>
    <xf numFmtId="164" fontId="1" fillId="6" borderId="43" xfId="1" applyNumberFormat="1" applyFont="1" applyFill="1" applyBorder="1" applyAlignment="1">
      <alignment horizontal="center" vertical="top"/>
    </xf>
    <xf numFmtId="49" fontId="2" fillId="6" borderId="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6" borderId="11" xfId="0" applyNumberFormat="1" applyFont="1" applyFill="1" applyBorder="1" applyAlignment="1">
      <alignment horizontal="left" vertical="top" wrapText="1"/>
    </xf>
    <xf numFmtId="3" fontId="1" fillId="6" borderId="12" xfId="0" applyNumberFormat="1" applyFont="1" applyFill="1" applyBorder="1" applyAlignment="1">
      <alignment horizontal="left" vertical="center" textRotation="90" wrapText="1"/>
    </xf>
    <xf numFmtId="3" fontId="1" fillId="6" borderId="12" xfId="0" applyNumberFormat="1" applyFont="1" applyFill="1" applyBorder="1" applyAlignment="1">
      <alignment horizontal="left" vertical="top" wrapText="1"/>
    </xf>
    <xf numFmtId="3" fontId="1" fillId="6" borderId="22" xfId="0" applyNumberFormat="1" applyFont="1" applyFill="1" applyBorder="1" applyAlignment="1">
      <alignment horizontal="left" vertical="top" wrapText="1"/>
    </xf>
    <xf numFmtId="49" fontId="1" fillId="7" borderId="38" xfId="0" applyNumberFormat="1" applyFont="1" applyFill="1" applyBorder="1" applyAlignment="1">
      <alignment horizontal="center" vertical="top" textRotation="91" wrapText="1"/>
    </xf>
    <xf numFmtId="49" fontId="16" fillId="0" borderId="27" xfId="0" applyNumberFormat="1" applyFont="1" applyBorder="1" applyAlignment="1">
      <alignment horizontal="center" vertical="top" textRotation="91" wrapText="1"/>
    </xf>
    <xf numFmtId="3" fontId="1" fillId="6" borderId="48" xfId="0" applyNumberFormat="1" applyFont="1" applyFill="1" applyBorder="1" applyAlignment="1">
      <alignment horizontal="left" vertical="top" wrapText="1"/>
    </xf>
    <xf numFmtId="0" fontId="21" fillId="6" borderId="38" xfId="0" applyFont="1" applyFill="1" applyBorder="1" applyAlignment="1">
      <alignment horizontal="center" vertical="top"/>
    </xf>
    <xf numFmtId="164" fontId="1" fillId="0" borderId="49" xfId="0" applyNumberFormat="1" applyFont="1" applyFill="1" applyBorder="1" applyAlignment="1">
      <alignment horizontal="center" vertical="top"/>
    </xf>
    <xf numFmtId="164" fontId="30" fillId="6" borderId="49" xfId="0" applyNumberFormat="1" applyFont="1" applyFill="1" applyBorder="1" applyAlignment="1">
      <alignment horizontal="center" vertical="top"/>
    </xf>
    <xf numFmtId="3" fontId="1" fillId="0" borderId="38"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49" fontId="1" fillId="6" borderId="30" xfId="0" applyNumberFormat="1" applyFont="1" applyFill="1" applyBorder="1" applyAlignment="1">
      <alignment horizontal="center" vertical="top"/>
    </xf>
    <xf numFmtId="49" fontId="1" fillId="6" borderId="19" xfId="0" applyNumberFormat="1" applyFont="1" applyFill="1" applyBorder="1" applyAlignment="1">
      <alignment horizontal="center" vertical="top"/>
    </xf>
    <xf numFmtId="164" fontId="1" fillId="6" borderId="59" xfId="0" applyNumberFormat="1" applyFont="1" applyFill="1" applyBorder="1" applyAlignment="1">
      <alignment horizontal="center" vertical="top" wrapText="1"/>
    </xf>
    <xf numFmtId="164" fontId="1" fillId="6" borderId="67" xfId="0" applyNumberFormat="1" applyFont="1" applyFill="1" applyBorder="1" applyAlignment="1">
      <alignment horizontal="center" vertical="top"/>
    </xf>
    <xf numFmtId="0" fontId="1" fillId="9" borderId="32" xfId="0" applyFont="1" applyFill="1" applyBorder="1" applyAlignment="1">
      <alignment horizontal="left" vertical="top" wrapText="1"/>
    </xf>
    <xf numFmtId="3" fontId="1" fillId="9" borderId="33" xfId="0" applyNumberFormat="1" applyFont="1" applyFill="1" applyBorder="1" applyAlignment="1">
      <alignment horizontal="center" vertical="top"/>
    </xf>
    <xf numFmtId="3" fontId="1" fillId="9" borderId="50" xfId="0" applyNumberFormat="1" applyFont="1" applyFill="1" applyBorder="1" applyAlignment="1">
      <alignment horizontal="center" vertical="top"/>
    </xf>
    <xf numFmtId="0" fontId="31" fillId="9" borderId="77" xfId="0" applyNumberFormat="1" applyFont="1" applyFill="1" applyBorder="1" applyAlignment="1" applyProtection="1">
      <alignment horizontal="left" vertical="top" wrapText="1" readingOrder="1"/>
      <protection locked="0"/>
    </xf>
    <xf numFmtId="3" fontId="1" fillId="9" borderId="78" xfId="0" applyNumberFormat="1" applyFont="1" applyFill="1" applyBorder="1" applyAlignment="1">
      <alignment horizontal="left" vertical="top" wrapText="1"/>
    </xf>
    <xf numFmtId="3" fontId="1" fillId="9" borderId="79" xfId="0" applyNumberFormat="1" applyFont="1" applyFill="1" applyBorder="1" applyAlignment="1">
      <alignment horizontal="center" vertical="top"/>
    </xf>
    <xf numFmtId="3" fontId="1" fillId="9" borderId="80" xfId="0" applyNumberFormat="1" applyFont="1" applyFill="1" applyBorder="1" applyAlignment="1">
      <alignment horizontal="center" vertical="top"/>
    </xf>
    <xf numFmtId="3" fontId="1" fillId="9" borderId="79" xfId="0" applyNumberFormat="1" applyFont="1" applyFill="1" applyBorder="1" applyAlignment="1">
      <alignment horizontal="center" vertical="top" wrapText="1"/>
    </xf>
    <xf numFmtId="0" fontId="31" fillId="9" borderId="81" xfId="0" applyNumberFormat="1" applyFont="1" applyFill="1" applyBorder="1" applyAlignment="1" applyProtection="1">
      <alignment horizontal="left" vertical="top" wrapText="1" readingOrder="1"/>
      <protection locked="0"/>
    </xf>
    <xf numFmtId="3" fontId="1" fillId="6" borderId="30" xfId="0" applyNumberFormat="1" applyFont="1" applyFill="1" applyBorder="1" applyAlignment="1">
      <alignment horizontal="center" vertical="top" wrapText="1"/>
    </xf>
    <xf numFmtId="3" fontId="1" fillId="6" borderId="30" xfId="0" applyNumberFormat="1" applyFont="1" applyFill="1" applyBorder="1" applyAlignment="1">
      <alignment horizontal="left" vertical="top" wrapText="1"/>
    </xf>
    <xf numFmtId="49" fontId="1" fillId="6" borderId="48" xfId="0" applyNumberFormat="1" applyFont="1" applyFill="1" applyBorder="1" applyAlignment="1">
      <alignment horizontal="center" vertical="top" wrapText="1"/>
    </xf>
    <xf numFmtId="49" fontId="1" fillId="6" borderId="34" xfId="0" applyNumberFormat="1" applyFont="1" applyFill="1" applyBorder="1" applyAlignment="1">
      <alignment horizontal="center" vertical="top" wrapText="1"/>
    </xf>
    <xf numFmtId="0" fontId="1" fillId="9" borderId="17" xfId="0" applyFont="1" applyFill="1" applyBorder="1" applyAlignment="1">
      <alignment vertical="top" wrapText="1"/>
    </xf>
    <xf numFmtId="3" fontId="1" fillId="9" borderId="36" xfId="0" applyNumberFormat="1" applyFont="1" applyFill="1" applyBorder="1" applyAlignment="1">
      <alignment horizontal="center" vertical="top"/>
    </xf>
    <xf numFmtId="3" fontId="1" fillId="9" borderId="35" xfId="0" applyNumberFormat="1" applyFont="1" applyFill="1" applyBorder="1" applyAlignment="1">
      <alignment horizontal="center" vertical="top"/>
    </xf>
    <xf numFmtId="0" fontId="17" fillId="9" borderId="37" xfId="0" applyFont="1" applyFill="1" applyBorder="1" applyAlignment="1">
      <alignment vertical="top" wrapText="1"/>
    </xf>
    <xf numFmtId="3" fontId="1" fillId="9" borderId="48" xfId="0" applyNumberFormat="1" applyFont="1" applyFill="1" applyBorder="1" applyAlignment="1">
      <alignment horizontal="center" vertical="top"/>
    </xf>
    <xf numFmtId="3" fontId="1" fillId="6" borderId="34" xfId="0" applyNumberFormat="1" applyFont="1" applyFill="1" applyBorder="1" applyAlignment="1">
      <alignment horizontal="center" vertical="top"/>
    </xf>
    <xf numFmtId="3" fontId="1" fillId="6" borderId="11" xfId="0" applyNumberFormat="1" applyFont="1" applyFill="1" applyBorder="1" applyAlignment="1">
      <alignment horizontal="left" wrapText="1"/>
    </xf>
    <xf numFmtId="49" fontId="1" fillId="6" borderId="82" xfId="0" applyNumberFormat="1" applyFont="1" applyFill="1" applyBorder="1" applyAlignment="1">
      <alignment horizontal="center" vertical="top"/>
    </xf>
    <xf numFmtId="0" fontId="1" fillId="9" borderId="74" xfId="0" applyFont="1" applyFill="1" applyBorder="1" applyAlignment="1">
      <alignment vertical="top" wrapText="1"/>
    </xf>
    <xf numFmtId="3" fontId="1" fillId="9" borderId="66" xfId="0" applyNumberFormat="1" applyFont="1" applyFill="1" applyBorder="1" applyAlignment="1">
      <alignment horizontal="center" vertical="top"/>
    </xf>
    <xf numFmtId="3" fontId="1" fillId="9" borderId="83" xfId="0" applyNumberFormat="1" applyFont="1" applyFill="1" applyBorder="1" applyAlignment="1">
      <alignment horizontal="center" vertical="top"/>
    </xf>
    <xf numFmtId="3" fontId="1" fillId="6" borderId="68" xfId="0" applyNumberFormat="1" applyFont="1" applyFill="1" applyBorder="1" applyAlignment="1">
      <alignment horizontal="left" vertical="top" wrapText="1"/>
    </xf>
    <xf numFmtId="49" fontId="1" fillId="6" borderId="36" xfId="0" applyNumberFormat="1" applyFont="1" applyFill="1" applyBorder="1" applyAlignment="1">
      <alignment horizontal="left" vertical="top" wrapText="1"/>
    </xf>
    <xf numFmtId="3" fontId="1" fillId="6" borderId="34" xfId="0" applyNumberFormat="1" applyFont="1" applyFill="1" applyBorder="1" applyAlignment="1">
      <alignment horizontal="center" vertical="top" wrapText="1"/>
    </xf>
    <xf numFmtId="0" fontId="13" fillId="6" borderId="13" xfId="0" applyFont="1" applyFill="1" applyBorder="1" applyAlignment="1">
      <alignment vertical="top"/>
    </xf>
    <xf numFmtId="0" fontId="17" fillId="6" borderId="11" xfId="0" applyFont="1" applyFill="1" applyBorder="1" applyAlignment="1">
      <alignment horizontal="left" vertical="top" wrapText="1"/>
    </xf>
    <xf numFmtId="0" fontId="25" fillId="0" borderId="33" xfId="0" applyFont="1" applyFill="1" applyBorder="1" applyAlignment="1">
      <alignment horizontal="center" vertical="center" wrapText="1"/>
    </xf>
    <xf numFmtId="164" fontId="1" fillId="6" borderId="12" xfId="0" applyNumberFormat="1" applyFont="1" applyFill="1" applyBorder="1" applyAlignment="1">
      <alignment horizontal="center" vertical="top" wrapText="1"/>
    </xf>
    <xf numFmtId="164" fontId="1" fillId="6" borderId="47" xfId="0" applyNumberFormat="1" applyFont="1" applyFill="1" applyBorder="1" applyAlignment="1">
      <alignment horizontal="center" vertical="top" wrapText="1"/>
    </xf>
    <xf numFmtId="49" fontId="1" fillId="7" borderId="3" xfId="0" applyNumberFormat="1" applyFont="1" applyFill="1" applyBorder="1" applyAlignment="1">
      <alignment horizontal="center" vertical="top" wrapText="1"/>
    </xf>
    <xf numFmtId="49" fontId="1" fillId="7" borderId="62" xfId="0" applyNumberFormat="1" applyFont="1" applyFill="1" applyBorder="1" applyAlignment="1">
      <alignment horizontal="center" vertical="top" wrapText="1"/>
    </xf>
    <xf numFmtId="49" fontId="1" fillId="7" borderId="46" xfId="0" applyNumberFormat="1" applyFont="1" applyFill="1" applyBorder="1" applyAlignment="1">
      <alignment horizontal="center" vertical="top" textRotation="91" wrapText="1"/>
    </xf>
    <xf numFmtId="49" fontId="1" fillId="7" borderId="65" xfId="0" applyNumberFormat="1" applyFont="1" applyFill="1" applyBorder="1" applyAlignment="1">
      <alignment horizontal="center" vertical="top" wrapText="1"/>
    </xf>
    <xf numFmtId="49" fontId="1" fillId="7" borderId="84" xfId="0" applyNumberFormat="1" applyFont="1" applyFill="1" applyBorder="1" applyAlignment="1">
      <alignment horizontal="center" vertical="top" wrapText="1"/>
    </xf>
    <xf numFmtId="49" fontId="1" fillId="7" borderId="85" xfId="0" applyNumberFormat="1" applyFont="1" applyFill="1" applyBorder="1" applyAlignment="1">
      <alignment horizontal="center" vertical="top" textRotation="91" wrapText="1"/>
    </xf>
    <xf numFmtId="49" fontId="1" fillId="7" borderId="13" xfId="0" applyNumberFormat="1" applyFont="1" applyFill="1" applyBorder="1" applyAlignment="1">
      <alignment horizontal="left" vertical="top" wrapText="1"/>
    </xf>
    <xf numFmtId="49" fontId="1" fillId="6" borderId="22" xfId="0" applyNumberFormat="1" applyFont="1" applyFill="1" applyBorder="1" applyAlignment="1">
      <alignment horizontal="center" vertical="top"/>
    </xf>
    <xf numFmtId="49" fontId="1" fillId="6" borderId="35" xfId="0" applyNumberFormat="1" applyFont="1" applyFill="1" applyBorder="1" applyAlignment="1">
      <alignment horizontal="center" vertical="top" wrapText="1"/>
    </xf>
    <xf numFmtId="49" fontId="1" fillId="6" borderId="12" xfId="0" applyNumberFormat="1" applyFont="1" applyFill="1" applyBorder="1" applyAlignment="1">
      <alignment horizontal="center" vertical="top" wrapText="1"/>
    </xf>
    <xf numFmtId="0" fontId="14" fillId="4" borderId="33" xfId="0" applyFont="1" applyFill="1" applyBorder="1" applyAlignment="1">
      <alignment horizontal="center" vertical="center" wrapText="1"/>
    </xf>
    <xf numFmtId="0" fontId="1" fillId="4" borderId="33" xfId="0" applyFont="1" applyFill="1" applyBorder="1" applyAlignment="1">
      <alignment horizontal="center" vertical="center"/>
    </xf>
    <xf numFmtId="0" fontId="14" fillId="4" borderId="33" xfId="0" applyFont="1" applyFill="1" applyBorder="1" applyAlignment="1">
      <alignment vertical="center" wrapText="1"/>
    </xf>
    <xf numFmtId="0" fontId="0" fillId="4" borderId="44" xfId="0" applyFill="1" applyBorder="1"/>
    <xf numFmtId="3" fontId="1" fillId="6" borderId="12"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49" fontId="2" fillId="6" borderId="22" xfId="0" applyNumberFormat="1" applyFont="1" applyFill="1" applyBorder="1" applyAlignment="1">
      <alignment horizontal="center" vertical="top"/>
    </xf>
    <xf numFmtId="0" fontId="1" fillId="2" borderId="32" xfId="0" applyFont="1" applyFill="1" applyBorder="1" applyAlignment="1">
      <alignment horizontal="left" vertical="top" wrapText="1"/>
    </xf>
    <xf numFmtId="3" fontId="1" fillId="2" borderId="33" xfId="0" applyNumberFormat="1" applyFont="1" applyFill="1" applyBorder="1" applyAlignment="1">
      <alignment horizontal="center" vertical="top"/>
    </xf>
    <xf numFmtId="3" fontId="1" fillId="2" borderId="50" xfId="0" applyNumberFormat="1" applyFont="1" applyFill="1" applyBorder="1" applyAlignment="1">
      <alignment horizontal="center" vertical="top"/>
    </xf>
    <xf numFmtId="3" fontId="1" fillId="2" borderId="2" xfId="0" applyNumberFormat="1" applyFont="1" applyFill="1" applyBorder="1" applyAlignment="1">
      <alignment horizontal="left" vertical="top" wrapText="1"/>
    </xf>
    <xf numFmtId="3" fontId="1" fillId="2" borderId="3" xfId="0" applyNumberFormat="1" applyFont="1" applyFill="1" applyBorder="1" applyAlignment="1">
      <alignment horizontal="center" vertical="top"/>
    </xf>
    <xf numFmtId="3" fontId="1" fillId="2" borderId="62" xfId="0" applyNumberFormat="1" applyFont="1" applyFill="1" applyBorder="1" applyAlignment="1">
      <alignment horizontal="center" vertical="top"/>
    </xf>
    <xf numFmtId="3" fontId="1" fillId="2" borderId="13" xfId="0" applyNumberFormat="1" applyFont="1" applyFill="1" applyBorder="1" applyAlignment="1">
      <alignment horizontal="center" vertical="top"/>
    </xf>
    <xf numFmtId="3" fontId="1" fillId="2" borderId="12" xfId="0" applyNumberFormat="1" applyFont="1" applyFill="1" applyBorder="1" applyAlignment="1">
      <alignment horizontal="center" vertical="top"/>
    </xf>
    <xf numFmtId="3" fontId="1" fillId="2" borderId="48" xfId="0" applyNumberFormat="1" applyFont="1" applyFill="1" applyBorder="1" applyAlignment="1">
      <alignment horizontal="center" vertical="top"/>
    </xf>
    <xf numFmtId="3" fontId="1" fillId="9" borderId="86" xfId="0" applyNumberFormat="1" applyFont="1" applyFill="1" applyBorder="1" applyAlignment="1">
      <alignment horizontal="left" vertical="top" wrapText="1"/>
    </xf>
    <xf numFmtId="0" fontId="0" fillId="2" borderId="38" xfId="0" applyFill="1" applyBorder="1" applyAlignment="1">
      <alignment horizontal="left" vertical="top" wrapText="1"/>
    </xf>
    <xf numFmtId="0" fontId="0" fillId="2" borderId="34" xfId="0" applyFill="1" applyBorder="1" applyAlignment="1">
      <alignment horizontal="left" vertical="top" wrapText="1"/>
    </xf>
    <xf numFmtId="0" fontId="14" fillId="2" borderId="38" xfId="0" applyFont="1" applyFill="1" applyBorder="1" applyAlignment="1">
      <alignment horizontal="left" vertical="top" wrapText="1"/>
    </xf>
    <xf numFmtId="3" fontId="1" fillId="8" borderId="14" xfId="0" applyNumberFormat="1" applyFont="1" applyFill="1" applyBorder="1" applyAlignment="1">
      <alignment vertical="top"/>
    </xf>
    <xf numFmtId="3" fontId="1" fillId="8" borderId="12" xfId="0" applyNumberFormat="1" applyFont="1" applyFill="1" applyBorder="1" applyAlignment="1">
      <alignment horizontal="center" vertical="top" wrapText="1"/>
    </xf>
    <xf numFmtId="3" fontId="1" fillId="8" borderId="13" xfId="0" applyNumberFormat="1" applyFont="1" applyFill="1" applyBorder="1" applyAlignment="1">
      <alignment horizontal="center" vertical="top" wrapText="1"/>
    </xf>
    <xf numFmtId="3" fontId="1" fillId="8" borderId="32" xfId="0" applyNumberFormat="1" applyFont="1" applyFill="1" applyBorder="1" applyAlignment="1">
      <alignment horizontal="left" vertical="top" wrapText="1"/>
    </xf>
    <xf numFmtId="3" fontId="1" fillId="8" borderId="33" xfId="0" applyNumberFormat="1" applyFont="1" applyFill="1" applyBorder="1" applyAlignment="1">
      <alignment horizontal="center" vertical="top" wrapText="1"/>
    </xf>
    <xf numFmtId="3" fontId="1" fillId="8" borderId="48" xfId="0" applyNumberFormat="1" applyFont="1" applyFill="1" applyBorder="1" applyAlignment="1">
      <alignment horizontal="center" vertical="top" wrapText="1"/>
    </xf>
    <xf numFmtId="0" fontId="1" fillId="8" borderId="14" xfId="0" applyFont="1" applyFill="1" applyBorder="1" applyAlignment="1">
      <alignment horizontal="left" vertical="top" wrapText="1"/>
    </xf>
    <xf numFmtId="0" fontId="1" fillId="8" borderId="12" xfId="0" applyFont="1" applyFill="1" applyBorder="1" applyAlignment="1">
      <alignment horizontal="center" vertical="top" wrapText="1"/>
    </xf>
    <xf numFmtId="0" fontId="1" fillId="8" borderId="47" xfId="0" applyFont="1" applyFill="1" applyBorder="1" applyAlignment="1">
      <alignment horizontal="center" vertical="top" wrapText="1"/>
    </xf>
    <xf numFmtId="0" fontId="1" fillId="8" borderId="37" xfId="0" applyFont="1" applyFill="1" applyBorder="1" applyAlignment="1">
      <alignment horizontal="left" vertical="top" wrapText="1"/>
    </xf>
    <xf numFmtId="0" fontId="1" fillId="8" borderId="33" xfId="0" applyFont="1" applyFill="1" applyBorder="1" applyAlignment="1">
      <alignment horizontal="center" vertical="top" wrapText="1"/>
    </xf>
    <xf numFmtId="0" fontId="1" fillId="8" borderId="44" xfId="0" applyFont="1" applyFill="1" applyBorder="1" applyAlignment="1">
      <alignment horizontal="center" vertical="top" wrapText="1"/>
    </xf>
    <xf numFmtId="0" fontId="1" fillId="6" borderId="74" xfId="0" applyFont="1" applyFill="1" applyBorder="1" applyAlignment="1">
      <alignment horizontal="left" vertical="top" wrapText="1"/>
    </xf>
    <xf numFmtId="0" fontId="1" fillId="6" borderId="83" xfId="0" applyFont="1" applyFill="1" applyBorder="1" applyAlignment="1">
      <alignment horizontal="center" vertical="top" wrapText="1"/>
    </xf>
    <xf numFmtId="0" fontId="1" fillId="6" borderId="87" xfId="0" applyFont="1" applyFill="1" applyBorder="1" applyAlignment="1">
      <alignment horizontal="center" vertical="top" wrapText="1"/>
    </xf>
    <xf numFmtId="0" fontId="1" fillId="6" borderId="86" xfId="0" applyFont="1" applyFill="1" applyBorder="1" applyAlignment="1">
      <alignment horizontal="center" vertical="top" wrapText="1"/>
    </xf>
    <xf numFmtId="3" fontId="2" fillId="6" borderId="23" xfId="0" applyNumberFormat="1" applyFont="1" applyFill="1" applyBorder="1" applyAlignment="1">
      <alignment horizontal="center" vertical="top"/>
    </xf>
    <xf numFmtId="0" fontId="23" fillId="0" borderId="0" xfId="1" applyFont="1" applyAlignment="1">
      <alignment horizontal="center" vertical="top"/>
    </xf>
    <xf numFmtId="3" fontId="1" fillId="6" borderId="12" xfId="0" applyNumberFormat="1" applyFont="1" applyFill="1" applyBorder="1" applyAlignment="1">
      <alignment horizontal="left" vertical="center" textRotation="90" wrapText="1"/>
    </xf>
    <xf numFmtId="0" fontId="21" fillId="6" borderId="38" xfId="0" applyFont="1" applyFill="1" applyBorder="1" applyAlignment="1">
      <alignment horizontal="center" vertical="top"/>
    </xf>
    <xf numFmtId="49" fontId="1" fillId="6" borderId="33" xfId="0" applyNumberFormat="1" applyFont="1" applyFill="1" applyBorder="1" applyAlignment="1">
      <alignment horizontal="center" vertical="top"/>
    </xf>
    <xf numFmtId="3" fontId="1" fillId="6" borderId="12" xfId="0" applyNumberFormat="1" applyFont="1" applyFill="1" applyBorder="1" applyAlignment="1">
      <alignment horizontal="left" vertical="center" textRotation="90" wrapText="1"/>
    </xf>
    <xf numFmtId="0" fontId="21" fillId="6" borderId="38" xfId="0" applyFont="1" applyFill="1" applyBorder="1" applyAlignment="1">
      <alignment horizontal="center" vertical="top"/>
    </xf>
    <xf numFmtId="3" fontId="2" fillId="6" borderId="38" xfId="0" applyNumberFormat="1" applyFont="1" applyFill="1" applyBorder="1" applyAlignment="1">
      <alignment horizontal="center" vertical="top"/>
    </xf>
    <xf numFmtId="0" fontId="21" fillId="6" borderId="38" xfId="0" applyFont="1" applyFill="1" applyBorder="1" applyAlignment="1">
      <alignment horizontal="center" vertical="top"/>
    </xf>
    <xf numFmtId="3" fontId="1" fillId="6" borderId="13"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6" borderId="33" xfId="0" applyNumberFormat="1" applyFont="1" applyFill="1" applyBorder="1" applyAlignment="1">
      <alignment horizontal="left" vertical="top" wrapText="1"/>
    </xf>
    <xf numFmtId="3" fontId="2" fillId="6" borderId="12" xfId="0" applyNumberFormat="1" applyFont="1" applyFill="1" applyBorder="1" applyAlignment="1">
      <alignment horizontal="center" vertical="top"/>
    </xf>
    <xf numFmtId="0" fontId="21" fillId="6" borderId="34" xfId="0" applyFont="1" applyFill="1" applyBorder="1" applyAlignment="1">
      <alignment horizontal="center" vertical="top"/>
    </xf>
    <xf numFmtId="0" fontId="1" fillId="6" borderId="34" xfId="0" applyFont="1" applyFill="1" applyBorder="1" applyAlignment="1">
      <alignment horizontal="center" vertical="top" wrapText="1"/>
    </xf>
    <xf numFmtId="0" fontId="21" fillId="6" borderId="82" xfId="0" applyFont="1" applyFill="1" applyBorder="1" applyAlignment="1">
      <alignment horizontal="center" vertical="top"/>
    </xf>
    <xf numFmtId="49" fontId="1" fillId="6" borderId="33" xfId="0" applyNumberFormat="1" applyFont="1" applyFill="1" applyBorder="1" applyAlignment="1">
      <alignment horizontal="center" vertical="top"/>
    </xf>
    <xf numFmtId="0" fontId="16" fillId="6" borderId="12" xfId="0" applyFont="1" applyFill="1" applyBorder="1" applyAlignment="1">
      <alignment vertical="top" wrapText="1"/>
    </xf>
    <xf numFmtId="0" fontId="1" fillId="6" borderId="14" xfId="0" applyFont="1" applyFill="1" applyBorder="1" applyAlignment="1">
      <alignment horizontal="left" vertical="top" wrapText="1"/>
    </xf>
    <xf numFmtId="0" fontId="16" fillId="6" borderId="12" xfId="0" applyFont="1" applyFill="1" applyBorder="1" applyAlignment="1">
      <alignment vertical="center" textRotation="90" wrapText="1"/>
    </xf>
    <xf numFmtId="0" fontId="16" fillId="6" borderId="33" xfId="0" applyFont="1" applyFill="1" applyBorder="1" applyAlignment="1">
      <alignment vertical="center" textRotation="90" wrapText="1"/>
    </xf>
    <xf numFmtId="3" fontId="1" fillId="6" borderId="82" xfId="0" applyNumberFormat="1" applyFont="1" applyFill="1" applyBorder="1" applyAlignment="1">
      <alignment horizontal="center" vertical="top" wrapText="1"/>
    </xf>
    <xf numFmtId="0" fontId="0" fillId="0" borderId="38" xfId="0" applyBorder="1" applyAlignment="1">
      <alignment horizontal="center" vertical="top" wrapText="1"/>
    </xf>
    <xf numFmtId="0" fontId="0" fillId="6" borderId="38" xfId="0" applyFill="1" applyBorder="1" applyAlignment="1">
      <alignment horizontal="center" vertical="top" wrapText="1"/>
    </xf>
    <xf numFmtId="3" fontId="2" fillId="4" borderId="32" xfId="0" applyNumberFormat="1" applyFont="1" applyFill="1" applyBorder="1" applyAlignment="1">
      <alignment vertical="top"/>
    </xf>
    <xf numFmtId="3" fontId="2" fillId="5" borderId="33" xfId="0" applyNumberFormat="1" applyFont="1" applyFill="1" applyBorder="1" applyAlignment="1">
      <alignment vertical="top"/>
    </xf>
    <xf numFmtId="0" fontId="33" fillId="6" borderId="16" xfId="0" applyFont="1" applyFill="1" applyBorder="1" applyAlignment="1">
      <alignment horizontal="center" vertical="top" wrapText="1"/>
    </xf>
    <xf numFmtId="164" fontId="33" fillId="6" borderId="13" xfId="0" applyNumberFormat="1" applyFont="1" applyFill="1" applyBorder="1" applyAlignment="1">
      <alignment horizontal="center" vertical="top"/>
    </xf>
    <xf numFmtId="164" fontId="33" fillId="6" borderId="16" xfId="0" applyNumberFormat="1" applyFont="1" applyFill="1" applyBorder="1" applyAlignment="1">
      <alignment horizontal="center" vertical="top"/>
    </xf>
    <xf numFmtId="0" fontId="33" fillId="6" borderId="43" xfId="0" applyFont="1" applyFill="1" applyBorder="1" applyAlignment="1">
      <alignment horizontal="center" vertical="top" wrapText="1"/>
    </xf>
    <xf numFmtId="164" fontId="33" fillId="6" borderId="48" xfId="0" applyNumberFormat="1" applyFont="1" applyFill="1" applyBorder="1" applyAlignment="1">
      <alignment horizontal="center" vertical="top"/>
    </xf>
    <xf numFmtId="164" fontId="33" fillId="6" borderId="43" xfId="0" applyNumberFormat="1" applyFont="1" applyFill="1" applyBorder="1" applyAlignment="1">
      <alignment horizontal="center" vertical="top"/>
    </xf>
    <xf numFmtId="164" fontId="33" fillId="6" borderId="14" xfId="0" applyNumberFormat="1" applyFont="1" applyFill="1" applyBorder="1" applyAlignment="1">
      <alignment horizontal="center" vertical="top"/>
    </xf>
    <xf numFmtId="0" fontId="34" fillId="6" borderId="16" xfId="0" applyFont="1" applyFill="1" applyBorder="1" applyAlignment="1">
      <alignment horizontal="center" vertical="top" wrapText="1"/>
    </xf>
    <xf numFmtId="164" fontId="34" fillId="6" borderId="13" xfId="0" applyNumberFormat="1" applyFont="1" applyFill="1" applyBorder="1" applyAlignment="1">
      <alignment horizontal="center" vertical="top"/>
    </xf>
    <xf numFmtId="164" fontId="34" fillId="6" borderId="16" xfId="0" applyNumberFormat="1" applyFont="1" applyFill="1" applyBorder="1" applyAlignment="1">
      <alignment horizontal="center" vertical="top"/>
    </xf>
    <xf numFmtId="164" fontId="34" fillId="6" borderId="14" xfId="0" applyNumberFormat="1" applyFont="1" applyFill="1" applyBorder="1" applyAlignment="1">
      <alignment horizontal="center" vertical="top"/>
    </xf>
    <xf numFmtId="0" fontId="33" fillId="6" borderId="16" xfId="0" applyFont="1" applyFill="1" applyBorder="1" applyAlignment="1">
      <alignment horizontal="center" wrapText="1"/>
    </xf>
    <xf numFmtId="164" fontId="33" fillId="6" borderId="14" xfId="0" applyNumberFormat="1" applyFont="1" applyFill="1" applyBorder="1" applyAlignment="1">
      <alignment horizontal="center"/>
    </xf>
    <xf numFmtId="164" fontId="33" fillId="6" borderId="16" xfId="0" applyNumberFormat="1" applyFont="1" applyFill="1" applyBorder="1" applyAlignment="1">
      <alignment horizontal="center"/>
    </xf>
    <xf numFmtId="0" fontId="33" fillId="6" borderId="59" xfId="0" applyFont="1" applyFill="1" applyBorder="1" applyAlignment="1">
      <alignment horizontal="center" vertical="top" wrapText="1"/>
    </xf>
    <xf numFmtId="164" fontId="33" fillId="6" borderId="58" xfId="0" applyNumberFormat="1" applyFont="1" applyFill="1" applyBorder="1" applyAlignment="1">
      <alignment horizontal="center" vertical="top"/>
    </xf>
    <xf numFmtId="164" fontId="33" fillId="6" borderId="59" xfId="0" applyNumberFormat="1" applyFont="1" applyFill="1" applyBorder="1" applyAlignment="1">
      <alignment horizontal="center" vertical="top"/>
    </xf>
    <xf numFmtId="164" fontId="33" fillId="6" borderId="14" xfId="0" applyNumberFormat="1" applyFont="1" applyFill="1" applyBorder="1" applyAlignment="1">
      <alignment horizontal="center" vertical="top" wrapText="1"/>
    </xf>
    <xf numFmtId="164" fontId="33" fillId="6" borderId="16" xfId="0" applyNumberFormat="1" applyFont="1" applyFill="1" applyBorder="1" applyAlignment="1">
      <alignment horizontal="center" vertical="top" wrapText="1"/>
    </xf>
    <xf numFmtId="164" fontId="33" fillId="6" borderId="37" xfId="0" applyNumberFormat="1" applyFont="1" applyFill="1" applyBorder="1" applyAlignment="1">
      <alignment horizontal="center" vertical="top"/>
    </xf>
    <xf numFmtId="164" fontId="35" fillId="6" borderId="16" xfId="0" applyNumberFormat="1" applyFont="1" applyFill="1" applyBorder="1" applyAlignment="1">
      <alignment horizontal="center" vertical="top"/>
    </xf>
    <xf numFmtId="164" fontId="35" fillId="6" borderId="16" xfId="0" applyNumberFormat="1" applyFont="1" applyFill="1" applyBorder="1" applyAlignment="1">
      <alignment horizontal="center" vertical="top" wrapText="1"/>
    </xf>
    <xf numFmtId="3" fontId="33" fillId="6" borderId="59" xfId="0" applyNumberFormat="1" applyFont="1" applyFill="1" applyBorder="1" applyAlignment="1">
      <alignment horizontal="center" vertical="top"/>
    </xf>
    <xf numFmtId="3" fontId="33" fillId="6" borderId="16" xfId="0" applyNumberFormat="1" applyFont="1" applyFill="1" applyBorder="1" applyAlignment="1">
      <alignment horizontal="center" vertical="top"/>
    </xf>
    <xf numFmtId="3" fontId="33" fillId="6" borderId="43" xfId="0" applyNumberFormat="1" applyFont="1" applyFill="1" applyBorder="1" applyAlignment="1">
      <alignment horizontal="center" vertical="top" wrapText="1"/>
    </xf>
    <xf numFmtId="3" fontId="33" fillId="6" borderId="16" xfId="0" applyNumberFormat="1" applyFont="1" applyFill="1" applyBorder="1" applyAlignment="1">
      <alignment horizontal="center" vertical="top" wrapText="1"/>
    </xf>
    <xf numFmtId="0" fontId="29" fillId="0" borderId="0" xfId="0" applyFont="1" applyAlignment="1">
      <alignment horizontal="left" vertical="center" wrapText="1"/>
    </xf>
    <xf numFmtId="0" fontId="0" fillId="0" borderId="0" xfId="0" applyAlignment="1"/>
    <xf numFmtId="0" fontId="0" fillId="0" borderId="0" xfId="0" applyAlignment="1">
      <alignment horizontal="left" vertical="center" wrapText="1"/>
    </xf>
    <xf numFmtId="0" fontId="23" fillId="0" borderId="0" xfId="1" applyFont="1" applyAlignment="1">
      <alignment horizontal="right"/>
    </xf>
    <xf numFmtId="0" fontId="23" fillId="0" borderId="0" xfId="0" applyFont="1" applyAlignment="1">
      <alignment horizontal="right"/>
    </xf>
    <xf numFmtId="0" fontId="24" fillId="0" borderId="0" xfId="0" applyFont="1" applyAlignment="1">
      <alignment horizontal="center"/>
    </xf>
    <xf numFmtId="0" fontId="0" fillId="0" borderId="0" xfId="0" applyAlignment="1">
      <alignment horizontal="center"/>
    </xf>
    <xf numFmtId="0" fontId="29" fillId="0" borderId="0" xfId="0" applyFont="1" applyBorder="1" applyAlignment="1">
      <alignment horizontal="left" vertical="top" wrapText="1"/>
    </xf>
    <xf numFmtId="0" fontId="23" fillId="0" borderId="0" xfId="0" applyFont="1" applyAlignment="1">
      <alignment horizontal="right" vertical="top"/>
    </xf>
    <xf numFmtId="0" fontId="23" fillId="0" borderId="0" xfId="0" applyFont="1" applyAlignment="1">
      <alignment horizontal="left" vertical="top" wrapText="1"/>
    </xf>
    <xf numFmtId="0" fontId="0" fillId="0" borderId="0" xfId="0" applyAlignment="1">
      <alignment horizontal="left" vertical="top" wrapText="1"/>
    </xf>
    <xf numFmtId="0" fontId="23" fillId="0" borderId="0" xfId="1" applyFont="1" applyAlignment="1">
      <alignment horizontal="left" vertical="top" wrapText="1"/>
    </xf>
    <xf numFmtId="0" fontId="24" fillId="0" borderId="0" xfId="1" applyFont="1" applyAlignment="1">
      <alignment horizontal="center"/>
    </xf>
    <xf numFmtId="49" fontId="24" fillId="0" borderId="0" xfId="1" applyNumberFormat="1" applyFont="1" applyAlignment="1">
      <alignment horizontal="left" vertical="top" wrapText="1"/>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2" xfId="0" applyNumberFormat="1" applyFont="1" applyFill="1" applyBorder="1" applyAlignment="1">
      <alignment horizontal="center" vertical="top"/>
    </xf>
    <xf numFmtId="0" fontId="1" fillId="8" borderId="38" xfId="0" applyFont="1" applyFill="1" applyBorder="1" applyAlignment="1">
      <alignment horizontal="left" vertical="top" wrapText="1"/>
    </xf>
    <xf numFmtId="0" fontId="0" fillId="8" borderId="34" xfId="0" applyFill="1" applyBorder="1" applyAlignment="1">
      <alignment horizontal="left" vertical="top" wrapText="1"/>
    </xf>
    <xf numFmtId="3" fontId="1" fillId="9" borderId="82" xfId="0" applyNumberFormat="1" applyFont="1" applyFill="1" applyBorder="1" applyAlignment="1">
      <alignment horizontal="left" vertical="top" wrapText="1"/>
    </xf>
    <xf numFmtId="0" fontId="0" fillId="9" borderId="34" xfId="0" applyFill="1" applyBorder="1" applyAlignment="1">
      <alignment horizontal="left" vertical="top" wrapText="1"/>
    </xf>
    <xf numFmtId="3" fontId="1" fillId="9" borderId="36" xfId="0" applyNumberFormat="1" applyFont="1" applyFill="1" applyBorder="1" applyAlignment="1">
      <alignment horizontal="left" vertical="top" wrapText="1"/>
    </xf>
    <xf numFmtId="0" fontId="0" fillId="9" borderId="48" xfId="0" applyFill="1" applyBorder="1" applyAlignment="1">
      <alignment horizontal="left" vertical="top" wrapText="1"/>
    </xf>
    <xf numFmtId="3" fontId="1" fillId="9" borderId="35" xfId="0" applyNumberFormat="1" applyFont="1" applyFill="1" applyBorder="1" applyAlignment="1">
      <alignment horizontal="left" vertical="top" wrapText="1"/>
    </xf>
    <xf numFmtId="0" fontId="0" fillId="9" borderId="33" xfId="0" applyFill="1" applyBorder="1" applyAlignment="1">
      <alignment horizontal="left" vertical="top" wrapText="1"/>
    </xf>
    <xf numFmtId="3" fontId="1" fillId="6" borderId="12" xfId="0" applyNumberFormat="1" applyFont="1" applyFill="1" applyBorder="1" applyAlignment="1">
      <alignment horizontal="left" vertical="top" wrapText="1"/>
    </xf>
    <xf numFmtId="0" fontId="0" fillId="0" borderId="12" xfId="0" applyBorder="1" applyAlignment="1">
      <alignment horizontal="left" vertical="top" wrapText="1"/>
    </xf>
    <xf numFmtId="0" fontId="0" fillId="0" borderId="33" xfId="0" applyBorder="1" applyAlignment="1">
      <alignment horizontal="left" vertical="top" wrapText="1"/>
    </xf>
    <xf numFmtId="3" fontId="8" fillId="5" borderId="33" xfId="0" applyNumberFormat="1" applyFont="1" applyFill="1" applyBorder="1" applyAlignment="1">
      <alignment horizontal="center" vertical="top"/>
    </xf>
    <xf numFmtId="3" fontId="8" fillId="5" borderId="35" xfId="0" applyNumberFormat="1" applyFont="1" applyFill="1" applyBorder="1" applyAlignment="1">
      <alignment horizontal="center" vertical="top"/>
    </xf>
    <xf numFmtId="3" fontId="1" fillId="8" borderId="82" xfId="0" applyNumberFormat="1" applyFont="1" applyFill="1" applyBorder="1" applyAlignment="1">
      <alignment horizontal="left" vertical="top" wrapText="1"/>
    </xf>
    <xf numFmtId="3" fontId="14" fillId="6" borderId="35" xfId="0" applyNumberFormat="1" applyFont="1" applyFill="1" applyBorder="1" applyAlignment="1">
      <alignment horizontal="left" vertical="top" wrapText="1"/>
    </xf>
    <xf numFmtId="0" fontId="0" fillId="0" borderId="12" xfId="0" applyBorder="1" applyAlignment="1">
      <alignment horizontal="left" wrapText="1"/>
    </xf>
    <xf numFmtId="0" fontId="0" fillId="0" borderId="33" xfId="0" applyBorder="1" applyAlignment="1">
      <alignment wrapText="1"/>
    </xf>
    <xf numFmtId="0" fontId="1" fillId="8" borderId="12" xfId="0" applyFont="1" applyFill="1" applyBorder="1" applyAlignment="1">
      <alignment horizontal="left" vertical="top" wrapText="1"/>
    </xf>
    <xf numFmtId="0" fontId="0" fillId="8" borderId="33" xfId="0" applyFill="1" applyBorder="1" applyAlignment="1">
      <alignment horizontal="left" vertical="top" wrapText="1"/>
    </xf>
    <xf numFmtId="3" fontId="7" fillId="6" borderId="3" xfId="0" applyNumberFormat="1" applyFont="1" applyFill="1" applyBorder="1" applyAlignment="1">
      <alignment horizontal="center" vertical="top" textRotation="90" wrapText="1"/>
    </xf>
    <xf numFmtId="3" fontId="7" fillId="6" borderId="12" xfId="0" applyNumberFormat="1" applyFont="1" applyFill="1" applyBorder="1" applyAlignment="1">
      <alignment horizontal="center" vertical="top" textRotation="90" wrapText="1"/>
    </xf>
    <xf numFmtId="3" fontId="1" fillId="6" borderId="35" xfId="0" applyNumberFormat="1" applyFont="1" applyFill="1" applyBorder="1" applyAlignment="1">
      <alignment horizontal="left" vertical="top" wrapText="1"/>
    </xf>
    <xf numFmtId="3" fontId="1" fillId="6" borderId="58"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0" fontId="16" fillId="6" borderId="32" xfId="0" applyFont="1" applyFill="1" applyBorder="1" applyAlignment="1">
      <alignment horizontal="left" vertical="top" wrapText="1"/>
    </xf>
    <xf numFmtId="0" fontId="12" fillId="6" borderId="12" xfId="0" applyFont="1" applyFill="1" applyBorder="1" applyAlignment="1">
      <alignment horizontal="left" vertical="top" wrapText="1"/>
    </xf>
    <xf numFmtId="0" fontId="12" fillId="6" borderId="33" xfId="0" applyFont="1" applyFill="1" applyBorder="1" applyAlignment="1">
      <alignment horizontal="left" vertical="top" wrapText="1"/>
    </xf>
    <xf numFmtId="0" fontId="1" fillId="4"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76" xfId="0" applyBorder="1" applyAlignment="1">
      <alignment horizontal="center" vertical="center" wrapText="1"/>
    </xf>
    <xf numFmtId="0" fontId="1" fillId="6" borderId="17" xfId="1" applyFont="1" applyFill="1" applyBorder="1" applyAlignment="1">
      <alignment vertical="top" wrapText="1"/>
    </xf>
    <xf numFmtId="0" fontId="0" fillId="0" borderId="11" xfId="0" applyBorder="1" applyAlignment="1">
      <alignment vertical="top" wrapText="1"/>
    </xf>
    <xf numFmtId="49" fontId="1" fillId="0" borderId="35" xfId="0" applyNumberFormat="1" applyFont="1" applyFill="1" applyBorder="1" applyAlignment="1">
      <alignment horizontal="left" vertical="top" wrapText="1"/>
    </xf>
    <xf numFmtId="3" fontId="2" fillId="5" borderId="57" xfId="0" applyNumberFormat="1" applyFont="1" applyFill="1" applyBorder="1" applyAlignment="1">
      <alignment horizontal="left" vertical="top"/>
    </xf>
    <xf numFmtId="3" fontId="2" fillId="5" borderId="53" xfId="0" applyNumberFormat="1" applyFont="1" applyFill="1" applyBorder="1" applyAlignment="1">
      <alignment horizontal="left" vertical="top"/>
    </xf>
    <xf numFmtId="3" fontId="2" fillId="5" borderId="54" xfId="0" applyNumberFormat="1" applyFont="1" applyFill="1" applyBorder="1" applyAlignment="1">
      <alignment horizontal="left" vertical="top"/>
    </xf>
    <xf numFmtId="0" fontId="1" fillId="2" borderId="14" xfId="0" applyFont="1" applyFill="1" applyBorder="1" applyAlignment="1">
      <alignment vertical="top" wrapText="1"/>
    </xf>
    <xf numFmtId="0" fontId="16" fillId="2" borderId="37" xfId="0" applyFont="1" applyFill="1" applyBorder="1" applyAlignment="1">
      <alignment vertical="top" wrapText="1"/>
    </xf>
    <xf numFmtId="3" fontId="2" fillId="6" borderId="3"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6" borderId="22" xfId="0" applyNumberFormat="1" applyFont="1" applyFill="1" applyBorder="1" applyAlignment="1">
      <alignment horizontal="center" vertical="top"/>
    </xf>
    <xf numFmtId="3" fontId="1" fillId="6" borderId="4"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3" fontId="1" fillId="6" borderId="23" xfId="0" applyNumberFormat="1" applyFont="1" applyFill="1" applyBorder="1" applyAlignment="1">
      <alignment horizontal="left" vertical="top" wrapText="1"/>
    </xf>
    <xf numFmtId="3" fontId="2" fillId="6" borderId="3" xfId="0" applyNumberFormat="1" applyFont="1" applyFill="1" applyBorder="1" applyAlignment="1">
      <alignment vertical="top" wrapText="1"/>
    </xf>
    <xf numFmtId="3" fontId="2" fillId="6" borderId="12" xfId="0" applyNumberFormat="1" applyFont="1" applyFill="1" applyBorder="1" applyAlignment="1">
      <alignment vertical="top" wrapText="1"/>
    </xf>
    <xf numFmtId="0" fontId="13" fillId="0" borderId="33" xfId="0" applyFont="1" applyBorder="1" applyAlignment="1">
      <alignment vertical="top" wrapText="1"/>
    </xf>
    <xf numFmtId="3" fontId="2" fillId="5" borderId="53" xfId="0" applyNumberFormat="1" applyFont="1" applyFill="1" applyBorder="1" applyAlignment="1">
      <alignment horizontal="right" vertical="top"/>
    </xf>
    <xf numFmtId="3" fontId="2" fillId="5" borderId="54" xfId="0" applyNumberFormat="1" applyFont="1" applyFill="1" applyBorder="1" applyAlignment="1">
      <alignment horizontal="right" vertical="top"/>
    </xf>
    <xf numFmtId="49" fontId="3" fillId="6" borderId="12" xfId="0" applyNumberFormat="1" applyFont="1" applyFill="1" applyBorder="1" applyAlignment="1">
      <alignment vertical="center" textRotation="90" wrapText="1"/>
    </xf>
    <xf numFmtId="0" fontId="3" fillId="0" borderId="33" xfId="0" applyFont="1" applyBorder="1" applyAlignment="1">
      <alignment vertical="center" textRotation="90" wrapText="1"/>
    </xf>
    <xf numFmtId="49" fontId="7" fillId="6" borderId="35" xfId="0" applyNumberFormat="1" applyFont="1" applyFill="1" applyBorder="1" applyAlignment="1">
      <alignment horizontal="center" vertical="center" textRotation="90" wrapText="1"/>
    </xf>
    <xf numFmtId="0" fontId="0" fillId="0" borderId="12" xfId="0" applyBorder="1" applyAlignment="1">
      <alignment horizontal="center" vertical="center" textRotation="90" wrapText="1"/>
    </xf>
    <xf numFmtId="0" fontId="14" fillId="6" borderId="11" xfId="0" applyFont="1" applyFill="1" applyBorder="1" applyAlignment="1">
      <alignment horizontal="left" vertical="top" wrapText="1"/>
    </xf>
    <xf numFmtId="0" fontId="13" fillId="6" borderId="11" xfId="0" applyFont="1" applyFill="1" applyBorder="1" applyAlignment="1">
      <alignment horizontal="left" vertical="top" wrapText="1"/>
    </xf>
    <xf numFmtId="0" fontId="0" fillId="0" borderId="11" xfId="0" applyBorder="1" applyAlignment="1">
      <alignment horizontal="left" vertical="top" wrapText="1"/>
    </xf>
    <xf numFmtId="3" fontId="1" fillId="9" borderId="3" xfId="0" applyNumberFormat="1" applyFont="1" applyFill="1" applyBorder="1" applyAlignment="1">
      <alignment vertical="top" wrapText="1"/>
    </xf>
    <xf numFmtId="0" fontId="12" fillId="9" borderId="33" xfId="0" applyFont="1" applyFill="1" applyBorder="1" applyAlignment="1">
      <alignment vertical="top" wrapText="1"/>
    </xf>
    <xf numFmtId="3" fontId="1" fillId="6" borderId="35" xfId="0" applyNumberFormat="1" applyFont="1" applyFill="1" applyBorder="1" applyAlignment="1">
      <alignment horizontal="center" vertical="center" textRotation="90" wrapText="1"/>
    </xf>
    <xf numFmtId="0" fontId="13" fillId="6" borderId="12" xfId="0" applyFont="1" applyFill="1" applyBorder="1" applyAlignment="1">
      <alignment horizontal="center" vertical="center" textRotation="90" wrapText="1"/>
    </xf>
    <xf numFmtId="49" fontId="1" fillId="7" borderId="35" xfId="0" applyNumberFormat="1" applyFont="1" applyFill="1" applyBorder="1" applyAlignment="1">
      <alignment horizontal="left" vertical="top" wrapText="1"/>
    </xf>
    <xf numFmtId="3" fontId="1" fillId="2" borderId="46" xfId="0" applyNumberFormat="1" applyFont="1" applyFill="1" applyBorder="1" applyAlignment="1">
      <alignment horizontal="left" vertical="top" wrapText="1"/>
    </xf>
    <xf numFmtId="0" fontId="0" fillId="2" borderId="34" xfId="0" applyFill="1" applyBorder="1" applyAlignment="1">
      <alignment horizontal="left" vertical="top" wrapText="1"/>
    </xf>
    <xf numFmtId="3" fontId="2" fillId="6" borderId="38" xfId="0" applyNumberFormat="1" applyFont="1" applyFill="1" applyBorder="1" applyAlignment="1">
      <alignment horizontal="center" vertical="top"/>
    </xf>
    <xf numFmtId="0" fontId="21" fillId="6" borderId="38" xfId="0" applyFont="1" applyFill="1" applyBorder="1" applyAlignment="1">
      <alignment horizontal="center" vertical="top"/>
    </xf>
    <xf numFmtId="3" fontId="2" fillId="6" borderId="35" xfId="0" applyNumberFormat="1" applyFont="1" applyFill="1" applyBorder="1" applyAlignment="1">
      <alignment horizontal="left" vertical="top" wrapText="1"/>
    </xf>
    <xf numFmtId="0" fontId="14" fillId="4" borderId="48" xfId="0" applyFont="1" applyFill="1" applyBorder="1" applyAlignment="1">
      <alignment horizontal="center" vertical="center" wrapText="1"/>
    </xf>
    <xf numFmtId="0" fontId="14" fillId="0" borderId="50" xfId="0" applyFont="1" applyBorder="1" applyAlignment="1">
      <alignment horizontal="center" vertical="center" wrapText="1"/>
    </xf>
    <xf numFmtId="0" fontId="14" fillId="0" borderId="44" xfId="0" applyFont="1" applyBorder="1" applyAlignment="1">
      <alignment horizontal="center" vertical="center" wrapText="1"/>
    </xf>
    <xf numFmtId="0" fontId="26" fillId="0" borderId="0" xfId="0" applyFont="1" applyAlignment="1">
      <alignment horizontal="center" vertical="top"/>
    </xf>
    <xf numFmtId="3" fontId="27" fillId="0" borderId="0" xfId="0" applyNumberFormat="1" applyFont="1" applyAlignment="1">
      <alignment horizontal="center" vertical="top" wrapText="1"/>
    </xf>
    <xf numFmtId="0" fontId="1" fillId="0" borderId="1" xfId="0" applyFont="1" applyBorder="1" applyAlignment="1">
      <alignment horizontal="right" vertical="top" wrapText="1"/>
    </xf>
    <xf numFmtId="0" fontId="0" fillId="0" borderId="1" xfId="0" applyBorder="1" applyAlignment="1">
      <alignment horizontal="right" vertical="top" wrapText="1"/>
    </xf>
    <xf numFmtId="164" fontId="1" fillId="0" borderId="7"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1" fillId="4" borderId="13" xfId="0" applyFont="1" applyFill="1" applyBorder="1" applyAlignment="1">
      <alignment horizontal="left" vertical="top" wrapText="1"/>
    </xf>
    <xf numFmtId="0" fontId="4" fillId="4" borderId="0" xfId="0" applyFont="1" applyFill="1" applyBorder="1" applyAlignment="1">
      <alignment horizontal="left" vertical="top" wrapText="1"/>
    </xf>
    <xf numFmtId="3" fontId="5" fillId="0" borderId="35" xfId="0" applyNumberFormat="1" applyFont="1" applyBorder="1" applyAlignment="1">
      <alignment vertical="top" wrapText="1"/>
    </xf>
    <xf numFmtId="3" fontId="5" fillId="0" borderId="33" xfId="0" applyNumberFormat="1" applyFont="1" applyBorder="1" applyAlignment="1">
      <alignment vertical="top" wrapText="1"/>
    </xf>
    <xf numFmtId="3" fontId="5" fillId="6" borderId="3" xfId="0" applyNumberFormat="1" applyFont="1" applyFill="1" applyBorder="1" applyAlignment="1">
      <alignment horizontal="left" vertical="top" wrapText="1"/>
    </xf>
    <xf numFmtId="0" fontId="13" fillId="0" borderId="33" xfId="0" applyFont="1" applyBorder="1" applyAlignment="1">
      <alignment horizontal="left" vertical="top" wrapText="1"/>
    </xf>
    <xf numFmtId="3" fontId="2" fillId="0" borderId="3" xfId="0" applyNumberFormat="1" applyFont="1" applyBorder="1" applyAlignment="1">
      <alignment horizontal="center" vertical="top"/>
    </xf>
    <xf numFmtId="3" fontId="2" fillId="0" borderId="12" xfId="0" applyNumberFormat="1" applyFont="1" applyBorder="1" applyAlignment="1">
      <alignment horizontal="center" vertical="top"/>
    </xf>
    <xf numFmtId="3" fontId="2" fillId="0" borderId="22" xfId="0" applyNumberFormat="1" applyFont="1" applyBorder="1" applyAlignment="1">
      <alignment horizontal="center" vertical="top"/>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1" fillId="0" borderId="3"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3" fontId="1" fillId="7" borderId="11" xfId="0" applyNumberFormat="1" applyFont="1" applyFill="1" applyBorder="1" applyAlignment="1">
      <alignment horizontal="left" vertical="top" wrapText="1"/>
    </xf>
    <xf numFmtId="3" fontId="1" fillId="7" borderId="21" xfId="0" applyNumberFormat="1" applyFont="1" applyFill="1" applyBorder="1" applyAlignment="1">
      <alignment horizontal="left" vertical="top" wrapText="1"/>
    </xf>
    <xf numFmtId="3" fontId="6" fillId="6" borderId="12" xfId="0" applyNumberFormat="1" applyFont="1" applyFill="1" applyBorder="1" applyAlignment="1">
      <alignment horizontal="left" vertical="top" wrapText="1"/>
    </xf>
    <xf numFmtId="3" fontId="16" fillId="0" borderId="33" xfId="0" applyNumberFormat="1" applyFont="1" applyBorder="1" applyAlignment="1">
      <alignment horizontal="left" vertical="top" wrapText="1"/>
    </xf>
    <xf numFmtId="3" fontId="6" fillId="6" borderId="35" xfId="0" applyNumberFormat="1" applyFont="1" applyFill="1" applyBorder="1" applyAlignment="1">
      <alignment vertical="top" wrapText="1"/>
    </xf>
    <xf numFmtId="0" fontId="0" fillId="0" borderId="12" xfId="0" applyBorder="1" applyAlignment="1">
      <alignment vertical="top" wrapText="1"/>
    </xf>
    <xf numFmtId="0" fontId="0" fillId="6" borderId="11" xfId="0" applyFill="1" applyBorder="1" applyAlignment="1">
      <alignment horizontal="left" vertical="top" wrapText="1"/>
    </xf>
    <xf numFmtId="0" fontId="1" fillId="0" borderId="2" xfId="0" applyFont="1" applyBorder="1" applyAlignment="1">
      <alignment horizontal="center" vertical="center" textRotation="90" shrinkToFit="1"/>
    </xf>
    <xf numFmtId="0" fontId="1" fillId="0" borderId="11" xfId="0" applyFont="1" applyBorder="1" applyAlignment="1">
      <alignment horizontal="center" vertical="center" textRotation="90" shrinkToFit="1"/>
    </xf>
    <xf numFmtId="0" fontId="1" fillId="0" borderId="21" xfId="0" applyFont="1" applyBorder="1" applyAlignment="1">
      <alignment horizontal="center" vertical="center" textRotation="90" shrinkToFit="1"/>
    </xf>
    <xf numFmtId="3" fontId="2" fillId="4" borderId="21" xfId="0" applyNumberFormat="1" applyFont="1" applyFill="1" applyBorder="1" applyAlignment="1">
      <alignment horizontal="center" vertical="top"/>
    </xf>
    <xf numFmtId="0" fontId="1" fillId="6" borderId="35" xfId="0" applyFont="1" applyFill="1" applyBorder="1" applyAlignment="1">
      <alignment horizontal="left" vertical="top" wrapText="1"/>
    </xf>
    <xf numFmtId="3" fontId="2" fillId="8" borderId="24"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5" xfId="0" applyNumberFormat="1" applyFont="1" applyFill="1" applyBorder="1" applyAlignment="1">
      <alignment horizontal="right" vertical="top" wrapText="1"/>
    </xf>
    <xf numFmtId="3" fontId="1" fillId="7" borderId="29" xfId="0" applyNumberFormat="1" applyFont="1" applyFill="1" applyBorder="1" applyAlignment="1">
      <alignment horizontal="left" vertical="top" wrapText="1"/>
    </xf>
    <xf numFmtId="3" fontId="1" fillId="7" borderId="30" xfId="0" applyNumberFormat="1" applyFont="1" applyFill="1" applyBorder="1" applyAlignment="1">
      <alignment horizontal="left" vertical="top" wrapText="1"/>
    </xf>
    <xf numFmtId="3" fontId="1" fillId="7" borderId="39" xfId="0" applyNumberFormat="1" applyFont="1" applyFill="1" applyBorder="1" applyAlignment="1">
      <alignment horizontal="left" vertical="top" wrapText="1"/>
    </xf>
    <xf numFmtId="3" fontId="1" fillId="0" borderId="29" xfId="0" applyNumberFormat="1" applyFont="1" applyBorder="1" applyAlignment="1">
      <alignment horizontal="left" vertical="top" wrapText="1"/>
    </xf>
    <xf numFmtId="3" fontId="1" fillId="0" borderId="30" xfId="0" applyNumberFormat="1" applyFont="1" applyBorder="1" applyAlignment="1">
      <alignment horizontal="left" vertical="top" wrapText="1"/>
    </xf>
    <xf numFmtId="3" fontId="1" fillId="0" borderId="39" xfId="0" applyNumberFormat="1" applyFont="1" applyBorder="1" applyAlignment="1">
      <alignment horizontal="left" vertical="top" wrapText="1"/>
    </xf>
    <xf numFmtId="3" fontId="1" fillId="8" borderId="28" xfId="0" applyNumberFormat="1" applyFont="1" applyFill="1" applyBorder="1" applyAlignment="1">
      <alignment horizontal="left" vertical="top" wrapText="1"/>
    </xf>
    <xf numFmtId="3" fontId="1" fillId="8" borderId="19" xfId="0" applyNumberFormat="1" applyFont="1" applyFill="1" applyBorder="1" applyAlignment="1">
      <alignment horizontal="left" vertical="top" wrapText="1"/>
    </xf>
    <xf numFmtId="3" fontId="1" fillId="8" borderId="20" xfId="0" applyNumberFormat="1" applyFont="1" applyFill="1" applyBorder="1" applyAlignment="1">
      <alignment horizontal="left" vertical="top" wrapText="1"/>
    </xf>
    <xf numFmtId="3" fontId="2" fillId="3" borderId="28" xfId="0" applyNumberFormat="1" applyFont="1" applyFill="1" applyBorder="1" applyAlignment="1">
      <alignment horizontal="right" vertical="top" wrapText="1"/>
    </xf>
    <xf numFmtId="3" fontId="2" fillId="3" borderId="19" xfId="0" applyNumberFormat="1" applyFont="1" applyFill="1" applyBorder="1" applyAlignment="1">
      <alignment horizontal="right" vertical="top" wrapText="1"/>
    </xf>
    <xf numFmtId="3" fontId="2" fillId="3" borderId="20" xfId="0" applyNumberFormat="1" applyFont="1" applyFill="1" applyBorder="1" applyAlignment="1">
      <alignment horizontal="right" vertical="top" wrapText="1"/>
    </xf>
    <xf numFmtId="3" fontId="1" fillId="0" borderId="28" xfId="0" applyNumberFormat="1" applyFont="1" applyBorder="1" applyAlignment="1">
      <alignment horizontal="left" vertical="top" wrapText="1"/>
    </xf>
    <xf numFmtId="3" fontId="1" fillId="0" borderId="19" xfId="0" applyNumberFormat="1" applyFont="1" applyBorder="1" applyAlignment="1">
      <alignment horizontal="left" vertical="top" wrapText="1"/>
    </xf>
    <xf numFmtId="3" fontId="1" fillId="0" borderId="20" xfId="0" applyNumberFormat="1" applyFont="1" applyBorder="1" applyAlignment="1">
      <alignment horizontal="left" vertical="top" wrapText="1"/>
    </xf>
    <xf numFmtId="164" fontId="1" fillId="8" borderId="28" xfId="0" applyNumberFormat="1" applyFont="1" applyFill="1" applyBorder="1" applyAlignment="1">
      <alignment horizontal="left" vertical="top" wrapText="1"/>
    </xf>
    <xf numFmtId="164" fontId="2" fillId="8" borderId="19" xfId="0" applyNumberFormat="1" applyFont="1" applyFill="1" applyBorder="1" applyAlignment="1">
      <alignment horizontal="left" vertical="top" wrapText="1"/>
    </xf>
    <xf numFmtId="164" fontId="2" fillId="8" borderId="20" xfId="0" applyNumberFormat="1" applyFont="1" applyFill="1" applyBorder="1" applyAlignment="1">
      <alignment horizontal="left" vertical="top" wrapText="1"/>
    </xf>
    <xf numFmtId="0" fontId="13" fillId="0" borderId="0" xfId="0" applyFont="1" applyAlignment="1">
      <alignment vertical="top"/>
    </xf>
    <xf numFmtId="3" fontId="1" fillId="5" borderId="56" xfId="0" applyNumberFormat="1" applyFont="1" applyFill="1" applyBorder="1" applyAlignment="1">
      <alignment horizontal="center" vertical="top" wrapText="1"/>
    </xf>
    <xf numFmtId="3" fontId="1" fillId="5" borderId="53" xfId="0" applyNumberFormat="1" applyFont="1" applyFill="1" applyBorder="1" applyAlignment="1">
      <alignment horizontal="center" vertical="top" wrapText="1"/>
    </xf>
    <xf numFmtId="3" fontId="1" fillId="5" borderId="54" xfId="0" applyNumberFormat="1" applyFont="1" applyFill="1" applyBorder="1" applyAlignment="1">
      <alignment horizontal="center" vertical="top" wrapText="1"/>
    </xf>
    <xf numFmtId="3" fontId="2" fillId="5" borderId="57" xfId="0" applyNumberFormat="1" applyFont="1" applyFill="1" applyBorder="1" applyAlignment="1">
      <alignment horizontal="left" vertical="top" wrapText="1"/>
    </xf>
    <xf numFmtId="3" fontId="2" fillId="5" borderId="53" xfId="0" applyNumberFormat="1" applyFont="1" applyFill="1" applyBorder="1" applyAlignment="1">
      <alignment horizontal="left" vertical="top" wrapText="1"/>
    </xf>
    <xf numFmtId="3" fontId="2" fillId="5" borderId="1" xfId="0" applyNumberFormat="1" applyFont="1" applyFill="1" applyBorder="1" applyAlignment="1">
      <alignment horizontal="left" vertical="top" wrapText="1"/>
    </xf>
    <xf numFmtId="3" fontId="2" fillId="5" borderId="54" xfId="0" applyNumberFormat="1" applyFont="1" applyFill="1" applyBorder="1" applyAlignment="1">
      <alignment horizontal="left" vertical="top" wrapText="1"/>
    </xf>
    <xf numFmtId="49" fontId="1" fillId="6" borderId="30" xfId="0" applyNumberFormat="1" applyFont="1" applyFill="1" applyBorder="1" applyAlignment="1">
      <alignment horizontal="center" vertical="top"/>
    </xf>
    <xf numFmtId="49" fontId="1" fillId="6" borderId="33" xfId="0" applyNumberFormat="1" applyFont="1" applyFill="1" applyBorder="1" applyAlignment="1">
      <alignment horizontal="center" vertical="top"/>
    </xf>
    <xf numFmtId="3" fontId="9" fillId="6" borderId="30" xfId="0" applyNumberFormat="1" applyFont="1" applyFill="1" applyBorder="1" applyAlignment="1">
      <alignment horizontal="left" vertical="top" wrapText="1"/>
    </xf>
    <xf numFmtId="3" fontId="1" fillId="7" borderId="35" xfId="0" applyNumberFormat="1" applyFont="1" applyFill="1" applyBorder="1" applyAlignment="1">
      <alignment horizontal="left" vertical="center" textRotation="90" wrapText="1"/>
    </xf>
    <xf numFmtId="3" fontId="1" fillId="7" borderId="12" xfId="0" applyNumberFormat="1" applyFont="1" applyFill="1" applyBorder="1" applyAlignment="1">
      <alignment horizontal="left" vertical="center" textRotation="90" wrapText="1"/>
    </xf>
    <xf numFmtId="3" fontId="16" fillId="0" borderId="33" xfId="0" applyNumberFormat="1" applyFont="1" applyBorder="1" applyAlignment="1">
      <alignment vertical="center" textRotation="90" wrapText="1"/>
    </xf>
    <xf numFmtId="3" fontId="8" fillId="0" borderId="38" xfId="0" applyNumberFormat="1" applyFont="1" applyFill="1" applyBorder="1" applyAlignment="1">
      <alignment horizontal="center" vertical="top"/>
    </xf>
    <xf numFmtId="3" fontId="1" fillId="6" borderId="42" xfId="0" applyNumberFormat="1" applyFont="1" applyFill="1" applyBorder="1" applyAlignment="1">
      <alignment horizontal="left" vertical="top" wrapText="1"/>
    </xf>
    <xf numFmtId="3" fontId="1" fillId="6" borderId="2" xfId="0" applyNumberFormat="1" applyFont="1" applyFill="1" applyBorder="1" applyAlignment="1">
      <alignment vertical="top" wrapText="1"/>
    </xf>
    <xf numFmtId="0" fontId="13" fillId="0" borderId="11" xfId="0" applyFont="1" applyBorder="1" applyAlignment="1">
      <alignment vertical="top" wrapText="1"/>
    </xf>
    <xf numFmtId="3" fontId="1" fillId="6" borderId="35" xfId="0" applyNumberFormat="1" applyFont="1" applyFill="1" applyBorder="1" applyAlignment="1">
      <alignment horizontal="left" vertical="center" textRotation="90" wrapText="1"/>
    </xf>
    <xf numFmtId="3" fontId="1" fillId="6" borderId="12" xfId="0" applyNumberFormat="1" applyFont="1" applyFill="1" applyBorder="1" applyAlignment="1">
      <alignment horizontal="left" vertical="center" textRotation="90" wrapText="1"/>
    </xf>
    <xf numFmtId="3" fontId="1" fillId="6" borderId="33" xfId="0" applyNumberFormat="1" applyFont="1" applyFill="1" applyBorder="1" applyAlignment="1">
      <alignment horizontal="left" vertical="top" wrapText="1"/>
    </xf>
    <xf numFmtId="3" fontId="1" fillId="6" borderId="12" xfId="0" applyNumberFormat="1" applyFont="1" applyFill="1" applyBorder="1" applyAlignment="1">
      <alignment horizontal="center" vertical="center" textRotation="90" wrapText="1"/>
    </xf>
    <xf numFmtId="0" fontId="16" fillId="6" borderId="33" xfId="0" applyFont="1" applyFill="1" applyBorder="1" applyAlignment="1">
      <alignment horizontal="center" vertical="center" textRotation="90" wrapText="1"/>
    </xf>
    <xf numFmtId="3" fontId="1" fillId="6" borderId="35" xfId="0" applyNumberFormat="1" applyFont="1" applyFill="1" applyBorder="1" applyAlignment="1">
      <alignment vertical="top" wrapText="1"/>
    </xf>
    <xf numFmtId="3" fontId="1" fillId="6" borderId="12" xfId="0" applyNumberFormat="1" applyFont="1" applyFill="1" applyBorder="1" applyAlignment="1">
      <alignment vertical="top" wrapText="1"/>
    </xf>
    <xf numFmtId="0" fontId="16" fillId="6" borderId="12" xfId="0" applyFont="1" applyFill="1" applyBorder="1" applyAlignment="1">
      <alignment vertical="top" wrapText="1"/>
    </xf>
    <xf numFmtId="3" fontId="1" fillId="6" borderId="35" xfId="0" applyNumberFormat="1" applyFont="1" applyFill="1" applyBorder="1" applyAlignment="1">
      <alignment vertical="center" textRotation="90" wrapText="1"/>
    </xf>
    <xf numFmtId="3" fontId="1" fillId="6" borderId="12" xfId="0" applyNumberFormat="1" applyFont="1" applyFill="1" applyBorder="1" applyAlignment="1">
      <alignment vertical="center" textRotation="90" wrapText="1"/>
    </xf>
    <xf numFmtId="0" fontId="16" fillId="0" borderId="33" xfId="0" applyFont="1" applyBorder="1" applyAlignment="1">
      <alignment vertical="center" textRotation="90" wrapText="1"/>
    </xf>
    <xf numFmtId="3" fontId="2" fillId="6" borderId="33" xfId="0" applyNumberFormat="1" applyFont="1" applyFill="1" applyBorder="1" applyAlignment="1">
      <alignment horizontal="center" vertical="top"/>
    </xf>
    <xf numFmtId="49" fontId="2" fillId="6" borderId="3"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2" borderId="3" xfId="0" applyNumberFormat="1" applyFont="1" applyFill="1" applyBorder="1" applyAlignment="1">
      <alignment vertical="top" wrapText="1"/>
    </xf>
    <xf numFmtId="0" fontId="12" fillId="2" borderId="33" xfId="0" applyFont="1" applyFill="1" applyBorder="1" applyAlignment="1">
      <alignment vertical="top" wrapText="1"/>
    </xf>
    <xf numFmtId="49" fontId="2" fillId="4" borderId="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6" borderId="3" xfId="0" applyNumberFormat="1" applyFont="1" applyFill="1" applyBorder="1" applyAlignment="1">
      <alignment horizontal="left" vertical="top" wrapText="1"/>
    </xf>
    <xf numFmtId="3" fontId="1" fillId="9" borderId="12" xfId="0" applyNumberFormat="1" applyFont="1" applyFill="1" applyBorder="1" applyAlignment="1">
      <alignment vertical="top" wrapText="1"/>
    </xf>
    <xf numFmtId="3" fontId="1" fillId="9" borderId="33" xfId="0" applyNumberFormat="1" applyFont="1" applyFill="1" applyBorder="1" applyAlignment="1">
      <alignment vertical="top" wrapText="1"/>
    </xf>
    <xf numFmtId="3" fontId="1" fillId="0" borderId="37" xfId="0" applyNumberFormat="1" applyFont="1" applyBorder="1" applyAlignment="1">
      <alignment horizontal="left" vertical="top" wrapText="1"/>
    </xf>
    <xf numFmtId="3" fontId="1" fillId="0" borderId="50" xfId="0" applyNumberFormat="1" applyFont="1" applyBorder="1" applyAlignment="1">
      <alignment horizontal="left" vertical="top" wrapText="1"/>
    </xf>
    <xf numFmtId="3" fontId="1" fillId="0" borderId="49" xfId="0" applyNumberFormat="1" applyFont="1" applyBorder="1" applyAlignment="1">
      <alignment horizontal="left" vertical="top" wrapText="1"/>
    </xf>
    <xf numFmtId="3" fontId="2" fillId="0" borderId="0" xfId="0" applyNumberFormat="1" applyFont="1" applyFill="1" applyBorder="1" applyAlignment="1">
      <alignment horizontal="center" vertical="top" wrapText="1"/>
    </xf>
    <xf numFmtId="0" fontId="14" fillId="6" borderId="35" xfId="0" applyFont="1" applyFill="1" applyBorder="1" applyAlignment="1">
      <alignment vertical="top" wrapText="1"/>
    </xf>
    <xf numFmtId="0" fontId="19" fillId="6" borderId="12" xfId="0" applyFont="1" applyFill="1" applyBorder="1" applyAlignment="1">
      <alignment vertical="top" wrapText="1"/>
    </xf>
    <xf numFmtId="0" fontId="19" fillId="6" borderId="33" xfId="0" applyFont="1" applyFill="1" applyBorder="1" applyAlignment="1">
      <alignment vertical="top" wrapText="1"/>
    </xf>
    <xf numFmtId="0" fontId="16" fillId="6" borderId="12" xfId="0" applyFont="1" applyFill="1" applyBorder="1" applyAlignment="1">
      <alignment wrapText="1"/>
    </xf>
    <xf numFmtId="3" fontId="2" fillId="8" borderId="28" xfId="0" applyNumberFormat="1" applyFont="1" applyFill="1" applyBorder="1" applyAlignment="1">
      <alignment horizontal="right" wrapText="1"/>
    </xf>
    <xf numFmtId="3" fontId="16" fillId="8" borderId="19" xfId="0" applyNumberFormat="1" applyFont="1" applyFill="1" applyBorder="1" applyAlignment="1">
      <alignment horizontal="right" wrapText="1"/>
    </xf>
    <xf numFmtId="3" fontId="16" fillId="8" borderId="20" xfId="0" applyNumberFormat="1" applyFont="1" applyFill="1" applyBorder="1" applyAlignment="1">
      <alignment horizontal="right" wrapText="1"/>
    </xf>
    <xf numFmtId="3" fontId="8" fillId="4" borderId="37" xfId="0" applyNumberFormat="1" applyFont="1" applyFill="1" applyBorder="1" applyAlignment="1">
      <alignment horizontal="center" vertical="top"/>
    </xf>
    <xf numFmtId="3" fontId="8" fillId="4" borderId="58" xfId="0" applyNumberFormat="1" applyFont="1" applyFill="1" applyBorder="1" applyAlignment="1">
      <alignment horizontal="center" vertical="top"/>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1" fillId="8" borderId="12" xfId="0" applyNumberFormat="1" applyFont="1" applyFill="1" applyBorder="1" applyAlignment="1">
      <alignment horizontal="left" vertical="top" wrapText="1"/>
    </xf>
    <xf numFmtId="0" fontId="13" fillId="8" borderId="33" xfId="0" applyFont="1" applyFill="1" applyBorder="1" applyAlignment="1">
      <alignment horizontal="left" vertical="top" wrapText="1"/>
    </xf>
    <xf numFmtId="3" fontId="2" fillId="3" borderId="57" xfId="0" applyNumberFormat="1" applyFont="1" applyFill="1" applyBorder="1" applyAlignment="1">
      <alignment horizontal="right" vertical="top"/>
    </xf>
    <xf numFmtId="3" fontId="2" fillId="3" borderId="53" xfId="0" applyNumberFormat="1" applyFont="1" applyFill="1" applyBorder="1" applyAlignment="1">
      <alignment horizontal="right" vertical="top"/>
    </xf>
    <xf numFmtId="3" fontId="2" fillId="0" borderId="4" xfId="0" applyNumberFormat="1" applyFont="1" applyBorder="1" applyAlignment="1">
      <alignment horizontal="center" vertical="top"/>
    </xf>
    <xf numFmtId="3" fontId="2" fillId="0" borderId="13" xfId="0" applyNumberFormat="1" applyFont="1" applyBorder="1" applyAlignment="1">
      <alignment horizontal="center" vertical="top"/>
    </xf>
    <xf numFmtId="3" fontId="2" fillId="0" borderId="23" xfId="0" applyNumberFormat="1" applyFont="1" applyBorder="1" applyAlignment="1">
      <alignment horizontal="center" vertical="top"/>
    </xf>
    <xf numFmtId="3" fontId="2" fillId="3" borderId="8" xfId="0" applyNumberFormat="1" applyFont="1" applyFill="1" applyBorder="1" applyAlignment="1">
      <alignment horizontal="right" vertical="top" wrapText="1"/>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wrapText="1"/>
    </xf>
    <xf numFmtId="49" fontId="2" fillId="6" borderId="22" xfId="0" applyNumberFormat="1" applyFont="1" applyFill="1" applyBorder="1" applyAlignment="1">
      <alignment horizontal="center" vertical="top"/>
    </xf>
    <xf numFmtId="3" fontId="2" fillId="0" borderId="3" xfId="0" applyNumberFormat="1"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3" fontId="2" fillId="0" borderId="22" xfId="0" applyNumberFormat="1" applyFont="1" applyFill="1" applyBorder="1" applyAlignment="1">
      <alignment horizontal="center" vertical="top" wrapText="1"/>
    </xf>
    <xf numFmtId="3" fontId="2" fillId="4" borderId="57" xfId="0" applyNumberFormat="1" applyFont="1" applyFill="1" applyBorder="1" applyAlignment="1">
      <alignment horizontal="right" vertical="top"/>
    </xf>
    <xf numFmtId="3" fontId="2" fillId="4" borderId="53" xfId="0" applyNumberFormat="1" applyFont="1" applyFill="1" applyBorder="1" applyAlignment="1">
      <alignment horizontal="right" vertical="top"/>
    </xf>
    <xf numFmtId="49" fontId="2" fillId="5" borderId="3"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49" fontId="2" fillId="5" borderId="22" xfId="0" applyNumberFormat="1" applyFont="1" applyFill="1" applyBorder="1" applyAlignment="1">
      <alignment horizontal="center" vertical="top"/>
    </xf>
    <xf numFmtId="3" fontId="2" fillId="5" borderId="23" xfId="0" applyNumberFormat="1" applyFont="1" applyFill="1" applyBorder="1" applyAlignment="1">
      <alignment horizontal="right" vertical="top"/>
    </xf>
    <xf numFmtId="3" fontId="2" fillId="5" borderId="1" xfId="0" applyNumberFormat="1" applyFont="1" applyFill="1" applyBorder="1" applyAlignment="1">
      <alignment horizontal="right" vertical="top"/>
    </xf>
    <xf numFmtId="3" fontId="1" fillId="5" borderId="1" xfId="0" applyNumberFormat="1" applyFont="1" applyFill="1" applyBorder="1" applyAlignment="1">
      <alignment horizontal="center" vertical="top" wrapText="1"/>
    </xf>
    <xf numFmtId="3" fontId="1" fillId="5" borderId="25" xfId="0" applyNumberFormat="1" applyFont="1" applyFill="1" applyBorder="1" applyAlignment="1">
      <alignment horizontal="center" vertical="top" wrapText="1"/>
    </xf>
    <xf numFmtId="3" fontId="9" fillId="0" borderId="7"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0" fontId="14"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3" fontId="8" fillId="4" borderId="28" xfId="0" applyNumberFormat="1" applyFont="1" applyFill="1" applyBorder="1" applyAlignment="1">
      <alignment horizontal="center" vertical="top"/>
    </xf>
    <xf numFmtId="3" fontId="8" fillId="5" borderId="30" xfId="0" applyNumberFormat="1" applyFont="1" applyFill="1" applyBorder="1" applyAlignment="1">
      <alignment horizontal="center" vertical="top"/>
    </xf>
    <xf numFmtId="0" fontId="0" fillId="6" borderId="11" xfId="0" applyFill="1" applyBorder="1" applyAlignment="1">
      <alignment vertical="top" wrapText="1"/>
    </xf>
    <xf numFmtId="0" fontId="1" fillId="6" borderId="11" xfId="0" applyFont="1" applyFill="1" applyBorder="1" applyAlignment="1">
      <alignment horizontal="left" vertical="top" wrapText="1"/>
    </xf>
    <xf numFmtId="49" fontId="1" fillId="6" borderId="35" xfId="0" applyNumberFormat="1" applyFont="1" applyFill="1" applyBorder="1" applyAlignment="1">
      <alignment horizontal="center" vertical="top" wrapText="1"/>
    </xf>
    <xf numFmtId="49" fontId="1" fillId="6" borderId="33" xfId="0" applyNumberFormat="1" applyFont="1" applyFill="1" applyBorder="1" applyAlignment="1">
      <alignment horizontal="center" vertical="top" wrapText="1"/>
    </xf>
    <xf numFmtId="3" fontId="1" fillId="6" borderId="36" xfId="0" applyNumberFormat="1" applyFont="1" applyFill="1" applyBorder="1" applyAlignment="1">
      <alignment horizontal="left" vertical="top" wrapText="1"/>
    </xf>
    <xf numFmtId="3" fontId="1" fillId="6" borderId="48" xfId="0" applyNumberFormat="1" applyFont="1" applyFill="1" applyBorder="1" applyAlignment="1">
      <alignment horizontal="left" vertical="top" wrapText="1"/>
    </xf>
    <xf numFmtId="3" fontId="16" fillId="6" borderId="33" xfId="0" applyNumberFormat="1" applyFont="1" applyFill="1" applyBorder="1" applyAlignment="1">
      <alignment vertical="center" textRotation="90" wrapText="1"/>
    </xf>
    <xf numFmtId="3" fontId="2" fillId="6" borderId="12" xfId="0" applyNumberFormat="1" applyFont="1" applyFill="1" applyBorder="1" applyAlignment="1">
      <alignment horizontal="center" vertical="top" wrapText="1"/>
    </xf>
    <xf numFmtId="3" fontId="9" fillId="6" borderId="35" xfId="0" applyNumberFormat="1" applyFont="1" applyFill="1" applyBorder="1" applyAlignment="1">
      <alignment horizontal="left" vertical="top" wrapText="1"/>
    </xf>
    <xf numFmtId="0" fontId="13" fillId="6" borderId="12" xfId="0" applyFont="1" applyFill="1" applyBorder="1" applyAlignment="1">
      <alignment vertical="top"/>
    </xf>
    <xf numFmtId="0" fontId="1" fillId="6" borderId="36"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48" xfId="0" applyFont="1" applyFill="1" applyBorder="1" applyAlignment="1">
      <alignment horizontal="left" vertical="top" wrapText="1"/>
    </xf>
    <xf numFmtId="0" fontId="7" fillId="0" borderId="12" xfId="0" applyFont="1" applyFill="1" applyBorder="1" applyAlignment="1">
      <alignment horizontal="center" vertical="center" textRotation="90" wrapText="1"/>
    </xf>
    <xf numFmtId="0" fontId="0" fillId="0" borderId="33" xfId="0" applyBorder="1" applyAlignment="1">
      <alignment horizontal="center" vertical="center" textRotation="90" wrapText="1"/>
    </xf>
    <xf numFmtId="0" fontId="7" fillId="0" borderId="35" xfId="0" applyFont="1" applyFill="1" applyBorder="1" applyAlignment="1">
      <alignment horizontal="center" vertical="center" textRotation="90" wrapText="1"/>
    </xf>
    <xf numFmtId="0" fontId="1" fillId="6" borderId="2" xfId="0" applyFont="1" applyFill="1" applyBorder="1" applyAlignment="1">
      <alignment horizontal="left" vertical="top" wrapText="1"/>
    </xf>
    <xf numFmtId="0" fontId="16" fillId="0" borderId="64" xfId="0" applyFont="1" applyBorder="1" applyAlignment="1">
      <alignment horizontal="left" vertical="top" wrapText="1"/>
    </xf>
    <xf numFmtId="3" fontId="1" fillId="4" borderId="53" xfId="0" applyNumberFormat="1" applyFont="1" applyFill="1" applyBorder="1" applyAlignment="1">
      <alignment horizontal="center" vertical="top"/>
    </xf>
    <xf numFmtId="3" fontId="1" fillId="4" borderId="54" xfId="0" applyNumberFormat="1" applyFont="1" applyFill="1" applyBorder="1" applyAlignment="1">
      <alignment horizontal="center" vertical="top"/>
    </xf>
    <xf numFmtId="0" fontId="0" fillId="0" borderId="32" xfId="0" applyBorder="1" applyAlignment="1">
      <alignment horizontal="left" vertical="top" wrapText="1"/>
    </xf>
    <xf numFmtId="49" fontId="1" fillId="7" borderId="3" xfId="0" applyNumberFormat="1" applyFont="1" applyFill="1" applyBorder="1" applyAlignment="1">
      <alignment horizontal="left" vertical="top" wrapText="1"/>
    </xf>
    <xf numFmtId="0" fontId="0" fillId="0" borderId="65" xfId="0" applyBorder="1" applyAlignment="1">
      <alignment horizontal="left" vertical="top" wrapText="1"/>
    </xf>
    <xf numFmtId="3" fontId="1" fillId="3" borderId="53" xfId="0" applyNumberFormat="1" applyFont="1" applyFill="1" applyBorder="1" applyAlignment="1">
      <alignment horizontal="center" vertical="top"/>
    </xf>
    <xf numFmtId="3" fontId="1" fillId="3" borderId="54" xfId="0" applyNumberFormat="1" applyFont="1" applyFill="1" applyBorder="1" applyAlignment="1">
      <alignment horizontal="center" vertical="top"/>
    </xf>
    <xf numFmtId="164" fontId="16" fillId="0" borderId="0" xfId="0" applyNumberFormat="1" applyFont="1" applyFill="1" applyAlignment="1">
      <alignment horizontal="center"/>
    </xf>
    <xf numFmtId="0" fontId="1" fillId="0" borderId="3" xfId="0" applyFont="1" applyBorder="1" applyAlignment="1">
      <alignment horizontal="center" vertical="center" textRotation="90" shrinkToFit="1"/>
    </xf>
    <xf numFmtId="0" fontId="1" fillId="0" borderId="12" xfId="0" applyFont="1" applyBorder="1" applyAlignment="1">
      <alignment horizontal="center" vertical="center" textRotation="90" shrinkToFit="1"/>
    </xf>
    <xf numFmtId="0" fontId="1" fillId="0" borderId="22" xfId="0" applyFont="1" applyBorder="1" applyAlignment="1">
      <alignment horizontal="center" vertical="center" textRotation="90" shrinkToFit="1"/>
    </xf>
    <xf numFmtId="0" fontId="1" fillId="0" borderId="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3" xfId="0" applyFont="1" applyBorder="1" applyAlignment="1">
      <alignment horizontal="center" vertical="center" shrinkToFit="1"/>
    </xf>
    <xf numFmtId="3" fontId="2" fillId="5" borderId="18" xfId="0" applyNumberFormat="1" applyFont="1" applyFill="1" applyBorder="1" applyAlignment="1">
      <alignment horizontal="left" vertical="top" wrapText="1"/>
    </xf>
    <xf numFmtId="3" fontId="2" fillId="5" borderId="19" xfId="0" applyNumberFormat="1" applyFont="1" applyFill="1" applyBorder="1" applyAlignment="1">
      <alignment horizontal="left" vertical="top" wrapText="1"/>
    </xf>
    <xf numFmtId="3" fontId="2" fillId="5" borderId="20" xfId="0" applyNumberFormat="1" applyFont="1" applyFill="1" applyBorder="1" applyAlignment="1">
      <alignment horizontal="left" vertical="top" wrapText="1"/>
    </xf>
    <xf numFmtId="0" fontId="16" fillId="0" borderId="33" xfId="0" applyFont="1" applyBorder="1" applyAlignment="1">
      <alignment vertical="top" wrapText="1"/>
    </xf>
    <xf numFmtId="3" fontId="1" fillId="7" borderId="17" xfId="0" applyNumberFormat="1" applyFont="1" applyFill="1" applyBorder="1" applyAlignment="1">
      <alignment horizontal="left" vertical="top" wrapText="1"/>
    </xf>
    <xf numFmtId="3" fontId="1" fillId="7" borderId="32" xfId="0" applyNumberFormat="1" applyFont="1" applyFill="1" applyBorder="1" applyAlignment="1">
      <alignment horizontal="left" vertical="top" wrapText="1"/>
    </xf>
    <xf numFmtId="0" fontId="9" fillId="0" borderId="58" xfId="0" applyFont="1" applyBorder="1" applyAlignment="1">
      <alignment horizontal="center" vertical="center" wrapText="1"/>
    </xf>
    <xf numFmtId="0" fontId="9" fillId="0" borderId="24" xfId="0" applyFont="1" applyBorder="1" applyAlignment="1">
      <alignment horizontal="center" vertical="center" wrapText="1"/>
    </xf>
    <xf numFmtId="0" fontId="1" fillId="0" borderId="46" xfId="0" applyNumberFormat="1" applyFont="1" applyBorder="1" applyAlignment="1">
      <alignment horizontal="center" vertical="center" textRotation="90" shrinkToFit="1"/>
    </xf>
    <xf numFmtId="0" fontId="1" fillId="0" borderId="38" xfId="0" applyNumberFormat="1" applyFont="1" applyBorder="1" applyAlignment="1">
      <alignment horizontal="center" vertical="center" textRotation="90" shrinkToFit="1"/>
    </xf>
    <xf numFmtId="0" fontId="1" fillId="0" borderId="27" xfId="0" applyNumberFormat="1" applyFont="1" applyBorder="1" applyAlignment="1">
      <alignment horizontal="center" vertical="center" textRotation="90" shrinkToFit="1"/>
    </xf>
    <xf numFmtId="0" fontId="1" fillId="0" borderId="7" xfId="0" applyFont="1" applyBorder="1" applyAlignment="1">
      <alignment horizontal="center" vertical="center" textRotation="90" shrinkToFit="1"/>
    </xf>
    <xf numFmtId="0" fontId="1" fillId="0" borderId="16" xfId="0" applyFont="1" applyBorder="1" applyAlignment="1">
      <alignment horizontal="center" vertical="center" textRotation="90" shrinkToFit="1"/>
    </xf>
    <xf numFmtId="0" fontId="1" fillId="0" borderId="26" xfId="0" applyFont="1" applyBorder="1" applyAlignment="1">
      <alignment horizontal="center" vertical="center" textRotation="90" shrinkToFit="1"/>
    </xf>
    <xf numFmtId="0" fontId="9" fillId="0" borderId="5" xfId="0" applyFont="1" applyBorder="1" applyAlignment="1">
      <alignment horizontal="center" vertical="center" wrapText="1"/>
    </xf>
    <xf numFmtId="0" fontId="9" fillId="0" borderId="6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7" xfId="0" applyFont="1" applyBorder="1" applyAlignment="1">
      <alignment horizontal="center" vertical="center" wrapText="1"/>
    </xf>
    <xf numFmtId="164" fontId="1" fillId="0" borderId="16" xfId="0" applyNumberFormat="1" applyFont="1" applyBorder="1" applyAlignment="1">
      <alignment horizontal="center" vertical="center" wrapText="1"/>
    </xf>
    <xf numFmtId="3" fontId="2" fillId="2" borderId="8" xfId="0" applyNumberFormat="1" applyFont="1" applyFill="1" applyBorder="1" applyAlignment="1">
      <alignment horizontal="left" vertical="top" wrapText="1"/>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3" fontId="2" fillId="3" borderId="28" xfId="0" applyNumberFormat="1" applyFont="1" applyFill="1" applyBorder="1" applyAlignment="1">
      <alignment horizontal="left" vertical="top" wrapText="1"/>
    </xf>
    <xf numFmtId="3" fontId="2" fillId="3" borderId="19" xfId="0" applyNumberFormat="1" applyFont="1" applyFill="1" applyBorder="1" applyAlignment="1">
      <alignment horizontal="left" vertical="top" wrapText="1"/>
    </xf>
    <xf numFmtId="3" fontId="2" fillId="3" borderId="20" xfId="0" applyNumberFormat="1" applyFont="1" applyFill="1" applyBorder="1" applyAlignment="1">
      <alignment horizontal="left" vertical="top" wrapText="1"/>
    </xf>
    <xf numFmtId="0" fontId="1" fillId="0" borderId="35"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3" fontId="9" fillId="0" borderId="16"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cellXfs>
  <cellStyles count="3">
    <cellStyle name="Įprastas" xfId="0" builtinId="0"/>
    <cellStyle name="Įprastas 2" xfId="1"/>
    <cellStyle name="Kablelis" xfId="2" builtinId="3"/>
  </cellStyles>
  <dxfs count="0"/>
  <tableStyles count="0" defaultTableStyle="TableStyleMedium2" defaultPivotStyle="PivotStyleLight16"/>
  <colors>
    <mruColors>
      <color rgb="FFFFCC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bg1"/>
              </a:solidFill>
              <a:ln w="25400">
                <a:solidFill>
                  <a:schemeClr val="bg1">
                    <a:lumMod val="85000"/>
                  </a:schemeClr>
                </a:solidFill>
              </a:ln>
              <a:effectLst/>
              <a:sp3d contourW="25400">
                <a:contourClr>
                  <a:schemeClr val="bg1">
                    <a:lumMod val="85000"/>
                  </a:schemeClr>
                </a:contourClr>
              </a:sp3d>
            </c:spPr>
            <c:extLst>
              <c:ext xmlns:c16="http://schemas.microsoft.com/office/drawing/2014/chart" uri="{C3380CC4-5D6E-409C-BE32-E72D297353CC}">
                <c16:uniqueId val="{00000003-2974-4F95-9F4A-A321B2CF75BC}"/>
              </c:ext>
            </c:extLst>
          </c:dPt>
          <c:dPt>
            <c:idx val="1"/>
            <c:bubble3D val="0"/>
            <c:spPr>
              <a:solidFill>
                <a:schemeClr val="accent1">
                  <a:lumMod val="20000"/>
                  <a:lumOff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2974-4F95-9F4A-A321B2CF75BC}"/>
              </c:ext>
            </c:extLst>
          </c:dPt>
          <c:dPt>
            <c:idx val="2"/>
            <c:bubble3D val="0"/>
            <c:spPr>
              <a:solidFill>
                <a:srgbClr val="FFCCFF"/>
              </a:solidFill>
              <a:ln w="25400">
                <a:solidFill>
                  <a:schemeClr val="lt1"/>
                </a:solidFill>
              </a:ln>
              <a:effectLst/>
              <a:sp3d contourW="25400">
                <a:contourClr>
                  <a:schemeClr val="lt1"/>
                </a:contourClr>
              </a:sp3d>
            </c:spPr>
            <c:extLst>
              <c:ext xmlns:c16="http://schemas.microsoft.com/office/drawing/2014/chart" uri="{C3380CC4-5D6E-409C-BE32-E72D297353CC}">
                <c16:uniqueId val="{00000002-2974-4F95-9F4A-A321B2CF75BC}"/>
              </c:ext>
            </c:extLst>
          </c:dPt>
          <c:dPt>
            <c:idx val="3"/>
            <c:bubble3D val="0"/>
            <c:spPr>
              <a:solidFill>
                <a:schemeClr val="bg1">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A-EFBA-4525-8942-E830AB77D04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08D6-4369-882A-702CBE80F888}"/>
              </c:ext>
            </c:extLst>
          </c:dPt>
          <c:dLbls>
            <c:dLbl>
              <c:idx val="1"/>
              <c:layout>
                <c:manualLayout>
                  <c:x val="-7.821948818897638E-2"/>
                  <c:y val="9.90631379410907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74-4F95-9F4A-A321B2CF75B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Ataskaita!$B$11:$D$15</c:f>
              <c:multiLvlStrCache>
                <c:ptCount val="4"/>
                <c:lvl>
                  <c:pt idx="0">
                    <c:v>–</c:v>
                  </c:pt>
                  <c:pt idx="1">
                    <c:v>–</c:v>
                  </c:pt>
                  <c:pt idx="2">
                    <c:v>–</c:v>
                  </c:pt>
                  <c:pt idx="3">
                    <c:v>–</c:v>
                  </c:pt>
                </c:lvl>
                <c:lvl>
                  <c:pt idx="0">
                    <c:v>faktiškai įvykdyta</c:v>
                  </c:pt>
                  <c:pt idx="1">
                    <c:v>iš dalies įvykdyta</c:v>
                  </c:pt>
                  <c:pt idx="2">
                    <c:v>neįvykdyta</c:v>
                  </c:pt>
                  <c:pt idx="3">
                    <c:v>nevykdytina</c:v>
                  </c:pt>
                </c:lvl>
              </c:multiLvlStrCache>
            </c:multiLvlStrRef>
          </c:cat>
          <c:val>
            <c:numRef>
              <c:f>Ataskaita!$E$11:$E$15</c:f>
              <c:numCache>
                <c:formatCode>General</c:formatCode>
                <c:ptCount val="5"/>
                <c:pt idx="0">
                  <c:v>23</c:v>
                </c:pt>
                <c:pt idx="1">
                  <c:v>3</c:v>
                </c:pt>
                <c:pt idx="2">
                  <c:v>1</c:v>
                </c:pt>
                <c:pt idx="3">
                  <c:v>1</c:v>
                </c:pt>
              </c:numCache>
            </c:numRef>
          </c:val>
          <c:extLst>
            <c:ext xmlns:c16="http://schemas.microsoft.com/office/drawing/2014/chart" uri="{C3380CC4-5D6E-409C-BE32-E72D297353CC}">
              <c16:uniqueId val="{00000000-2974-4F95-9F4A-A321B2CF75BC}"/>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552450</xdr:colOff>
      <xdr:row>17</xdr:row>
      <xdr:rowOff>66675</xdr:rowOff>
    </xdr:from>
    <xdr:to>
      <xdr:col>8</xdr:col>
      <xdr:colOff>590550</xdr:colOff>
      <xdr:row>31</xdr:row>
      <xdr:rowOff>9525</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zoomScaleSheetLayoutView="100" workbookViewId="0">
      <selection activeCell="O23" sqref="O23"/>
    </sheetView>
  </sheetViews>
  <sheetFormatPr defaultRowHeight="15" x14ac:dyDescent="0.25"/>
  <cols>
    <col min="3" max="3" width="12.28515625" customWidth="1"/>
    <col min="4" max="4" width="5.85546875" customWidth="1"/>
    <col min="5" max="5" width="6.42578125" customWidth="1"/>
    <col min="6" max="6" width="11.140625" customWidth="1"/>
    <col min="10" max="10" width="11.7109375" customWidth="1"/>
  </cols>
  <sheetData>
    <row r="1" spans="1:11" ht="15.75" x14ac:dyDescent="0.25">
      <c r="A1" s="605" t="s">
        <v>173</v>
      </c>
      <c r="B1" s="594"/>
      <c r="C1" s="594"/>
      <c r="D1" s="594"/>
      <c r="E1" s="594"/>
      <c r="F1" s="594"/>
      <c r="G1" s="594"/>
      <c r="H1" s="594"/>
      <c r="I1" s="594"/>
      <c r="J1" s="594"/>
      <c r="K1" s="408"/>
    </row>
    <row r="2" spans="1:11" ht="15.75" x14ac:dyDescent="0.25">
      <c r="A2" s="605" t="s">
        <v>0</v>
      </c>
      <c r="B2" s="594"/>
      <c r="C2" s="594"/>
      <c r="D2" s="594"/>
      <c r="E2" s="594"/>
      <c r="F2" s="594"/>
      <c r="G2" s="594"/>
      <c r="H2" s="594"/>
      <c r="I2" s="594"/>
      <c r="J2" s="594"/>
      <c r="K2" s="408"/>
    </row>
    <row r="3" spans="1:11" ht="15.75" x14ac:dyDescent="0.25">
      <c r="A3" s="605" t="s">
        <v>162</v>
      </c>
      <c r="B3" s="594"/>
      <c r="C3" s="594"/>
      <c r="D3" s="594"/>
      <c r="E3" s="594"/>
      <c r="F3" s="594"/>
      <c r="G3" s="594"/>
      <c r="H3" s="594"/>
      <c r="I3" s="594"/>
      <c r="J3" s="594"/>
      <c r="K3" s="408"/>
    </row>
    <row r="5" spans="1:11" ht="15.75" x14ac:dyDescent="0.25">
      <c r="A5" s="606" t="s">
        <v>163</v>
      </c>
      <c r="B5" s="594"/>
      <c r="C5" s="594"/>
      <c r="D5" s="594"/>
      <c r="E5" s="594"/>
      <c r="F5" s="594"/>
      <c r="G5" s="594"/>
      <c r="H5" s="594"/>
      <c r="I5" s="594"/>
      <c r="J5" s="594"/>
      <c r="K5" s="409"/>
    </row>
    <row r="7" spans="1:11" ht="37.5" customHeight="1" x14ac:dyDescent="0.25">
      <c r="A7" s="604" t="s">
        <v>164</v>
      </c>
      <c r="B7" s="594"/>
      <c r="C7" s="594"/>
      <c r="D7" s="594"/>
      <c r="E7" s="594"/>
      <c r="F7" s="594"/>
      <c r="G7" s="594"/>
      <c r="H7" s="594"/>
      <c r="I7" s="594"/>
      <c r="J7" s="594"/>
      <c r="K7" s="410"/>
    </row>
    <row r="9" spans="1:11" ht="15.75" x14ac:dyDescent="0.25">
      <c r="A9" s="604" t="s">
        <v>188</v>
      </c>
      <c r="B9" s="594"/>
      <c r="C9" s="594"/>
      <c r="D9" s="594"/>
      <c r="E9" s="594"/>
      <c r="F9" s="594"/>
      <c r="G9" s="594"/>
      <c r="H9" s="594"/>
      <c r="I9" s="594"/>
      <c r="J9" s="594"/>
      <c r="K9" s="410"/>
    </row>
    <row r="10" spans="1:11" ht="15.75" x14ac:dyDescent="0.25">
      <c r="A10" s="410"/>
      <c r="B10" s="411"/>
      <c r="C10" s="411"/>
      <c r="D10" s="411"/>
      <c r="E10" s="411"/>
      <c r="F10" s="411"/>
      <c r="G10" s="411"/>
      <c r="H10" s="411"/>
      <c r="I10" s="411"/>
      <c r="J10" s="411"/>
      <c r="K10" s="410"/>
    </row>
    <row r="11" spans="1:11" ht="15.75" x14ac:dyDescent="0.25">
      <c r="A11" s="412"/>
      <c r="B11" s="596" t="s">
        <v>165</v>
      </c>
      <c r="C11" s="596"/>
      <c r="D11" s="413" t="s">
        <v>166</v>
      </c>
      <c r="E11" s="541">
        <v>23</v>
      </c>
      <c r="F11" s="414" t="s">
        <v>167</v>
      </c>
      <c r="G11" s="414"/>
      <c r="H11" s="414"/>
      <c r="I11" s="414"/>
      <c r="J11" s="414"/>
      <c r="K11" s="414"/>
    </row>
    <row r="12" spans="1:11" ht="15.75" x14ac:dyDescent="0.25">
      <c r="A12" s="412"/>
      <c r="B12" s="596" t="s">
        <v>168</v>
      </c>
      <c r="C12" s="596"/>
      <c r="D12" s="413" t="s">
        <v>166</v>
      </c>
      <c r="E12" s="541">
        <v>3</v>
      </c>
      <c r="F12" s="414" t="s">
        <v>196</v>
      </c>
      <c r="G12" s="414"/>
      <c r="H12" s="414"/>
      <c r="I12" s="414"/>
      <c r="J12" s="414"/>
      <c r="K12" s="414"/>
    </row>
    <row r="13" spans="1:11" ht="15.75" x14ac:dyDescent="0.25">
      <c r="A13" s="412"/>
      <c r="B13" s="601" t="s">
        <v>192</v>
      </c>
      <c r="C13" s="601"/>
      <c r="D13" s="413" t="s">
        <v>166</v>
      </c>
      <c r="E13" s="541">
        <v>1</v>
      </c>
      <c r="F13" s="414" t="s">
        <v>194</v>
      </c>
      <c r="G13" s="414"/>
      <c r="H13" s="414"/>
      <c r="I13" s="414"/>
      <c r="J13" s="414"/>
      <c r="K13" s="414"/>
    </row>
    <row r="14" spans="1:11" ht="33.75" customHeight="1" x14ac:dyDescent="0.25">
      <c r="A14" s="412"/>
      <c r="B14" s="601" t="s">
        <v>193</v>
      </c>
      <c r="C14" s="601"/>
      <c r="D14" s="541" t="s">
        <v>166</v>
      </c>
      <c r="E14" s="541">
        <v>1</v>
      </c>
      <c r="F14" s="602" t="s">
        <v>195</v>
      </c>
      <c r="G14" s="603"/>
      <c r="H14" s="603"/>
      <c r="I14" s="603"/>
      <c r="J14" s="414"/>
      <c r="K14" s="414"/>
    </row>
    <row r="15" spans="1:11" s="415" customFormat="1" ht="15.75" x14ac:dyDescent="0.25">
      <c r="B15" s="597"/>
      <c r="C15" s="597"/>
      <c r="D15" s="416"/>
      <c r="E15" s="417"/>
      <c r="F15" s="418"/>
    </row>
    <row r="16" spans="1:11" s="415" customFormat="1" ht="15.75" x14ac:dyDescent="0.25">
      <c r="B16" s="419"/>
      <c r="C16" s="419"/>
      <c r="D16" s="416"/>
      <c r="E16" s="420"/>
      <c r="F16" s="418"/>
    </row>
    <row r="17" spans="2:14" s="415" customFormat="1" ht="15.75" x14ac:dyDescent="0.25">
      <c r="B17" s="598" t="s">
        <v>174</v>
      </c>
      <c r="C17" s="599"/>
      <c r="D17" s="599"/>
      <c r="E17" s="599"/>
      <c r="F17" s="599"/>
      <c r="G17" s="599"/>
      <c r="H17" s="599"/>
      <c r="I17" s="599"/>
    </row>
    <row r="18" spans="2:14" s="415" customFormat="1" ht="15.75" x14ac:dyDescent="0.25">
      <c r="B18" s="421"/>
      <c r="C18" s="421"/>
      <c r="D18" s="421"/>
      <c r="E18" s="422"/>
      <c r="F18" s="421"/>
      <c r="G18" s="421"/>
    </row>
    <row r="19" spans="2:14" s="415" customFormat="1" ht="15.75" x14ac:dyDescent="0.25">
      <c r="E19" s="420"/>
      <c r="L19" s="423"/>
    </row>
    <row r="20" spans="2:14" s="415" customFormat="1" ht="15.75" x14ac:dyDescent="0.25">
      <c r="E20" s="420"/>
    </row>
    <row r="21" spans="2:14" s="415" customFormat="1" ht="15.75" x14ac:dyDescent="0.25">
      <c r="E21" s="420"/>
    </row>
    <row r="22" spans="2:14" s="415" customFormat="1" ht="15.75" x14ac:dyDescent="0.25">
      <c r="E22" s="420"/>
    </row>
    <row r="23" spans="2:14" s="415" customFormat="1" ht="15.75" x14ac:dyDescent="0.25">
      <c r="E23" s="420"/>
    </row>
    <row r="24" spans="2:14" s="415" customFormat="1" ht="15.75" x14ac:dyDescent="0.25">
      <c r="E24" s="420"/>
      <c r="N24" s="423"/>
    </row>
    <row r="25" spans="2:14" s="415" customFormat="1" ht="15.75" x14ac:dyDescent="0.25">
      <c r="E25" s="420"/>
    </row>
    <row r="26" spans="2:14" s="415" customFormat="1" ht="15.75" x14ac:dyDescent="0.25">
      <c r="E26" s="420"/>
    </row>
    <row r="27" spans="2:14" s="415" customFormat="1" ht="15.75" x14ac:dyDescent="0.25">
      <c r="E27" s="420"/>
    </row>
    <row r="28" spans="2:14" s="415" customFormat="1" ht="15.75" x14ac:dyDescent="0.25">
      <c r="E28" s="420"/>
    </row>
    <row r="29" spans="2:14" s="415" customFormat="1" ht="15.75" x14ac:dyDescent="0.25">
      <c r="E29" s="420"/>
    </row>
    <row r="30" spans="2:14" s="415" customFormat="1" ht="15.75" x14ac:dyDescent="0.25">
      <c r="E30" s="420"/>
    </row>
    <row r="31" spans="2:14" s="415" customFormat="1" ht="15.75" x14ac:dyDescent="0.25">
      <c r="E31" s="420"/>
    </row>
    <row r="32" spans="2:14" s="415" customFormat="1" ht="15.75" x14ac:dyDescent="0.25">
      <c r="E32" s="420"/>
    </row>
    <row r="34" spans="1:11" ht="32.25" customHeight="1" x14ac:dyDescent="0.25">
      <c r="A34" s="600" t="s">
        <v>169</v>
      </c>
      <c r="B34" s="594"/>
      <c r="C34" s="594"/>
      <c r="D34" s="594"/>
      <c r="E34" s="594"/>
      <c r="F34" s="594"/>
      <c r="G34" s="594"/>
      <c r="H34" s="594"/>
      <c r="I34" s="594"/>
      <c r="J34" s="594"/>
      <c r="K34" s="424"/>
    </row>
    <row r="35" spans="1:11" ht="35.1" customHeight="1" x14ac:dyDescent="0.25">
      <c r="A35" s="593" t="s">
        <v>170</v>
      </c>
      <c r="B35" s="594"/>
      <c r="C35" s="594"/>
      <c r="D35" s="594"/>
      <c r="E35" s="594"/>
      <c r="F35" s="594"/>
      <c r="G35" s="594"/>
      <c r="H35" s="594"/>
      <c r="I35" s="594"/>
      <c r="J35" s="594"/>
      <c r="K35" s="425"/>
    </row>
    <row r="36" spans="1:11" ht="35.1" customHeight="1" x14ac:dyDescent="0.25">
      <c r="A36" s="593" t="s">
        <v>171</v>
      </c>
      <c r="B36" s="594"/>
      <c r="C36" s="594"/>
      <c r="D36" s="594"/>
      <c r="E36" s="594"/>
      <c r="F36" s="594"/>
      <c r="G36" s="594"/>
      <c r="H36" s="594"/>
      <c r="I36" s="594"/>
      <c r="J36" s="594"/>
      <c r="K36" s="425"/>
    </row>
    <row r="37" spans="1:11" ht="35.1" customHeight="1" x14ac:dyDescent="0.25">
      <c r="A37" s="593" t="s">
        <v>172</v>
      </c>
      <c r="B37" s="595"/>
      <c r="C37" s="595"/>
      <c r="D37" s="595"/>
      <c r="E37" s="595"/>
      <c r="F37" s="595"/>
      <c r="G37" s="595"/>
      <c r="H37" s="595"/>
      <c r="I37" s="595"/>
      <c r="J37" s="595"/>
      <c r="K37" s="425"/>
    </row>
    <row r="38" spans="1:11" s="415" customFormat="1" ht="15.75" x14ac:dyDescent="0.25">
      <c r="E38" s="420"/>
    </row>
    <row r="39" spans="1:11" s="415" customFormat="1" ht="15.75" x14ac:dyDescent="0.25">
      <c r="E39" s="420"/>
    </row>
    <row r="40" spans="1:11" s="415" customFormat="1" ht="15.75" x14ac:dyDescent="0.25">
      <c r="E40" s="420"/>
    </row>
    <row r="41" spans="1:11" s="415" customFormat="1" ht="15.75" x14ac:dyDescent="0.25">
      <c r="E41" s="420"/>
    </row>
  </sheetData>
  <mergeCells count="17">
    <mergeCell ref="A9:J9"/>
    <mergeCell ref="A1:J1"/>
    <mergeCell ref="A2:J2"/>
    <mergeCell ref="A3:J3"/>
    <mergeCell ref="A5:J5"/>
    <mergeCell ref="A7:J7"/>
    <mergeCell ref="A36:J36"/>
    <mergeCell ref="A37:J37"/>
    <mergeCell ref="B11:C11"/>
    <mergeCell ref="B12:C12"/>
    <mergeCell ref="B15:C15"/>
    <mergeCell ref="B17:I17"/>
    <mergeCell ref="A34:J34"/>
    <mergeCell ref="A35:J35"/>
    <mergeCell ref="B13:C13"/>
    <mergeCell ref="B14:C14"/>
    <mergeCell ref="F14:I14"/>
  </mergeCells>
  <printOptions horizontalCentered="1"/>
  <pageMargins left="1.1811023622047245" right="0.19685039370078741" top="0.39370078740157483" bottom="0.3937007874015748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2"/>
  <sheetViews>
    <sheetView tabSelected="1" topLeftCell="A46" zoomScaleNormal="100" zoomScaleSheetLayoutView="100" workbookViewId="0">
      <selection activeCell="O55" sqref="O55:O56"/>
    </sheetView>
  </sheetViews>
  <sheetFormatPr defaultColWidth="9.140625" defaultRowHeight="12.75" x14ac:dyDescent="0.2"/>
  <cols>
    <col min="1" max="1" width="2.85546875" style="230" customWidth="1"/>
    <col min="2" max="2" width="3.140625" style="230" customWidth="1"/>
    <col min="3" max="3" width="2.85546875" style="230" customWidth="1"/>
    <col min="4" max="4" width="32.85546875" style="230" customWidth="1"/>
    <col min="5" max="5" width="3.7109375" style="230" customWidth="1"/>
    <col min="6" max="6" width="3.85546875" style="230" customWidth="1"/>
    <col min="7" max="7" width="9.42578125" style="230" customWidth="1"/>
    <col min="8" max="8" width="11" style="230" customWidth="1"/>
    <col min="9" max="9" width="10.42578125" style="230" customWidth="1"/>
    <col min="10" max="10" width="10.5703125" style="230" customWidth="1"/>
    <col min="11" max="11" width="38.140625" style="230" customWidth="1"/>
    <col min="12" max="12" width="4.42578125" style="230" customWidth="1"/>
    <col min="13" max="13" width="5.85546875" style="230" customWidth="1"/>
    <col min="14" max="14" width="38.42578125" style="230" customWidth="1"/>
    <col min="15" max="15" width="41" style="230" customWidth="1"/>
    <col min="16" max="16384" width="9.140625" style="230"/>
  </cols>
  <sheetData>
    <row r="1" spans="1:15" s="125" customFormat="1" ht="15.75" customHeight="1" x14ac:dyDescent="0.25">
      <c r="A1" s="680" t="s">
        <v>154</v>
      </c>
      <c r="B1" s="680"/>
      <c r="C1" s="680"/>
      <c r="D1" s="680"/>
      <c r="E1" s="680"/>
      <c r="F1" s="680"/>
      <c r="G1" s="680"/>
      <c r="H1" s="680"/>
      <c r="I1" s="680"/>
      <c r="J1" s="680"/>
      <c r="K1" s="680"/>
      <c r="L1" s="680"/>
      <c r="M1" s="680"/>
      <c r="N1" s="680"/>
      <c r="O1" s="680"/>
    </row>
    <row r="2" spans="1:15" s="166" customFormat="1" ht="14.25" x14ac:dyDescent="0.25">
      <c r="A2" s="681" t="s">
        <v>155</v>
      </c>
      <c r="B2" s="681"/>
      <c r="C2" s="681"/>
      <c r="D2" s="681"/>
      <c r="E2" s="681"/>
      <c r="F2" s="681"/>
      <c r="G2" s="681"/>
      <c r="H2" s="681"/>
      <c r="I2" s="681"/>
      <c r="J2" s="681"/>
      <c r="K2" s="681"/>
      <c r="L2" s="681"/>
      <c r="M2" s="681"/>
      <c r="N2" s="681"/>
      <c r="O2" s="681"/>
    </row>
    <row r="3" spans="1:15" s="17" customFormat="1" ht="15" customHeight="1" thickBot="1" x14ac:dyDescent="0.3">
      <c r="A3" s="134"/>
      <c r="B3" s="134"/>
      <c r="C3" s="134"/>
      <c r="D3" s="134"/>
      <c r="E3" s="275"/>
      <c r="F3" s="276"/>
      <c r="G3" s="277"/>
      <c r="H3" s="134"/>
      <c r="I3" s="134"/>
      <c r="J3" s="134"/>
      <c r="K3" s="366"/>
      <c r="L3" s="367"/>
      <c r="M3" s="682" t="s">
        <v>68</v>
      </c>
      <c r="N3" s="682"/>
      <c r="O3" s="683"/>
    </row>
    <row r="4" spans="1:15" s="125" customFormat="1" ht="30" customHeight="1" x14ac:dyDescent="0.25">
      <c r="A4" s="713" t="s">
        <v>1</v>
      </c>
      <c r="B4" s="848" t="s">
        <v>2</v>
      </c>
      <c r="C4" s="848" t="s">
        <v>3</v>
      </c>
      <c r="D4" s="851" t="s">
        <v>4</v>
      </c>
      <c r="E4" s="848" t="s">
        <v>5</v>
      </c>
      <c r="F4" s="862" t="s">
        <v>6</v>
      </c>
      <c r="G4" s="865" t="s">
        <v>7</v>
      </c>
      <c r="H4" s="886" t="s">
        <v>145</v>
      </c>
      <c r="I4" s="887"/>
      <c r="J4" s="888"/>
      <c r="K4" s="868" t="s">
        <v>146</v>
      </c>
      <c r="L4" s="869"/>
      <c r="M4" s="869"/>
      <c r="N4" s="870" t="s">
        <v>147</v>
      </c>
      <c r="O4" s="873" t="s">
        <v>148</v>
      </c>
    </row>
    <row r="5" spans="1:15" s="125" customFormat="1" ht="33.75" customHeight="1" x14ac:dyDescent="0.25">
      <c r="A5" s="714"/>
      <c r="B5" s="849"/>
      <c r="C5" s="849"/>
      <c r="D5" s="852"/>
      <c r="E5" s="849"/>
      <c r="F5" s="863"/>
      <c r="G5" s="866"/>
      <c r="H5" s="885" t="s">
        <v>149</v>
      </c>
      <c r="I5" s="876" t="s">
        <v>175</v>
      </c>
      <c r="J5" s="876" t="s">
        <v>150</v>
      </c>
      <c r="K5" s="860" t="s">
        <v>151</v>
      </c>
      <c r="L5" s="883" t="s">
        <v>152</v>
      </c>
      <c r="M5" s="883" t="s">
        <v>153</v>
      </c>
      <c r="N5" s="871"/>
      <c r="O5" s="874"/>
    </row>
    <row r="6" spans="1:15" s="125" customFormat="1" ht="48" customHeight="1" thickBot="1" x14ac:dyDescent="0.3">
      <c r="A6" s="715"/>
      <c r="B6" s="850"/>
      <c r="C6" s="850"/>
      <c r="D6" s="853"/>
      <c r="E6" s="850"/>
      <c r="F6" s="864"/>
      <c r="G6" s="867"/>
      <c r="H6" s="817"/>
      <c r="I6" s="685"/>
      <c r="J6" s="685"/>
      <c r="K6" s="861"/>
      <c r="L6" s="884"/>
      <c r="M6" s="884"/>
      <c r="N6" s="872"/>
      <c r="O6" s="875"/>
    </row>
    <row r="7" spans="1:15" s="3" customFormat="1" ht="13.5" customHeight="1" x14ac:dyDescent="0.2">
      <c r="A7" s="877" t="s">
        <v>8</v>
      </c>
      <c r="B7" s="878"/>
      <c r="C7" s="878"/>
      <c r="D7" s="878"/>
      <c r="E7" s="878"/>
      <c r="F7" s="878"/>
      <c r="G7" s="878"/>
      <c r="H7" s="878"/>
      <c r="I7" s="878"/>
      <c r="J7" s="878"/>
      <c r="K7" s="878"/>
      <c r="L7" s="878"/>
      <c r="M7" s="878"/>
      <c r="N7" s="878"/>
      <c r="O7" s="879"/>
    </row>
    <row r="8" spans="1:15" s="3" customFormat="1" ht="16.5" customHeight="1" x14ac:dyDescent="0.2">
      <c r="A8" s="880" t="s">
        <v>9</v>
      </c>
      <c r="B8" s="881"/>
      <c r="C8" s="881"/>
      <c r="D8" s="881"/>
      <c r="E8" s="881"/>
      <c r="F8" s="881"/>
      <c r="G8" s="881"/>
      <c r="H8" s="881"/>
      <c r="I8" s="881"/>
      <c r="J8" s="881"/>
      <c r="K8" s="881"/>
      <c r="L8" s="881"/>
      <c r="M8" s="881"/>
      <c r="N8" s="881"/>
      <c r="O8" s="882"/>
    </row>
    <row r="9" spans="1:15" s="17" customFormat="1" ht="27" customHeight="1" x14ac:dyDescent="0.25">
      <c r="A9" s="357" t="s">
        <v>10</v>
      </c>
      <c r="B9" s="692" t="s">
        <v>11</v>
      </c>
      <c r="C9" s="693"/>
      <c r="D9" s="693"/>
      <c r="E9" s="693"/>
      <c r="F9" s="693"/>
      <c r="G9" s="693"/>
      <c r="H9" s="638" t="s">
        <v>176</v>
      </c>
      <c r="I9" s="639"/>
      <c r="J9" s="640"/>
      <c r="K9" s="389" t="s">
        <v>156</v>
      </c>
      <c r="L9" s="391">
        <v>17</v>
      </c>
      <c r="M9" s="391">
        <v>17</v>
      </c>
      <c r="N9" s="392"/>
      <c r="O9" s="393"/>
    </row>
    <row r="10" spans="1:15" s="17" customFormat="1" ht="38.25" customHeight="1" x14ac:dyDescent="0.25">
      <c r="A10" s="357"/>
      <c r="B10" s="394"/>
      <c r="C10" s="395"/>
      <c r="D10" s="395"/>
      <c r="E10" s="395"/>
      <c r="F10" s="395"/>
      <c r="G10" s="395"/>
      <c r="H10" s="638" t="s">
        <v>176</v>
      </c>
      <c r="I10" s="639"/>
      <c r="J10" s="640"/>
      <c r="K10" s="389" t="s">
        <v>157</v>
      </c>
      <c r="L10" s="391">
        <v>7</v>
      </c>
      <c r="M10" s="391">
        <v>5</v>
      </c>
      <c r="N10" s="404"/>
      <c r="O10" s="396"/>
    </row>
    <row r="11" spans="1:15" s="17" customFormat="1" ht="36" customHeight="1" x14ac:dyDescent="0.25">
      <c r="A11" s="357"/>
      <c r="B11" s="692"/>
      <c r="C11" s="693"/>
      <c r="D11" s="693"/>
      <c r="E11" s="693"/>
      <c r="F11" s="693"/>
      <c r="G11" s="693"/>
      <c r="H11" s="638" t="s">
        <v>176</v>
      </c>
      <c r="I11" s="639"/>
      <c r="J11" s="640"/>
      <c r="K11" s="397" t="s">
        <v>158</v>
      </c>
      <c r="L11" s="391">
        <v>77</v>
      </c>
      <c r="M11" s="391">
        <v>77</v>
      </c>
      <c r="N11" s="404"/>
      <c r="O11" s="396"/>
    </row>
    <row r="12" spans="1:15" s="17" customFormat="1" ht="36" customHeight="1" x14ac:dyDescent="0.25">
      <c r="A12" s="357"/>
      <c r="B12" s="394"/>
      <c r="C12" s="395"/>
      <c r="D12" s="395"/>
      <c r="E12" s="395"/>
      <c r="F12" s="395"/>
      <c r="G12" s="395"/>
      <c r="H12" s="638" t="s">
        <v>176</v>
      </c>
      <c r="I12" s="639"/>
      <c r="J12" s="640"/>
      <c r="K12" s="397" t="s">
        <v>159</v>
      </c>
      <c r="L12" s="390" t="s">
        <v>160</v>
      </c>
      <c r="M12" s="390" t="s">
        <v>189</v>
      </c>
      <c r="N12" s="506"/>
      <c r="O12" s="398"/>
    </row>
    <row r="13" spans="1:15" s="17" customFormat="1" ht="27.75" customHeight="1" x14ac:dyDescent="0.25">
      <c r="A13" s="399"/>
      <c r="B13" s="400"/>
      <c r="C13" s="401"/>
      <c r="D13" s="401"/>
      <c r="E13" s="401"/>
      <c r="F13" s="401"/>
      <c r="G13" s="401"/>
      <c r="H13" s="677" t="s">
        <v>177</v>
      </c>
      <c r="I13" s="678"/>
      <c r="J13" s="679"/>
      <c r="K13" s="505" t="s">
        <v>161</v>
      </c>
      <c r="L13" s="503">
        <v>120</v>
      </c>
      <c r="M13" s="504">
        <v>92</v>
      </c>
      <c r="N13" s="402" t="s">
        <v>197</v>
      </c>
      <c r="O13" s="403"/>
    </row>
    <row r="14" spans="1:15" s="166" customFormat="1" ht="17.25" customHeight="1" x14ac:dyDescent="0.25">
      <c r="A14" s="4" t="s">
        <v>10</v>
      </c>
      <c r="B14" s="5" t="s">
        <v>10</v>
      </c>
      <c r="C14" s="854" t="s">
        <v>12</v>
      </c>
      <c r="D14" s="855"/>
      <c r="E14" s="855"/>
      <c r="F14" s="855"/>
      <c r="G14" s="855"/>
      <c r="H14" s="855"/>
      <c r="I14" s="855"/>
      <c r="J14" s="855"/>
      <c r="K14" s="855"/>
      <c r="L14" s="855"/>
      <c r="M14" s="855"/>
      <c r="N14" s="855"/>
      <c r="O14" s="856"/>
    </row>
    <row r="15" spans="1:15" s="166" customFormat="1" ht="13.5" customHeight="1" x14ac:dyDescent="0.25">
      <c r="A15" s="6" t="s">
        <v>10</v>
      </c>
      <c r="B15" s="7" t="s">
        <v>10</v>
      </c>
      <c r="C15" s="8" t="s">
        <v>10</v>
      </c>
      <c r="D15" s="694" t="s">
        <v>112</v>
      </c>
      <c r="E15" s="704" t="s">
        <v>13</v>
      </c>
      <c r="F15" s="699" t="s">
        <v>15</v>
      </c>
      <c r="G15" s="206" t="s">
        <v>17</v>
      </c>
      <c r="H15" s="48">
        <v>4744.3999999999996</v>
      </c>
      <c r="I15" s="48">
        <v>4744.3999999999996</v>
      </c>
      <c r="J15" s="29">
        <v>4411.5</v>
      </c>
      <c r="K15" s="171"/>
      <c r="L15" s="56"/>
      <c r="M15" s="363"/>
      <c r="N15" s="56"/>
      <c r="O15" s="172"/>
    </row>
    <row r="16" spans="1:15" s="166" customFormat="1" ht="15" customHeight="1" x14ac:dyDescent="0.25">
      <c r="A16" s="6"/>
      <c r="B16" s="7"/>
      <c r="C16" s="8"/>
      <c r="D16" s="695"/>
      <c r="E16" s="704"/>
      <c r="F16" s="699"/>
      <c r="G16" s="30" t="s">
        <v>18</v>
      </c>
      <c r="H16" s="32">
        <v>494</v>
      </c>
      <c r="I16" s="32">
        <v>494</v>
      </c>
      <c r="J16" s="30">
        <v>494</v>
      </c>
      <c r="K16" s="169"/>
      <c r="L16" s="170"/>
      <c r="M16" s="270"/>
      <c r="N16" s="170"/>
      <c r="O16" s="168"/>
    </row>
    <row r="17" spans="1:15" s="166" customFormat="1" ht="30.75" customHeight="1" x14ac:dyDescent="0.25">
      <c r="A17" s="6"/>
      <c r="B17" s="7"/>
      <c r="C17" s="71" t="s">
        <v>10</v>
      </c>
      <c r="D17" s="762" t="s">
        <v>16</v>
      </c>
      <c r="E17" s="704"/>
      <c r="F17" s="699"/>
      <c r="G17" s="133"/>
      <c r="H17" s="459"/>
      <c r="I17" s="459"/>
      <c r="J17" s="460"/>
      <c r="K17" s="858" t="s">
        <v>79</v>
      </c>
      <c r="L17" s="58" t="s">
        <v>98</v>
      </c>
      <c r="M17" s="373" t="s">
        <v>181</v>
      </c>
      <c r="N17" s="671" t="s">
        <v>198</v>
      </c>
      <c r="O17" s="368"/>
    </row>
    <row r="18" spans="1:15" s="166" customFormat="1" ht="9" customHeight="1" x14ac:dyDescent="0.25">
      <c r="A18" s="6"/>
      <c r="B18" s="7"/>
      <c r="C18" s="190"/>
      <c r="D18" s="857"/>
      <c r="E18" s="704"/>
      <c r="F18" s="699"/>
      <c r="G18" s="51"/>
      <c r="H18" s="30"/>
      <c r="I18" s="30"/>
      <c r="J18" s="96"/>
      <c r="K18" s="859"/>
      <c r="L18" s="57"/>
      <c r="M18" s="374"/>
      <c r="N18" s="620"/>
      <c r="O18" s="368"/>
    </row>
    <row r="19" spans="1:15" s="166" customFormat="1" ht="20.25" customHeight="1" x14ac:dyDescent="0.25">
      <c r="A19" s="6"/>
      <c r="B19" s="7"/>
      <c r="C19" s="71" t="s">
        <v>21</v>
      </c>
      <c r="D19" s="653" t="s">
        <v>19</v>
      </c>
      <c r="E19" s="704"/>
      <c r="F19" s="699"/>
      <c r="G19" s="51"/>
      <c r="H19" s="27"/>
      <c r="I19" s="27"/>
      <c r="J19" s="103"/>
      <c r="K19" s="706" t="s">
        <v>79</v>
      </c>
      <c r="L19" s="58" t="s">
        <v>99</v>
      </c>
      <c r="M19" s="373" t="s">
        <v>180</v>
      </c>
      <c r="N19" s="57"/>
      <c r="O19" s="368"/>
    </row>
    <row r="20" spans="1:15" s="166" customFormat="1" ht="15" customHeight="1" thickBot="1" x14ac:dyDescent="0.3">
      <c r="A20" s="11"/>
      <c r="B20" s="12"/>
      <c r="C20" s="540"/>
      <c r="D20" s="654"/>
      <c r="E20" s="705"/>
      <c r="F20" s="700"/>
      <c r="G20" s="212" t="s">
        <v>20</v>
      </c>
      <c r="H20" s="28">
        <f>SUM(H15:H19)</f>
        <v>5238.3999999999996</v>
      </c>
      <c r="I20" s="28">
        <f>SUM(I15:I19)</f>
        <v>5238.3999999999996</v>
      </c>
      <c r="J20" s="28">
        <f>SUM(J15:J19)</f>
        <v>4905.5</v>
      </c>
      <c r="K20" s="707"/>
      <c r="L20" s="59"/>
      <c r="M20" s="375"/>
      <c r="N20" s="59"/>
      <c r="O20" s="369"/>
    </row>
    <row r="21" spans="1:15" s="166" customFormat="1" ht="15.75" customHeight="1" x14ac:dyDescent="0.25">
      <c r="A21" s="6" t="s">
        <v>10</v>
      </c>
      <c r="B21" s="7" t="s">
        <v>10</v>
      </c>
      <c r="C21" s="508" t="s">
        <v>21</v>
      </c>
      <c r="D21" s="696" t="s">
        <v>111</v>
      </c>
      <c r="E21" s="173" t="s">
        <v>13</v>
      </c>
      <c r="F21" s="174" t="s">
        <v>15</v>
      </c>
      <c r="G21" s="208" t="s">
        <v>22</v>
      </c>
      <c r="H21" s="74">
        <v>121.9</v>
      </c>
      <c r="I21" s="74">
        <v>121.9</v>
      </c>
      <c r="J21" s="79">
        <v>152</v>
      </c>
      <c r="K21" s="249"/>
      <c r="L21" s="63"/>
      <c r="M21" s="271"/>
      <c r="N21" s="63"/>
      <c r="O21" s="55"/>
    </row>
    <row r="22" spans="1:15" s="166" customFormat="1" ht="25.5" customHeight="1" x14ac:dyDescent="0.25">
      <c r="A22" s="6"/>
      <c r="B22" s="7"/>
      <c r="C22" s="508"/>
      <c r="D22" s="697"/>
      <c r="E22" s="340"/>
      <c r="F22" s="339"/>
      <c r="G22" s="210" t="s">
        <v>26</v>
      </c>
      <c r="H22" s="30">
        <v>60.7</v>
      </c>
      <c r="I22" s="30">
        <v>60.7</v>
      </c>
      <c r="J22" s="47">
        <v>60.7</v>
      </c>
      <c r="K22" s="178"/>
      <c r="L22" s="65"/>
      <c r="M22" s="9"/>
      <c r="N22" s="65"/>
      <c r="O22" s="64"/>
    </row>
    <row r="23" spans="1:15" s="166" customFormat="1" ht="26.25" customHeight="1" x14ac:dyDescent="0.25">
      <c r="A23" s="702"/>
      <c r="B23" s="608"/>
      <c r="C23" s="71" t="s">
        <v>10</v>
      </c>
      <c r="D23" s="708" t="s">
        <v>23</v>
      </c>
      <c r="E23" s="326"/>
      <c r="F23" s="325"/>
      <c r="G23" s="209"/>
      <c r="H23" s="27"/>
      <c r="I23" s="27"/>
      <c r="J23" s="103"/>
      <c r="K23" s="445" t="s">
        <v>83</v>
      </c>
      <c r="L23" s="71" t="s">
        <v>100</v>
      </c>
      <c r="M23" s="241" t="s">
        <v>178</v>
      </c>
      <c r="N23" s="643" t="s">
        <v>200</v>
      </c>
      <c r="O23" s="278"/>
    </row>
    <row r="24" spans="1:15" s="166" customFormat="1" ht="27" customHeight="1" x14ac:dyDescent="0.25">
      <c r="A24" s="702"/>
      <c r="B24" s="608"/>
      <c r="C24" s="97"/>
      <c r="D24" s="709"/>
      <c r="E24" s="338"/>
      <c r="F24" s="339"/>
      <c r="G24" s="210"/>
      <c r="H24" s="30"/>
      <c r="I24" s="30"/>
      <c r="J24" s="454"/>
      <c r="K24" s="341" t="s">
        <v>24</v>
      </c>
      <c r="L24" s="68">
        <v>150</v>
      </c>
      <c r="M24" s="456">
        <v>218.8</v>
      </c>
      <c r="N24" s="620"/>
      <c r="O24" s="455"/>
    </row>
    <row r="25" spans="1:15" s="166" customFormat="1" ht="33" customHeight="1" x14ac:dyDescent="0.25">
      <c r="A25" s="702"/>
      <c r="B25" s="608"/>
      <c r="C25" s="71" t="s">
        <v>21</v>
      </c>
      <c r="D25" s="101" t="s">
        <v>25</v>
      </c>
      <c r="E25" s="338"/>
      <c r="F25" s="339"/>
      <c r="G25" s="210"/>
      <c r="H25" s="30"/>
      <c r="I25" s="30"/>
      <c r="J25" s="47"/>
      <c r="K25" s="102" t="s">
        <v>74</v>
      </c>
      <c r="L25" s="457" t="s">
        <v>179</v>
      </c>
      <c r="M25" s="458">
        <v>4206.1000000000004</v>
      </c>
      <c r="N25" s="447" t="s">
        <v>199</v>
      </c>
      <c r="O25" s="84"/>
    </row>
    <row r="26" spans="1:15" s="166" customFormat="1" ht="14.25" customHeight="1" x14ac:dyDescent="0.25">
      <c r="A26" s="242"/>
      <c r="B26" s="243"/>
      <c r="C26" s="71" t="s">
        <v>27</v>
      </c>
      <c r="D26" s="710" t="s">
        <v>118</v>
      </c>
      <c r="E26" s="244"/>
      <c r="F26" s="245"/>
      <c r="G26" s="209"/>
      <c r="H26" s="27"/>
      <c r="I26" s="27"/>
      <c r="J26" s="103"/>
      <c r="K26" s="634" t="s">
        <v>119</v>
      </c>
      <c r="L26" s="109">
        <v>100</v>
      </c>
      <c r="M26" s="376">
        <v>100</v>
      </c>
      <c r="N26" s="109"/>
      <c r="O26" s="84"/>
    </row>
    <row r="27" spans="1:15" s="166" customFormat="1" ht="10.5" customHeight="1" x14ac:dyDescent="0.25">
      <c r="A27" s="242"/>
      <c r="B27" s="243"/>
      <c r="C27" s="509"/>
      <c r="D27" s="711"/>
      <c r="E27" s="244"/>
      <c r="F27" s="245"/>
      <c r="G27" s="210"/>
      <c r="H27" s="30"/>
      <c r="I27" s="30"/>
      <c r="J27" s="453"/>
      <c r="K27" s="712"/>
      <c r="L27" s="246"/>
      <c r="M27" s="377"/>
      <c r="N27" s="246"/>
      <c r="O27" s="84"/>
    </row>
    <row r="28" spans="1:15" s="166" customFormat="1" ht="18" customHeight="1" thickBot="1" x14ac:dyDescent="0.3">
      <c r="A28" s="157"/>
      <c r="B28" s="150"/>
      <c r="C28" s="510"/>
      <c r="D28" s="211"/>
      <c r="E28" s="164"/>
      <c r="F28" s="151"/>
      <c r="G28" s="212" t="s">
        <v>20</v>
      </c>
      <c r="H28" s="80">
        <f>SUM(H21:H25)</f>
        <v>182.60000000000002</v>
      </c>
      <c r="I28" s="80">
        <f>SUM(I21:I25)</f>
        <v>182.60000000000002</v>
      </c>
      <c r="J28" s="80">
        <f>SUM(J21:J25)</f>
        <v>212.7</v>
      </c>
      <c r="K28" s="26"/>
      <c r="L28" s="61"/>
      <c r="M28" s="272"/>
      <c r="N28" s="61"/>
      <c r="O28" s="54"/>
    </row>
    <row r="29" spans="1:15" s="166" customFormat="1" ht="15.75" customHeight="1" x14ac:dyDescent="0.25">
      <c r="A29" s="701" t="s">
        <v>10</v>
      </c>
      <c r="B29" s="607" t="s">
        <v>10</v>
      </c>
      <c r="C29" s="649" t="s">
        <v>27</v>
      </c>
      <c r="D29" s="652" t="s">
        <v>28</v>
      </c>
      <c r="E29" s="703" t="s">
        <v>13</v>
      </c>
      <c r="F29" s="698" t="s">
        <v>15</v>
      </c>
      <c r="G29" s="85" t="s">
        <v>17</v>
      </c>
      <c r="H29" s="29">
        <v>25.6</v>
      </c>
      <c r="I29" s="29">
        <v>25.6</v>
      </c>
      <c r="J29" s="46">
        <v>19.5</v>
      </c>
      <c r="K29" s="303" t="s">
        <v>137</v>
      </c>
      <c r="L29" s="62">
        <v>100</v>
      </c>
      <c r="M29" s="110">
        <v>100</v>
      </c>
      <c r="N29" s="62"/>
      <c r="O29" s="370"/>
    </row>
    <row r="30" spans="1:15" s="166" customFormat="1" ht="28.5" customHeight="1" x14ac:dyDescent="0.25">
      <c r="A30" s="702"/>
      <c r="B30" s="608"/>
      <c r="C30" s="650"/>
      <c r="D30" s="653"/>
      <c r="E30" s="704"/>
      <c r="F30" s="699"/>
      <c r="G30" s="87" t="s">
        <v>18</v>
      </c>
      <c r="H30" s="30"/>
      <c r="I30" s="30">
        <v>6.6</v>
      </c>
      <c r="J30" s="96">
        <v>6.5</v>
      </c>
      <c r="K30" s="304" t="s">
        <v>136</v>
      </c>
      <c r="L30" s="266">
        <v>20</v>
      </c>
      <c r="M30" s="265">
        <v>38</v>
      </c>
      <c r="N30" s="266"/>
      <c r="O30" s="371"/>
    </row>
    <row r="31" spans="1:15" s="166" customFormat="1" ht="15.75" customHeight="1" thickBot="1" x14ac:dyDescent="0.3">
      <c r="A31" s="702"/>
      <c r="B31" s="609"/>
      <c r="C31" s="651"/>
      <c r="D31" s="654"/>
      <c r="E31" s="705"/>
      <c r="F31" s="700"/>
      <c r="G31" s="207" t="s">
        <v>20</v>
      </c>
      <c r="H31" s="28">
        <f>SUM(H29:H30)</f>
        <v>25.6</v>
      </c>
      <c r="I31" s="28">
        <f>SUM(I29:I30)</f>
        <v>32.200000000000003</v>
      </c>
      <c r="J31" s="28">
        <f>SUM(J29:J30)</f>
        <v>26</v>
      </c>
      <c r="K31" s="305"/>
      <c r="L31" s="352"/>
      <c r="M31" s="378"/>
      <c r="N31" s="352"/>
      <c r="O31" s="372"/>
    </row>
    <row r="32" spans="1:15" s="166" customFormat="1" ht="120.75" customHeight="1" x14ac:dyDescent="0.25">
      <c r="A32" s="701" t="s">
        <v>10</v>
      </c>
      <c r="B32" s="607" t="s">
        <v>10</v>
      </c>
      <c r="C32" s="769" t="s">
        <v>29</v>
      </c>
      <c r="D32" s="667" t="s">
        <v>130</v>
      </c>
      <c r="E32" s="629" t="s">
        <v>31</v>
      </c>
      <c r="F32" s="649">
        <v>5</v>
      </c>
      <c r="G32" s="182" t="s">
        <v>18</v>
      </c>
      <c r="H32" s="74">
        <v>728.1</v>
      </c>
      <c r="I32" s="74">
        <v>728.1</v>
      </c>
      <c r="J32" s="213">
        <v>21</v>
      </c>
      <c r="K32" s="465" t="s">
        <v>128</v>
      </c>
      <c r="L32" s="466">
        <v>268</v>
      </c>
      <c r="M32" s="467">
        <v>0</v>
      </c>
      <c r="N32" s="468"/>
      <c r="O32" s="469" t="s">
        <v>222</v>
      </c>
    </row>
    <row r="33" spans="1:15" s="166" customFormat="1" ht="123" customHeight="1" x14ac:dyDescent="0.25">
      <c r="A33" s="702"/>
      <c r="B33" s="608"/>
      <c r="C33" s="770"/>
      <c r="D33" s="668"/>
      <c r="E33" s="630"/>
      <c r="F33" s="650"/>
      <c r="G33" s="107"/>
      <c r="H33" s="33"/>
      <c r="I33" s="33"/>
      <c r="J33" s="75"/>
      <c r="K33" s="461" t="s">
        <v>129</v>
      </c>
      <c r="L33" s="462">
        <v>12</v>
      </c>
      <c r="M33" s="463">
        <v>0</v>
      </c>
      <c r="N33" s="462"/>
      <c r="O33" s="464" t="s">
        <v>223</v>
      </c>
    </row>
    <row r="34" spans="1:15" s="166" customFormat="1" ht="14.25" customHeight="1" thickBot="1" x14ac:dyDescent="0.3">
      <c r="A34" s="702"/>
      <c r="B34" s="608"/>
      <c r="C34" s="770"/>
      <c r="D34" s="98"/>
      <c r="E34" s="260"/>
      <c r="F34" s="768"/>
      <c r="G34" s="214" t="s">
        <v>20</v>
      </c>
      <c r="H34" s="362">
        <f>SUM(H32:H32)</f>
        <v>728.1</v>
      </c>
      <c r="I34" s="362">
        <f>SUM(I32:I32)</f>
        <v>728.1</v>
      </c>
      <c r="J34" s="362">
        <f>SUM(J32:J32)</f>
        <v>21</v>
      </c>
      <c r="K34" s="99"/>
      <c r="L34" s="61"/>
      <c r="M34" s="272"/>
      <c r="N34" s="61"/>
      <c r="O34" s="54"/>
    </row>
    <row r="35" spans="1:15" s="166" customFormat="1" ht="34.5" customHeight="1" x14ac:dyDescent="0.25">
      <c r="A35" s="701" t="s">
        <v>10</v>
      </c>
      <c r="B35" s="607" t="s">
        <v>10</v>
      </c>
      <c r="C35" s="769" t="s">
        <v>14</v>
      </c>
      <c r="D35" s="771" t="s">
        <v>138</v>
      </c>
      <c r="E35" s="629"/>
      <c r="F35" s="649">
        <v>6</v>
      </c>
      <c r="G35" s="182" t="s">
        <v>26</v>
      </c>
      <c r="H35" s="74"/>
      <c r="I35" s="74">
        <v>1.9</v>
      </c>
      <c r="J35" s="213">
        <v>0</v>
      </c>
      <c r="K35" s="514" t="s">
        <v>139</v>
      </c>
      <c r="L35" s="515">
        <v>12</v>
      </c>
      <c r="M35" s="516">
        <v>0</v>
      </c>
      <c r="N35" s="515"/>
      <c r="O35" s="672" t="s">
        <v>203</v>
      </c>
    </row>
    <row r="36" spans="1:15" s="166" customFormat="1" ht="33" customHeight="1" x14ac:dyDescent="0.25">
      <c r="A36" s="702"/>
      <c r="B36" s="608"/>
      <c r="C36" s="770"/>
      <c r="D36" s="772"/>
      <c r="E36" s="630"/>
      <c r="F36" s="650"/>
      <c r="G36" s="107"/>
      <c r="H36" s="33"/>
      <c r="I36" s="33"/>
      <c r="J36" s="75"/>
      <c r="K36" s="511"/>
      <c r="L36" s="512"/>
      <c r="M36" s="513"/>
      <c r="N36" s="512"/>
      <c r="O36" s="673"/>
    </row>
    <row r="37" spans="1:15" s="166" customFormat="1" ht="14.25" customHeight="1" thickBot="1" x14ac:dyDescent="0.3">
      <c r="A37" s="702"/>
      <c r="B37" s="608"/>
      <c r="C37" s="770"/>
      <c r="D37" s="98"/>
      <c r="E37" s="260"/>
      <c r="F37" s="768"/>
      <c r="G37" s="214" t="s">
        <v>20</v>
      </c>
      <c r="H37" s="28">
        <f>SUM(H35:H35)</f>
        <v>0</v>
      </c>
      <c r="I37" s="28">
        <f>SUM(I35:I35)</f>
        <v>1.9</v>
      </c>
      <c r="J37" s="81">
        <f>SUM(J35:J35)</f>
        <v>0</v>
      </c>
      <c r="K37" s="99"/>
      <c r="L37" s="61"/>
      <c r="M37" s="272"/>
      <c r="N37" s="61"/>
      <c r="O37" s="54"/>
    </row>
    <row r="38" spans="1:15" s="166" customFormat="1" ht="17.25" customHeight="1" thickBot="1" x14ac:dyDescent="0.3">
      <c r="A38" s="14" t="s">
        <v>10</v>
      </c>
      <c r="B38" s="15" t="s">
        <v>10</v>
      </c>
      <c r="C38" s="658" t="s">
        <v>34</v>
      </c>
      <c r="D38" s="658"/>
      <c r="E38" s="658"/>
      <c r="F38" s="658"/>
      <c r="G38" s="658"/>
      <c r="H38" s="45">
        <f>H34+H31+H28+H20+H37</f>
        <v>6174.7</v>
      </c>
      <c r="I38" s="45">
        <f>I34+I31+I28+I20+I37</f>
        <v>6183.1999999999989</v>
      </c>
      <c r="J38" s="45">
        <f>J34+J31+J28+J20+J37</f>
        <v>5165.2</v>
      </c>
      <c r="K38" s="144"/>
      <c r="L38" s="353"/>
      <c r="M38" s="353"/>
      <c r="N38" s="353"/>
      <c r="O38" s="145"/>
    </row>
    <row r="39" spans="1:15" s="166" customFormat="1" ht="17.25" customHeight="1" thickBot="1" x14ac:dyDescent="0.3">
      <c r="A39" s="14" t="s">
        <v>10</v>
      </c>
      <c r="B39" s="15" t="s">
        <v>21</v>
      </c>
      <c r="C39" s="644" t="s">
        <v>35</v>
      </c>
      <c r="D39" s="645"/>
      <c r="E39" s="645"/>
      <c r="F39" s="645"/>
      <c r="G39" s="645"/>
      <c r="H39" s="645"/>
      <c r="I39" s="645"/>
      <c r="J39" s="645"/>
      <c r="K39" s="645"/>
      <c r="L39" s="645"/>
      <c r="M39" s="645"/>
      <c r="N39" s="645"/>
      <c r="O39" s="646"/>
    </row>
    <row r="40" spans="1:15" s="166" customFormat="1" ht="13.5" customHeight="1" x14ac:dyDescent="0.25">
      <c r="A40" s="773" t="s">
        <v>10</v>
      </c>
      <c r="B40" s="607" t="s">
        <v>21</v>
      </c>
      <c r="C40" s="443" t="s">
        <v>10</v>
      </c>
      <c r="D40" s="655" t="s">
        <v>76</v>
      </c>
      <c r="E40" s="333"/>
      <c r="F40" s="649" t="s">
        <v>15</v>
      </c>
      <c r="G40" s="182" t="s">
        <v>22</v>
      </c>
      <c r="H40" s="74">
        <v>44.8</v>
      </c>
      <c r="I40" s="74">
        <v>44.8</v>
      </c>
      <c r="J40" s="252">
        <v>44.5</v>
      </c>
      <c r="K40" s="327"/>
      <c r="L40" s="185"/>
      <c r="M40" s="186"/>
      <c r="N40" s="186"/>
      <c r="O40" s="146"/>
    </row>
    <row r="41" spans="1:15" s="166" customFormat="1" ht="13.5" customHeight="1" x14ac:dyDescent="0.25">
      <c r="A41" s="774"/>
      <c r="B41" s="608"/>
      <c r="C41" s="444"/>
      <c r="D41" s="656"/>
      <c r="E41" s="334"/>
      <c r="F41" s="650"/>
      <c r="G41" s="86" t="s">
        <v>26</v>
      </c>
      <c r="H41" s="27">
        <v>0.5</v>
      </c>
      <c r="I41" s="27">
        <f>0.5+2.4</f>
        <v>2.9</v>
      </c>
      <c r="J41" s="103">
        <v>2.8</v>
      </c>
      <c r="K41" s="336"/>
      <c r="L41" s="234"/>
      <c r="M41" s="163"/>
      <c r="N41" s="163"/>
      <c r="O41" s="268"/>
    </row>
    <row r="42" spans="1:15" s="166" customFormat="1" ht="14.25" customHeight="1" x14ac:dyDescent="0.25">
      <c r="A42" s="774"/>
      <c r="B42" s="608"/>
      <c r="C42" s="444"/>
      <c r="D42" s="657"/>
      <c r="E42" s="215"/>
      <c r="F42" s="650"/>
      <c r="G42" s="51" t="s">
        <v>33</v>
      </c>
      <c r="H42" s="30">
        <v>17.600000000000001</v>
      </c>
      <c r="I42" s="30">
        <v>17.600000000000001</v>
      </c>
      <c r="J42" s="96">
        <v>15.8</v>
      </c>
      <c r="K42" s="341"/>
      <c r="L42" s="187"/>
      <c r="M42" s="139"/>
      <c r="N42" s="163"/>
      <c r="O42" s="361"/>
    </row>
    <row r="43" spans="1:15" s="166" customFormat="1" ht="16.5" customHeight="1" x14ac:dyDescent="0.25">
      <c r="A43" s="774"/>
      <c r="B43" s="608"/>
      <c r="C43" s="71" t="s">
        <v>10</v>
      </c>
      <c r="D43" s="618" t="s">
        <v>37</v>
      </c>
      <c r="E43" s="760" t="s">
        <v>36</v>
      </c>
      <c r="F43" s="650"/>
      <c r="G43" s="107"/>
      <c r="H43" s="27"/>
      <c r="I43" s="27"/>
      <c r="J43" s="103"/>
      <c r="K43" s="336" t="s">
        <v>38</v>
      </c>
      <c r="L43" s="163">
        <v>1</v>
      </c>
      <c r="M43" s="163">
        <v>1</v>
      </c>
      <c r="N43" s="631" t="s">
        <v>201</v>
      </c>
      <c r="O43" s="361"/>
    </row>
    <row r="44" spans="1:15" s="166" customFormat="1" ht="38.25" customHeight="1" x14ac:dyDescent="0.25">
      <c r="A44" s="774"/>
      <c r="B44" s="608"/>
      <c r="C44" s="97"/>
      <c r="D44" s="759"/>
      <c r="E44" s="761"/>
      <c r="F44" s="768"/>
      <c r="G44" s="51"/>
      <c r="H44" s="30"/>
      <c r="I44" s="30"/>
      <c r="J44" s="96"/>
      <c r="K44" s="346"/>
      <c r="L44" s="105"/>
      <c r="M44" s="379"/>
      <c r="N44" s="620"/>
      <c r="O44" s="361"/>
    </row>
    <row r="45" spans="1:15" s="166" customFormat="1" ht="30" customHeight="1" x14ac:dyDescent="0.25">
      <c r="A45" s="149"/>
      <c r="B45" s="152"/>
      <c r="C45" s="71" t="s">
        <v>21</v>
      </c>
      <c r="D45" s="39" t="s">
        <v>39</v>
      </c>
      <c r="E45" s="345" t="s">
        <v>75</v>
      </c>
      <c r="F45" s="328"/>
      <c r="G45" s="217"/>
      <c r="H45" s="30"/>
      <c r="I45" s="30"/>
      <c r="J45" s="96"/>
      <c r="K45" s="335" t="s">
        <v>82</v>
      </c>
      <c r="L45" s="104">
        <v>1</v>
      </c>
      <c r="M45" s="359">
        <v>1</v>
      </c>
      <c r="N45" s="69"/>
      <c r="O45" s="387"/>
    </row>
    <row r="46" spans="1:15" s="166" customFormat="1" ht="43.5" customHeight="1" x14ac:dyDescent="0.25">
      <c r="A46" s="149"/>
      <c r="B46" s="152"/>
      <c r="C46" s="71" t="s">
        <v>27</v>
      </c>
      <c r="D46" s="118" t="s">
        <v>87</v>
      </c>
      <c r="E46" s="216"/>
      <c r="F46" s="343"/>
      <c r="G46" s="312"/>
      <c r="H46" s="50"/>
      <c r="I46" s="50"/>
      <c r="J46" s="344"/>
      <c r="K46" s="119" t="s">
        <v>122</v>
      </c>
      <c r="L46" s="121">
        <v>12</v>
      </c>
      <c r="M46" s="359">
        <v>12</v>
      </c>
      <c r="N46" s="470"/>
      <c r="O46" s="361"/>
    </row>
    <row r="47" spans="1:15" s="166" customFormat="1" ht="25.5" customHeight="1" x14ac:dyDescent="0.25">
      <c r="A47" s="149"/>
      <c r="B47" s="152"/>
      <c r="C47" s="71" t="s">
        <v>29</v>
      </c>
      <c r="D47" s="52" t="s">
        <v>101</v>
      </c>
      <c r="E47" s="334"/>
      <c r="F47" s="181"/>
      <c r="G47" s="217"/>
      <c r="H47" s="30"/>
      <c r="I47" s="30"/>
      <c r="J47" s="96"/>
      <c r="K47" s="342" t="s">
        <v>102</v>
      </c>
      <c r="L47" s="104">
        <v>200</v>
      </c>
      <c r="M47" s="359">
        <v>187</v>
      </c>
      <c r="N47" s="507" t="s">
        <v>202</v>
      </c>
      <c r="O47" s="361"/>
    </row>
    <row r="48" spans="1:15" s="166" customFormat="1" ht="15.75" customHeight="1" thickBot="1" x14ac:dyDescent="0.3">
      <c r="A48" s="149"/>
      <c r="B48" s="152"/>
      <c r="C48" s="165"/>
      <c r="D48" s="180"/>
      <c r="E48" s="218"/>
      <c r="F48" s="179"/>
      <c r="G48" s="207" t="s">
        <v>20</v>
      </c>
      <c r="H48" s="28">
        <f t="shared" ref="H48" si="0">SUM(H40:H47)</f>
        <v>62.9</v>
      </c>
      <c r="I48" s="28">
        <f>SUM(I40:I47)</f>
        <v>65.3</v>
      </c>
      <c r="J48" s="28">
        <f>SUM(J40:J47)</f>
        <v>63.099999999999994</v>
      </c>
      <c r="K48" s="156"/>
      <c r="L48" s="111"/>
      <c r="M48" s="352"/>
      <c r="N48" s="352"/>
      <c r="O48" s="372"/>
    </row>
    <row r="49" spans="1:17" s="166" customFormat="1" ht="13.5" thickBot="1" x14ac:dyDescent="0.3">
      <c r="A49" s="18" t="s">
        <v>10</v>
      </c>
      <c r="B49" s="15" t="s">
        <v>21</v>
      </c>
      <c r="C49" s="658" t="s">
        <v>34</v>
      </c>
      <c r="D49" s="658"/>
      <c r="E49" s="658"/>
      <c r="F49" s="658"/>
      <c r="G49" s="659"/>
      <c r="H49" s="45">
        <f t="shared" ref="H49" si="1">H48</f>
        <v>62.9</v>
      </c>
      <c r="I49" s="45">
        <f t="shared" ref="I49:J49" si="2">I48</f>
        <v>65.3</v>
      </c>
      <c r="J49" s="302">
        <f t="shared" si="2"/>
        <v>63.099999999999994</v>
      </c>
      <c r="K49" s="740"/>
      <c r="L49" s="741"/>
      <c r="M49" s="741"/>
      <c r="N49" s="741"/>
      <c r="O49" s="742"/>
    </row>
    <row r="50" spans="1:17" s="166" customFormat="1" ht="16.5" customHeight="1" thickBot="1" x14ac:dyDescent="0.3">
      <c r="A50" s="14" t="s">
        <v>10</v>
      </c>
      <c r="B50" s="15" t="s">
        <v>27</v>
      </c>
      <c r="C50" s="644" t="s">
        <v>40</v>
      </c>
      <c r="D50" s="645"/>
      <c r="E50" s="645"/>
      <c r="F50" s="645"/>
      <c r="G50" s="645"/>
      <c r="H50" s="645"/>
      <c r="I50" s="645"/>
      <c r="J50" s="645"/>
      <c r="K50" s="645"/>
      <c r="L50" s="645"/>
      <c r="M50" s="645"/>
      <c r="N50" s="645"/>
      <c r="O50" s="646"/>
    </row>
    <row r="51" spans="1:17" s="166" customFormat="1" ht="14.25" customHeight="1" x14ac:dyDescent="0.25">
      <c r="A51" s="318" t="s">
        <v>10</v>
      </c>
      <c r="B51" s="316" t="s">
        <v>27</v>
      </c>
      <c r="C51" s="314" t="s">
        <v>10</v>
      </c>
      <c r="D51" s="90" t="s">
        <v>72</v>
      </c>
      <c r="E51" s="186"/>
      <c r="F51" s="13">
        <v>6</v>
      </c>
      <c r="G51" s="182" t="s">
        <v>22</v>
      </c>
      <c r="H51" s="74">
        <v>35.200000000000003</v>
      </c>
      <c r="I51" s="74">
        <v>35.200000000000003</v>
      </c>
      <c r="J51" s="252">
        <v>23.8</v>
      </c>
      <c r="K51" s="184"/>
      <c r="L51" s="189"/>
      <c r="M51" s="356"/>
      <c r="N51" s="273"/>
      <c r="O51" s="279"/>
    </row>
    <row r="52" spans="1:17" s="166" customFormat="1" ht="13.5" customHeight="1" x14ac:dyDescent="0.25">
      <c r="A52" s="319"/>
      <c r="B52" s="317"/>
      <c r="C52" s="315"/>
      <c r="D52" s="188"/>
      <c r="E52" s="163"/>
      <c r="F52" s="160"/>
      <c r="G52" s="51" t="s">
        <v>33</v>
      </c>
      <c r="H52" s="30">
        <v>10</v>
      </c>
      <c r="I52" s="30">
        <v>10</v>
      </c>
      <c r="J52" s="96">
        <v>10</v>
      </c>
      <c r="K52" s="183"/>
      <c r="L52" s="52"/>
      <c r="M52" s="355"/>
      <c r="N52" s="274"/>
      <c r="O52" s="280"/>
    </row>
    <row r="53" spans="1:17" s="166" customFormat="1" ht="43.5" customHeight="1" x14ac:dyDescent="0.25">
      <c r="A53" s="319"/>
      <c r="B53" s="317"/>
      <c r="C53" s="71" t="s">
        <v>10</v>
      </c>
      <c r="D53" s="39" t="s">
        <v>41</v>
      </c>
      <c r="E53" s="669" t="s">
        <v>42</v>
      </c>
      <c r="F53" s="347"/>
      <c r="G53" s="51"/>
      <c r="H53" s="30"/>
      <c r="I53" s="30"/>
      <c r="J53" s="96"/>
      <c r="K53" s="16" t="s">
        <v>80</v>
      </c>
      <c r="L53" s="120">
        <v>17</v>
      </c>
      <c r="M53" s="219">
        <v>17</v>
      </c>
      <c r="N53" s="471" t="s">
        <v>204</v>
      </c>
      <c r="O53" s="324"/>
    </row>
    <row r="54" spans="1:17" s="166" customFormat="1" ht="30" customHeight="1" x14ac:dyDescent="0.25">
      <c r="A54" s="319"/>
      <c r="B54" s="317"/>
      <c r="C54" s="71" t="s">
        <v>21</v>
      </c>
      <c r="D54" s="94" t="s">
        <v>43</v>
      </c>
      <c r="E54" s="670"/>
      <c r="F54" s="348"/>
      <c r="G54" s="313"/>
      <c r="H54" s="50"/>
      <c r="I54" s="50"/>
      <c r="J54" s="344"/>
      <c r="K54" s="349" t="s">
        <v>123</v>
      </c>
      <c r="L54" s="76" t="s">
        <v>103</v>
      </c>
      <c r="M54" s="77" t="s">
        <v>182</v>
      </c>
      <c r="N54" s="472"/>
      <c r="O54" s="473"/>
    </row>
    <row r="55" spans="1:17" s="166" customFormat="1" ht="19.5" customHeight="1" x14ac:dyDescent="0.25">
      <c r="A55" s="319"/>
      <c r="B55" s="317"/>
      <c r="C55" s="71" t="s">
        <v>27</v>
      </c>
      <c r="D55" s="616" t="s">
        <v>183</v>
      </c>
      <c r="E55" s="220"/>
      <c r="F55" s="160"/>
      <c r="G55" s="86"/>
      <c r="H55" s="27"/>
      <c r="I55" s="27"/>
      <c r="J55" s="103"/>
      <c r="K55" s="474" t="s">
        <v>104</v>
      </c>
      <c r="L55" s="475">
        <v>3</v>
      </c>
      <c r="M55" s="476">
        <v>1</v>
      </c>
      <c r="N55" s="614"/>
      <c r="O55" s="612" t="s">
        <v>214</v>
      </c>
    </row>
    <row r="56" spans="1:17" s="166" customFormat="1" ht="108" customHeight="1" x14ac:dyDescent="0.25">
      <c r="A56" s="319"/>
      <c r="B56" s="317"/>
      <c r="C56" s="72"/>
      <c r="D56" s="617"/>
      <c r="E56" s="220"/>
      <c r="F56" s="160"/>
      <c r="G56" s="87"/>
      <c r="H56" s="30"/>
      <c r="I56" s="30"/>
      <c r="J56" s="96"/>
      <c r="K56" s="477"/>
      <c r="L56" s="478"/>
      <c r="M56" s="462"/>
      <c r="N56" s="615"/>
      <c r="O56" s="613"/>
      <c r="P56" s="267"/>
      <c r="Q56" s="267"/>
    </row>
    <row r="57" spans="1:17" s="166" customFormat="1" ht="15.75" customHeight="1" thickBot="1" x14ac:dyDescent="0.3">
      <c r="A57" s="320"/>
      <c r="B57" s="321"/>
      <c r="C57" s="322"/>
      <c r="D57" s="448"/>
      <c r="E57" s="218"/>
      <c r="F57" s="323"/>
      <c r="G57" s="207" t="s">
        <v>20</v>
      </c>
      <c r="H57" s="28">
        <f>SUM(H50:H56)</f>
        <v>45.2</v>
      </c>
      <c r="I57" s="28">
        <f>SUM(I51:I56)</f>
        <v>45.2</v>
      </c>
      <c r="J57" s="28">
        <f>SUM(J51:J56)</f>
        <v>33.799999999999997</v>
      </c>
      <c r="K57" s="204"/>
      <c r="L57" s="111"/>
      <c r="M57" s="352"/>
      <c r="N57" s="378"/>
      <c r="O57" s="113"/>
    </row>
    <row r="58" spans="1:17" s="166" customFormat="1" ht="11.25" customHeight="1" x14ac:dyDescent="0.2">
      <c r="A58" s="284" t="s">
        <v>10</v>
      </c>
      <c r="B58" s="283" t="s">
        <v>27</v>
      </c>
      <c r="C58" s="282" t="s">
        <v>21</v>
      </c>
      <c r="D58" s="775" t="s">
        <v>44</v>
      </c>
      <c r="E58" s="253"/>
      <c r="F58" s="13"/>
      <c r="G58" s="182"/>
      <c r="H58" s="100"/>
      <c r="I58" s="74"/>
      <c r="J58" s="74"/>
      <c r="K58" s="254"/>
      <c r="L58" s="137"/>
      <c r="M58" s="63"/>
      <c r="N58" s="271"/>
      <c r="O58" s="177"/>
    </row>
    <row r="59" spans="1:17" s="166" customFormat="1" ht="13.5" customHeight="1" x14ac:dyDescent="0.2">
      <c r="A59" s="296"/>
      <c r="B59" s="297"/>
      <c r="C59" s="298"/>
      <c r="D59" s="620"/>
      <c r="E59" s="257"/>
      <c r="F59" s="256"/>
      <c r="G59" s="238"/>
      <c r="H59" s="32"/>
      <c r="I59" s="30"/>
      <c r="J59" s="30"/>
      <c r="K59" s="480"/>
      <c r="L59" s="53"/>
      <c r="M59" s="60"/>
      <c r="N59" s="83"/>
      <c r="O59" s="84"/>
    </row>
    <row r="60" spans="1:17" s="166" customFormat="1" ht="69" customHeight="1" x14ac:dyDescent="0.25">
      <c r="A60" s="6"/>
      <c r="B60" s="7"/>
      <c r="C60" s="71" t="s">
        <v>10</v>
      </c>
      <c r="D60" s="776" t="s">
        <v>89</v>
      </c>
      <c r="E60" s="93" t="s">
        <v>30</v>
      </c>
      <c r="F60" s="115">
        <v>4</v>
      </c>
      <c r="G60" s="222" t="s">
        <v>26</v>
      </c>
      <c r="H60" s="116">
        <v>17.600000000000001</v>
      </c>
      <c r="I60" s="440">
        <v>17.600000000000001</v>
      </c>
      <c r="J60" s="88">
        <v>0</v>
      </c>
      <c r="K60" s="482" t="s">
        <v>77</v>
      </c>
      <c r="L60" s="483">
        <v>1</v>
      </c>
      <c r="M60" s="484">
        <v>1</v>
      </c>
      <c r="N60" s="483"/>
      <c r="O60" s="520" t="s">
        <v>191</v>
      </c>
    </row>
    <row r="61" spans="1:17" s="166" customFormat="1" ht="14.25" customHeight="1" x14ac:dyDescent="0.25">
      <c r="A61" s="6"/>
      <c r="B61" s="7"/>
      <c r="C61" s="97"/>
      <c r="D61" s="776"/>
      <c r="E61" s="660" t="s">
        <v>117</v>
      </c>
      <c r="F61" s="250">
        <v>6</v>
      </c>
      <c r="G61" s="223" t="s">
        <v>84</v>
      </c>
      <c r="H61" s="114">
        <v>66.7</v>
      </c>
      <c r="I61" s="441">
        <v>66.7</v>
      </c>
      <c r="J61" s="27">
        <v>22</v>
      </c>
      <c r="K61" s="647" t="s">
        <v>97</v>
      </c>
      <c r="L61" s="517">
        <v>50</v>
      </c>
      <c r="M61" s="518">
        <v>0</v>
      </c>
      <c r="N61" s="517"/>
      <c r="O61" s="523" t="s">
        <v>205</v>
      </c>
    </row>
    <row r="62" spans="1:17" s="166" customFormat="1" ht="9.75" customHeight="1" x14ac:dyDescent="0.25">
      <c r="A62" s="6"/>
      <c r="B62" s="7"/>
      <c r="C62" s="97"/>
      <c r="D62" s="776"/>
      <c r="E62" s="660"/>
      <c r="F62" s="308"/>
      <c r="G62" s="223"/>
      <c r="H62" s="114"/>
      <c r="I62" s="441"/>
      <c r="J62" s="27"/>
      <c r="K62" s="647"/>
      <c r="L62" s="517"/>
      <c r="M62" s="518"/>
      <c r="N62" s="517"/>
      <c r="O62" s="521"/>
    </row>
    <row r="63" spans="1:17" s="166" customFormat="1" ht="15.75" customHeight="1" x14ac:dyDescent="0.25">
      <c r="A63" s="6"/>
      <c r="B63" s="7"/>
      <c r="C63" s="97"/>
      <c r="D63" s="777"/>
      <c r="E63" s="661"/>
      <c r="F63" s="251"/>
      <c r="G63" s="224"/>
      <c r="H63" s="269"/>
      <c r="I63" s="442"/>
      <c r="J63" s="30"/>
      <c r="K63" s="648"/>
      <c r="L63" s="519"/>
      <c r="M63" s="512"/>
      <c r="N63" s="519"/>
      <c r="O63" s="522"/>
    </row>
    <row r="64" spans="1:17" s="166" customFormat="1" ht="42" customHeight="1" x14ac:dyDescent="0.25">
      <c r="A64" s="149"/>
      <c r="B64" s="152"/>
      <c r="C64" s="71" t="s">
        <v>21</v>
      </c>
      <c r="D64" s="762" t="s">
        <v>45</v>
      </c>
      <c r="E64" s="765" t="s">
        <v>46</v>
      </c>
      <c r="F64" s="235">
        <v>6</v>
      </c>
      <c r="G64" s="221" t="s">
        <v>22</v>
      </c>
      <c r="H64" s="31">
        <v>150</v>
      </c>
      <c r="I64" s="27">
        <v>150</v>
      </c>
      <c r="J64" s="27">
        <v>150</v>
      </c>
      <c r="K64" s="255" t="s">
        <v>133</v>
      </c>
      <c r="L64" s="140" t="s">
        <v>140</v>
      </c>
      <c r="M64" s="71" t="s">
        <v>184</v>
      </c>
      <c r="N64" s="486" t="s">
        <v>224</v>
      </c>
      <c r="O64" s="481"/>
    </row>
    <row r="65" spans="1:15" s="166" customFormat="1" ht="30" customHeight="1" x14ac:dyDescent="0.25">
      <c r="A65" s="6"/>
      <c r="B65" s="7"/>
      <c r="C65" s="97"/>
      <c r="D65" s="763"/>
      <c r="E65" s="766"/>
      <c r="F65" s="235"/>
      <c r="G65" s="107"/>
      <c r="H65" s="31"/>
      <c r="I65" s="27"/>
      <c r="J65" s="27"/>
      <c r="K65" s="89" t="s">
        <v>141</v>
      </c>
      <c r="L65" s="192">
        <v>150</v>
      </c>
      <c r="M65" s="67">
        <v>336</v>
      </c>
      <c r="N65" s="485" t="s">
        <v>206</v>
      </c>
      <c r="O65" s="84"/>
    </row>
    <row r="66" spans="1:15" s="166" customFormat="1" ht="28.5" customHeight="1" x14ac:dyDescent="0.25">
      <c r="A66" s="6"/>
      <c r="B66" s="7"/>
      <c r="C66" s="97"/>
      <c r="D66" s="763"/>
      <c r="E66" s="766"/>
      <c r="F66" s="306"/>
      <c r="G66" s="107"/>
      <c r="H66" s="31"/>
      <c r="I66" s="27"/>
      <c r="J66" s="27"/>
      <c r="K66" s="89" t="s">
        <v>144</v>
      </c>
      <c r="L66" s="192">
        <v>100</v>
      </c>
      <c r="M66" s="67">
        <v>27</v>
      </c>
      <c r="N66" s="485" t="s">
        <v>207</v>
      </c>
      <c r="O66" s="84"/>
    </row>
    <row r="67" spans="1:15" s="166" customFormat="1" ht="27" customHeight="1" x14ac:dyDescent="0.25">
      <c r="A67" s="565"/>
      <c r="B67" s="566"/>
      <c r="C67" s="557"/>
      <c r="D67" s="764"/>
      <c r="E67" s="767"/>
      <c r="F67" s="236"/>
      <c r="G67" s="51"/>
      <c r="H67" s="32"/>
      <c r="I67" s="30"/>
      <c r="J67" s="30"/>
      <c r="K67" s="307" t="s">
        <v>142</v>
      </c>
      <c r="L67" s="66">
        <v>436</v>
      </c>
      <c r="M67" s="68">
        <v>436</v>
      </c>
      <c r="N67" s="451" t="s">
        <v>208</v>
      </c>
      <c r="O67" s="479"/>
    </row>
    <row r="68" spans="1:15" s="166" customFormat="1" ht="15" customHeight="1" x14ac:dyDescent="0.25">
      <c r="A68" s="550" t="s">
        <v>10</v>
      </c>
      <c r="B68" s="551" t="s">
        <v>27</v>
      </c>
      <c r="C68" s="553" t="s">
        <v>21</v>
      </c>
      <c r="D68" s="676" t="s">
        <v>44</v>
      </c>
      <c r="E68" s="560"/>
      <c r="F68" s="19">
        <v>5</v>
      </c>
      <c r="G68" s="237" t="s">
        <v>33</v>
      </c>
      <c r="H68" s="130">
        <f>477.8</f>
        <v>477.8</v>
      </c>
      <c r="I68" s="27">
        <f>477.8</f>
        <v>477.8</v>
      </c>
      <c r="J68" s="27">
        <f>395+24.6</f>
        <v>419.6</v>
      </c>
      <c r="K68" s="559"/>
      <c r="L68" s="53"/>
      <c r="M68" s="60"/>
      <c r="N68" s="549"/>
      <c r="O68" s="84"/>
    </row>
    <row r="69" spans="1:15" s="166" customFormat="1" ht="15" customHeight="1" x14ac:dyDescent="0.25">
      <c r="A69" s="6"/>
      <c r="B69" s="7"/>
      <c r="C69" s="97"/>
      <c r="D69" s="619"/>
      <c r="E69" s="560"/>
      <c r="F69" s="547"/>
      <c r="G69" s="237" t="s">
        <v>51</v>
      </c>
      <c r="H69" s="130"/>
      <c r="I69" s="27">
        <f>54.4+19.9-54.4-19</f>
        <v>0.89999999999999858</v>
      </c>
      <c r="J69" s="27"/>
      <c r="K69" s="559"/>
      <c r="L69" s="53"/>
      <c r="M69" s="60"/>
      <c r="N69" s="549"/>
      <c r="O69" s="84"/>
    </row>
    <row r="70" spans="1:15" s="166" customFormat="1" ht="15" customHeight="1" x14ac:dyDescent="0.25">
      <c r="A70" s="6"/>
      <c r="B70" s="7"/>
      <c r="C70" s="97"/>
      <c r="D70" s="558"/>
      <c r="E70" s="560"/>
      <c r="F70" s="547"/>
      <c r="G70" s="237" t="s">
        <v>93</v>
      </c>
      <c r="H70" s="130">
        <v>518.9</v>
      </c>
      <c r="I70" s="27">
        <f>273.4+245.5-30-19.9+615.8-243.4-615.8-200</f>
        <v>25.600000000000023</v>
      </c>
      <c r="J70" s="27">
        <v>0.1</v>
      </c>
      <c r="K70" s="559"/>
      <c r="L70" s="53"/>
      <c r="M70" s="60"/>
      <c r="N70" s="549"/>
      <c r="O70" s="84"/>
    </row>
    <row r="71" spans="1:15" s="166" customFormat="1" ht="15" customHeight="1" x14ac:dyDescent="0.25">
      <c r="A71" s="6"/>
      <c r="B71" s="7"/>
      <c r="C71" s="97"/>
      <c r="D71" s="558"/>
      <c r="E71" s="560"/>
      <c r="F71" s="674"/>
      <c r="G71" s="237" t="s">
        <v>132</v>
      </c>
      <c r="H71" s="130"/>
      <c r="I71" s="27">
        <v>30</v>
      </c>
      <c r="J71" s="27">
        <v>7</v>
      </c>
      <c r="K71" s="559"/>
      <c r="L71" s="53"/>
      <c r="M71" s="60"/>
      <c r="N71" s="549"/>
      <c r="O71" s="84"/>
    </row>
    <row r="72" spans="1:15" s="166" customFormat="1" ht="15" customHeight="1" x14ac:dyDescent="0.25">
      <c r="A72" s="6"/>
      <c r="B72" s="7"/>
      <c r="C72" s="97"/>
      <c r="D72" s="558"/>
      <c r="E72" s="560"/>
      <c r="F72" s="675"/>
      <c r="G72" s="237" t="s">
        <v>22</v>
      </c>
      <c r="H72" s="130">
        <v>34.200000000000003</v>
      </c>
      <c r="I72" s="27">
        <v>34.200000000000003</v>
      </c>
      <c r="J72" s="27"/>
      <c r="K72" s="559"/>
      <c r="L72" s="53"/>
      <c r="M72" s="60"/>
      <c r="N72" s="549"/>
      <c r="O72" s="84"/>
    </row>
    <row r="73" spans="1:15" s="166" customFormat="1" ht="15" customHeight="1" x14ac:dyDescent="0.25">
      <c r="A73" s="6"/>
      <c r="B73" s="7"/>
      <c r="C73" s="97"/>
      <c r="D73" s="558"/>
      <c r="E73" s="560"/>
      <c r="F73" s="675"/>
      <c r="G73" s="237" t="s">
        <v>26</v>
      </c>
      <c r="H73" s="130">
        <f>80</f>
        <v>80</v>
      </c>
      <c r="I73" s="27">
        <f>80</f>
        <v>80</v>
      </c>
      <c r="J73" s="27">
        <v>79.3</v>
      </c>
      <c r="K73" s="559"/>
      <c r="L73" s="53"/>
      <c r="M73" s="60"/>
      <c r="N73" s="549"/>
      <c r="O73" s="84"/>
    </row>
    <row r="74" spans="1:15" s="166" customFormat="1" ht="15" customHeight="1" x14ac:dyDescent="0.25">
      <c r="A74" s="6"/>
      <c r="B74" s="7"/>
      <c r="C74" s="97"/>
      <c r="D74" s="558"/>
      <c r="E74" s="560"/>
      <c r="F74" s="675"/>
      <c r="G74" s="237" t="s">
        <v>91</v>
      </c>
      <c r="H74" s="130">
        <v>463.6</v>
      </c>
      <c r="I74" s="27">
        <f>16.7+47.6+399.3+75-350-22</f>
        <v>166.60000000000002</v>
      </c>
      <c r="J74" s="27">
        <f>33.2+1.8+1.2</f>
        <v>36.200000000000003</v>
      </c>
      <c r="K74" s="559"/>
      <c r="L74" s="53"/>
      <c r="M74" s="60"/>
      <c r="N74" s="549"/>
      <c r="O74" s="84"/>
    </row>
    <row r="75" spans="1:15" s="166" customFormat="1" ht="15" customHeight="1" x14ac:dyDescent="0.25">
      <c r="A75" s="6"/>
      <c r="B75" s="7"/>
      <c r="C75" s="97"/>
      <c r="D75" s="558"/>
      <c r="E75" s="560"/>
      <c r="F75" s="548"/>
      <c r="G75" s="237" t="s">
        <v>115</v>
      </c>
      <c r="H75" s="31">
        <v>74.3</v>
      </c>
      <c r="I75" s="27"/>
      <c r="J75" s="27"/>
      <c r="K75" s="559"/>
      <c r="L75" s="53"/>
      <c r="M75" s="60"/>
      <c r="N75" s="549"/>
      <c r="O75" s="84"/>
    </row>
    <row r="76" spans="1:15" s="166" customFormat="1" ht="15" customHeight="1" x14ac:dyDescent="0.25">
      <c r="A76" s="6"/>
      <c r="B76" s="7"/>
      <c r="C76" s="97"/>
      <c r="D76" s="558"/>
      <c r="E76" s="561"/>
      <c r="F76" s="548"/>
      <c r="G76" s="238" t="s">
        <v>32</v>
      </c>
      <c r="H76" s="32">
        <v>615.79999999999995</v>
      </c>
      <c r="I76" s="30"/>
      <c r="J76" s="30"/>
      <c r="K76" s="307"/>
      <c r="L76" s="66"/>
      <c r="M76" s="68"/>
      <c r="N76" s="552"/>
      <c r="O76" s="84"/>
    </row>
    <row r="77" spans="1:15" s="166" customFormat="1" ht="25.5" customHeight="1" x14ac:dyDescent="0.25">
      <c r="A77" s="6"/>
      <c r="B77" s="7"/>
      <c r="C77" s="71" t="s">
        <v>27</v>
      </c>
      <c r="D77" s="762" t="s">
        <v>69</v>
      </c>
      <c r="E77" s="92" t="s">
        <v>30</v>
      </c>
      <c r="F77" s="19">
        <v>5</v>
      </c>
      <c r="G77" s="567" t="s">
        <v>209</v>
      </c>
      <c r="H77" s="568"/>
      <c r="I77" s="569"/>
      <c r="J77" s="569">
        <v>33.200000000000003</v>
      </c>
      <c r="K77" s="664" t="s">
        <v>90</v>
      </c>
      <c r="L77" s="53">
        <v>100</v>
      </c>
      <c r="M77" s="60">
        <v>95</v>
      </c>
      <c r="N77" s="618" t="s">
        <v>225</v>
      </c>
      <c r="O77" s="562"/>
    </row>
    <row r="78" spans="1:15" s="166" customFormat="1" ht="24.75" customHeight="1" x14ac:dyDescent="0.25">
      <c r="A78" s="6"/>
      <c r="B78" s="7"/>
      <c r="C78" s="97"/>
      <c r="D78" s="763"/>
      <c r="E78" s="662" t="s">
        <v>117</v>
      </c>
      <c r="F78" s="261"/>
      <c r="G78" s="567" t="s">
        <v>211</v>
      </c>
      <c r="H78" s="568"/>
      <c r="I78" s="569"/>
      <c r="J78" s="569">
        <v>395</v>
      </c>
      <c r="K78" s="665"/>
      <c r="L78" s="53"/>
      <c r="M78" s="60"/>
      <c r="N78" s="636"/>
      <c r="O78" s="564"/>
    </row>
    <row r="79" spans="1:15" s="166" customFormat="1" ht="93" customHeight="1" x14ac:dyDescent="0.25">
      <c r="A79" s="264"/>
      <c r="B79" s="7"/>
      <c r="C79" s="97"/>
      <c r="D79" s="263"/>
      <c r="E79" s="663"/>
      <c r="F79" s="261"/>
      <c r="G79" s="570" t="s">
        <v>213</v>
      </c>
      <c r="H79" s="571"/>
      <c r="I79" s="572"/>
      <c r="J79" s="572">
        <v>79.400000000000006</v>
      </c>
      <c r="K79" s="666"/>
      <c r="L79" s="53"/>
      <c r="M79" s="60"/>
      <c r="N79" s="637"/>
      <c r="O79" s="564"/>
    </row>
    <row r="80" spans="1:15" s="166" customFormat="1" ht="20.25" customHeight="1" x14ac:dyDescent="0.25">
      <c r="A80" s="789"/>
      <c r="B80" s="621"/>
      <c r="C80" s="71" t="s">
        <v>29</v>
      </c>
      <c r="D80" s="830" t="s">
        <v>108</v>
      </c>
      <c r="E80" s="129" t="s">
        <v>30</v>
      </c>
      <c r="F80" s="674"/>
      <c r="G80" s="567" t="s">
        <v>209</v>
      </c>
      <c r="H80" s="573"/>
      <c r="I80" s="569"/>
      <c r="J80" s="569">
        <v>1.8</v>
      </c>
      <c r="K80" s="641" t="s">
        <v>143</v>
      </c>
      <c r="L80" s="104">
        <v>0</v>
      </c>
      <c r="M80" s="359">
        <v>0</v>
      </c>
      <c r="N80" s="631" t="s">
        <v>219</v>
      </c>
      <c r="O80" s="564"/>
    </row>
    <row r="81" spans="1:15" s="166" customFormat="1" ht="14.1" customHeight="1" x14ac:dyDescent="0.25">
      <c r="A81" s="820"/>
      <c r="B81" s="821"/>
      <c r="C81" s="97"/>
      <c r="D81" s="831"/>
      <c r="E81" s="757" t="s">
        <v>49</v>
      </c>
      <c r="F81" s="675"/>
      <c r="G81" s="567" t="s">
        <v>210</v>
      </c>
      <c r="H81" s="573"/>
      <c r="I81" s="569"/>
      <c r="J81" s="569">
        <v>7.1</v>
      </c>
      <c r="K81" s="642"/>
      <c r="L81" s="190"/>
      <c r="M81" s="97"/>
      <c r="N81" s="619"/>
      <c r="O81" s="564"/>
    </row>
    <row r="82" spans="1:15" s="166" customFormat="1" ht="14.1" customHeight="1" x14ac:dyDescent="0.25">
      <c r="A82" s="790"/>
      <c r="B82" s="622"/>
      <c r="C82" s="97"/>
      <c r="D82" s="831"/>
      <c r="E82" s="758"/>
      <c r="F82" s="675"/>
      <c r="G82" s="574"/>
      <c r="H82" s="575"/>
      <c r="I82" s="576"/>
      <c r="J82" s="576"/>
      <c r="K82" s="642"/>
      <c r="L82" s="140"/>
      <c r="M82" s="97"/>
      <c r="N82" s="619"/>
      <c r="O82" s="564"/>
    </row>
    <row r="83" spans="1:15" s="166" customFormat="1" ht="14.1" customHeight="1" x14ac:dyDescent="0.25">
      <c r="A83" s="790"/>
      <c r="B83" s="622"/>
      <c r="C83" s="97"/>
      <c r="D83" s="831"/>
      <c r="E83" s="758"/>
      <c r="F83" s="675"/>
      <c r="G83" s="574"/>
      <c r="H83" s="575"/>
      <c r="I83" s="576"/>
      <c r="J83" s="576"/>
      <c r="K83" s="489"/>
      <c r="L83" s="190"/>
      <c r="M83" s="97"/>
      <c r="N83" s="619"/>
      <c r="O83" s="564"/>
    </row>
    <row r="84" spans="1:15" s="166" customFormat="1" ht="14.1" customHeight="1" x14ac:dyDescent="0.25">
      <c r="A84" s="790"/>
      <c r="B84" s="622"/>
      <c r="C84" s="97"/>
      <c r="D84" s="488"/>
      <c r="E84" s="446"/>
      <c r="F84" s="452"/>
      <c r="G84" s="574"/>
      <c r="H84" s="577"/>
      <c r="I84" s="576"/>
      <c r="J84" s="576"/>
      <c r="K84" s="489"/>
      <c r="L84" s="190"/>
      <c r="M84" s="97"/>
      <c r="N84" s="619"/>
      <c r="O84" s="564"/>
    </row>
    <row r="85" spans="1:15" s="166" customFormat="1" ht="14.1" customHeight="1" x14ac:dyDescent="0.25">
      <c r="A85" s="790"/>
      <c r="B85" s="622"/>
      <c r="C85" s="97"/>
      <c r="D85" s="488"/>
      <c r="E85" s="542"/>
      <c r="F85" s="543"/>
      <c r="G85" s="574"/>
      <c r="H85" s="577"/>
      <c r="I85" s="576"/>
      <c r="J85" s="576"/>
      <c r="K85" s="489"/>
      <c r="L85" s="190"/>
      <c r="M85" s="97"/>
      <c r="N85" s="619"/>
      <c r="O85" s="564"/>
    </row>
    <row r="86" spans="1:15" s="166" customFormat="1" ht="14.1" customHeight="1" x14ac:dyDescent="0.25">
      <c r="A86" s="790"/>
      <c r="B86" s="622"/>
      <c r="C86" s="97"/>
      <c r="D86" s="488"/>
      <c r="E86" s="542"/>
      <c r="F86" s="543"/>
      <c r="G86" s="574"/>
      <c r="H86" s="577"/>
      <c r="I86" s="576"/>
      <c r="J86" s="576"/>
      <c r="K86" s="489"/>
      <c r="L86" s="190"/>
      <c r="M86" s="97"/>
      <c r="N86" s="619"/>
      <c r="O86" s="564"/>
    </row>
    <row r="87" spans="1:15" s="166" customFormat="1" ht="14.1" customHeight="1" x14ac:dyDescent="0.25">
      <c r="A87" s="790"/>
      <c r="B87" s="622"/>
      <c r="C87" s="97"/>
      <c r="D87" s="488"/>
      <c r="E87" s="542"/>
      <c r="F87" s="543"/>
      <c r="G87" s="567"/>
      <c r="H87" s="573"/>
      <c r="I87" s="569"/>
      <c r="J87" s="569"/>
      <c r="K87" s="489"/>
      <c r="L87" s="190"/>
      <c r="M87" s="97"/>
      <c r="N87" s="619"/>
      <c r="O87" s="563"/>
    </row>
    <row r="88" spans="1:15" s="166" customFormat="1" ht="115.5" customHeight="1" x14ac:dyDescent="0.2">
      <c r="A88" s="790"/>
      <c r="B88" s="622"/>
      <c r="C88" s="97"/>
      <c r="D88" s="488"/>
      <c r="E88" s="545"/>
      <c r="F88" s="452"/>
      <c r="G88" s="578"/>
      <c r="H88" s="579"/>
      <c r="I88" s="580"/>
      <c r="J88" s="580"/>
      <c r="K88" s="489"/>
      <c r="L88" s="190"/>
      <c r="M88" s="97"/>
      <c r="N88" s="619"/>
      <c r="O88" s="141"/>
    </row>
    <row r="89" spans="1:15" s="166" customFormat="1" ht="9.75" customHeight="1" x14ac:dyDescent="0.25">
      <c r="A89" s="790"/>
      <c r="B89" s="622"/>
      <c r="C89" s="544"/>
      <c r="D89" s="488"/>
      <c r="E89" s="545"/>
      <c r="F89" s="546"/>
      <c r="G89" s="567"/>
      <c r="H89" s="573"/>
      <c r="I89" s="569"/>
      <c r="J89" s="569"/>
      <c r="K89" s="489"/>
      <c r="L89" s="190"/>
      <c r="M89" s="544"/>
      <c r="N89" s="620"/>
      <c r="O89" s="555"/>
    </row>
    <row r="90" spans="1:15" s="166" customFormat="1" ht="14.25" customHeight="1" x14ac:dyDescent="0.25">
      <c r="A90" s="790"/>
      <c r="B90" s="622"/>
      <c r="C90" s="97" t="s">
        <v>14</v>
      </c>
      <c r="D90" s="832" t="s">
        <v>113</v>
      </c>
      <c r="E90" s="258" t="s">
        <v>30</v>
      </c>
      <c r="F90" s="556"/>
      <c r="G90" s="581" t="s">
        <v>211</v>
      </c>
      <c r="H90" s="582"/>
      <c r="I90" s="583"/>
      <c r="J90" s="583">
        <v>24.6</v>
      </c>
      <c r="K90" s="641" t="s">
        <v>134</v>
      </c>
      <c r="L90" s="359">
        <v>0</v>
      </c>
      <c r="M90" s="163">
        <v>0</v>
      </c>
      <c r="N90" s="618" t="s">
        <v>220</v>
      </c>
      <c r="O90" s="324"/>
    </row>
    <row r="91" spans="1:15" s="166" customFormat="1" ht="14.25" customHeight="1" x14ac:dyDescent="0.25">
      <c r="A91" s="790"/>
      <c r="B91" s="622"/>
      <c r="C91" s="97"/>
      <c r="D91" s="833"/>
      <c r="E91" s="835" t="s">
        <v>114</v>
      </c>
      <c r="F91" s="546"/>
      <c r="G91" s="567"/>
      <c r="H91" s="573"/>
      <c r="I91" s="569"/>
      <c r="J91" s="569"/>
      <c r="K91" s="822"/>
      <c r="L91" s="163"/>
      <c r="M91" s="163"/>
      <c r="N91" s="619"/>
      <c r="O91" s="324"/>
    </row>
    <row r="92" spans="1:15" s="166" customFormat="1" ht="11.25" customHeight="1" x14ac:dyDescent="0.25">
      <c r="A92" s="790"/>
      <c r="B92" s="622"/>
      <c r="C92" s="97"/>
      <c r="D92" s="833"/>
      <c r="E92" s="663"/>
      <c r="F92" s="546"/>
      <c r="G92" s="567"/>
      <c r="H92" s="584"/>
      <c r="I92" s="585"/>
      <c r="J92" s="569"/>
      <c r="K92" s="822"/>
      <c r="L92" s="163"/>
      <c r="M92" s="163"/>
      <c r="N92" s="619"/>
      <c r="O92" s="324"/>
    </row>
    <row r="93" spans="1:15" s="166" customFormat="1" ht="42" customHeight="1" x14ac:dyDescent="0.25">
      <c r="A93" s="790"/>
      <c r="B93" s="622"/>
      <c r="C93" s="97"/>
      <c r="D93" s="834"/>
      <c r="E93" s="836"/>
      <c r="F93" s="554"/>
      <c r="G93" s="570"/>
      <c r="H93" s="586"/>
      <c r="I93" s="572"/>
      <c r="J93" s="572"/>
      <c r="K93" s="239"/>
      <c r="L93" s="139"/>
      <c r="M93" s="139"/>
      <c r="N93" s="620"/>
      <c r="O93" s="487"/>
    </row>
    <row r="94" spans="1:15" s="166" customFormat="1" ht="14.25" customHeight="1" x14ac:dyDescent="0.25">
      <c r="A94" s="790"/>
      <c r="B94" s="622"/>
      <c r="C94" s="71" t="s">
        <v>187</v>
      </c>
      <c r="D94" s="653" t="s">
        <v>116</v>
      </c>
      <c r="E94" s="490" t="s">
        <v>30</v>
      </c>
      <c r="F94" s="262"/>
      <c r="G94" s="587" t="s">
        <v>209</v>
      </c>
      <c r="H94" s="573"/>
      <c r="I94" s="569"/>
      <c r="J94" s="569">
        <v>1.2</v>
      </c>
      <c r="K94" s="823" t="s">
        <v>135</v>
      </c>
      <c r="L94" s="108">
        <v>0</v>
      </c>
      <c r="M94" s="108">
        <v>0</v>
      </c>
      <c r="N94" s="717" t="s">
        <v>226</v>
      </c>
      <c r="O94" s="324"/>
    </row>
    <row r="95" spans="1:15" s="166" customFormat="1" ht="35.25" customHeight="1" x14ac:dyDescent="0.25">
      <c r="A95" s="790"/>
      <c r="B95" s="622"/>
      <c r="C95" s="97"/>
      <c r="D95" s="653"/>
      <c r="E95" s="837" t="s">
        <v>114</v>
      </c>
      <c r="F95" s="259"/>
      <c r="G95" s="588" t="s">
        <v>212</v>
      </c>
      <c r="H95" s="573"/>
      <c r="I95" s="569"/>
      <c r="J95" s="569">
        <v>0.2</v>
      </c>
      <c r="K95" s="712"/>
      <c r="L95" s="190"/>
      <c r="M95" s="97"/>
      <c r="N95" s="619"/>
      <c r="O95" s="141"/>
    </row>
    <row r="96" spans="1:15" s="166" customFormat="1" ht="45" customHeight="1" x14ac:dyDescent="0.25">
      <c r="A96" s="790"/>
      <c r="B96" s="622"/>
      <c r="C96" s="97"/>
      <c r="D96" s="653"/>
      <c r="E96" s="663"/>
      <c r="F96" s="240"/>
      <c r="G96" s="237"/>
      <c r="H96" s="142"/>
      <c r="I96" s="143"/>
      <c r="J96" s="27"/>
      <c r="K96" s="248"/>
      <c r="L96" s="190"/>
      <c r="M96" s="97"/>
      <c r="N96" s="619"/>
      <c r="O96" s="141"/>
    </row>
    <row r="97" spans="1:15" s="166" customFormat="1" ht="15.75" customHeight="1" thickBot="1" x14ac:dyDescent="0.3">
      <c r="A97" s="790"/>
      <c r="B97" s="622"/>
      <c r="C97" s="500"/>
      <c r="D97" s="180"/>
      <c r="E97" s="218"/>
      <c r="F97" s="179"/>
      <c r="G97" s="207" t="s">
        <v>20</v>
      </c>
      <c r="H97" s="49">
        <f>SUM(H60:H96)</f>
        <v>2498.9</v>
      </c>
      <c r="I97" s="28">
        <f>SUM(I60:I96)</f>
        <v>1049.4000000000001</v>
      </c>
      <c r="J97" s="28">
        <f>SUM(J60:J76)</f>
        <v>714.2</v>
      </c>
      <c r="K97" s="247"/>
      <c r="L97" s="111"/>
      <c r="M97" s="352"/>
      <c r="N97" s="378"/>
      <c r="O97" s="113"/>
    </row>
    <row r="98" spans="1:15" s="166" customFormat="1" ht="14.1" customHeight="1" x14ac:dyDescent="0.25">
      <c r="A98" s="20" t="s">
        <v>10</v>
      </c>
      <c r="B98" s="21" t="s">
        <v>27</v>
      </c>
      <c r="C98" s="161" t="s">
        <v>27</v>
      </c>
      <c r="D98" s="195" t="s">
        <v>107</v>
      </c>
      <c r="E98" s="161" t="s">
        <v>30</v>
      </c>
      <c r="F98" s="147">
        <v>5</v>
      </c>
      <c r="G98" s="182" t="s">
        <v>33</v>
      </c>
      <c r="H98" s="100">
        <v>224</v>
      </c>
      <c r="I98" s="100">
        <f>254.6-30.6-44.8</f>
        <v>179.2</v>
      </c>
      <c r="J98" s="74">
        <v>113.8</v>
      </c>
      <c r="K98" s="196"/>
      <c r="L98" s="197"/>
      <c r="M98" s="380"/>
      <c r="N98" s="196"/>
      <c r="O98" s="360"/>
    </row>
    <row r="99" spans="1:15" s="166" customFormat="1" ht="14.1" customHeight="1" x14ac:dyDescent="0.25">
      <c r="A99" s="154"/>
      <c r="B99" s="155"/>
      <c r="C99" s="162"/>
      <c r="D99" s="194"/>
      <c r="E99" s="162"/>
      <c r="F99" s="160"/>
      <c r="G99" s="107" t="s">
        <v>91</v>
      </c>
      <c r="H99" s="31">
        <v>79.7</v>
      </c>
      <c r="I99" s="31">
        <v>79.7</v>
      </c>
      <c r="J99" s="27">
        <v>79.7</v>
      </c>
      <c r="K99" s="193"/>
      <c r="L99" s="354"/>
      <c r="M99" s="358"/>
      <c r="N99" s="193"/>
      <c r="O99" s="281"/>
    </row>
    <row r="100" spans="1:15" s="166" customFormat="1" ht="14.1" customHeight="1" x14ac:dyDescent="0.25">
      <c r="A100" s="231"/>
      <c r="B100" s="232"/>
      <c r="C100" s="233"/>
      <c r="D100" s="194"/>
      <c r="E100" s="233"/>
      <c r="F100" s="160"/>
      <c r="G100" s="107" t="s">
        <v>26</v>
      </c>
      <c r="H100" s="31">
        <v>30.6</v>
      </c>
      <c r="I100" s="31">
        <v>30.6</v>
      </c>
      <c r="J100" s="27"/>
      <c r="K100" s="193"/>
      <c r="L100" s="354"/>
      <c r="M100" s="358"/>
      <c r="N100" s="193"/>
      <c r="O100" s="281"/>
    </row>
    <row r="101" spans="1:15" s="166" customFormat="1" ht="14.1" customHeight="1" x14ac:dyDescent="0.25">
      <c r="A101" s="436"/>
      <c r="B101" s="437"/>
      <c r="C101" s="439"/>
      <c r="D101" s="194"/>
      <c r="E101" s="439"/>
      <c r="F101" s="160"/>
      <c r="G101" s="107" t="s">
        <v>93</v>
      </c>
      <c r="H101" s="31"/>
      <c r="I101" s="31"/>
      <c r="J101" s="27">
        <v>108.9</v>
      </c>
      <c r="K101" s="193"/>
      <c r="L101" s="435"/>
      <c r="M101" s="438"/>
      <c r="N101" s="193"/>
      <c r="O101" s="281"/>
    </row>
    <row r="102" spans="1:15" s="166" customFormat="1" ht="14.1" customHeight="1" x14ac:dyDescent="0.25">
      <c r="A102" s="154"/>
      <c r="B102" s="155"/>
      <c r="C102" s="162"/>
      <c r="D102" s="194"/>
      <c r="E102" s="162"/>
      <c r="F102" s="337"/>
      <c r="G102" s="51" t="s">
        <v>32</v>
      </c>
      <c r="H102" s="32">
        <v>301.7</v>
      </c>
      <c r="I102" s="32">
        <v>301.7</v>
      </c>
      <c r="J102" s="30"/>
      <c r="K102" s="198"/>
      <c r="L102" s="354"/>
      <c r="M102" s="358"/>
      <c r="N102" s="193"/>
      <c r="O102" s="281"/>
    </row>
    <row r="103" spans="1:15" s="166" customFormat="1" ht="15.75" customHeight="1" x14ac:dyDescent="0.25">
      <c r="A103" s="149"/>
      <c r="B103" s="152"/>
      <c r="C103" s="501" t="s">
        <v>10</v>
      </c>
      <c r="D103" s="631" t="s">
        <v>85</v>
      </c>
      <c r="E103" s="757" t="s">
        <v>47</v>
      </c>
      <c r="F103" s="148"/>
      <c r="G103" s="589" t="s">
        <v>212</v>
      </c>
      <c r="H103" s="583"/>
      <c r="I103" s="583"/>
      <c r="J103" s="583">
        <v>108.9</v>
      </c>
      <c r="K103" s="634" t="s">
        <v>120</v>
      </c>
      <c r="L103" s="359">
        <v>40</v>
      </c>
      <c r="M103" s="381">
        <v>54</v>
      </c>
      <c r="N103" s="234"/>
      <c r="O103" s="324"/>
    </row>
    <row r="104" spans="1:15" s="166" customFormat="1" ht="15.75" customHeight="1" x14ac:dyDescent="0.25">
      <c r="A104" s="149"/>
      <c r="B104" s="152"/>
      <c r="C104" s="502"/>
      <c r="D104" s="618"/>
      <c r="E104" s="758"/>
      <c r="F104" s="148"/>
      <c r="G104" s="590" t="s">
        <v>211</v>
      </c>
      <c r="H104" s="569"/>
      <c r="I104" s="569"/>
      <c r="J104" s="569">
        <v>113.9</v>
      </c>
      <c r="K104" s="634"/>
      <c r="L104" s="163"/>
      <c r="M104" s="382"/>
      <c r="N104" s="234"/>
      <c r="O104" s="324"/>
    </row>
    <row r="105" spans="1:15" s="166" customFormat="1" ht="12.75" customHeight="1" x14ac:dyDescent="0.25">
      <c r="A105" s="149"/>
      <c r="B105" s="152"/>
      <c r="C105" s="502"/>
      <c r="D105" s="759"/>
      <c r="E105" s="785"/>
      <c r="F105" s="337"/>
      <c r="G105" s="591" t="s">
        <v>209</v>
      </c>
      <c r="H105" s="572"/>
      <c r="I105" s="572"/>
      <c r="J105" s="572">
        <v>79.7</v>
      </c>
      <c r="K105" s="635"/>
      <c r="L105" s="139"/>
      <c r="M105" s="383"/>
      <c r="N105" s="187"/>
      <c r="O105" s="487"/>
    </row>
    <row r="106" spans="1:15" s="166" customFormat="1" ht="28.5" customHeight="1" x14ac:dyDescent="0.2">
      <c r="A106" s="149"/>
      <c r="B106" s="152"/>
      <c r="C106" s="501" t="s">
        <v>21</v>
      </c>
      <c r="D106" s="793" t="s">
        <v>110</v>
      </c>
      <c r="E106" s="225"/>
      <c r="F106" s="329"/>
      <c r="G106" s="592" t="s">
        <v>213</v>
      </c>
      <c r="H106" s="569"/>
      <c r="I106" s="569"/>
      <c r="J106" s="569">
        <v>0</v>
      </c>
      <c r="K106" s="524" t="s">
        <v>70</v>
      </c>
      <c r="L106" s="525">
        <v>1</v>
      </c>
      <c r="M106" s="525">
        <v>0.4</v>
      </c>
      <c r="N106" s="526"/>
      <c r="O106" s="623" t="s">
        <v>215</v>
      </c>
    </row>
    <row r="107" spans="1:15" s="166" customFormat="1" ht="195.75" customHeight="1" x14ac:dyDescent="0.2">
      <c r="A107" s="149"/>
      <c r="B107" s="152"/>
      <c r="C107" s="502"/>
      <c r="D107" s="794"/>
      <c r="E107" s="350"/>
      <c r="F107" s="337"/>
      <c r="G107" s="87"/>
      <c r="H107" s="30"/>
      <c r="I107" s="30"/>
      <c r="J107" s="30"/>
      <c r="K107" s="527"/>
      <c r="L107" s="528"/>
      <c r="M107" s="528"/>
      <c r="N107" s="529"/>
      <c r="O107" s="611"/>
    </row>
    <row r="108" spans="1:15" s="17" customFormat="1" ht="18" customHeight="1" x14ac:dyDescent="0.25">
      <c r="A108" s="123"/>
      <c r="B108" s="124"/>
      <c r="C108" s="71" t="s">
        <v>27</v>
      </c>
      <c r="D108" s="782" t="s">
        <v>105</v>
      </c>
      <c r="E108" s="351"/>
      <c r="F108" s="330"/>
      <c r="G108" s="29"/>
      <c r="H108" s="27"/>
      <c r="I108" s="27"/>
      <c r="J108" s="27"/>
      <c r="K108" s="199" t="s">
        <v>81</v>
      </c>
      <c r="L108" s="128"/>
      <c r="M108" s="384"/>
      <c r="N108" s="624" t="s">
        <v>185</v>
      </c>
      <c r="O108" s="324"/>
    </row>
    <row r="109" spans="1:15" s="17" customFormat="1" ht="11.25" customHeight="1" x14ac:dyDescent="0.25">
      <c r="A109" s="123"/>
      <c r="B109" s="124"/>
      <c r="C109" s="444"/>
      <c r="D109" s="783"/>
      <c r="E109" s="126"/>
      <c r="F109" s="331"/>
      <c r="G109" s="27"/>
      <c r="H109" s="27"/>
      <c r="I109" s="27"/>
      <c r="J109" s="27"/>
      <c r="K109" s="634"/>
      <c r="L109" s="69"/>
      <c r="M109" s="69"/>
      <c r="N109" s="625"/>
      <c r="O109" s="324"/>
    </row>
    <row r="110" spans="1:15" s="17" customFormat="1" ht="25.5" customHeight="1" x14ac:dyDescent="0.25">
      <c r="A110" s="123"/>
      <c r="B110" s="124"/>
      <c r="C110" s="444"/>
      <c r="D110" s="784"/>
      <c r="E110" s="127"/>
      <c r="F110" s="332"/>
      <c r="G110" s="30"/>
      <c r="H110" s="30"/>
      <c r="I110" s="30"/>
      <c r="J110" s="30"/>
      <c r="K110" s="842"/>
      <c r="L110" s="122"/>
      <c r="M110" s="122"/>
      <c r="N110" s="626"/>
      <c r="O110" s="487"/>
    </row>
    <row r="111" spans="1:15" s="166" customFormat="1" ht="15.75" customHeight="1" thickBot="1" x14ac:dyDescent="0.3">
      <c r="A111" s="123"/>
      <c r="B111" s="124"/>
      <c r="C111" s="138"/>
      <c r="D111" s="180"/>
      <c r="E111" s="218"/>
      <c r="F111" s="179"/>
      <c r="G111" s="207" t="s">
        <v>20</v>
      </c>
      <c r="H111" s="28">
        <f>SUM(H98:H110)</f>
        <v>636</v>
      </c>
      <c r="I111" s="28">
        <f>SUM(I98:I110)</f>
        <v>591.20000000000005</v>
      </c>
      <c r="J111" s="28">
        <f>J98+J99+J100+J101+J102</f>
        <v>302.39999999999998</v>
      </c>
      <c r="K111" s="200"/>
      <c r="L111" s="111"/>
      <c r="M111" s="352"/>
      <c r="N111" s="378"/>
      <c r="O111" s="113"/>
    </row>
    <row r="112" spans="1:15" s="166" customFormat="1" ht="15" customHeight="1" x14ac:dyDescent="0.25">
      <c r="A112" s="20" t="s">
        <v>10</v>
      </c>
      <c r="B112" s="21" t="s">
        <v>27</v>
      </c>
      <c r="C112" s="161" t="s">
        <v>29</v>
      </c>
      <c r="D112" s="195" t="s">
        <v>48</v>
      </c>
      <c r="E112" s="158"/>
      <c r="F112" s="201">
        <v>6</v>
      </c>
      <c r="G112" s="226" t="s">
        <v>22</v>
      </c>
      <c r="H112" s="74">
        <v>33.9</v>
      </c>
      <c r="I112" s="74">
        <v>33.9</v>
      </c>
      <c r="J112" s="74">
        <v>30</v>
      </c>
      <c r="K112" s="203"/>
      <c r="L112" s="197"/>
      <c r="M112" s="380"/>
      <c r="N112" s="196"/>
      <c r="O112" s="360"/>
    </row>
    <row r="113" spans="1:16" s="166" customFormat="1" ht="15.75" customHeight="1" x14ac:dyDescent="0.25">
      <c r="A113" s="299"/>
      <c r="B113" s="300"/>
      <c r="C113" s="301"/>
      <c r="D113" s="191"/>
      <c r="E113" s="301"/>
      <c r="F113" s="160"/>
      <c r="G113" s="107" t="s">
        <v>51</v>
      </c>
      <c r="H113" s="27">
        <v>28.4</v>
      </c>
      <c r="I113" s="27">
        <v>10</v>
      </c>
      <c r="J113" s="27">
        <v>10</v>
      </c>
      <c r="K113" s="295"/>
      <c r="L113" s="354"/>
      <c r="M113" s="358"/>
      <c r="N113" s="193"/>
      <c r="O113" s="281"/>
    </row>
    <row r="114" spans="1:16" s="166" customFormat="1" ht="15.75" customHeight="1" x14ac:dyDescent="0.25">
      <c r="A114" s="154"/>
      <c r="B114" s="155"/>
      <c r="C114" s="162"/>
      <c r="D114" s="191"/>
      <c r="E114" s="162"/>
      <c r="F114" s="160"/>
      <c r="G114" s="51" t="s">
        <v>115</v>
      </c>
      <c r="H114" s="30"/>
      <c r="I114" s="30">
        <v>18.399999999999999</v>
      </c>
      <c r="J114" s="30"/>
      <c r="K114" s="295"/>
      <c r="L114" s="354"/>
      <c r="M114" s="358"/>
      <c r="N114" s="193"/>
      <c r="O114" s="281"/>
    </row>
    <row r="115" spans="1:16" s="166" customFormat="1" ht="15" customHeight="1" x14ac:dyDescent="0.25">
      <c r="A115" s="791"/>
      <c r="B115" s="792"/>
      <c r="C115" s="824" t="s">
        <v>10</v>
      </c>
      <c r="D115" s="826" t="s">
        <v>73</v>
      </c>
      <c r="E115" s="757" t="s">
        <v>49</v>
      </c>
      <c r="F115" s="829"/>
      <c r="G115" s="86"/>
      <c r="H115" s="27"/>
      <c r="I115" s="27"/>
      <c r="J115" s="27"/>
      <c r="K115" s="632" t="s">
        <v>121</v>
      </c>
      <c r="L115" s="70">
        <v>1.7</v>
      </c>
      <c r="M115" s="385">
        <v>1.4</v>
      </c>
      <c r="N115" s="388"/>
      <c r="O115" s="131"/>
    </row>
    <row r="116" spans="1:16" s="166" customFormat="1" ht="16.5" customHeight="1" x14ac:dyDescent="0.25">
      <c r="A116" s="791"/>
      <c r="B116" s="792"/>
      <c r="C116" s="825"/>
      <c r="D116" s="827"/>
      <c r="E116" s="828"/>
      <c r="F116" s="829"/>
      <c r="G116" s="51"/>
      <c r="H116" s="30"/>
      <c r="I116" s="30"/>
      <c r="J116" s="30"/>
      <c r="K116" s="633"/>
      <c r="L116" s="491"/>
      <c r="M116" s="492"/>
      <c r="N116" s="388"/>
      <c r="O116" s="131"/>
    </row>
    <row r="117" spans="1:16" s="166" customFormat="1" ht="15" customHeight="1" x14ac:dyDescent="0.25">
      <c r="A117" s="789"/>
      <c r="B117" s="621"/>
      <c r="C117" s="747" t="s">
        <v>21</v>
      </c>
      <c r="D117" s="749" t="s">
        <v>50</v>
      </c>
      <c r="E117" s="750" t="s">
        <v>49</v>
      </c>
      <c r="F117" s="753"/>
      <c r="G117" s="202"/>
      <c r="H117" s="27"/>
      <c r="I117" s="27"/>
      <c r="J117" s="27"/>
      <c r="K117" s="536" t="s">
        <v>71</v>
      </c>
      <c r="L117" s="537">
        <v>1</v>
      </c>
      <c r="M117" s="538">
        <v>1</v>
      </c>
      <c r="N117" s="538"/>
      <c r="O117" s="539"/>
    </row>
    <row r="118" spans="1:16" s="166" customFormat="1" ht="33.75" customHeight="1" x14ac:dyDescent="0.25">
      <c r="A118" s="789"/>
      <c r="B118" s="621"/>
      <c r="C118" s="748"/>
      <c r="D118" s="749"/>
      <c r="E118" s="751"/>
      <c r="F118" s="753"/>
      <c r="G118" s="82"/>
      <c r="H118" s="27"/>
      <c r="I118" s="27"/>
      <c r="J118" s="27"/>
      <c r="K118" s="530" t="s">
        <v>96</v>
      </c>
      <c r="L118" s="531">
        <v>1000</v>
      </c>
      <c r="M118" s="532">
        <v>0</v>
      </c>
      <c r="N118" s="627"/>
      <c r="O118" s="610" t="s">
        <v>227</v>
      </c>
    </row>
    <row r="119" spans="1:16" s="166" customFormat="1" ht="57.75" customHeight="1" x14ac:dyDescent="0.25">
      <c r="A119" s="790"/>
      <c r="B119" s="622"/>
      <c r="C119" s="747"/>
      <c r="D119" s="749"/>
      <c r="E119" s="752"/>
      <c r="F119" s="753"/>
      <c r="G119" s="95"/>
      <c r="H119" s="30"/>
      <c r="I119" s="30"/>
      <c r="J119" s="30"/>
      <c r="K119" s="533" t="s">
        <v>88</v>
      </c>
      <c r="L119" s="534">
        <v>2</v>
      </c>
      <c r="M119" s="535">
        <v>0</v>
      </c>
      <c r="N119" s="628"/>
      <c r="O119" s="611"/>
    </row>
    <row r="120" spans="1:16" s="166" customFormat="1" ht="17.25" customHeight="1" thickBot="1" x14ac:dyDescent="0.3">
      <c r="A120" s="123"/>
      <c r="B120" s="124"/>
      <c r="C120" s="138"/>
      <c r="D120" s="180"/>
      <c r="E120" s="218"/>
      <c r="F120" s="179"/>
      <c r="G120" s="212" t="s">
        <v>20</v>
      </c>
      <c r="H120" s="80">
        <f t="shared" ref="H120:I120" si="3">SUM(H112:H119)</f>
        <v>62.3</v>
      </c>
      <c r="I120" s="80">
        <f t="shared" si="3"/>
        <v>62.3</v>
      </c>
      <c r="J120" s="80">
        <f>SUM(J112:J119)</f>
        <v>40</v>
      </c>
      <c r="K120" s="204"/>
      <c r="L120" s="111"/>
      <c r="M120" s="352"/>
      <c r="N120" s="378"/>
      <c r="O120" s="113"/>
    </row>
    <row r="121" spans="1:16" s="166" customFormat="1" ht="13.5" thickBot="1" x14ac:dyDescent="0.3">
      <c r="A121" s="18" t="s">
        <v>10</v>
      </c>
      <c r="B121" s="15" t="s">
        <v>27</v>
      </c>
      <c r="C121" s="658" t="s">
        <v>34</v>
      </c>
      <c r="D121" s="658"/>
      <c r="E121" s="658"/>
      <c r="F121" s="658"/>
      <c r="G121" s="658"/>
      <c r="H121" s="45">
        <f>H120+H111+H97+H57</f>
        <v>3242.3999999999996</v>
      </c>
      <c r="I121" s="45">
        <f>I120+I111+I97+I57</f>
        <v>1748.1000000000001</v>
      </c>
      <c r="J121" s="45">
        <f>J120+J111+J97+J57</f>
        <v>1090.3999999999999</v>
      </c>
      <c r="K121" s="740"/>
      <c r="L121" s="741"/>
      <c r="M121" s="741"/>
      <c r="N121" s="741"/>
      <c r="O121" s="742"/>
    </row>
    <row r="122" spans="1:16" s="166" customFormat="1" ht="16.5" customHeight="1" thickBot="1" x14ac:dyDescent="0.3">
      <c r="A122" s="14" t="s">
        <v>10</v>
      </c>
      <c r="B122" s="15" t="s">
        <v>29</v>
      </c>
      <c r="C122" s="743" t="s">
        <v>86</v>
      </c>
      <c r="D122" s="744"/>
      <c r="E122" s="744"/>
      <c r="F122" s="744"/>
      <c r="G122" s="744"/>
      <c r="H122" s="745"/>
      <c r="I122" s="745"/>
      <c r="J122" s="745"/>
      <c r="K122" s="744"/>
      <c r="L122" s="744"/>
      <c r="M122" s="744"/>
      <c r="N122" s="744"/>
      <c r="O122" s="746"/>
    </row>
    <row r="123" spans="1:16" s="134" customFormat="1" ht="15.75" customHeight="1" x14ac:dyDescent="0.25">
      <c r="A123" s="286" t="s">
        <v>10</v>
      </c>
      <c r="B123" s="287" t="s">
        <v>29</v>
      </c>
      <c r="C123" s="288" t="s">
        <v>10</v>
      </c>
      <c r="D123" s="754" t="s">
        <v>127</v>
      </c>
      <c r="E123" s="189"/>
      <c r="F123" s="289">
        <v>1</v>
      </c>
      <c r="G123" s="182" t="s">
        <v>33</v>
      </c>
      <c r="H123" s="74">
        <v>916.5</v>
      </c>
      <c r="I123" s="74">
        <v>916.5</v>
      </c>
      <c r="J123" s="74">
        <v>916.5</v>
      </c>
      <c r="K123" s="755" t="s">
        <v>124</v>
      </c>
      <c r="L123" s="117">
        <v>60</v>
      </c>
      <c r="M123" s="175">
        <v>60</v>
      </c>
      <c r="N123" s="175"/>
      <c r="O123" s="176"/>
      <c r="P123" s="739"/>
    </row>
    <row r="124" spans="1:16" s="134" customFormat="1" ht="63" customHeight="1" x14ac:dyDescent="0.25">
      <c r="A124" s="135"/>
      <c r="B124" s="136"/>
      <c r="C124" s="167"/>
      <c r="D124" s="631"/>
      <c r="E124" s="52"/>
      <c r="F124" s="132"/>
      <c r="G124" s="51"/>
      <c r="H124" s="30"/>
      <c r="I124" s="30"/>
      <c r="J124" s="40"/>
      <c r="K124" s="756"/>
      <c r="L124" s="53"/>
      <c r="M124" s="53"/>
      <c r="N124" s="53"/>
      <c r="O124" s="84"/>
      <c r="P124" s="739"/>
    </row>
    <row r="125" spans="1:16" s="166" customFormat="1" ht="15.75" customHeight="1" thickBot="1" x14ac:dyDescent="0.3">
      <c r="A125" s="290"/>
      <c r="B125" s="291"/>
      <c r="C125" s="292"/>
      <c r="D125" s="285"/>
      <c r="E125" s="293"/>
      <c r="F125" s="294"/>
      <c r="G125" s="212" t="s">
        <v>20</v>
      </c>
      <c r="H125" s="28">
        <f>SUM(H123:H124)</f>
        <v>916.5</v>
      </c>
      <c r="I125" s="28">
        <f>SUM(I123:I124)</f>
        <v>916.5</v>
      </c>
      <c r="J125" s="49">
        <f t="shared" ref="J125" si="4">SUM(J122:J124)</f>
        <v>916.5</v>
      </c>
      <c r="K125" s="73"/>
      <c r="L125" s="227"/>
      <c r="M125" s="364"/>
      <c r="N125" s="386"/>
      <c r="O125" s="112"/>
    </row>
    <row r="126" spans="1:16" s="166" customFormat="1" ht="16.5" customHeight="1" x14ac:dyDescent="0.25">
      <c r="A126" s="701" t="s">
        <v>10</v>
      </c>
      <c r="B126" s="809" t="s">
        <v>29</v>
      </c>
      <c r="C126" s="769" t="s">
        <v>21</v>
      </c>
      <c r="D126" s="652" t="s">
        <v>109</v>
      </c>
      <c r="E126" s="804" t="s">
        <v>30</v>
      </c>
      <c r="F126" s="797">
        <v>5</v>
      </c>
      <c r="G126" s="85" t="s">
        <v>33</v>
      </c>
      <c r="H126" s="79">
        <v>236.7</v>
      </c>
      <c r="I126" s="74">
        <v>236.7</v>
      </c>
      <c r="J126" s="74">
        <v>5.9</v>
      </c>
      <c r="K126" s="838" t="s">
        <v>95</v>
      </c>
      <c r="L126" s="493" t="s">
        <v>78</v>
      </c>
      <c r="M126" s="494" t="s">
        <v>78</v>
      </c>
      <c r="N126" s="843" t="s">
        <v>216</v>
      </c>
      <c r="O126" s="495"/>
      <c r="P126" s="228"/>
    </row>
    <row r="127" spans="1:16" s="166" customFormat="1" ht="36" customHeight="1" x14ac:dyDescent="0.25">
      <c r="A127" s="702"/>
      <c r="B127" s="810"/>
      <c r="C127" s="770"/>
      <c r="D127" s="653"/>
      <c r="E127" s="805"/>
      <c r="F127" s="798"/>
      <c r="G127" s="86" t="s">
        <v>93</v>
      </c>
      <c r="H127" s="130">
        <v>1341.2</v>
      </c>
      <c r="I127" s="27">
        <f>1337.4-1100</f>
        <v>237.40000000000009</v>
      </c>
      <c r="J127" s="27">
        <v>29.8</v>
      </c>
      <c r="K127" s="839"/>
      <c r="L127" s="496"/>
      <c r="M127" s="497"/>
      <c r="N127" s="844"/>
      <c r="O127" s="498"/>
    </row>
    <row r="128" spans="1:16" s="166" customFormat="1" ht="102" customHeight="1" x14ac:dyDescent="0.25">
      <c r="A128" s="702"/>
      <c r="B128" s="810"/>
      <c r="C128" s="770"/>
      <c r="D128" s="653"/>
      <c r="E128" s="805"/>
      <c r="F128" s="798"/>
      <c r="G128" s="87" t="s">
        <v>132</v>
      </c>
      <c r="H128" s="431"/>
      <c r="I128" s="30">
        <v>3.8</v>
      </c>
      <c r="J128" s="30">
        <v>3.8</v>
      </c>
      <c r="K128" s="159" t="s">
        <v>186</v>
      </c>
      <c r="L128" s="205"/>
      <c r="M128" s="365"/>
      <c r="N128" s="499" t="s">
        <v>190</v>
      </c>
      <c r="O128" s="449"/>
    </row>
    <row r="129" spans="1:15" s="166" customFormat="1" ht="18" customHeight="1" thickBot="1" x14ac:dyDescent="0.3">
      <c r="A129" s="716"/>
      <c r="B129" s="811"/>
      <c r="C129" s="803"/>
      <c r="D129" s="654"/>
      <c r="E129" s="806"/>
      <c r="F129" s="799"/>
      <c r="G129" s="212" t="s">
        <v>20</v>
      </c>
      <c r="H129" s="49">
        <f>SUM(H126:H128)</f>
        <v>1577.9</v>
      </c>
      <c r="I129" s="28">
        <f>SUM(I126:I128)</f>
        <v>477.90000000000009</v>
      </c>
      <c r="J129" s="49">
        <f t="shared" ref="J129" si="5">SUM(J126:J128)</f>
        <v>39.5</v>
      </c>
      <c r="K129" s="73"/>
      <c r="L129" s="227"/>
      <c r="M129" s="364"/>
      <c r="N129" s="386"/>
      <c r="O129" s="450"/>
    </row>
    <row r="130" spans="1:15" s="166" customFormat="1" ht="13.5" thickBot="1" x14ac:dyDescent="0.3">
      <c r="A130" s="91" t="s">
        <v>10</v>
      </c>
      <c r="B130" s="153" t="s">
        <v>14</v>
      </c>
      <c r="C130" s="812" t="s">
        <v>34</v>
      </c>
      <c r="D130" s="813"/>
      <c r="E130" s="813"/>
      <c r="F130" s="813"/>
      <c r="G130" s="813"/>
      <c r="H130" s="432">
        <f t="shared" ref="H130" si="6">H129+H125</f>
        <v>2494.4</v>
      </c>
      <c r="I130" s="34">
        <f t="shared" ref="I130:J130" si="7">I129+I125</f>
        <v>1394.4</v>
      </c>
      <c r="J130" s="45">
        <f t="shared" si="7"/>
        <v>956</v>
      </c>
      <c r="K130" s="814"/>
      <c r="L130" s="814"/>
      <c r="M130" s="814"/>
      <c r="N130" s="814"/>
      <c r="O130" s="815"/>
    </row>
    <row r="131" spans="1:15" s="166" customFormat="1" ht="12.75" customHeight="1" thickBot="1" x14ac:dyDescent="0.3">
      <c r="A131" s="18" t="s">
        <v>10</v>
      </c>
      <c r="B131" s="807" t="s">
        <v>52</v>
      </c>
      <c r="C131" s="808"/>
      <c r="D131" s="808"/>
      <c r="E131" s="808"/>
      <c r="F131" s="808"/>
      <c r="G131" s="808"/>
      <c r="H131" s="433">
        <f>H121+H49+H38+H130</f>
        <v>11974.4</v>
      </c>
      <c r="I131" s="35">
        <f>I121+I49+I38+I130</f>
        <v>9390.9999999999982</v>
      </c>
      <c r="J131" s="35">
        <f>J121+J49+J38+J130</f>
        <v>7274.7</v>
      </c>
      <c r="K131" s="840"/>
      <c r="L131" s="840"/>
      <c r="M131" s="840"/>
      <c r="N131" s="840"/>
      <c r="O131" s="841"/>
    </row>
    <row r="132" spans="1:15" s="166" customFormat="1" ht="13.5" thickBot="1" x14ac:dyDescent="0.3">
      <c r="A132" s="22" t="s">
        <v>14</v>
      </c>
      <c r="B132" s="795" t="s">
        <v>53</v>
      </c>
      <c r="C132" s="796"/>
      <c r="D132" s="796"/>
      <c r="E132" s="796"/>
      <c r="F132" s="796"/>
      <c r="G132" s="796"/>
      <c r="H132" s="434">
        <f>H131</f>
        <v>11974.4</v>
      </c>
      <c r="I132" s="36">
        <f>I131</f>
        <v>9390.9999999999982</v>
      </c>
      <c r="J132" s="36">
        <f t="shared" ref="J132" si="8">J131</f>
        <v>7274.7</v>
      </c>
      <c r="K132" s="845"/>
      <c r="L132" s="845"/>
      <c r="M132" s="845"/>
      <c r="N132" s="845"/>
      <c r="O132" s="846"/>
    </row>
    <row r="133" spans="1:15" s="406" customFormat="1" ht="17.25" customHeight="1" x14ac:dyDescent="0.25">
      <c r="A133" s="818" t="s">
        <v>217</v>
      </c>
      <c r="B133" s="819"/>
      <c r="C133" s="819"/>
      <c r="D133" s="819"/>
      <c r="E133" s="819"/>
      <c r="F133" s="819"/>
      <c r="G133" s="819"/>
      <c r="H133" s="819"/>
      <c r="I133" s="819"/>
      <c r="J133" s="819"/>
      <c r="K133" s="819"/>
      <c r="L133" s="405"/>
      <c r="M133" s="405"/>
      <c r="N133" s="405"/>
      <c r="O133" s="405"/>
    </row>
    <row r="134" spans="1:15" s="406" customFormat="1" ht="17.25" customHeight="1" x14ac:dyDescent="0.25">
      <c r="A134" s="818" t="s">
        <v>218</v>
      </c>
      <c r="B134" s="819"/>
      <c r="C134" s="819"/>
      <c r="D134" s="819"/>
      <c r="E134" s="819"/>
      <c r="F134" s="819"/>
      <c r="G134" s="819"/>
      <c r="H134" s="819"/>
      <c r="I134" s="819"/>
      <c r="J134" s="819"/>
      <c r="K134" s="819"/>
      <c r="L134" s="405"/>
      <c r="M134" s="405"/>
      <c r="N134" s="405"/>
      <c r="O134" s="405"/>
    </row>
    <row r="135" spans="1:15" s="406" customFormat="1" ht="11.25" customHeight="1" x14ac:dyDescent="0.25">
      <c r="A135" s="405"/>
      <c r="B135" s="407"/>
      <c r="C135" s="407"/>
      <c r="D135" s="407"/>
      <c r="E135" s="407"/>
      <c r="F135" s="407"/>
      <c r="G135" s="407"/>
      <c r="H135" s="407"/>
      <c r="I135" s="407"/>
      <c r="J135" s="407"/>
      <c r="K135" s="407"/>
      <c r="L135" s="405"/>
      <c r="M135" s="405"/>
      <c r="N135" s="405"/>
      <c r="O135" s="405"/>
    </row>
    <row r="136" spans="1:15" s="406" customFormat="1" ht="12" customHeight="1" x14ac:dyDescent="0.25">
      <c r="A136" s="405"/>
      <c r="B136" s="407"/>
      <c r="C136" s="407"/>
      <c r="D136" s="407"/>
      <c r="E136" s="407"/>
      <c r="F136" s="407"/>
      <c r="G136" s="407"/>
      <c r="H136" s="407"/>
      <c r="I136" s="407"/>
      <c r="J136" s="407"/>
      <c r="K136" s="407"/>
      <c r="L136" s="405"/>
      <c r="M136" s="405"/>
      <c r="N136" s="405"/>
      <c r="O136" s="405"/>
    </row>
    <row r="137" spans="1:15" s="23" customFormat="1" ht="16.5" customHeight="1" thickBot="1" x14ac:dyDescent="0.3">
      <c r="A137" s="781" t="s">
        <v>54</v>
      </c>
      <c r="B137" s="781"/>
      <c r="C137" s="781"/>
      <c r="D137" s="781"/>
      <c r="E137" s="781"/>
      <c r="F137" s="781"/>
      <c r="G137" s="781"/>
      <c r="H137" s="430"/>
      <c r="I137" s="24"/>
      <c r="J137" s="24"/>
      <c r="K137" s="9"/>
      <c r="L137" s="9"/>
      <c r="M137" s="9"/>
      <c r="N137" s="9"/>
      <c r="O137" s="9"/>
    </row>
    <row r="138" spans="1:15" s="166" customFormat="1" ht="26.25" customHeight="1" x14ac:dyDescent="0.25">
      <c r="A138" s="686" t="s">
        <v>55</v>
      </c>
      <c r="B138" s="687"/>
      <c r="C138" s="687"/>
      <c r="D138" s="687"/>
      <c r="E138" s="687"/>
      <c r="F138" s="687"/>
      <c r="G138" s="688"/>
      <c r="H138" s="816" t="s">
        <v>149</v>
      </c>
      <c r="I138" s="684" t="s">
        <v>175</v>
      </c>
      <c r="J138" s="684" t="s">
        <v>150</v>
      </c>
      <c r="K138" s="1"/>
      <c r="L138" s="1"/>
      <c r="M138" s="1"/>
      <c r="N138" s="1"/>
      <c r="O138" s="1"/>
    </row>
    <row r="139" spans="1:15" s="166" customFormat="1" ht="38.25" customHeight="1" thickBot="1" x14ac:dyDescent="0.3">
      <c r="A139" s="689"/>
      <c r="B139" s="690"/>
      <c r="C139" s="690"/>
      <c r="D139" s="690"/>
      <c r="E139" s="690"/>
      <c r="F139" s="690"/>
      <c r="G139" s="691"/>
      <c r="H139" s="817"/>
      <c r="I139" s="685"/>
      <c r="J139" s="685"/>
      <c r="K139" s="1"/>
      <c r="L139" s="1"/>
      <c r="M139" s="1"/>
      <c r="N139" s="1"/>
      <c r="O139" s="1"/>
    </row>
    <row r="140" spans="1:15" s="166" customFormat="1" ht="13.5" customHeight="1" x14ac:dyDescent="0.25">
      <c r="A140" s="800" t="s">
        <v>56</v>
      </c>
      <c r="B140" s="801"/>
      <c r="C140" s="801"/>
      <c r="D140" s="801"/>
      <c r="E140" s="801"/>
      <c r="F140" s="801"/>
      <c r="G140" s="802"/>
      <c r="H140" s="78">
        <f>H141+H150+H151+H152+H149+H148</f>
        <v>10915.9</v>
      </c>
      <c r="I140" s="78">
        <f>I141+I150+I151+I152+I149+I148</f>
        <v>9004.1999999999971</v>
      </c>
      <c r="J140" s="78">
        <f>J141+J150+J151+J152+J149+J148</f>
        <v>7252.7</v>
      </c>
      <c r="K140" s="25"/>
      <c r="L140" s="1"/>
      <c r="M140" s="1"/>
      <c r="N140" s="1"/>
      <c r="O140" s="1"/>
    </row>
    <row r="141" spans="1:15" s="166" customFormat="1" ht="14.25" customHeight="1" x14ac:dyDescent="0.2">
      <c r="A141" s="786" t="s">
        <v>57</v>
      </c>
      <c r="B141" s="787"/>
      <c r="C141" s="787"/>
      <c r="D141" s="787"/>
      <c r="E141" s="787"/>
      <c r="F141" s="787"/>
      <c r="G141" s="788"/>
      <c r="H141" s="311">
        <f>SUM(H142:H147)</f>
        <v>8961.1</v>
      </c>
      <c r="I141" s="311">
        <f t="shared" ref="I141:J141" si="9">SUM(I142:I147)</f>
        <v>7301.6999999999989</v>
      </c>
      <c r="J141" s="41">
        <f t="shared" si="9"/>
        <v>6461.7</v>
      </c>
      <c r="K141" s="25"/>
      <c r="L141" s="1"/>
      <c r="M141" s="1"/>
      <c r="N141" s="1"/>
      <c r="O141" s="1"/>
    </row>
    <row r="142" spans="1:15" s="166" customFormat="1" x14ac:dyDescent="0.25">
      <c r="A142" s="778" t="s">
        <v>58</v>
      </c>
      <c r="B142" s="779"/>
      <c r="C142" s="779"/>
      <c r="D142" s="779"/>
      <c r="E142" s="779"/>
      <c r="F142" s="779"/>
      <c r="G142" s="780"/>
      <c r="H142" s="42">
        <f>SUMIF(G15:G132,"SB",H15:H132)</f>
        <v>1882.6000000000001</v>
      </c>
      <c r="I142" s="42">
        <f>SUMIF(G15:G132,"SB",I15:I132)</f>
        <v>1837.8</v>
      </c>
      <c r="J142" s="42">
        <f>SUMIF(G15:G132,"SB",J15:J132)</f>
        <v>1481.6000000000001</v>
      </c>
      <c r="K142" s="25"/>
      <c r="L142" s="1"/>
      <c r="M142" s="1"/>
      <c r="N142" s="1"/>
      <c r="O142" s="1"/>
    </row>
    <row r="143" spans="1:15" s="166" customFormat="1" ht="26.25" customHeight="1" x14ac:dyDescent="0.25">
      <c r="A143" s="733" t="s">
        <v>59</v>
      </c>
      <c r="B143" s="734"/>
      <c r="C143" s="734"/>
      <c r="D143" s="734"/>
      <c r="E143" s="734"/>
      <c r="F143" s="734"/>
      <c r="G143" s="735"/>
      <c r="H143" s="43">
        <f>SUMIF(G15:G132,"SB(AA)",H15:H132)</f>
        <v>419.99999999999994</v>
      </c>
      <c r="I143" s="43">
        <f>SUMIF(G15:G132,"SB(AA)",I15:I132)</f>
        <v>419.99999999999994</v>
      </c>
      <c r="J143" s="43">
        <f>SUMIF(G15:G132,"SB(AA)",J15:J132)</f>
        <v>400.3</v>
      </c>
      <c r="K143" s="25"/>
      <c r="L143" s="1"/>
      <c r="M143" s="1"/>
      <c r="N143" s="1"/>
      <c r="O143" s="1"/>
    </row>
    <row r="144" spans="1:15" s="166" customFormat="1" ht="13.5" customHeight="1" x14ac:dyDescent="0.25">
      <c r="A144" s="733" t="s">
        <v>60</v>
      </c>
      <c r="B144" s="734"/>
      <c r="C144" s="734"/>
      <c r="D144" s="734"/>
      <c r="E144" s="734"/>
      <c r="F144" s="734"/>
      <c r="G144" s="735"/>
      <c r="H144" s="42">
        <f>SUMIF(G15:G132,"SB(VR)",H15:H132)</f>
        <v>4770</v>
      </c>
      <c r="I144" s="42">
        <f>SUMIF(G15:G132,"SB(VR)",I15:I132)</f>
        <v>4770</v>
      </c>
      <c r="J144" s="42">
        <f>SUMIF(G15:G132,"SB(VR)",J15:J132)</f>
        <v>4431</v>
      </c>
      <c r="K144" s="25"/>
      <c r="L144" s="1"/>
      <c r="M144" s="1"/>
      <c r="N144" s="1"/>
      <c r="O144" s="1"/>
    </row>
    <row r="145" spans="1:15" s="166" customFormat="1" ht="18" customHeight="1" x14ac:dyDescent="0.25">
      <c r="A145" s="733" t="s">
        <v>61</v>
      </c>
      <c r="B145" s="734"/>
      <c r="C145" s="734"/>
      <c r="D145" s="734"/>
      <c r="E145" s="734"/>
      <c r="F145" s="734"/>
      <c r="G145" s="735"/>
      <c r="H145" s="42">
        <f>SUMIF(G15:G132,"SB(VB)",H15:H132)</f>
        <v>28.4</v>
      </c>
      <c r="I145" s="42">
        <f>SUMIF(G15:G132,"SB(VB)",I15:I132)</f>
        <v>10.899999999999999</v>
      </c>
      <c r="J145" s="42">
        <f>SUMIF(G15:G132,"SB(VB)",J15:J132)</f>
        <v>10</v>
      </c>
      <c r="K145" s="25"/>
      <c r="L145" s="1"/>
      <c r="M145" s="1"/>
      <c r="N145" s="1"/>
      <c r="O145" s="1"/>
    </row>
    <row r="146" spans="1:15" s="166" customFormat="1" ht="27" customHeight="1" x14ac:dyDescent="0.25">
      <c r="A146" s="733" t="s">
        <v>94</v>
      </c>
      <c r="B146" s="734"/>
      <c r="C146" s="734"/>
      <c r="D146" s="734"/>
      <c r="E146" s="734"/>
      <c r="F146" s="734"/>
      <c r="G146" s="735"/>
      <c r="H146" s="42">
        <f>SUMIF(G17:G132,"SB(ESA)",H17:H132)</f>
        <v>0</v>
      </c>
      <c r="I146" s="42">
        <f>SUMIF(G17:G132,"SB(ESA)",I17:I132)</f>
        <v>0</v>
      </c>
      <c r="J146" s="42">
        <f>SUMIF(G17:G132,"SB(ESA)",J17:J132)</f>
        <v>0</v>
      </c>
      <c r="K146" s="25"/>
      <c r="L146" s="1"/>
      <c r="M146" s="1"/>
      <c r="N146" s="1"/>
      <c r="O146" s="1"/>
    </row>
    <row r="147" spans="1:15" s="166" customFormat="1" ht="27.75" customHeight="1" x14ac:dyDescent="0.25">
      <c r="A147" s="733" t="s">
        <v>125</v>
      </c>
      <c r="B147" s="734"/>
      <c r="C147" s="734"/>
      <c r="D147" s="734"/>
      <c r="E147" s="734"/>
      <c r="F147" s="734"/>
      <c r="G147" s="735"/>
      <c r="H147" s="42">
        <f>SUMIF(G18:G132,"SB(ES)",H18:H132)</f>
        <v>1860.1</v>
      </c>
      <c r="I147" s="42">
        <f>SUMIF(G18:G132,"SB(ES)",I18:I132)</f>
        <v>263.00000000000011</v>
      </c>
      <c r="J147" s="42">
        <f>SUMIF(G18:G132,"SB(ES)",J18:J132)</f>
        <v>138.80000000000001</v>
      </c>
      <c r="K147" s="25"/>
      <c r="L147" s="1"/>
      <c r="M147" s="1"/>
      <c r="N147" s="1"/>
      <c r="O147" s="1"/>
    </row>
    <row r="148" spans="1:15" s="166" customFormat="1" ht="27.75" customHeight="1" x14ac:dyDescent="0.25">
      <c r="A148" s="727" t="s">
        <v>131</v>
      </c>
      <c r="B148" s="728"/>
      <c r="C148" s="728"/>
      <c r="D148" s="728"/>
      <c r="E148" s="728"/>
      <c r="F148" s="728"/>
      <c r="G148" s="729"/>
      <c r="H148" s="44">
        <f>SUMIF(G19:G134,"SB(ESL)",H19:H134)</f>
        <v>0</v>
      </c>
      <c r="I148" s="44">
        <f>SUMIF(G19:G134,"SB(ESL)",I19:I134)</f>
        <v>33.799999999999997</v>
      </c>
      <c r="J148" s="44">
        <f>SUMIF(G19:G134,"SB(ESL)",J19:J134)</f>
        <v>10.8</v>
      </c>
      <c r="K148" s="25"/>
      <c r="L148" s="1"/>
      <c r="M148" s="1"/>
      <c r="N148" s="1"/>
      <c r="O148" s="1"/>
    </row>
    <row r="149" spans="1:15" s="17" customFormat="1" ht="14.25" customHeight="1" x14ac:dyDescent="0.25">
      <c r="A149" s="736" t="s">
        <v>106</v>
      </c>
      <c r="B149" s="737"/>
      <c r="C149" s="737"/>
      <c r="D149" s="737"/>
      <c r="E149" s="737"/>
      <c r="F149" s="737"/>
      <c r="G149" s="738"/>
      <c r="H149" s="44">
        <f>SUMIF(G19:G132,"SB(ŽPL)",H19:H132)</f>
        <v>0</v>
      </c>
      <c r="I149" s="44">
        <f>SUMIF(G19:G132,"SB(ŽPL)",I19:I132)</f>
        <v>0</v>
      </c>
      <c r="J149" s="44">
        <f>SUMIF(G19:G132,"SB(ŽPL)",J19:J132)</f>
        <v>0</v>
      </c>
      <c r="K149" s="106"/>
      <c r="L149" s="106"/>
      <c r="M149" s="106"/>
      <c r="N149" s="106"/>
      <c r="O149" s="106"/>
    </row>
    <row r="150" spans="1:15" s="166" customFormat="1" ht="30" customHeight="1" x14ac:dyDescent="0.25">
      <c r="A150" s="727" t="s">
        <v>62</v>
      </c>
      <c r="B150" s="728"/>
      <c r="C150" s="728"/>
      <c r="D150" s="728"/>
      <c r="E150" s="728"/>
      <c r="F150" s="728"/>
      <c r="G150" s="729"/>
      <c r="H150" s="44">
        <f>SUMIF(G17:G132,"SB(AAL)",H17:H132)</f>
        <v>189.4</v>
      </c>
      <c r="I150" s="44">
        <f>SUMIF(G17:G132,"SB(AAL)",I17:I132)</f>
        <v>193.7</v>
      </c>
      <c r="J150" s="44">
        <f>SUMIF(G15:G132,"SB(AAL)",J15:J132)</f>
        <v>142.80000000000001</v>
      </c>
      <c r="K150" s="25"/>
      <c r="L150" s="1"/>
      <c r="M150" s="1"/>
      <c r="N150" s="1"/>
      <c r="O150" s="1"/>
    </row>
    <row r="151" spans="1:15" s="166" customFormat="1" x14ac:dyDescent="0.25">
      <c r="A151" s="727" t="s">
        <v>126</v>
      </c>
      <c r="B151" s="728"/>
      <c r="C151" s="728"/>
      <c r="D151" s="728"/>
      <c r="E151" s="728"/>
      <c r="F151" s="728"/>
      <c r="G151" s="729"/>
      <c r="H151" s="310">
        <f>SUMIF(G15:G132,"SB(VRL)",H15:H132)</f>
        <v>1222.0999999999999</v>
      </c>
      <c r="I151" s="310">
        <f>SUMIF(G15:G132,"SB(VRL)",I15:I132)</f>
        <v>1228.7</v>
      </c>
      <c r="J151" s="44">
        <f>SUMIF(G15:G132,"SB(VRL)",J15:J132)</f>
        <v>521.5</v>
      </c>
      <c r="K151" s="25"/>
      <c r="L151" s="1"/>
      <c r="M151" s="1"/>
      <c r="N151" s="1"/>
      <c r="O151" s="1"/>
    </row>
    <row r="152" spans="1:15" s="166" customFormat="1" x14ac:dyDescent="0.25">
      <c r="A152" s="727" t="s">
        <v>92</v>
      </c>
      <c r="B152" s="728"/>
      <c r="C152" s="728"/>
      <c r="D152" s="728"/>
      <c r="E152" s="728"/>
      <c r="F152" s="728"/>
      <c r="G152" s="729"/>
      <c r="H152" s="44">
        <f>SUMIF(G18:G132,"SB(L)",H18:H132)</f>
        <v>543.30000000000007</v>
      </c>
      <c r="I152" s="44">
        <f>SUMIF(G18:G132,"SB(L)",I18:I132)</f>
        <v>246.3</v>
      </c>
      <c r="J152" s="44">
        <f>SUMIF(G15:G132,"SB(L)",J15:J132)</f>
        <v>115.9</v>
      </c>
      <c r="K152" s="25"/>
      <c r="L152" s="1"/>
      <c r="M152" s="1"/>
      <c r="N152" s="1"/>
      <c r="O152" s="1"/>
    </row>
    <row r="153" spans="1:15" s="166" customFormat="1" x14ac:dyDescent="0.25">
      <c r="A153" s="730" t="s">
        <v>63</v>
      </c>
      <c r="B153" s="731"/>
      <c r="C153" s="731"/>
      <c r="D153" s="731"/>
      <c r="E153" s="731"/>
      <c r="F153" s="731"/>
      <c r="G153" s="732"/>
      <c r="H153" s="37">
        <f>SUM(H154:H156)</f>
        <v>1058.5</v>
      </c>
      <c r="I153" s="37">
        <f>SUM(I154:I156)</f>
        <v>386.79999999999995</v>
      </c>
      <c r="J153" s="37">
        <f>SUM(J154:J156)</f>
        <v>22</v>
      </c>
      <c r="K153" s="25"/>
      <c r="L153" s="1"/>
      <c r="M153" s="1"/>
      <c r="N153" s="1"/>
      <c r="O153" s="1"/>
    </row>
    <row r="154" spans="1:15" s="166" customFormat="1" x14ac:dyDescent="0.25">
      <c r="A154" s="721" t="s">
        <v>64</v>
      </c>
      <c r="B154" s="722"/>
      <c r="C154" s="722"/>
      <c r="D154" s="722"/>
      <c r="E154" s="722"/>
      <c r="F154" s="722"/>
      <c r="G154" s="723"/>
      <c r="H154" s="42">
        <f>SUMIF(G15:G132,"ES",H15:H132)</f>
        <v>917.5</v>
      </c>
      <c r="I154" s="42">
        <f>SUMIF(G15:G132,"ES",I15:I132)</f>
        <v>301.7</v>
      </c>
      <c r="J154" s="42">
        <f>SUMIF(G15:G132,"ES",J15:J132)</f>
        <v>0</v>
      </c>
      <c r="K154" s="25"/>
      <c r="L154" s="1"/>
      <c r="M154" s="1"/>
      <c r="N154" s="1"/>
      <c r="O154" s="1"/>
    </row>
    <row r="155" spans="1:15" s="166" customFormat="1" x14ac:dyDescent="0.25">
      <c r="A155" s="724" t="s">
        <v>65</v>
      </c>
      <c r="B155" s="725"/>
      <c r="C155" s="725"/>
      <c r="D155" s="725"/>
      <c r="E155" s="725"/>
      <c r="F155" s="725"/>
      <c r="G155" s="726"/>
      <c r="H155" s="42">
        <f>SUMIF(G17:G132,"LRVB",H17:H132)</f>
        <v>74.3</v>
      </c>
      <c r="I155" s="42">
        <f>SUMIF(G17:G132,"LRVB",I17:I132)</f>
        <v>18.399999999999999</v>
      </c>
      <c r="J155" s="42">
        <f>SUMIF(G17:G132,"LRVB",J17:J132)</f>
        <v>0</v>
      </c>
      <c r="K155" s="25"/>
      <c r="L155" s="1"/>
      <c r="M155" s="1"/>
      <c r="N155" s="1"/>
      <c r="O155" s="1"/>
    </row>
    <row r="156" spans="1:15" s="166" customFormat="1" x14ac:dyDescent="0.25">
      <c r="A156" s="724" t="s">
        <v>66</v>
      </c>
      <c r="B156" s="725"/>
      <c r="C156" s="725"/>
      <c r="D156" s="725"/>
      <c r="E156" s="725"/>
      <c r="F156" s="725"/>
      <c r="G156" s="726"/>
      <c r="H156" s="42">
        <f>SUMIF(G15:G132,"Kt",H15:H132)</f>
        <v>66.7</v>
      </c>
      <c r="I156" s="42">
        <f>SUMIF(G15:G132,"Kt",I15:I132)</f>
        <v>66.7</v>
      </c>
      <c r="J156" s="42">
        <f>SUMIF(G15:G132,"Kt",J15:J132)</f>
        <v>22</v>
      </c>
      <c r="K156" s="25"/>
      <c r="L156" s="1"/>
      <c r="M156" s="1"/>
      <c r="N156" s="1"/>
      <c r="O156" s="1"/>
    </row>
    <row r="157" spans="1:15" s="166" customFormat="1" ht="13.5" thickBot="1" x14ac:dyDescent="0.3">
      <c r="A157" s="718" t="s">
        <v>67</v>
      </c>
      <c r="B157" s="719"/>
      <c r="C157" s="719"/>
      <c r="D157" s="719"/>
      <c r="E157" s="719"/>
      <c r="F157" s="719"/>
      <c r="G157" s="720"/>
      <c r="H157" s="38">
        <f>SUM(H140,H153)</f>
        <v>11974.4</v>
      </c>
      <c r="I157" s="38">
        <f>SUM(I140,I153)</f>
        <v>9390.9999999999964</v>
      </c>
      <c r="J157" s="38">
        <f>SUM(J140,J153)</f>
        <v>7274.7</v>
      </c>
      <c r="K157" s="10"/>
    </row>
    <row r="158" spans="1:15" s="166" customFormat="1" x14ac:dyDescent="0.25">
      <c r="A158" s="1"/>
      <c r="B158" s="1"/>
      <c r="C158" s="1"/>
      <c r="D158" s="1"/>
      <c r="E158" s="1"/>
      <c r="F158" s="2"/>
      <c r="G158" s="426"/>
      <c r="H158" s="426"/>
      <c r="I158" s="426"/>
      <c r="J158" s="426"/>
      <c r="K158" s="25"/>
      <c r="L158" s="1"/>
      <c r="M158" s="1"/>
      <c r="N158" s="1"/>
      <c r="O158" s="1"/>
    </row>
    <row r="159" spans="1:15" x14ac:dyDescent="0.2">
      <c r="F159" s="309"/>
      <c r="G159" s="427"/>
      <c r="H159" s="427"/>
      <c r="I159" s="427"/>
      <c r="J159" s="428"/>
      <c r="K159" s="428"/>
    </row>
    <row r="160" spans="1:15" x14ac:dyDescent="0.2">
      <c r="G160" s="428"/>
      <c r="H160" s="429"/>
      <c r="I160" s="429"/>
      <c r="J160" s="847" t="s">
        <v>221</v>
      </c>
      <c r="K160" s="847"/>
      <c r="L160" s="847"/>
      <c r="M160" s="847"/>
    </row>
    <row r="161" spans="8:10" x14ac:dyDescent="0.2">
      <c r="H161" s="229"/>
      <c r="I161" s="229"/>
      <c r="J161" s="229"/>
    </row>
    <row r="162" spans="8:10" x14ac:dyDescent="0.2">
      <c r="H162" s="229"/>
      <c r="I162" s="229"/>
    </row>
  </sheetData>
  <mergeCells count="176">
    <mergeCell ref="J160:M160"/>
    <mergeCell ref="B4:B6"/>
    <mergeCell ref="C4:C6"/>
    <mergeCell ref="D4:D6"/>
    <mergeCell ref="C14:O14"/>
    <mergeCell ref="E15:E20"/>
    <mergeCell ref="F15:F20"/>
    <mergeCell ref="D17:D18"/>
    <mergeCell ref="K17:K18"/>
    <mergeCell ref="K5:K6"/>
    <mergeCell ref="E4:E6"/>
    <mergeCell ref="F4:F6"/>
    <mergeCell ref="G4:G6"/>
    <mergeCell ref="K4:M4"/>
    <mergeCell ref="N4:N6"/>
    <mergeCell ref="O4:O6"/>
    <mergeCell ref="I5:I6"/>
    <mergeCell ref="A7:O7"/>
    <mergeCell ref="A8:O8"/>
    <mergeCell ref="M5:M6"/>
    <mergeCell ref="H5:H6"/>
    <mergeCell ref="H4:J4"/>
    <mergeCell ref="J5:J6"/>
    <mergeCell ref="L5:L6"/>
    <mergeCell ref="K130:O130"/>
    <mergeCell ref="H138:H139"/>
    <mergeCell ref="A133:K133"/>
    <mergeCell ref="A134:K134"/>
    <mergeCell ref="A80:A97"/>
    <mergeCell ref="B80:B97"/>
    <mergeCell ref="K90:K92"/>
    <mergeCell ref="K94:K95"/>
    <mergeCell ref="C115:C116"/>
    <mergeCell ref="D115:D116"/>
    <mergeCell ref="E115:E116"/>
    <mergeCell ref="F115:F116"/>
    <mergeCell ref="D80:D83"/>
    <mergeCell ref="F80:F83"/>
    <mergeCell ref="D90:D93"/>
    <mergeCell ref="D94:D96"/>
    <mergeCell ref="E91:E93"/>
    <mergeCell ref="E95:E96"/>
    <mergeCell ref="K126:K127"/>
    <mergeCell ref="K131:O131"/>
    <mergeCell ref="K109:K110"/>
    <mergeCell ref="N126:N127"/>
    <mergeCell ref="K132:O132"/>
    <mergeCell ref="A146:G146"/>
    <mergeCell ref="A142:G142"/>
    <mergeCell ref="A143:G143"/>
    <mergeCell ref="A144:G144"/>
    <mergeCell ref="A137:G137"/>
    <mergeCell ref="A145:G145"/>
    <mergeCell ref="D108:D110"/>
    <mergeCell ref="E103:E105"/>
    <mergeCell ref="A141:G141"/>
    <mergeCell ref="A117:A119"/>
    <mergeCell ref="A115:A116"/>
    <mergeCell ref="B115:B116"/>
    <mergeCell ref="D106:D107"/>
    <mergeCell ref="B132:G132"/>
    <mergeCell ref="F126:F129"/>
    <mergeCell ref="A140:G140"/>
    <mergeCell ref="C126:C129"/>
    <mergeCell ref="D126:D129"/>
    <mergeCell ref="E126:E129"/>
    <mergeCell ref="B131:G131"/>
    <mergeCell ref="B126:B129"/>
    <mergeCell ref="C130:G130"/>
    <mergeCell ref="A32:A34"/>
    <mergeCell ref="B32:B34"/>
    <mergeCell ref="K49:O49"/>
    <mergeCell ref="E81:E83"/>
    <mergeCell ref="D103:D105"/>
    <mergeCell ref="E43:E44"/>
    <mergeCell ref="C38:G38"/>
    <mergeCell ref="D64:D67"/>
    <mergeCell ref="E64:E67"/>
    <mergeCell ref="D77:D78"/>
    <mergeCell ref="F32:F34"/>
    <mergeCell ref="B35:B37"/>
    <mergeCell ref="C35:C37"/>
    <mergeCell ref="D35:D36"/>
    <mergeCell ref="E35:E36"/>
    <mergeCell ref="F35:F37"/>
    <mergeCell ref="C32:C34"/>
    <mergeCell ref="A40:A44"/>
    <mergeCell ref="B40:B44"/>
    <mergeCell ref="F40:F44"/>
    <mergeCell ref="D43:D44"/>
    <mergeCell ref="D58:D59"/>
    <mergeCell ref="D60:D63"/>
    <mergeCell ref="P123:P124"/>
    <mergeCell ref="C121:G121"/>
    <mergeCell ref="K121:O121"/>
    <mergeCell ref="C122:O122"/>
    <mergeCell ref="C117:C119"/>
    <mergeCell ref="D117:D119"/>
    <mergeCell ref="E117:E119"/>
    <mergeCell ref="F117:F119"/>
    <mergeCell ref="D123:D124"/>
    <mergeCell ref="K123:K124"/>
    <mergeCell ref="A157:G157"/>
    <mergeCell ref="A154:G154"/>
    <mergeCell ref="A155:G155"/>
    <mergeCell ref="A156:G156"/>
    <mergeCell ref="A151:G151"/>
    <mergeCell ref="A152:G152"/>
    <mergeCell ref="A153:G153"/>
    <mergeCell ref="A147:G147"/>
    <mergeCell ref="A149:G149"/>
    <mergeCell ref="A150:G150"/>
    <mergeCell ref="A148:G148"/>
    <mergeCell ref="A1:O1"/>
    <mergeCell ref="A2:O2"/>
    <mergeCell ref="M3:O3"/>
    <mergeCell ref="I138:I139"/>
    <mergeCell ref="J138:J139"/>
    <mergeCell ref="A138:G139"/>
    <mergeCell ref="B9:G9"/>
    <mergeCell ref="B11:G11"/>
    <mergeCell ref="D15:D16"/>
    <mergeCell ref="D21:D22"/>
    <mergeCell ref="F29:F31"/>
    <mergeCell ref="A29:A31"/>
    <mergeCell ref="E29:E31"/>
    <mergeCell ref="D19:D20"/>
    <mergeCell ref="K19:K20"/>
    <mergeCell ref="A23:A25"/>
    <mergeCell ref="B23:B25"/>
    <mergeCell ref="D23:D24"/>
    <mergeCell ref="D26:D27"/>
    <mergeCell ref="K26:K27"/>
    <mergeCell ref="A4:A6"/>
    <mergeCell ref="A126:A129"/>
    <mergeCell ref="N94:N96"/>
    <mergeCell ref="A35:A37"/>
    <mergeCell ref="H9:J9"/>
    <mergeCell ref="H10:J10"/>
    <mergeCell ref="H11:J11"/>
    <mergeCell ref="H12:J12"/>
    <mergeCell ref="K80:K82"/>
    <mergeCell ref="N23:N24"/>
    <mergeCell ref="C39:O39"/>
    <mergeCell ref="K61:K63"/>
    <mergeCell ref="C29:C31"/>
    <mergeCell ref="D29:D31"/>
    <mergeCell ref="D40:D42"/>
    <mergeCell ref="C49:G49"/>
    <mergeCell ref="E61:E63"/>
    <mergeCell ref="E78:E79"/>
    <mergeCell ref="K77:K79"/>
    <mergeCell ref="D32:D33"/>
    <mergeCell ref="C50:O50"/>
    <mergeCell ref="E53:E54"/>
    <mergeCell ref="N17:N18"/>
    <mergeCell ref="O35:O36"/>
    <mergeCell ref="F71:F74"/>
    <mergeCell ref="D68:D69"/>
    <mergeCell ref="H13:J13"/>
    <mergeCell ref="B29:B31"/>
    <mergeCell ref="O118:O119"/>
    <mergeCell ref="O55:O56"/>
    <mergeCell ref="N55:N56"/>
    <mergeCell ref="D55:D56"/>
    <mergeCell ref="N90:N93"/>
    <mergeCell ref="B117:B119"/>
    <mergeCell ref="O106:O107"/>
    <mergeCell ref="N108:N110"/>
    <mergeCell ref="N118:N119"/>
    <mergeCell ref="E32:E33"/>
    <mergeCell ref="N43:N44"/>
    <mergeCell ref="K115:K116"/>
    <mergeCell ref="K103:K105"/>
    <mergeCell ref="N77:N79"/>
    <mergeCell ref="N80:N89"/>
  </mergeCells>
  <printOptions horizontalCentered="1"/>
  <pageMargins left="0.19685039370078741" right="0.19685039370078741" top="0.78740157480314965" bottom="0.19685039370078741" header="0" footer="0"/>
  <pageSetup paperSize="9" scale="65" orientation="landscape" r:id="rId1"/>
  <rowBreaks count="4" manualBreakCount="4">
    <brk id="31" max="14" man="1"/>
    <brk id="79" max="14" man="1"/>
    <brk id="105" max="14" man="1"/>
    <brk id="125"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Ataskaita</vt:lpstr>
      <vt:lpstr>Priemonių suvestinė</vt:lpstr>
      <vt:lpstr>'Priemonių suvestinė'!Print_Area</vt:lpstr>
      <vt:lpstr>'Priemonių suvestinė'!Print_Titles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Audra Cepiene</cp:lastModifiedBy>
  <cp:lastPrinted>2019-03-21T12:13:41Z</cp:lastPrinted>
  <dcterms:created xsi:type="dcterms:W3CDTF">2015-10-26T14:41:47Z</dcterms:created>
  <dcterms:modified xsi:type="dcterms:W3CDTF">2019-04-03T05:15:24Z</dcterms:modified>
</cp:coreProperties>
</file>