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oreeasy\userdir$\m.milbutaite\Desktop\"/>
    </mc:Choice>
  </mc:AlternateContent>
  <bookViews>
    <workbookView xWindow="0" yWindow="0" windowWidth="28650" windowHeight="11145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3" i="1"/>
  <c r="I52" i="1"/>
  <c r="H52" i="1"/>
  <c r="G52" i="1"/>
  <c r="I51" i="1"/>
  <c r="H51" i="1"/>
  <c r="G51" i="1"/>
  <c r="G48" i="1" l="1"/>
  <c r="G44" i="1"/>
  <c r="I45" i="1"/>
  <c r="I48" i="1" s="1"/>
  <c r="H48" i="1"/>
  <c r="I43" i="1"/>
  <c r="I42" i="1"/>
  <c r="H44" i="1"/>
  <c r="I40" i="1"/>
  <c r="I38" i="1"/>
  <c r="I37" i="1"/>
  <c r="I35" i="1"/>
  <c r="H39" i="1"/>
  <c r="G39" i="1"/>
  <c r="I31" i="1"/>
  <c r="I34" i="1" s="1"/>
  <c r="G34" i="1"/>
  <c r="I27" i="1"/>
  <c r="I30" i="1" s="1"/>
  <c r="G30" i="1"/>
  <c r="I26" i="1"/>
  <c r="H26" i="1"/>
  <c r="I25" i="1"/>
  <c r="I23" i="1"/>
  <c r="G26" i="1"/>
  <c r="I21" i="1"/>
  <c r="H20" i="1"/>
  <c r="H54" i="1" s="1"/>
  <c r="H19" i="1"/>
  <c r="H53" i="1" s="1"/>
  <c r="H18" i="1"/>
  <c r="H50" i="1" s="1"/>
  <c r="G18" i="1"/>
  <c r="G22" i="1" s="1"/>
  <c r="H17" i="1"/>
  <c r="G17" i="1"/>
  <c r="I14" i="1"/>
  <c r="I17" i="1" s="1"/>
  <c r="H13" i="1"/>
  <c r="G13" i="1"/>
  <c r="I10" i="1"/>
  <c r="I13" i="1" s="1"/>
  <c r="I7" i="1"/>
  <c r="I8" i="1"/>
  <c r="G6" i="1"/>
  <c r="I6" i="1" s="1"/>
  <c r="I39" i="1" l="1"/>
  <c r="H22" i="1"/>
  <c r="H49" i="1" s="1"/>
  <c r="I44" i="1"/>
  <c r="G50" i="1"/>
  <c r="I18" i="1"/>
  <c r="I19" i="1"/>
  <c r="I53" i="1" s="1"/>
  <c r="G9" i="1"/>
  <c r="I9" i="1" s="1"/>
  <c r="I20" i="1"/>
  <c r="I54" i="1"/>
  <c r="F52" i="1"/>
  <c r="F51" i="1"/>
  <c r="F45" i="1"/>
  <c r="F48" i="1" s="1"/>
  <c r="F40" i="1"/>
  <c r="F44" i="1" s="1"/>
  <c r="F35" i="1"/>
  <c r="F39" i="1" s="1"/>
  <c r="F31" i="1"/>
  <c r="F34" i="1" s="1"/>
  <c r="F27" i="1"/>
  <c r="F30" i="1" s="1"/>
  <c r="F24" i="1"/>
  <c r="F23" i="1"/>
  <c r="F18" i="1"/>
  <c r="F20" i="1"/>
  <c r="F54" i="1" s="1"/>
  <c r="F19" i="1"/>
  <c r="F14" i="1"/>
  <c r="F17" i="1" s="1"/>
  <c r="F10" i="1"/>
  <c r="F13" i="1" s="1"/>
  <c r="F6" i="1"/>
  <c r="I22" i="1" l="1"/>
  <c r="I49" i="1" s="1"/>
  <c r="F53" i="1"/>
  <c r="F9" i="1"/>
  <c r="F50" i="1"/>
  <c r="G49" i="1"/>
  <c r="I50" i="1"/>
  <c r="F26" i="1"/>
  <c r="F22" i="1"/>
  <c r="F49" i="1" l="1"/>
</calcChain>
</file>

<file path=xl/comments1.xml><?xml version="1.0" encoding="utf-8"?>
<comments xmlns="http://schemas.openxmlformats.org/spreadsheetml/2006/main">
  <authors>
    <author>R.A.</author>
  </authors>
  <commentList>
    <comment ref="E21" authorId="0" shapeId="0">
      <text>
        <r>
          <rPr>
            <sz val="9"/>
            <color rgb="FF000000"/>
            <rFont val="Arial"/>
            <family val="2"/>
            <charset val="186"/>
          </rPr>
          <t>Jono kalnelio KT lėšos yra:</t>
        </r>
        <r>
          <rPr>
            <sz val="9"/>
            <color rgb="FF000000"/>
            <rFont val="Arial"/>
            <family val="2"/>
            <charset val="186"/>
          </rPr>
          <t xml:space="preserve">
Gautos 16 lėšos į IED b/s 10.262,96 EUR už 2014 m. sutartį su UAB V.Paulius &amp; Associates</t>
        </r>
        <r>
          <rPr>
            <sz val="9"/>
            <color rgb="FF000000"/>
            <rFont val="Arial"/>
            <family val="2"/>
            <charset val="186"/>
          </rPr>
          <t xml:space="preserve">
</t>
        </r>
        <r>
          <rPr>
            <sz val="11"/>
            <color rgb="FF000000"/>
            <rFont val="Arial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<sst xmlns="http://schemas.openxmlformats.org/spreadsheetml/2006/main" count="82" uniqueCount="41">
  <si>
    <t>Pavadinimas</t>
  </si>
  <si>
    <t>Bastionų komplekso (Jono kalnelio) ir jo prieigų sutvarkymas, sukuriant išskirtinį kultūros ir turizmo traukos centrą bei skatinant verslą (07.1.1-CPVA-R-904-31-0002)</t>
  </si>
  <si>
    <t>Malūno parko teritorijos sutvarkymas, gerinant gamtinę aplinką ir skatinant lankytojų srautus (07.1.1-CPVA-R-904-31-0006)</t>
  </si>
  <si>
    <t xml:space="preserve">Projektai, įgyvendinami pagal priemonę 07.1.1.-CPVA-R-904 „Didžiųjų miestų kompleksinė plėtra“ </t>
  </si>
  <si>
    <t>Danės upės krantinių rekonstrukcija (nuo Biržos tilto) ir prieigų (Danės skvero su fontanais) sutvarkymas (07.1.1-CPVA-R-904-31-0007)</t>
  </si>
  <si>
    <t>Ąžuolyno giraitės sutvarkymas, gerinant gamtinę aplinką ir skatinant aktyvų laisvalaikį bei lankytojų srautus (07.1.1-CPVA-R-904-31-0009)</t>
  </si>
  <si>
    <t>Viešosios erdvės prie buvusio „Vaidilos“ kino teatro konversija (07.1.1-CPVA-R-904-31-0011)</t>
  </si>
  <si>
    <t>Futbolo mokyklos ir baseino pastato konversija, I etapas (07.1.1-CPVA-R-904-31-0012)</t>
  </si>
  <si>
    <t>Eil. Nr.</t>
  </si>
  <si>
    <t>1.</t>
  </si>
  <si>
    <t>2.</t>
  </si>
  <si>
    <t>3.</t>
  </si>
  <si>
    <t>4.</t>
  </si>
  <si>
    <t>5.</t>
  </si>
  <si>
    <t>6.</t>
  </si>
  <si>
    <t>Kompleksinis tikslinės teritorijos daugiabučių namų kiemų tvarkymas</t>
  </si>
  <si>
    <t>7.</t>
  </si>
  <si>
    <t>8.</t>
  </si>
  <si>
    <t>9.</t>
  </si>
  <si>
    <t>Projekto</t>
  </si>
  <si>
    <t>pradžia</t>
  </si>
  <si>
    <t>pabaiga</t>
  </si>
  <si>
    <t>Finansavimo šaltiniai</t>
  </si>
  <si>
    <t>Turgaus aikštės su prieigomis sutvarkymas, pritaikant verslo, turizmo, bendruomenės poreikiams</t>
  </si>
  <si>
    <t>Atgimimo aikštės sutvarkymas, didinant patrauklumą investicijoms, skatinant lankytojų srautus</t>
  </si>
  <si>
    <t xml:space="preserve">Pėsčiųjų tako sutvarkymas palei Taikos pr. nuo Sausio 15-osios iki Kauno g., paverčiant viešąja erdve, pritaikyta gyventojams bei smulkiajam ir vidutiniam verslui </t>
  </si>
  <si>
    <t>SB</t>
  </si>
  <si>
    <t xml:space="preserve">Projekto vertė       </t>
  </si>
  <si>
    <t>tūkst. Eur</t>
  </si>
  <si>
    <t>Iš viso:</t>
  </si>
  <si>
    <t>ES</t>
  </si>
  <si>
    <t>VB</t>
  </si>
  <si>
    <t>Kt</t>
  </si>
  <si>
    <t>10.</t>
  </si>
  <si>
    <t>SB (AA)</t>
  </si>
  <si>
    <t>SB(P)</t>
  </si>
  <si>
    <t>SB(AA)</t>
  </si>
  <si>
    <t>iki 2019-01-01</t>
  </si>
  <si>
    <t>nuo 2019-01-01 iki 2019-09-09</t>
  </si>
  <si>
    <t>Nuo projekto pardžios iki 2019-09-09</t>
  </si>
  <si>
    <t>Įsisavinimas, tūkst.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</si>
</sst>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General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name val="Times New Roman"/>
      <family val="1"/>
      <charset val="186"/>
    </font>
    <font>
      <sz val="9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B4B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right" vertical="center" wrapText="1"/>
    </xf>
    <xf numFmtId="165" fontId="2" fillId="4" borderId="13" xfId="0" applyNumberFormat="1" applyFont="1" applyFill="1" applyBorder="1" applyAlignment="1">
      <alignment horizontal="center" vertical="center" wrapText="1"/>
    </xf>
    <xf numFmtId="2" fontId="6" fillId="4" borderId="12" xfId="0" applyNumberFormat="1" applyFont="1" applyFill="1" applyBorder="1" applyAlignment="1" applyProtection="1">
      <alignment horizontal="right" vertical="top" wrapText="1" readingOrder="1"/>
      <protection locked="0"/>
    </xf>
    <xf numFmtId="165" fontId="2" fillId="4" borderId="12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right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3" borderId="9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5" fontId="2" fillId="0" borderId="18" xfId="0" applyNumberFormat="1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165" fontId="1" fillId="0" borderId="29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4" borderId="30" xfId="0" applyNumberFormat="1" applyFont="1" applyFill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2" fillId="4" borderId="30" xfId="0" applyNumberFormat="1" applyFont="1" applyFill="1" applyBorder="1" applyAlignment="1">
      <alignment horizontal="center" vertical="center" wrapText="1"/>
    </xf>
    <xf numFmtId="165" fontId="2" fillId="4" borderId="33" xfId="0" applyNumberFormat="1" applyFont="1" applyFill="1" applyBorder="1" applyAlignment="1">
      <alignment horizontal="center" vertical="center" wrapText="1"/>
    </xf>
    <xf numFmtId="165" fontId="2" fillId="4" borderId="31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165" fontId="2" fillId="4" borderId="34" xfId="0" applyNumberFormat="1" applyFont="1" applyFill="1" applyBorder="1" applyAlignment="1">
      <alignment horizontal="center" vertical="center" wrapText="1"/>
    </xf>
    <xf numFmtId="165" fontId="2" fillId="4" borderId="39" xfId="0" applyNumberFormat="1" applyFont="1" applyFill="1" applyBorder="1" applyAlignment="1">
      <alignment horizontal="center" vertical="center" wrapText="1"/>
    </xf>
    <xf numFmtId="165" fontId="1" fillId="4" borderId="34" xfId="0" applyNumberFormat="1" applyFont="1" applyFill="1" applyBorder="1" applyAlignment="1">
      <alignment horizontal="center" vertical="center" wrapText="1"/>
    </xf>
    <xf numFmtId="165" fontId="2" fillId="4" borderId="41" xfId="0" applyNumberFormat="1" applyFont="1" applyFill="1" applyBorder="1" applyAlignment="1">
      <alignment horizontal="center" vertical="center" wrapText="1"/>
    </xf>
    <xf numFmtId="49" fontId="3" fillId="5" borderId="9" xfId="1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>
      <alignment horizontal="center" vertical="center" wrapText="1"/>
    </xf>
    <xf numFmtId="165" fontId="2" fillId="4" borderId="8" xfId="0" applyNumberFormat="1" applyFont="1" applyFill="1" applyBorder="1" applyAlignment="1">
      <alignment horizontal="center" vertical="center" wrapText="1"/>
    </xf>
    <xf numFmtId="165" fontId="2" fillId="4" borderId="36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right" vertical="center" wrapText="1"/>
    </xf>
    <xf numFmtId="165" fontId="2" fillId="0" borderId="42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 vertical="center"/>
    </xf>
    <xf numFmtId="165" fontId="1" fillId="0" borderId="35" xfId="0" applyNumberFormat="1" applyFont="1" applyBorder="1" applyAlignment="1">
      <alignment horizontal="center" vertical="top"/>
    </xf>
    <xf numFmtId="165" fontId="1" fillId="0" borderId="27" xfId="0" applyNumberFormat="1" applyFont="1" applyBorder="1" applyAlignment="1">
      <alignment horizontal="center" vertical="top"/>
    </xf>
    <xf numFmtId="165" fontId="2" fillId="4" borderId="28" xfId="0" applyNumberFormat="1" applyFont="1" applyFill="1" applyBorder="1" applyAlignment="1">
      <alignment horizontal="center" vertical="top"/>
    </xf>
    <xf numFmtId="165" fontId="2" fillId="4" borderId="34" xfId="0" applyNumberFormat="1" applyFont="1" applyFill="1" applyBorder="1" applyAlignment="1">
      <alignment horizontal="center" vertical="top"/>
    </xf>
    <xf numFmtId="165" fontId="1" fillId="6" borderId="37" xfId="0" applyNumberFormat="1" applyFont="1" applyFill="1" applyBorder="1" applyAlignment="1">
      <alignment horizontal="center" vertical="center" wrapText="1"/>
    </xf>
    <xf numFmtId="165" fontId="1" fillId="6" borderId="38" xfId="0" applyNumberFormat="1" applyFont="1" applyFill="1" applyBorder="1" applyAlignment="1">
      <alignment horizontal="center" vertical="center" wrapText="1"/>
    </xf>
    <xf numFmtId="165" fontId="1" fillId="6" borderId="40" xfId="0" applyNumberFormat="1" applyFont="1" applyFill="1" applyBorder="1" applyAlignment="1">
      <alignment horizontal="center" vertical="center" wrapText="1"/>
    </xf>
    <xf numFmtId="165" fontId="1" fillId="6" borderId="37" xfId="0" applyNumberFormat="1" applyFont="1" applyFill="1" applyBorder="1" applyAlignment="1">
      <alignment horizontal="center" vertical="top"/>
    </xf>
    <xf numFmtId="165" fontId="1" fillId="6" borderId="38" xfId="0" applyNumberFormat="1" applyFont="1" applyFill="1" applyBorder="1" applyAlignment="1">
      <alignment horizontal="center" vertical="top"/>
    </xf>
    <xf numFmtId="165" fontId="1" fillId="0" borderId="29" xfId="0" applyNumberFormat="1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165" fontId="2" fillId="4" borderId="30" xfId="0" applyNumberFormat="1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165" fontId="2" fillId="6" borderId="43" xfId="0" applyNumberFormat="1" applyFont="1" applyFill="1" applyBorder="1" applyAlignment="1">
      <alignment horizontal="center"/>
    </xf>
    <xf numFmtId="165" fontId="2" fillId="6" borderId="11" xfId="0" applyNumberFormat="1" applyFont="1" applyFill="1" applyBorder="1" applyAlignment="1">
      <alignment horizontal="center"/>
    </xf>
    <xf numFmtId="165" fontId="2" fillId="6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" fillId="3" borderId="19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1" fillId="0" borderId="19" xfId="0" applyFont="1" applyBorder="1" applyAlignment="1">
      <alignment horizontal="center" vertical="top"/>
    </xf>
    <xf numFmtId="0" fontId="0" fillId="0" borderId="25" xfId="0" applyBorder="1" applyAlignment="1"/>
    <xf numFmtId="0" fontId="0" fillId="0" borderId="26" xfId="0" applyBorder="1" applyAlignment="1"/>
    <xf numFmtId="0" fontId="1" fillId="0" borderId="9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2" xfId="0" applyBorder="1" applyAlignment="1">
      <alignment vertical="top"/>
    </xf>
    <xf numFmtId="0" fontId="1" fillId="0" borderId="10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" fillId="3" borderId="2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0" fillId="0" borderId="27" xfId="0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topLeftCell="A2" workbookViewId="0">
      <pane xSplit="4" ySplit="4" topLeftCell="E36" activePane="bottomRight" state="frozen"/>
      <selection activeCell="A2" sqref="A2"/>
      <selection pane="topRight" activeCell="E2" sqref="E2"/>
      <selection pane="bottomLeft" activeCell="A6" sqref="A6"/>
      <selection pane="bottomRight" activeCell="O23" sqref="O23"/>
    </sheetView>
  </sheetViews>
  <sheetFormatPr defaultRowHeight="15.75" x14ac:dyDescent="0.25"/>
  <cols>
    <col min="1" max="1" width="4.7109375" customWidth="1"/>
    <col min="2" max="2" width="37" customWidth="1"/>
    <col min="3" max="4" width="10.140625" customWidth="1"/>
    <col min="5" max="5" width="14.140625" customWidth="1"/>
    <col min="6" max="6" width="11.85546875" customWidth="1"/>
    <col min="7" max="7" width="12.7109375" customWidth="1"/>
    <col min="8" max="8" width="14.85546875" customWidth="1"/>
    <col min="9" max="9" width="12.7109375" customWidth="1"/>
    <col min="10" max="10" width="9.140625" customWidth="1"/>
    <col min="11" max="16384" width="9.140625" style="2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118" t="s">
        <v>3</v>
      </c>
      <c r="B2" s="118"/>
      <c r="C2" s="118"/>
      <c r="D2" s="118"/>
      <c r="E2" s="118"/>
      <c r="F2" s="118"/>
      <c r="G2" s="118"/>
      <c r="H2" s="118"/>
      <c r="I2" s="118"/>
      <c r="J2" s="7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customFormat="1" ht="31.5" customHeight="1" x14ac:dyDescent="0.25">
      <c r="A4" s="108" t="s">
        <v>8</v>
      </c>
      <c r="B4" s="108" t="s">
        <v>0</v>
      </c>
      <c r="C4" s="106" t="s">
        <v>19</v>
      </c>
      <c r="D4" s="107"/>
      <c r="E4" s="110" t="s">
        <v>27</v>
      </c>
      <c r="F4" s="111"/>
      <c r="G4" s="106" t="s">
        <v>40</v>
      </c>
      <c r="H4" s="117"/>
      <c r="I4" s="107"/>
    </row>
    <row r="5" spans="1:10" customFormat="1" ht="45.75" customHeight="1" thickBot="1" x14ac:dyDescent="0.3">
      <c r="A5" s="109"/>
      <c r="B5" s="109"/>
      <c r="C5" s="3" t="s">
        <v>20</v>
      </c>
      <c r="D5" s="3" t="s">
        <v>21</v>
      </c>
      <c r="E5" s="3" t="s">
        <v>22</v>
      </c>
      <c r="F5" s="3" t="s">
        <v>28</v>
      </c>
      <c r="G5" s="23" t="s">
        <v>37</v>
      </c>
      <c r="H5" s="31" t="s">
        <v>38</v>
      </c>
      <c r="I5" s="32" t="s">
        <v>39</v>
      </c>
    </row>
    <row r="6" spans="1:10" customFormat="1" ht="18.75" customHeight="1" thickTop="1" x14ac:dyDescent="0.25">
      <c r="A6" s="112" t="s">
        <v>9</v>
      </c>
      <c r="B6" s="83" t="s">
        <v>4</v>
      </c>
      <c r="C6" s="86">
        <v>2018</v>
      </c>
      <c r="D6" s="86">
        <v>2021</v>
      </c>
      <c r="E6" s="37" t="s">
        <v>26</v>
      </c>
      <c r="F6" s="4">
        <f>490.4+378.3</f>
        <v>868.7</v>
      </c>
      <c r="G6" s="4">
        <f>115.5+50.5</f>
        <v>166</v>
      </c>
      <c r="H6" s="24">
        <v>18.149999999999999</v>
      </c>
      <c r="I6" s="56">
        <f>H6+G6</f>
        <v>184.15</v>
      </c>
    </row>
    <row r="7" spans="1:10" customFormat="1" ht="28.5" customHeight="1" x14ac:dyDescent="0.25">
      <c r="A7" s="113"/>
      <c r="B7" s="115"/>
      <c r="C7" s="94"/>
      <c r="D7" s="94"/>
      <c r="E7" s="38" t="s">
        <v>31</v>
      </c>
      <c r="F7" s="5">
        <v>429</v>
      </c>
      <c r="G7" s="5">
        <v>0.2</v>
      </c>
      <c r="H7" s="25"/>
      <c r="I7" s="57">
        <f>H7+G7</f>
        <v>0.2</v>
      </c>
    </row>
    <row r="8" spans="1:10" customFormat="1" ht="18.75" customHeight="1" x14ac:dyDescent="0.25">
      <c r="A8" s="113"/>
      <c r="B8" s="115"/>
      <c r="C8" s="94"/>
      <c r="D8" s="94"/>
      <c r="E8" s="38" t="s">
        <v>30</v>
      </c>
      <c r="F8" s="5">
        <v>4860.3999999999996</v>
      </c>
      <c r="G8" s="5">
        <v>1.6</v>
      </c>
      <c r="H8" s="25"/>
      <c r="I8" s="57">
        <f>H8+G8</f>
        <v>1.6</v>
      </c>
    </row>
    <row r="9" spans="1:10" customFormat="1" ht="21" customHeight="1" thickBot="1" x14ac:dyDescent="0.3">
      <c r="A9" s="114"/>
      <c r="B9" s="116"/>
      <c r="C9" s="95"/>
      <c r="D9" s="95"/>
      <c r="E9" s="21" t="s">
        <v>29</v>
      </c>
      <c r="F9" s="12">
        <f>SUM(F6:F8)</f>
        <v>6158.0999999999995</v>
      </c>
      <c r="G9" s="12">
        <f>SUM(G6:G8)</f>
        <v>167.79999999999998</v>
      </c>
      <c r="H9" s="28"/>
      <c r="I9" s="33">
        <f>H9+G9</f>
        <v>167.79999999999998</v>
      </c>
    </row>
    <row r="10" spans="1:10" customFormat="1" ht="21.75" customHeight="1" thickTop="1" x14ac:dyDescent="0.25">
      <c r="A10" s="92" t="s">
        <v>10</v>
      </c>
      <c r="B10" s="100" t="s">
        <v>23</v>
      </c>
      <c r="C10" s="86">
        <v>2017</v>
      </c>
      <c r="D10" s="86">
        <v>2021</v>
      </c>
      <c r="E10" s="37" t="s">
        <v>26</v>
      </c>
      <c r="F10" s="6">
        <f>480.6+144.6</f>
        <v>625.20000000000005</v>
      </c>
      <c r="G10" s="4">
        <v>2.4</v>
      </c>
      <c r="H10" s="24">
        <v>25.789000000000001</v>
      </c>
      <c r="I10" s="56">
        <f>H10+G10</f>
        <v>28.189</v>
      </c>
    </row>
    <row r="11" spans="1:10" customFormat="1" ht="18" customHeight="1" x14ac:dyDescent="0.25">
      <c r="A11" s="94"/>
      <c r="B11" s="101"/>
      <c r="C11" s="94"/>
      <c r="D11" s="94"/>
      <c r="E11" s="38" t="s">
        <v>30</v>
      </c>
      <c r="F11" s="7">
        <v>2463.8000000000002</v>
      </c>
      <c r="G11" s="5"/>
      <c r="H11" s="25"/>
      <c r="I11" s="57"/>
    </row>
    <row r="12" spans="1:10" customFormat="1" ht="17.25" customHeight="1" x14ac:dyDescent="0.25">
      <c r="A12" s="94"/>
      <c r="B12" s="101"/>
      <c r="C12" s="94"/>
      <c r="D12" s="94"/>
      <c r="E12" s="38" t="s">
        <v>31</v>
      </c>
      <c r="F12" s="5">
        <v>217.4</v>
      </c>
      <c r="G12" s="5"/>
      <c r="H12" s="25"/>
      <c r="I12" s="57"/>
    </row>
    <row r="13" spans="1:10" customFormat="1" ht="18.75" customHeight="1" thickBot="1" x14ac:dyDescent="0.3">
      <c r="A13" s="95"/>
      <c r="B13" s="102"/>
      <c r="C13" s="95"/>
      <c r="D13" s="95"/>
      <c r="E13" s="11" t="s">
        <v>29</v>
      </c>
      <c r="F13" s="12">
        <f>SUM(F10:F12)</f>
        <v>3306.4</v>
      </c>
      <c r="G13" s="10">
        <f>SUM(G10:G12)</f>
        <v>2.4</v>
      </c>
      <c r="H13" s="30">
        <f>SUM(H10:H12)</f>
        <v>25.789000000000001</v>
      </c>
      <c r="I13" s="34">
        <f>SUM(I10:I12)</f>
        <v>28.189</v>
      </c>
    </row>
    <row r="14" spans="1:10" customFormat="1" ht="27" customHeight="1" thickTop="1" x14ac:dyDescent="0.25">
      <c r="A14" s="92" t="s">
        <v>11</v>
      </c>
      <c r="B14" s="100" t="s">
        <v>24</v>
      </c>
      <c r="C14" s="86">
        <v>2017</v>
      </c>
      <c r="D14" s="86">
        <v>2022</v>
      </c>
      <c r="E14" s="37" t="s">
        <v>26</v>
      </c>
      <c r="F14" s="4">
        <f>2860.9+73.1</f>
        <v>2934</v>
      </c>
      <c r="G14" s="4">
        <v>53.7</v>
      </c>
      <c r="H14" s="24">
        <v>42.89</v>
      </c>
      <c r="I14" s="56">
        <f>H14+G14</f>
        <v>96.59</v>
      </c>
    </row>
    <row r="15" spans="1:10" customFormat="1" ht="21" customHeight="1" x14ac:dyDescent="0.25">
      <c r="A15" s="94"/>
      <c r="B15" s="101"/>
      <c r="C15" s="94"/>
      <c r="D15" s="94"/>
      <c r="E15" s="38" t="s">
        <v>31</v>
      </c>
      <c r="F15" s="8">
        <v>232.3</v>
      </c>
      <c r="G15" s="8"/>
      <c r="H15" s="27"/>
      <c r="I15" s="58"/>
    </row>
    <row r="16" spans="1:10" customFormat="1" ht="22.5" customHeight="1" x14ac:dyDescent="0.25">
      <c r="A16" s="94"/>
      <c r="B16" s="101"/>
      <c r="C16" s="94"/>
      <c r="D16" s="94"/>
      <c r="E16" s="38" t="s">
        <v>30</v>
      </c>
      <c r="F16" s="8">
        <v>2632.7</v>
      </c>
      <c r="G16" s="8"/>
      <c r="H16" s="27"/>
      <c r="I16" s="58"/>
    </row>
    <row r="17" spans="1:9" customFormat="1" ht="23.25" customHeight="1" thickBot="1" x14ac:dyDescent="0.3">
      <c r="A17" s="95"/>
      <c r="B17" s="102"/>
      <c r="C17" s="95"/>
      <c r="D17" s="95"/>
      <c r="E17" s="11" t="s">
        <v>29</v>
      </c>
      <c r="F17" s="10">
        <f>SUM(F14:F16)</f>
        <v>5799</v>
      </c>
      <c r="G17" s="10">
        <f>SUM(G14:G16)</f>
        <v>53.7</v>
      </c>
      <c r="H17" s="30">
        <f>SUM(H14:H16)</f>
        <v>42.89</v>
      </c>
      <c r="I17" s="34">
        <f>SUM(I14:I16)</f>
        <v>96.59</v>
      </c>
    </row>
    <row r="18" spans="1:9" customFormat="1" ht="23.25" customHeight="1" thickTop="1" x14ac:dyDescent="0.25">
      <c r="A18" s="97" t="s">
        <v>12</v>
      </c>
      <c r="B18" s="100" t="s">
        <v>1</v>
      </c>
      <c r="C18" s="86">
        <v>2016</v>
      </c>
      <c r="D18" s="86">
        <v>2020</v>
      </c>
      <c r="E18" s="39" t="s">
        <v>26</v>
      </c>
      <c r="F18" s="4">
        <f>1182.5+78.1</f>
        <v>1260.5999999999999</v>
      </c>
      <c r="G18" s="4">
        <f>182.6+76.8</f>
        <v>259.39999999999998</v>
      </c>
      <c r="H18" s="24">
        <f>300.72+1.3</f>
        <v>302.02000000000004</v>
      </c>
      <c r="I18" s="56">
        <f>G18+H18</f>
        <v>561.42000000000007</v>
      </c>
    </row>
    <row r="19" spans="1:9" customFormat="1" ht="21" customHeight="1" x14ac:dyDescent="0.25">
      <c r="A19" s="98"/>
      <c r="B19" s="101"/>
      <c r="C19" s="94"/>
      <c r="D19" s="94"/>
      <c r="E19" s="40" t="s">
        <v>31</v>
      </c>
      <c r="F19" s="8">
        <f>120.3+22.8</f>
        <v>143.1</v>
      </c>
      <c r="G19" s="8">
        <v>45.9</v>
      </c>
      <c r="H19" s="27">
        <f>11.8+22.759</f>
        <v>34.558999999999997</v>
      </c>
      <c r="I19" s="58">
        <f>G19+H19</f>
        <v>80.459000000000003</v>
      </c>
    </row>
    <row r="20" spans="1:9" customFormat="1" ht="24" customHeight="1" x14ac:dyDescent="0.25">
      <c r="A20" s="98"/>
      <c r="B20" s="101"/>
      <c r="C20" s="94"/>
      <c r="D20" s="94"/>
      <c r="E20" s="40" t="s">
        <v>30</v>
      </c>
      <c r="F20" s="8">
        <f>1364+257.9</f>
        <v>1621.9</v>
      </c>
      <c r="G20" s="8">
        <v>519.70000000000005</v>
      </c>
      <c r="H20" s="27">
        <f>133.738+257.9</f>
        <v>391.63799999999998</v>
      </c>
      <c r="I20" s="58">
        <f>G20+H20</f>
        <v>911.33799999999997</v>
      </c>
    </row>
    <row r="21" spans="1:9" customFormat="1" ht="21.75" customHeight="1" x14ac:dyDescent="0.25">
      <c r="A21" s="98"/>
      <c r="B21" s="101"/>
      <c r="C21" s="94"/>
      <c r="D21" s="94"/>
      <c r="E21" s="40" t="s">
        <v>32</v>
      </c>
      <c r="F21" s="8">
        <v>10.3</v>
      </c>
      <c r="G21" s="8">
        <v>10.3</v>
      </c>
      <c r="H21" s="27"/>
      <c r="I21" s="58">
        <f>G21</f>
        <v>10.3</v>
      </c>
    </row>
    <row r="22" spans="1:9" customFormat="1" ht="18.75" customHeight="1" thickBot="1" x14ac:dyDescent="0.3">
      <c r="A22" s="99"/>
      <c r="B22" s="102"/>
      <c r="C22" s="95"/>
      <c r="D22" s="95"/>
      <c r="E22" s="9" t="s">
        <v>29</v>
      </c>
      <c r="F22" s="10">
        <f>SUM(F18:F21)</f>
        <v>3035.9</v>
      </c>
      <c r="G22" s="10">
        <f>SUM(G18:G21)</f>
        <v>835.3</v>
      </c>
      <c r="H22" s="30">
        <f>SUM(H18:H21)</f>
        <v>728.2170000000001</v>
      </c>
      <c r="I22" s="34">
        <f>SUM(I18:I21)</f>
        <v>1563.5170000000001</v>
      </c>
    </row>
    <row r="23" spans="1:9" customFormat="1" ht="40.5" customHeight="1" thickTop="1" x14ac:dyDescent="0.25">
      <c r="A23" s="72" t="s">
        <v>13</v>
      </c>
      <c r="B23" s="83" t="s">
        <v>6</v>
      </c>
      <c r="C23" s="86">
        <v>2017</v>
      </c>
      <c r="D23" s="86">
        <v>2020</v>
      </c>
      <c r="E23" s="39" t="s">
        <v>26</v>
      </c>
      <c r="F23" s="4">
        <f>294.9+28.2</f>
        <v>323.09999999999997</v>
      </c>
      <c r="G23" s="4">
        <v>19.399999999999999</v>
      </c>
      <c r="H23" s="24">
        <v>20</v>
      </c>
      <c r="I23" s="56">
        <f>H23+G23</f>
        <v>39.4</v>
      </c>
    </row>
    <row r="24" spans="1:9" customFormat="1" ht="30" customHeight="1" x14ac:dyDescent="0.25">
      <c r="A24" s="73"/>
      <c r="B24" s="90"/>
      <c r="C24" s="96"/>
      <c r="D24" s="96"/>
      <c r="E24" s="40" t="s">
        <v>31</v>
      </c>
      <c r="F24" s="8">
        <f>114.9</f>
        <v>114.9</v>
      </c>
      <c r="G24" s="8"/>
      <c r="H24" s="27"/>
      <c r="I24" s="58"/>
    </row>
    <row r="25" spans="1:9" customFormat="1" ht="38.25" customHeight="1" x14ac:dyDescent="0.25">
      <c r="A25" s="73"/>
      <c r="B25" s="90"/>
      <c r="C25" s="96"/>
      <c r="D25" s="96"/>
      <c r="E25" s="40" t="s">
        <v>30</v>
      </c>
      <c r="F25" s="8">
        <v>1302.3</v>
      </c>
      <c r="G25" s="8"/>
      <c r="H25" s="27">
        <v>0.1</v>
      </c>
      <c r="I25" s="58">
        <f>H25+G25</f>
        <v>0.1</v>
      </c>
    </row>
    <row r="26" spans="1:9" customFormat="1" ht="27.75" customHeight="1" thickBot="1" x14ac:dyDescent="0.3">
      <c r="A26" s="89"/>
      <c r="B26" s="91"/>
      <c r="C26" s="94"/>
      <c r="D26" s="94"/>
      <c r="E26" s="13" t="s">
        <v>29</v>
      </c>
      <c r="F26" s="14">
        <f>SUM(F23:F25)</f>
        <v>1740.3</v>
      </c>
      <c r="G26" s="14">
        <f>SUM(G23:G25)</f>
        <v>19.399999999999999</v>
      </c>
      <c r="H26" s="41">
        <f>SUM(H23:H25)</f>
        <v>20.100000000000001</v>
      </c>
      <c r="I26" s="42">
        <f>SUM(I23:I25)</f>
        <v>39.5</v>
      </c>
    </row>
    <row r="27" spans="1:9" customFormat="1" ht="28.5" customHeight="1" thickTop="1" x14ac:dyDescent="0.25">
      <c r="A27" s="103" t="s">
        <v>14</v>
      </c>
      <c r="B27" s="100" t="s">
        <v>25</v>
      </c>
      <c r="C27" s="86">
        <v>2017</v>
      </c>
      <c r="D27" s="86">
        <v>2021</v>
      </c>
      <c r="E27" s="43" t="s">
        <v>26</v>
      </c>
      <c r="F27" s="4">
        <f>718.9+67.9</f>
        <v>786.8</v>
      </c>
      <c r="G27" s="4">
        <v>24</v>
      </c>
      <c r="H27" s="24"/>
      <c r="I27" s="56">
        <f>G27</f>
        <v>24</v>
      </c>
    </row>
    <row r="28" spans="1:9" customFormat="1" ht="20.25" customHeight="1" x14ac:dyDescent="0.25">
      <c r="A28" s="104"/>
      <c r="B28" s="101"/>
      <c r="C28" s="94"/>
      <c r="D28" s="94"/>
      <c r="E28" s="44" t="s">
        <v>31</v>
      </c>
      <c r="F28" s="5">
        <v>212.2</v>
      </c>
      <c r="G28" s="5"/>
      <c r="H28" s="25"/>
      <c r="I28" s="57"/>
    </row>
    <row r="29" spans="1:9" customFormat="1" ht="15" customHeight="1" x14ac:dyDescent="0.25">
      <c r="A29" s="104"/>
      <c r="B29" s="101"/>
      <c r="C29" s="94"/>
      <c r="D29" s="94"/>
      <c r="E29" s="44" t="s">
        <v>30</v>
      </c>
      <c r="F29" s="5">
        <v>2404.5</v>
      </c>
      <c r="G29" s="5"/>
      <c r="H29" s="25"/>
      <c r="I29" s="57"/>
    </row>
    <row r="30" spans="1:9" customFormat="1" ht="18.75" customHeight="1" thickBot="1" x14ac:dyDescent="0.3">
      <c r="A30" s="105"/>
      <c r="B30" s="102"/>
      <c r="C30" s="95"/>
      <c r="D30" s="95"/>
      <c r="E30" s="9" t="s">
        <v>29</v>
      </c>
      <c r="F30" s="12">
        <f>SUM(F27:F29)</f>
        <v>3403.5</v>
      </c>
      <c r="G30" s="12">
        <f>SUM(G27:G29)</f>
        <v>24</v>
      </c>
      <c r="H30" s="28"/>
      <c r="I30" s="33">
        <f>SUM(I27:I29)</f>
        <v>24</v>
      </c>
    </row>
    <row r="31" spans="1:9" customFormat="1" ht="25.5" customHeight="1" thickTop="1" x14ac:dyDescent="0.25">
      <c r="A31" s="72" t="s">
        <v>16</v>
      </c>
      <c r="B31" s="76" t="s">
        <v>5</v>
      </c>
      <c r="C31" s="92">
        <v>2016</v>
      </c>
      <c r="D31" s="92">
        <v>2021</v>
      </c>
      <c r="E31" s="43" t="s">
        <v>26</v>
      </c>
      <c r="F31" s="17">
        <f>1591.3+20.6</f>
        <v>1611.8999999999999</v>
      </c>
      <c r="G31" s="4">
        <v>50</v>
      </c>
      <c r="H31" s="24"/>
      <c r="I31" s="56">
        <f>G31</f>
        <v>50</v>
      </c>
    </row>
    <row r="32" spans="1:9" customFormat="1" ht="36.75" customHeight="1" x14ac:dyDescent="0.25">
      <c r="A32" s="74"/>
      <c r="B32" s="78"/>
      <c r="C32" s="94"/>
      <c r="D32" s="94"/>
      <c r="E32" s="45" t="s">
        <v>31</v>
      </c>
      <c r="F32" s="16">
        <v>108.7</v>
      </c>
      <c r="G32" s="5"/>
      <c r="H32" s="25"/>
      <c r="I32" s="57"/>
    </row>
    <row r="33" spans="1:9" customFormat="1" ht="30" customHeight="1" x14ac:dyDescent="0.25">
      <c r="A33" s="74"/>
      <c r="B33" s="78"/>
      <c r="C33" s="94"/>
      <c r="D33" s="94"/>
      <c r="E33" s="45" t="s">
        <v>30</v>
      </c>
      <c r="F33" s="16">
        <v>1231.5999999999999</v>
      </c>
      <c r="G33" s="5"/>
      <c r="H33" s="25"/>
      <c r="I33" s="57"/>
    </row>
    <row r="34" spans="1:9" customFormat="1" ht="30.75" customHeight="1" thickBot="1" x14ac:dyDescent="0.3">
      <c r="A34" s="75"/>
      <c r="B34" s="79"/>
      <c r="C34" s="95"/>
      <c r="D34" s="95"/>
      <c r="E34" s="9" t="s">
        <v>29</v>
      </c>
      <c r="F34" s="12">
        <f>SUM(F31:F33)</f>
        <v>2952.2</v>
      </c>
      <c r="G34" s="12">
        <f>SUM(G31:G33)</f>
        <v>50</v>
      </c>
      <c r="H34" s="26"/>
      <c r="I34" s="35">
        <f>SUM(I31:I33)</f>
        <v>50</v>
      </c>
    </row>
    <row r="35" spans="1:9" customFormat="1" ht="21.75" customHeight="1" thickTop="1" x14ac:dyDescent="0.25">
      <c r="A35" s="72" t="s">
        <v>17</v>
      </c>
      <c r="B35" s="76" t="s">
        <v>2</v>
      </c>
      <c r="C35" s="92">
        <v>2016</v>
      </c>
      <c r="D35" s="92">
        <v>2021</v>
      </c>
      <c r="E35" s="43" t="s">
        <v>26</v>
      </c>
      <c r="F35" s="17">
        <f>116.1+1595.1</f>
        <v>1711.1999999999998</v>
      </c>
      <c r="G35" s="4">
        <v>20.399999999999999</v>
      </c>
      <c r="H35" s="24">
        <v>40</v>
      </c>
      <c r="I35" s="56">
        <f>H35+G35</f>
        <v>60.4</v>
      </c>
    </row>
    <row r="36" spans="1:9" customFormat="1" ht="18.75" customHeight="1" x14ac:dyDescent="0.25">
      <c r="A36" s="73"/>
      <c r="B36" s="77"/>
      <c r="C36" s="93"/>
      <c r="D36" s="93"/>
      <c r="E36" s="47" t="s">
        <v>34</v>
      </c>
      <c r="F36" s="15">
        <v>100</v>
      </c>
      <c r="G36" s="8"/>
      <c r="H36" s="27"/>
      <c r="I36" s="58"/>
    </row>
    <row r="37" spans="1:9" customFormat="1" ht="15" customHeight="1" x14ac:dyDescent="0.25">
      <c r="A37" s="74"/>
      <c r="B37" s="78"/>
      <c r="C37" s="94"/>
      <c r="D37" s="94"/>
      <c r="E37" s="45" t="s">
        <v>31</v>
      </c>
      <c r="F37" s="16">
        <v>73.599999999999994</v>
      </c>
      <c r="G37" s="5">
        <v>0.8</v>
      </c>
      <c r="H37" s="25">
        <v>0.9</v>
      </c>
      <c r="I37" s="57">
        <f>H37+G37</f>
        <v>1.7000000000000002</v>
      </c>
    </row>
    <row r="38" spans="1:9" customFormat="1" ht="18" customHeight="1" x14ac:dyDescent="0.25">
      <c r="A38" s="74"/>
      <c r="B38" s="78"/>
      <c r="C38" s="94"/>
      <c r="D38" s="94"/>
      <c r="E38" s="45" t="s">
        <v>30</v>
      </c>
      <c r="F38" s="16">
        <v>826</v>
      </c>
      <c r="G38" s="5">
        <v>8.9</v>
      </c>
      <c r="H38" s="25">
        <v>10.1</v>
      </c>
      <c r="I38" s="57">
        <f>H38+G38</f>
        <v>19</v>
      </c>
    </row>
    <row r="39" spans="1:9" customFormat="1" ht="17.25" customHeight="1" thickBot="1" x14ac:dyDescent="0.3">
      <c r="A39" s="75"/>
      <c r="B39" s="79"/>
      <c r="C39" s="95"/>
      <c r="D39" s="95"/>
      <c r="E39" s="9" t="s">
        <v>29</v>
      </c>
      <c r="F39" s="12">
        <f>SUM(F35:F38)</f>
        <v>2710.7999999999997</v>
      </c>
      <c r="G39" s="12">
        <f>SUM(G35:G38)</f>
        <v>30.1</v>
      </c>
      <c r="H39" s="28">
        <f>SUM(H35:H38)</f>
        <v>51</v>
      </c>
      <c r="I39" s="33">
        <f>SUM(I35:I38)</f>
        <v>81.099999999999994</v>
      </c>
    </row>
    <row r="40" spans="1:9" customFormat="1" ht="18.75" customHeight="1" thickTop="1" x14ac:dyDescent="0.25">
      <c r="A40" s="73" t="s">
        <v>18</v>
      </c>
      <c r="B40" s="90" t="s">
        <v>7</v>
      </c>
      <c r="C40" s="96">
        <v>2017</v>
      </c>
      <c r="D40" s="96">
        <v>2021</v>
      </c>
      <c r="E40" s="43" t="s">
        <v>26</v>
      </c>
      <c r="F40" s="8">
        <f>1149.6+2.8</f>
        <v>1152.3999999999999</v>
      </c>
      <c r="G40" s="8">
        <v>149.6</v>
      </c>
      <c r="H40" s="27">
        <v>355.2</v>
      </c>
      <c r="I40" s="58">
        <f>G40+H40</f>
        <v>504.79999999999995</v>
      </c>
    </row>
    <row r="41" spans="1:9" customFormat="1" ht="19.5" customHeight="1" x14ac:dyDescent="0.25">
      <c r="A41" s="73"/>
      <c r="B41" s="90"/>
      <c r="C41" s="96"/>
      <c r="D41" s="96"/>
      <c r="E41" s="47" t="s">
        <v>35</v>
      </c>
      <c r="F41" s="8">
        <v>2820.3</v>
      </c>
      <c r="G41" s="8"/>
      <c r="H41" s="27"/>
      <c r="I41" s="58"/>
    </row>
    <row r="42" spans="1:9" customFormat="1" ht="18.75" customHeight="1" x14ac:dyDescent="0.25">
      <c r="A42" s="73"/>
      <c r="B42" s="90"/>
      <c r="C42" s="96"/>
      <c r="D42" s="96"/>
      <c r="E42" s="45" t="s">
        <v>31</v>
      </c>
      <c r="F42" s="8">
        <v>106.4</v>
      </c>
      <c r="G42" s="8"/>
      <c r="H42" s="46">
        <v>8.9</v>
      </c>
      <c r="I42" s="57">
        <f>H42+G42</f>
        <v>8.9</v>
      </c>
    </row>
    <row r="43" spans="1:9" customFormat="1" ht="20.25" customHeight="1" x14ac:dyDescent="0.25">
      <c r="A43" s="73"/>
      <c r="B43" s="90"/>
      <c r="C43" s="96"/>
      <c r="D43" s="96"/>
      <c r="E43" s="45" t="s">
        <v>30</v>
      </c>
      <c r="F43" s="8">
        <v>1204.9000000000001</v>
      </c>
      <c r="G43" s="8"/>
      <c r="H43" s="46">
        <v>101</v>
      </c>
      <c r="I43" s="57">
        <f>H43</f>
        <v>101</v>
      </c>
    </row>
    <row r="44" spans="1:9" customFormat="1" ht="22.5" customHeight="1" thickBot="1" x14ac:dyDescent="0.3">
      <c r="A44" s="89"/>
      <c r="B44" s="91"/>
      <c r="C44" s="94"/>
      <c r="D44" s="94"/>
      <c r="E44" s="13" t="s">
        <v>29</v>
      </c>
      <c r="F44" s="14">
        <f>SUM(F40:F43)</f>
        <v>5284</v>
      </c>
      <c r="G44" s="14">
        <f>SUM(G40:G43)</f>
        <v>149.6</v>
      </c>
      <c r="H44" s="29">
        <f>SUM(H40:H43)</f>
        <v>465.09999999999997</v>
      </c>
      <c r="I44" s="36">
        <f>SUM(I40:I43)</f>
        <v>614.69999999999993</v>
      </c>
    </row>
    <row r="45" spans="1:9" ht="18" customHeight="1" thickTop="1" x14ac:dyDescent="0.25">
      <c r="A45" s="80" t="s">
        <v>33</v>
      </c>
      <c r="B45" s="83" t="s">
        <v>15</v>
      </c>
      <c r="C45" s="86">
        <v>2018</v>
      </c>
      <c r="D45" s="86">
        <v>2021</v>
      </c>
      <c r="E45" s="43" t="s">
        <v>26</v>
      </c>
      <c r="F45" s="4">
        <f>1149.6+2.8</f>
        <v>1152.3999999999999</v>
      </c>
      <c r="G45" s="61">
        <v>45.1</v>
      </c>
      <c r="H45" s="52">
        <v>47.8</v>
      </c>
      <c r="I45" s="59">
        <f>H45+G45</f>
        <v>92.9</v>
      </c>
    </row>
    <row r="46" spans="1:9" ht="18" customHeight="1" x14ac:dyDescent="0.25">
      <c r="A46" s="81"/>
      <c r="B46" s="84"/>
      <c r="C46" s="87"/>
      <c r="D46" s="87"/>
      <c r="E46" s="45" t="s">
        <v>31</v>
      </c>
      <c r="F46" s="18">
        <v>412.5</v>
      </c>
      <c r="G46" s="62"/>
      <c r="H46" s="53"/>
      <c r="I46" s="60"/>
    </row>
    <row r="47" spans="1:9" ht="16.5" customHeight="1" x14ac:dyDescent="0.25">
      <c r="A47" s="81"/>
      <c r="B47" s="84"/>
      <c r="C47" s="87"/>
      <c r="D47" s="87"/>
      <c r="E47" s="45" t="s">
        <v>30</v>
      </c>
      <c r="F47" s="18">
        <v>4674.8999999999996</v>
      </c>
      <c r="G47" s="62"/>
      <c r="H47" s="53"/>
      <c r="I47" s="60"/>
    </row>
    <row r="48" spans="1:9" ht="18.75" customHeight="1" thickBot="1" x14ac:dyDescent="0.3">
      <c r="A48" s="82"/>
      <c r="B48" s="85"/>
      <c r="C48" s="88"/>
      <c r="D48" s="88"/>
      <c r="E48" s="9" t="s">
        <v>29</v>
      </c>
      <c r="F48" s="51">
        <f>SUM(F45:F47)</f>
        <v>6239.7999999999993</v>
      </c>
      <c r="G48" s="63">
        <f>SUM(G45:G47)</f>
        <v>45.1</v>
      </c>
      <c r="H48" s="54">
        <f>SUM(H45:H47)</f>
        <v>47.8</v>
      </c>
      <c r="I48" s="55">
        <f>SUM(I45:I47)</f>
        <v>92.9</v>
      </c>
    </row>
    <row r="49" spans="5:9" ht="17.25" thickTop="1" thickBot="1" x14ac:dyDescent="0.3">
      <c r="E49" s="48" t="s">
        <v>29</v>
      </c>
      <c r="F49" s="22">
        <f>F9+F13+F17+F22+F26+F30+F34+F39+F44+F48</f>
        <v>40630</v>
      </c>
      <c r="G49" s="22">
        <f>G9+G13+G17+G22+G26+G30+G34+G39+G44+G48</f>
        <v>1377.3999999999996</v>
      </c>
      <c r="H49" s="22">
        <f>H9+H13+H17+H22+H26+H30+H34+H39+H44+H48</f>
        <v>1380.896</v>
      </c>
      <c r="I49" s="49">
        <f>I9+I13+I17+I22+I26+I30+I34+I39+I44+I48</f>
        <v>2758.2959999999998</v>
      </c>
    </row>
    <row r="50" spans="5:9" ht="16.5" thickTop="1" x14ac:dyDescent="0.25">
      <c r="E50" s="64" t="s">
        <v>26</v>
      </c>
      <c r="F50" s="19">
        <f>F6+F10+F14+F18+F23+F27+F35+F40+F45+F31</f>
        <v>12426.3</v>
      </c>
      <c r="G50" s="19">
        <f t="shared" ref="G50" si="0">G6+G10+G14+G18+G23+G27+G35+G40+G45+G31</f>
        <v>790</v>
      </c>
      <c r="H50" s="19">
        <f>H6+H10+H14+H18+H23+H27+H35+H40+H45+H31</f>
        <v>851.84899999999993</v>
      </c>
      <c r="I50" s="68">
        <f>I6+I10+I14+I18+I23+I27+I35+I40+I45+I31</f>
        <v>1641.8490000000002</v>
      </c>
    </row>
    <row r="51" spans="5:9" x14ac:dyDescent="0.25">
      <c r="E51" s="65" t="s">
        <v>35</v>
      </c>
      <c r="F51" s="20">
        <f>F41</f>
        <v>2820.3</v>
      </c>
      <c r="G51" s="20">
        <f t="shared" ref="G51" si="1">G41</f>
        <v>0</v>
      </c>
      <c r="H51" s="20">
        <f>H41</f>
        <v>0</v>
      </c>
      <c r="I51" s="69">
        <f>I41</f>
        <v>0</v>
      </c>
    </row>
    <row r="52" spans="5:9" x14ac:dyDescent="0.25">
      <c r="E52" s="65" t="s">
        <v>36</v>
      </c>
      <c r="F52" s="20">
        <f>F36</f>
        <v>100</v>
      </c>
      <c r="G52" s="20">
        <f t="shared" ref="G52" si="2">G36</f>
        <v>0</v>
      </c>
      <c r="H52" s="20">
        <f>H36</f>
        <v>0</v>
      </c>
      <c r="I52" s="69">
        <f>I36</f>
        <v>0</v>
      </c>
    </row>
    <row r="53" spans="5:9" x14ac:dyDescent="0.25">
      <c r="E53" s="66" t="s">
        <v>31</v>
      </c>
      <c r="F53" s="20">
        <f>F46+F42+F37+F32+F28+F24+F19+F15+F12+F7</f>
        <v>2050.1000000000004</v>
      </c>
      <c r="G53" s="20">
        <f t="shared" ref="G53" si="3">G46+G42+G37+G32+G28+G24+G19+G15+G12+G7</f>
        <v>46.9</v>
      </c>
      <c r="H53" s="20">
        <f>H46+H42+H37+H32+H28+H24+H19+H15+H12+H7</f>
        <v>44.358999999999995</v>
      </c>
      <c r="I53" s="69">
        <f>I46+I42+I37+I32+I28+I24+I19+I15+I12+I7</f>
        <v>91.259</v>
      </c>
    </row>
    <row r="54" spans="5:9" ht="16.5" thickBot="1" x14ac:dyDescent="0.3">
      <c r="E54" s="67" t="s">
        <v>30</v>
      </c>
      <c r="F54" s="50">
        <f>F47+F43+F38+F33+F29+F25+F16+F11+F8+F20</f>
        <v>23223</v>
      </c>
      <c r="G54" s="50">
        <f t="shared" ref="G54" si="4">G47+G43+G38+G33+G29+G25+G16+G11+G8+G20</f>
        <v>530.20000000000005</v>
      </c>
      <c r="H54" s="50">
        <f>H47+H43+H38+H33+H29+H25+H16+H11+H8+H20</f>
        <v>502.83799999999997</v>
      </c>
      <c r="I54" s="70">
        <f>I47+I43+I38+I33+I29+I25+I16+I11+I8+I20</f>
        <v>1033.038</v>
      </c>
    </row>
    <row r="55" spans="5:9" ht="16.5" thickTop="1" x14ac:dyDescent="0.25"/>
  </sheetData>
  <mergeCells count="46">
    <mergeCell ref="A10:A13"/>
    <mergeCell ref="B10:B13"/>
    <mergeCell ref="C10:C13"/>
    <mergeCell ref="D10:D13"/>
    <mergeCell ref="A14:A17"/>
    <mergeCell ref="B14:B17"/>
    <mergeCell ref="C14:C17"/>
    <mergeCell ref="D14:D17"/>
    <mergeCell ref="E4:F4"/>
    <mergeCell ref="A6:A9"/>
    <mergeCell ref="B6:B9"/>
    <mergeCell ref="G4:I4"/>
    <mergeCell ref="A2:I2"/>
    <mergeCell ref="C4:D4"/>
    <mergeCell ref="A4:A5"/>
    <mergeCell ref="B4:B5"/>
    <mergeCell ref="C6:C9"/>
    <mergeCell ref="D6:D9"/>
    <mergeCell ref="A18:A22"/>
    <mergeCell ref="B18:B22"/>
    <mergeCell ref="C18:C22"/>
    <mergeCell ref="D18:D22"/>
    <mergeCell ref="A27:A30"/>
    <mergeCell ref="B27:B30"/>
    <mergeCell ref="A23:A26"/>
    <mergeCell ref="B23:B26"/>
    <mergeCell ref="C27:C30"/>
    <mergeCell ref="D27:D30"/>
    <mergeCell ref="A31:A34"/>
    <mergeCell ref="B31:B34"/>
    <mergeCell ref="C23:C26"/>
    <mergeCell ref="D23:D26"/>
    <mergeCell ref="C31:C34"/>
    <mergeCell ref="D31:D34"/>
    <mergeCell ref="D45:D48"/>
    <mergeCell ref="A40:A44"/>
    <mergeCell ref="B40:B44"/>
    <mergeCell ref="C35:C39"/>
    <mergeCell ref="D35:D39"/>
    <mergeCell ref="C40:C44"/>
    <mergeCell ref="D40:D44"/>
    <mergeCell ref="A35:A39"/>
    <mergeCell ref="B35:B39"/>
    <mergeCell ref="A45:A48"/>
    <mergeCell ref="B45:B48"/>
    <mergeCell ref="C45:C48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Klaipėdos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Poimanskienė</dc:creator>
  <cp:lastModifiedBy>Milda Milbutaite</cp:lastModifiedBy>
  <cp:lastPrinted>2019-09-10T05:58:58Z</cp:lastPrinted>
  <dcterms:created xsi:type="dcterms:W3CDTF">2019-09-02T07:38:30Z</dcterms:created>
  <dcterms:modified xsi:type="dcterms:W3CDTF">2019-09-17T06:37:08Z</dcterms:modified>
</cp:coreProperties>
</file>