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luosnis\Kmsa\Strateginio planavimo skyrius\MVP PLANAI\2019 MVP\10 pr. Saulinos 10-02\"/>
    </mc:Choice>
  </mc:AlternateContent>
  <bookViews>
    <workbookView xWindow="0" yWindow="0" windowWidth="23040" windowHeight="9210"/>
  </bookViews>
  <sheets>
    <sheet name="MVP" sheetId="1" r:id="rId1"/>
  </sheets>
  <definedNames>
    <definedName name="_xlnm.Print_Area" localSheetId="0">MVP!$A$1:$M$233</definedName>
    <definedName name="_xlnm.Print_Titles" localSheetId="0">MVP!$7:$9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8" i="1" l="1"/>
  <c r="K200" i="1"/>
  <c r="K185" i="1"/>
  <c r="K180" i="1"/>
  <c r="K177" i="1"/>
  <c r="K173" i="1"/>
  <c r="K170" i="1"/>
  <c r="K115" i="1" l="1"/>
  <c r="K109" i="1"/>
  <c r="K184" i="1" l="1"/>
  <c r="K182" i="1"/>
  <c r="K174" i="1"/>
  <c r="K26" i="1" l="1"/>
  <c r="K231" i="1" l="1"/>
  <c r="K230" i="1"/>
  <c r="K228" i="1"/>
  <c r="K227" i="1"/>
  <c r="K225" i="1"/>
  <c r="K224" i="1"/>
  <c r="K223" i="1"/>
  <c r="K221" i="1"/>
  <c r="K210" i="1"/>
  <c r="K201" i="1"/>
  <c r="K193" i="1"/>
  <c r="K191" i="1"/>
  <c r="K226" i="1"/>
  <c r="K188" i="1"/>
  <c r="K165" i="1"/>
  <c r="K158" i="1"/>
  <c r="K154" i="1"/>
  <c r="K141" i="1"/>
  <c r="K145" i="1" s="1"/>
  <c r="K138" i="1"/>
  <c r="K134" i="1"/>
  <c r="K122" i="1"/>
  <c r="K108" i="1"/>
  <c r="K126" i="1" s="1"/>
  <c r="K104" i="1"/>
  <c r="K98" i="1"/>
  <c r="K96" i="1"/>
  <c r="K94" i="1"/>
  <c r="K91" i="1"/>
  <c r="K89" i="1"/>
  <c r="K82" i="1"/>
  <c r="K87" i="1" s="1"/>
  <c r="K65" i="1"/>
  <c r="K63" i="1"/>
  <c r="K47" i="1"/>
  <c r="M38" i="1"/>
  <c r="K222" i="1"/>
  <c r="K24" i="1"/>
  <c r="K166" i="1" l="1"/>
  <c r="K220" i="1"/>
  <c r="K79" i="1"/>
  <c r="K219" i="1"/>
  <c r="K218" i="1" s="1"/>
  <c r="K211" i="1"/>
  <c r="K155" i="1"/>
  <c r="K229" i="1"/>
  <c r="K217" i="1"/>
  <c r="K212" i="1"/>
  <c r="K99" i="1"/>
  <c r="K100" i="1" s="1"/>
  <c r="K232" i="1" l="1"/>
  <c r="K213" i="1"/>
</calcChain>
</file>

<file path=xl/comments1.xml><?xml version="1.0" encoding="utf-8"?>
<comments xmlns="http://schemas.openxmlformats.org/spreadsheetml/2006/main">
  <authors>
    <author>Snieguole Kacerauskaite</author>
    <author>Inga Mikalauskiene</author>
  </authors>
  <commentList>
    <comment ref="M19" authorId="0" shapeId="0">
      <text>
        <r>
          <rPr>
            <sz val="9"/>
            <color indexed="81"/>
            <rFont val="Tahoma"/>
            <family val="2"/>
            <charset val="186"/>
          </rPr>
          <t>VšĮ: Mažųjų pasaulis, Jūros žvaigždutė, Pasakėlė, Vaikų giraitė, Saulė ir mėnulis, Laimingų vaikų pilis, Niektauza</t>
        </r>
      </text>
    </comment>
    <comment ref="G66" authorId="0" shape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G92" authorId="0" shape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F97" authorId="0" shapeId="0">
      <text>
        <r>
          <rPr>
            <sz val="9"/>
            <color indexed="81"/>
            <rFont val="Tahoma"/>
            <family val="2"/>
            <charset val="186"/>
          </rPr>
          <t>Bus draudžiami vaikai</t>
        </r>
      </text>
    </comment>
    <comment ref="M122" authorId="0" shapeId="0">
      <text>
        <r>
          <rPr>
            <sz val="9"/>
            <color indexed="81"/>
            <rFont val="Tahoma"/>
            <family val="2"/>
            <charset val="186"/>
          </rPr>
          <t xml:space="preserve">Verdenės progimnazija (377,2 t.€)
Simono Dacho progimnazija (250 t.€)
</t>
        </r>
        <r>
          <rPr>
            <u/>
            <sz val="9"/>
            <color indexed="81"/>
            <rFont val="Tahoma"/>
            <family val="2"/>
            <charset val="186"/>
          </rPr>
          <t>„Vyturio“ progimnazija (123 t.€)</t>
        </r>
        <r>
          <rPr>
            <sz val="9"/>
            <color indexed="81"/>
            <rFont val="Tahoma"/>
            <family val="2"/>
            <charset val="186"/>
          </rPr>
          <t xml:space="preserve">
Iš viso: 750,2 t. €</t>
        </r>
      </text>
    </comment>
    <comment ref="M123" authorId="0" shapeId="0">
      <text>
        <r>
          <rPr>
            <sz val="9"/>
            <color indexed="81"/>
            <rFont val="Tahoma"/>
            <family val="2"/>
            <charset val="186"/>
          </rPr>
          <t xml:space="preserve">H. Zudermano gimnazijoje - 20 tūkst. Eur, 
</t>
        </r>
      </text>
    </comment>
    <comment ref="F131" authorId="0" shapeId="0">
      <text>
        <r>
          <rPr>
            <sz val="9"/>
            <color indexed="81"/>
            <rFont val="Tahoma"/>
            <family val="2"/>
            <charset val="186"/>
          </rPr>
          <t>Buvęs pavadinimas "BĮ Klaipėdos lopšelio-darželio „Svirpliukas“ (Liepų g. 43A) pastato energinio efektyvumo didinimas" pakeistas, atsižvelgiant į pasirašomą ES finansavimo sutartį</t>
        </r>
      </text>
    </comment>
    <comment ref="M134" authorId="0" shapeId="0">
      <text>
        <r>
          <rPr>
            <sz val="9"/>
            <color indexed="81"/>
            <rFont val="Tahoma"/>
            <family val="2"/>
            <charset val="186"/>
          </rPr>
          <t xml:space="preserve">m/d "Saulutė" ir l/d "Vėrinėlis"
</t>
        </r>
      </text>
    </comment>
    <comment ref="M174" authorId="0" shapeId="0">
      <text>
        <r>
          <rPr>
            <sz val="9"/>
            <color indexed="81"/>
            <rFont val="Tahoma"/>
            <family val="2"/>
            <charset val="186"/>
          </rPr>
          <t xml:space="preserve">l/d "Varpelis", "Pingvinukas" ir "Du gaideliai"
</t>
        </r>
      </text>
    </comment>
    <comment ref="M176" authorId="0" shapeId="0">
      <text>
        <r>
          <rPr>
            <sz val="9"/>
            <color indexed="81"/>
            <rFont val="Tahoma"/>
            <family val="2"/>
            <charset val="186"/>
          </rPr>
          <t xml:space="preserve">l/d "Alksniukas", "Klevelis", "Pingvinukas", "Sakalėlis", "Švyturėlis", "Vėrinėlis" ir "Žemuogėlė"
</t>
        </r>
      </text>
    </comment>
    <comment ref="M180" authorId="0" shapeId="0">
      <text>
        <r>
          <rPr>
            <sz val="9"/>
            <color indexed="81"/>
            <rFont val="Tahoma"/>
            <family val="2"/>
            <charset val="186"/>
          </rPr>
          <t xml:space="preserve">„Varpo“ gimnazija, S. Dacho progimnazija, L/d „Varpelis“, „Berželis“, „Alksniukas“, „Du  gaideliai“, „Putinėlis“, „Bangelė“, „Pumpurėlis“, „Pagrandukas“, „Inkarėlis“, “Linelis“ ir „Nykštukas“
</t>
        </r>
      </text>
    </comment>
    <comment ref="M181" authorId="0" shapeId="0">
      <text>
        <r>
          <rPr>
            <sz val="9"/>
            <color indexed="81"/>
            <rFont val="Tahoma"/>
            <family val="2"/>
            <charset val="186"/>
          </rPr>
          <t xml:space="preserve">l/d "Liepaitė", "Pingvinukas", "Rūta", "Boružėlė", "Eglutė", Zudermano, Vydūno gimnazijos, Gabijos progimnazija, Sendvario m-kla, klubas "Draugystė"
</t>
        </r>
      </text>
    </comment>
    <comment ref="M182" authorId="1" shapeId="0">
      <text>
        <r>
          <rPr>
            <b/>
            <sz val="9"/>
            <color indexed="81"/>
            <rFont val="Tahoma"/>
            <family val="2"/>
            <charset val="186"/>
          </rPr>
          <t>Inga Mikalauskiene:</t>
        </r>
        <r>
          <rPr>
            <sz val="9"/>
            <color indexed="81"/>
            <rFont val="Tahoma"/>
            <family val="2"/>
            <charset val="186"/>
          </rPr>
          <t xml:space="preserve">
2019 m. - l/d "Ąžuoliukas", "Žuvėdra", "Radastėlė", "Žemuogėlė", "Linelis", "Šermukšnėlė", "Traukinukas", "Versmė", RUC, Gedminų prog., H. Zudermano gimnazija, klubas "Žuvėdra"</t>
        </r>
      </text>
    </comment>
    <comment ref="F183" authorId="0" shapeId="0">
      <text>
        <r>
          <rPr>
            <sz val="9"/>
            <color indexed="81"/>
            <rFont val="Tahoma"/>
            <family val="2"/>
            <charset val="186"/>
          </rPr>
          <t xml:space="preserve">2018 m. – „Žaliakalnio“ gimnazijos, l.-d. „Pingvinukas“ ir „Radastėlė“
</t>
        </r>
      </text>
    </comment>
    <comment ref="G183" authorId="0" shape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M184" authorId="1" shapeId="0">
      <text>
        <r>
          <rPr>
            <sz val="9"/>
            <color indexed="81"/>
            <rFont val="Tahoma"/>
            <family val="2"/>
            <charset val="186"/>
          </rPr>
          <t>2019 m. - "Aitvaro", Vydūno gimnazijos lauko nuotekų tinklų remontas ir "Žaliakalnio" gimnazijos paviršinių ir buitinių nuotekų tinklų statybos darbai, l/d "Radastėlė" ir "Pingvinukas"</t>
        </r>
      </text>
    </comment>
    <comment ref="L201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l.-d. „Aitvarėlis“ ir "Versmės", „Verdenės“ progimnazijos</t>
        </r>
      </text>
    </comment>
    <comment ref="M204" authorId="0" shapeId="0">
      <text>
        <r>
          <rPr>
            <sz val="9"/>
            <color indexed="81"/>
            <rFont val="Tahoma"/>
            <family val="2"/>
            <charset val="186"/>
          </rPr>
          <t xml:space="preserve">„Verdenės“ progimnazija
</t>
        </r>
      </text>
    </comment>
    <comment ref="M206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l.-d. „Ąžuoliukas“</t>
        </r>
      </text>
    </comment>
  </commentList>
</comments>
</file>

<file path=xl/sharedStrings.xml><?xml version="1.0" encoding="utf-8"?>
<sst xmlns="http://schemas.openxmlformats.org/spreadsheetml/2006/main" count="603" uniqueCount="273">
  <si>
    <t xml:space="preserve">PATVIRTINTA
Klaipėdos miesto savivaldybės administracijos direktoriaus                                                                                          2019 m. kovo 4 d. įsakymu Nr. AD1-399    </t>
  </si>
  <si>
    <t xml:space="preserve"> 2019 M. KLAIPĖDOS MIESTO SAVIVALDYBĖS ADMINISTRACIJOS</t>
  </si>
  <si>
    <t>UGDYMO PROCESO UŽTIKRINIMO PROGRAMOS (NR. 10)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</si>
  <si>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</si>
  <si>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</si>
  <si>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</si>
  <si>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</si>
  <si>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</si>
  <si>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Papriemonės kodas</t>
  </si>
  <si>
    <t>Papariemonės kodas</t>
  </si>
  <si>
    <t>Priemonės pavadinimas</t>
  </si>
  <si>
    <t>Priemonės požymis</t>
  </si>
  <si>
    <t>Asignavimų valdytojo kodas</t>
  </si>
  <si>
    <t>Vykdytojas (skyrius / asmuo)</t>
  </si>
  <si>
    <t>Finansavimo šaltinis</t>
  </si>
  <si>
    <t>2019 m. asignavimų planas</t>
  </si>
  <si>
    <t>Produkto kriterijus</t>
  </si>
  <si>
    <t>Pavadinimas</t>
  </si>
  <si>
    <t>Planas</t>
  </si>
  <si>
    <t>2019-ieji metai</t>
  </si>
  <si>
    <t xml:space="preserve">03 Strateginis tikslas. Užtikrinti gyventojams aukštą švietimo, kultūros, socialinių, sporto ir sveikatos apsaugos paslaugų kokybę ir prieinamumą </t>
  </si>
  <si>
    <t>10 Ugdymo proceso užtikrinimo programa</t>
  </si>
  <si>
    <t>01</t>
  </si>
  <si>
    <t>Užtikrinti kokybišką ugdymo proceso organizavimą</t>
  </si>
  <si>
    <t>Sudaryti sąlygas ugdytis ir gerinti ugdymo proceso kokybę</t>
  </si>
  <si>
    <t>Veiklos organizavimo užtikrinimas švietimo įstaigose:</t>
  </si>
  <si>
    <t>P4</t>
  </si>
  <si>
    <t>UKD Švietimo skyrius</t>
  </si>
  <si>
    <t>SB(SPL)</t>
  </si>
  <si>
    <r>
      <t>Ugdymo proceso ir aplinkos užtikrinimas S</t>
    </r>
    <r>
      <rPr>
        <b/>
        <sz val="10"/>
        <rFont val="Times New Roman"/>
        <family val="1"/>
        <charset val="186"/>
      </rPr>
      <t xml:space="preserve">avivaldybės </t>
    </r>
    <r>
      <rPr>
        <sz val="10"/>
        <rFont val="Times New Roman"/>
        <family val="1"/>
        <charset val="186"/>
      </rPr>
      <t>ikimokyklinio ugdymo įstaigose</t>
    </r>
  </si>
  <si>
    <t>SB</t>
  </si>
  <si>
    <t>Įstaigų skaičius, vnt.</t>
  </si>
  <si>
    <t>SB(VB)</t>
  </si>
  <si>
    <t>Vaikų skaičius, vnt.</t>
  </si>
  <si>
    <t>SB(SP)</t>
  </si>
  <si>
    <t>02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</si>
  <si>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nevalstybinėse</t>
    </r>
    <r>
      <rPr>
        <sz val="10"/>
        <rFont val="Times New Roman"/>
        <family val="1"/>
        <charset val="186"/>
      </rPr>
      <t xml:space="preserve"> ikimokyklinio ugdymo įstaigose</t>
    </r>
  </si>
  <si>
    <t>03</t>
  </si>
  <si>
    <r>
      <t>Ugdymo proceso ir aplinkos užtikrinimas S</t>
    </r>
    <r>
      <rPr>
        <b/>
        <sz val="10"/>
        <rFont val="Times New Roman"/>
        <family val="1"/>
        <charset val="186"/>
      </rPr>
      <t>avivaldybės pradinėje mokykloje ir mokyklose-darželiuose</t>
    </r>
  </si>
  <si>
    <t xml:space="preserve">iš jų mokinių skaičius, vnt. </t>
  </si>
  <si>
    <t>04</t>
  </si>
  <si>
    <r>
      <t>Ugdymo proceso ir aplinkos užtikrinimas S</t>
    </r>
    <r>
      <rPr>
        <b/>
        <sz val="10"/>
        <rFont val="Times New Roman"/>
        <family val="1"/>
        <charset val="186"/>
      </rPr>
      <t>avivaldybės</t>
    </r>
    <r>
      <rPr>
        <sz val="10"/>
        <rFont val="Times New Roman"/>
        <family val="1"/>
        <charset val="186"/>
      </rPr>
      <t xml:space="preserve"> bendrojo ugdymo mokyklose </t>
    </r>
  </si>
  <si>
    <t xml:space="preserve">Iš jų mokinių skaičius, vnt. </t>
  </si>
  <si>
    <t>Įsigyta baldų kompl., vnt.</t>
  </si>
  <si>
    <t>Bendrojo ugdymo mokyklų dalyvavimas projekte ,,Mokinių ugdymosi pasiekimų gerinimas diegiant kokybės krepšelį“</t>
  </si>
  <si>
    <t>ES</t>
  </si>
  <si>
    <t>05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</si>
  <si>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nevalstybinėse </t>
    </r>
    <r>
      <rPr>
        <sz val="10"/>
        <rFont val="Times New Roman"/>
        <family val="1"/>
        <charset val="186"/>
      </rPr>
      <t xml:space="preserve">bendrojo ugdymo mokyklose </t>
    </r>
  </si>
  <si>
    <t>06</t>
  </si>
  <si>
    <t xml:space="preserve">Klaipėdos miesto bendrojo ugdymo mokyklų antrųjų klasių mokinių vežimo paslaugos mokyti plaukti užtikrinimas  </t>
  </si>
  <si>
    <t>Mokytis plaukti vežiojamų vaikų skaičius, vnt.</t>
  </si>
  <si>
    <t>07</t>
  </si>
  <si>
    <r>
      <t>Ugdymo proceso ir aplinkos užtikrinimas S</t>
    </r>
    <r>
      <rPr>
        <b/>
        <sz val="10"/>
        <rFont val="Times New Roman"/>
        <family val="1"/>
        <charset val="186"/>
      </rPr>
      <t>avivaldybės neformaliojo vaikų švietimo įstaigose</t>
    </r>
  </si>
  <si>
    <t>Suorganizuotų edukacinių ir kultūrinių renginių skaičius, vnt., iš jų:</t>
  </si>
  <si>
    <t>Moksleivių saviraiškos centro</t>
  </si>
  <si>
    <t>Vaikų laisvalaikio centro</t>
  </si>
  <si>
    <t>Karalienės Luizės jaunimo centro</t>
  </si>
  <si>
    <t>Rugsėjo 1-osios šventės organizavimas (renginys „Švyturio“ arenoje), vaikų skaičius, vnt.</t>
  </si>
  <si>
    <t>08</t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</si>
  <si>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</si>
  <si>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t>Aptarnautų asmenų skaičius, vnt.</t>
  </si>
  <si>
    <t>09</t>
  </si>
  <si>
    <t>BĮ Klaipėdos pedagoginės psichologinės tarnybos dalyvavimas projekte pagal ES INTERREG V-A</t>
  </si>
  <si>
    <t>SB(ESA)</t>
  </si>
  <si>
    <t>Įgyvendintas projektas, proc.</t>
  </si>
  <si>
    <t>LRVB</t>
  </si>
  <si>
    <t>10</t>
  </si>
  <si>
    <r>
      <t xml:space="preserve">BĮ Klaipėdos regos ugdymo centro </t>
    </r>
    <r>
      <rPr>
        <sz val="10"/>
        <rFont val="Times New Roman"/>
        <family val="1"/>
        <charset val="186"/>
      </rPr>
      <t>veiklos užtikrinimas</t>
    </r>
  </si>
  <si>
    <t>11</t>
  </si>
  <si>
    <r>
      <t>BĮ Klaipėdos miesto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</si>
  <si>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Renginių (kvalifikacijos tobulinimo ir metodiniai) skaičius, vnt.</t>
  </si>
  <si>
    <t>Edukaciniai renginiai, vnt</t>
  </si>
  <si>
    <t>Kvalifikacijos pažymėjimų skaičius, vnt.</t>
  </si>
  <si>
    <t>12</t>
  </si>
  <si>
    <t xml:space="preserve">Pedagogų kompetencijų tobulinimas, siekiant švietimo įstaigose įgyvendinti privalomas prevencines programas </t>
  </si>
  <si>
    <t>Mokytojų skaičius, vnt.</t>
  </si>
  <si>
    <t>Mokyklų skaičius, vnt.</t>
  </si>
  <si>
    <t>13</t>
  </si>
  <si>
    <t>Pasirengimas Gamtos mokslų, technologijų, inžinerijos, matematikos mokslų ir kūrybiškumo ugdymo (STEAM) centro įveiklinimui</t>
  </si>
  <si>
    <t>STEAM metodikos parengimas, vnt.</t>
  </si>
  <si>
    <t>Programų parengimas, vnt.</t>
  </si>
  <si>
    <t>14</t>
  </si>
  <si>
    <t>Bendrojo ugdymo mokyklų tinklo pertvarkos 2016–2020 metų bendrojo plano priemonių įgyvendinimas:</t>
  </si>
  <si>
    <t>Sporto klasių steigimas</t>
  </si>
  <si>
    <t>Maitinamų mokinių skaičius, vnt.</t>
  </si>
  <si>
    <t>Tarptautinių programų įgyvendinimas</t>
  </si>
  <si>
    <t>Klaipėdos jūrų kadetų mokyklos steigimas:</t>
  </si>
  <si>
    <t>Ugdymo proceso ir aplinkos užtikrinimas</t>
  </si>
  <si>
    <t>Mokinių skaičius, vnt.</t>
  </si>
  <si>
    <t>Klasių skaičius, vnt.</t>
  </si>
  <si>
    <t>Patalpų pritaikymas</t>
  </si>
  <si>
    <t>Įrengtų technologijų kabinetų skaičius, vnt.</t>
  </si>
  <si>
    <t>Nuotolinio mokymo savivaldybės švietimo įstaigose  plėtojimas</t>
  </si>
  <si>
    <t>1.4.1.9.</t>
  </si>
  <si>
    <t>Universitetinių klasių steigimas Klaipėdos Baltijos gimnazijoje</t>
  </si>
  <si>
    <t>Inžinerinės-gamtamokslinės laboratorijos įrengimas</t>
  </si>
  <si>
    <t>Dėstytojų etatų skaičius, vnt.</t>
  </si>
  <si>
    <t>15</t>
  </si>
  <si>
    <t xml:space="preserve">Ugdymo prieinamumo ir ugdymo formų įvairovės užtikrinimas </t>
  </si>
  <si>
    <t>Vaikų, kuriems iš dalies kompensuojamas ugdymas nevalstybinėse įstaigose, skaičius, vnt.</t>
  </si>
  <si>
    <t>Perkelta mokinių iš  Klaipėdos Ievos Simonaitytės pagrindinė mokyklos į Klaipėdos suaugusiųjų gimnazijos  Jaunimo skyrių, skaičius</t>
  </si>
  <si>
    <t>Pailgintos dienos grupės paslaugos teikimas (kompensavimas)</t>
  </si>
  <si>
    <t>Vaikų, kuriems teikiama paslauga, skaičius, vnt.</t>
  </si>
  <si>
    <t>Etatų skaičius, vnt.</t>
  </si>
  <si>
    <t>16</t>
  </si>
  <si>
    <t xml:space="preserve">Brandos egzaminų administravimas </t>
  </si>
  <si>
    <t>Egzaminų skaičius, vnt.</t>
  </si>
  <si>
    <t>17</t>
  </si>
  <si>
    <t>Maitinimo paslaugų kompensavimas</t>
  </si>
  <si>
    <t>18</t>
  </si>
  <si>
    <t>Ugdymo proceso užtikrinimas  Klaipėdos sutrikusio vystymosi kūdikių namuose</t>
  </si>
  <si>
    <t>19</t>
  </si>
  <si>
    <t>Centralizuotas paviršinių (lietaus) nuotekų tvarkymas</t>
  </si>
  <si>
    <t>Iš viso priemonei:</t>
  </si>
  <si>
    <t>Neformaliojo vaikų ir suaugusiųjų švietimo organizavimas:</t>
  </si>
  <si>
    <r>
      <rPr>
        <b/>
        <sz val="10"/>
        <rFont val="Times New Roman"/>
        <family val="1"/>
      </rPr>
      <t>Neformaliojo</t>
    </r>
    <r>
      <rPr>
        <sz val="10"/>
        <rFont val="Times New Roman"/>
        <family val="1"/>
      </rPr>
      <t xml:space="preserve"> vaikų ugdymo proceso užtikrinimas biudžetinėse </t>
    </r>
    <r>
      <rPr>
        <b/>
        <sz val="10"/>
        <rFont val="Times New Roman"/>
        <family val="1"/>
      </rPr>
      <t xml:space="preserve">sporto mokyklose </t>
    </r>
  </si>
  <si>
    <t xml:space="preserve">   </t>
  </si>
  <si>
    <t>Vasaros poilsio organizavimas</t>
  </si>
  <si>
    <t>Dalyvių skaičius, vnt.</t>
  </si>
  <si>
    <t>Neformaliojo suaugusiųjų švietimo ir tęstinio mokymosi 2016–2019 metais veiksmų plano įgyvendinimas</t>
  </si>
  <si>
    <t>Programų skaičius, vnt.</t>
  </si>
  <si>
    <t>Neformaliojo vaikų švietimo programų įgyvendinimas ir neformaliojo vaikų švietimo paslaugų plėtra</t>
  </si>
  <si>
    <t>SB(ES)</t>
  </si>
  <si>
    <t>SB(ESL)</t>
  </si>
  <si>
    <t>Iš viso:</t>
  </si>
  <si>
    <t>Savivaldybės administracijos vaiko gerovės komisijos veiklos užtikrinimas</t>
  </si>
  <si>
    <t>Tarpinstitucinio bendradarbiavimo koordinatorius</t>
  </si>
  <si>
    <t>Prevencinių renginių skaičius, vnt.</t>
  </si>
  <si>
    <t xml:space="preserve">Miesto metodinių būrelių veiklos užtikrinimas </t>
  </si>
  <si>
    <t>Metodinių būrelių skaičius, vnt.</t>
  </si>
  <si>
    <t>Elektroninio mokinio pažymėjimo diegimas ir naudojimo užtikrinimas savivaldybės bendrojo ugdymo mokyklose, neformaliojo švietimo ir sporto įstaigose</t>
  </si>
  <si>
    <t>1.4.1.8.</t>
  </si>
  <si>
    <t>Mokinių, aprūpintų elektroniniais pažymėjimais, skaičius, vnt.</t>
  </si>
  <si>
    <t>Garantinės priežiūros etapų sk.</t>
  </si>
  <si>
    <t>Mokinių priėmimo į savivaldybės bendrojo ugdymo mokyklas informacinės sistemos sukūrimas ir priežiūra</t>
  </si>
  <si>
    <t>Informavimo ir e-paslaugų skyrius</t>
  </si>
  <si>
    <t>Administruojama informacinė sistema, vnt.</t>
  </si>
  <si>
    <t xml:space="preserve">Savivaldybės švietimo įstaigų civilinės atsakomybės draudimas  </t>
  </si>
  <si>
    <t>Iš viso uždaviniui:</t>
  </si>
  <si>
    <t>Iš viso tikslui:</t>
  </si>
  <si>
    <t>Gerinti ugdymo sąlygas ir aplinką</t>
  </si>
  <si>
    <t>Renovuoti ugdymo įstaigų pastatus ir patalpas</t>
  </si>
  <si>
    <t>Švietimo įstaigų modulinių kompleksų įrengimas ir nuoma</t>
  </si>
  <si>
    <t>IED Statybos ir infrastruktūros plėtros skyrius</t>
  </si>
  <si>
    <t>Išnuomota grupių ikimokykliniam ir priešmokykliniam ugdymui, vnt.</t>
  </si>
  <si>
    <t>Savivaldybės bendrojo ugdymo mokyklų pastatų ir aplinkos modernizavimas bei plėtra:</t>
  </si>
  <si>
    <t>I</t>
  </si>
  <si>
    <r>
      <rPr>
        <b/>
        <sz val="10"/>
        <rFont val="Times New Roman"/>
        <family val="1"/>
        <charset val="186"/>
      </rPr>
      <t>Modernių ugdymosi erdvių sukūrimas Klaipėdos miesto progimnazijose ir gimnazijose</t>
    </r>
    <r>
      <rPr>
        <sz val="10"/>
        <rFont val="Times New Roman"/>
        <family val="1"/>
        <charset val="186"/>
      </rPr>
      <t xml:space="preserve"> („Smeltės“, Liudviko Stulpino, Sendvario, Gedminų, „Verdenės“ progimnazijose ir  „Vėtrungės“, „Varpo“ gimnazijose)</t>
    </r>
  </si>
  <si>
    <t>Projekto vadovė D. Šakinienė</t>
  </si>
  <si>
    <t>Modernizuota edukacinių erdvių, skaičius</t>
  </si>
  <si>
    <t>SB(L)</t>
  </si>
  <si>
    <t>Įstaigų, kuriose įsigyta įrangos ir baldų, skaičius, vnt.</t>
  </si>
  <si>
    <t>SB(VBL)</t>
  </si>
  <si>
    <r>
      <rPr>
        <b/>
        <sz val="10"/>
        <rFont val="Times New Roman"/>
        <family val="1"/>
        <charset val="186"/>
      </rPr>
      <t xml:space="preserve">BĮ Klaipėdos „Gilijos“ pradinės mokyklos </t>
    </r>
    <r>
      <rPr>
        <sz val="10"/>
        <rFont val="Times New Roman"/>
        <family val="1"/>
      </rPr>
      <t>(Taikos pr. 68) pastato energinio efektyvumo didinimas</t>
    </r>
  </si>
  <si>
    <t>IED D. Šakinienė ir V. Tkačik</t>
  </si>
  <si>
    <t>Parengtas techninis  projektas, vnt.</t>
  </si>
  <si>
    <r>
      <rPr>
        <b/>
        <sz val="10"/>
        <rFont val="Times New Roman"/>
        <family val="1"/>
        <charset val="186"/>
      </rPr>
      <t>Bendrojo ugdymo mokyklos pastato statyba</t>
    </r>
    <r>
      <rPr>
        <sz val="10"/>
        <rFont val="Times New Roman"/>
        <family val="1"/>
      </rPr>
      <t xml:space="preserve"> šiaurinėje miesto dalyje</t>
    </r>
  </si>
  <si>
    <t xml:space="preserve">IED V. Tkačik </t>
  </si>
  <si>
    <t>Atlikta statybos darbų, proc.</t>
  </si>
  <si>
    <t>SB(P)</t>
  </si>
  <si>
    <r>
      <rPr>
        <b/>
        <sz val="10"/>
        <rFont val="Times New Roman"/>
        <family val="1"/>
        <charset val="186"/>
      </rPr>
      <t xml:space="preserve">BĮ </t>
    </r>
    <r>
      <rPr>
        <b/>
        <sz val="10"/>
        <rFont val="Times New Roman"/>
        <family val="1"/>
      </rPr>
      <t xml:space="preserve">Klaipėdos „Ąžuolyno“ gimnazijos </t>
    </r>
    <r>
      <rPr>
        <sz val="10"/>
        <rFont val="Times New Roman"/>
        <family val="1"/>
      </rPr>
      <t xml:space="preserve">modernizavimas </t>
    </r>
  </si>
  <si>
    <t xml:space="preserve">Projektų skyrius,  V. Pronskuvienė </t>
  </si>
  <si>
    <t>Parengtas techninis projektas, vnt.</t>
  </si>
  <si>
    <r>
      <rPr>
        <b/>
        <sz val="10"/>
        <rFont val="Times New Roman"/>
        <family val="1"/>
        <charset val="186"/>
      </rPr>
      <t>BĮ Klaipėdos Prano Mašioto progimnazijos</t>
    </r>
    <r>
      <rPr>
        <sz val="10"/>
        <rFont val="Times New Roman"/>
        <family val="1"/>
      </rPr>
      <t xml:space="preserve"> pastato Varpų g. 3 rekonstravimas</t>
    </r>
  </si>
  <si>
    <t>Apmokėtas kreditorinis įsiskolinimas, proc.</t>
  </si>
  <si>
    <r>
      <rPr>
        <b/>
        <sz val="10"/>
        <rFont val="Times New Roman"/>
        <family val="1"/>
        <charset val="186"/>
      </rPr>
      <t xml:space="preserve">Klaipėdos „Versmės“ progimnazijos </t>
    </r>
    <r>
      <rPr>
        <sz val="10"/>
        <rFont val="Times New Roman"/>
        <family val="1"/>
        <charset val="186"/>
      </rPr>
      <t xml:space="preserve">sporto salės atnaujinimas </t>
    </r>
  </si>
  <si>
    <t>MŪD Socialinės infrastruktūros priežiūros skyrius</t>
  </si>
  <si>
    <t xml:space="preserve">Parengtas techninis projektas, vnt.  </t>
  </si>
  <si>
    <r>
      <rPr>
        <b/>
        <sz val="10"/>
        <rFont val="Times New Roman"/>
        <family val="1"/>
        <charset val="186"/>
      </rPr>
      <t xml:space="preserve">Sporto aikštynų atnaujinimas </t>
    </r>
    <r>
      <rPr>
        <sz val="10"/>
        <rFont val="Times New Roman"/>
        <family val="1"/>
        <charset val="186"/>
      </rPr>
      <t>(modernizavimas) (2019 m. - „Verdenės“, Simono Dacho, „Vyturio“ progimnazijose)</t>
    </r>
  </si>
  <si>
    <t>Atnaujinta aikštynų, skaičius</t>
  </si>
  <si>
    <t>Parengta techninių projektų, vnt.</t>
  </si>
  <si>
    <r>
      <t xml:space="preserve">BĮ Klaipėdos „Žaliakalnio“ gimnazijos </t>
    </r>
    <r>
      <rPr>
        <sz val="10"/>
        <rFont val="Times New Roman"/>
        <family val="1"/>
        <charset val="186"/>
      </rPr>
      <t xml:space="preserve">pastato inžinerinių sistemų ir vidaus patalpų remontas </t>
    </r>
  </si>
  <si>
    <t>Atlikta rekonstrukcijos darbų, proc.</t>
  </si>
  <si>
    <t>Ikimokyklinio ugdymo įstaigų pastatų modernizavimas ir plėtra:</t>
  </si>
  <si>
    <t>IED Projektų skyrius</t>
  </si>
  <si>
    <r>
      <t xml:space="preserve">Klaipėdos Tauralaukio progimnazijos pastato (Klaipėdos g. 31) rekonstravimas </t>
    </r>
    <r>
      <rPr>
        <sz val="10"/>
        <rFont val="Times New Roman"/>
        <family val="1"/>
        <charset val="186"/>
      </rPr>
      <t>į ikimokyklinio ir priešmokyklinio ugdymo įstaigą</t>
    </r>
  </si>
  <si>
    <t xml:space="preserve">Projekto vadovė I. Dulkytė </t>
  </si>
  <si>
    <t>Ikimokyklinio ir priešmokyklinio prieinamumo didinimas Klaipėdos mieste (lopšelio-darželio „Svirpliukas“ modernizavimas)</t>
  </si>
  <si>
    <t>Projekto vadovė I. Dulkytė</t>
  </si>
  <si>
    <t xml:space="preserve">Atlikta rangos darbų, proc.
</t>
  </si>
  <si>
    <t>Energetinio efektyvumo didinimas ikimokyklinio ugdymo įstaigose:</t>
  </si>
  <si>
    <t>BĮ Klaipėdos lopšelio-darželio „Žiogelis“ pastato (Kauno g. 27) modernizavimas</t>
  </si>
  <si>
    <t>Neformaliojo vaikų švietimo įstaigų pastatų rekonstravimas:</t>
  </si>
  <si>
    <t xml:space="preserve">IED Projektų skyrius </t>
  </si>
  <si>
    <t>BĮ Klaipėdos karalienės Luizės jaunimo centro (Puodžių g.) modernizavimas, plėtojant neformaliojo ugdymosi galimybes</t>
  </si>
  <si>
    <t>Projektų skyrius D. Šakinienė</t>
  </si>
  <si>
    <t>Atlikta sporto salės rekonstravimo darbų, proc.</t>
  </si>
  <si>
    <t>Įsigyta įrangos, proc.</t>
  </si>
  <si>
    <t>BĮ Klaipėdos Jeronimo Kačinsko muzikos mokyklos (Statybininkų pr. 5) pastato energinio efektyvumo didinimas</t>
  </si>
  <si>
    <t>Sumokėtas likutis už techninio projekto parengimo paslaugas, proc.</t>
  </si>
  <si>
    <t>Mokymosi aplinkos pritaikymas švietimo reikmėms:</t>
  </si>
  <si>
    <t>Lauko žaidimų aikštelių ir įrengimų atnaujinimas ikimokyklinėse ugdymo įstaigose</t>
  </si>
  <si>
    <t>Patalpų atnaujinimas užtikrinant atitiktį Higienos normoms</t>
  </si>
  <si>
    <t>Klaipėdos „Gilijos“ pradinei mokyklai perduotų patalpų pritaikymas mokyklos reikmėms</t>
  </si>
  <si>
    <t>Patalpų plotas, kv.m.</t>
  </si>
  <si>
    <t>Įsigyta baldų, vnt.</t>
  </si>
  <si>
    <t>Edukacinių erdvių įrengimas Klaipėdos „Verdenės“ progimnazijoje</t>
  </si>
  <si>
    <t>Įrengtų suoliukų skaičius, vnt.</t>
  </si>
  <si>
    <t xml:space="preserve">Patalpų pritaikymas neįgalių vaikų ugdymui   </t>
  </si>
  <si>
    <t>Įrengtas naujas keltuvas lopšelyje darželyje „Sakalėlis“</t>
  </si>
  <si>
    <t xml:space="preserve">Aprūpinti švietimo įstaigas reikalingu inventoriumi  </t>
  </si>
  <si>
    <t>Vaikiškų lovyčių įsigijimas savivaldybės ikimokyklinio ugdymo įstaigose</t>
  </si>
  <si>
    <t>Lovyčių skaičius, vnt.</t>
  </si>
  <si>
    <t xml:space="preserve">Baldų ir įrangos atnaujinimas:  </t>
  </si>
  <si>
    <t xml:space="preserve">Įrenginių įsigijimas švietimo įstaigų maisto blokuose </t>
  </si>
  <si>
    <t>Įsigyta įrengimų, vnt.</t>
  </si>
  <si>
    <t>Kompiuterių mokyklose atnaujinimas</t>
  </si>
  <si>
    <t>Išmaniųjų klasių įrengimas</t>
  </si>
  <si>
    <t>Organizuoti materialinį, ūkinį ir techninį ugdymo įstaigų aptarnavimą</t>
  </si>
  <si>
    <t>Ugdymo įstaigų ūkinio aptarnavimo organizavimas:</t>
  </si>
  <si>
    <t>MŪD Socialinės infrastruktūros skyrius</t>
  </si>
  <si>
    <t>Įstaigų, kuriose atlikti remonto darbai, skaičius, vnt.</t>
  </si>
  <si>
    <t>Šilumos ir karšto vandens tiekimo sistemų priežiūra</t>
  </si>
  <si>
    <t>Šilumos ir karšto vandens tiekimo sistemų renovacija ir remontas</t>
  </si>
  <si>
    <t>Renovuotų, suremontuotų sistemų, skaičius, vnt.</t>
  </si>
  <si>
    <t>Priešgaisrinių reikalavimų vykdymas švietimo įstaigose</t>
  </si>
  <si>
    <t>Įstaigų, kuriose likviduoti pažeidimai, skaičius, vnt.</t>
  </si>
  <si>
    <t>Ryšių kabelių kanalų nuoma</t>
  </si>
  <si>
    <t>Kabelio tinklo ilgis, km</t>
  </si>
  <si>
    <t>LITNET programos plėtra</t>
  </si>
  <si>
    <t>Prijungtų prie LITNET įstaigų skaičius, vnt.</t>
  </si>
  <si>
    <t>Švietimo įstaigų pastatų apsauga</t>
  </si>
  <si>
    <t>Saugomų pastatų, objektų skaičius, vnt.</t>
  </si>
  <si>
    <t>Švietimo įstaigų sanitarinių patalpų remontas</t>
  </si>
  <si>
    <t>Švietimo įstaigų elektros instaliacijos remontas</t>
  </si>
  <si>
    <t>Švietimo įstaigų stogų remontas</t>
  </si>
  <si>
    <t>Švietimo įstaigų lauko inžinerinių tinklų remontas (2019 m. – „Aitvaro“,  Vydūno ir „Žaliakalnio“ gimnazijos, l.-d. „Radastėlė“ ir „Pingvinukas“)</t>
  </si>
  <si>
    <t>1.4.3.5.</t>
  </si>
  <si>
    <t xml:space="preserve">Parengta techninių projektų, vnt.    </t>
  </si>
  <si>
    <t>Suremontuotų įstaigų skaičius, vnt.</t>
  </si>
  <si>
    <t xml:space="preserve">Centralizuotas ugdymo įstaigų langų valymas </t>
  </si>
  <si>
    <t>Dušinių atnaujinimas Vydūno ir „Aukuro“ gimnazijose</t>
  </si>
  <si>
    <t>Mokinių pavėžėjimo užtikrinimas mokiniams, kuriems taikomos pavėžėjimo lengvatos</t>
  </si>
  <si>
    <t>Pavėžėta mokinių, skaičius</t>
  </si>
  <si>
    <t>Švietimo įstaigų persikėlimo į kitas patalpas organizavimas</t>
  </si>
  <si>
    <t>1.4.3.3.</t>
  </si>
  <si>
    <t>Perkeltų įstaigų skaičius, vnt.</t>
  </si>
  <si>
    <t>Švietimo įstaigų energinių išteklių efektyvinimas:</t>
  </si>
  <si>
    <t>Švietimo įstaigų patalpų šildymas</t>
  </si>
  <si>
    <t xml:space="preserve">Įstaigų skaičius, vnt.  </t>
  </si>
  <si>
    <t>Automatizuotos šilumos punkto  kontrolės ir valdymo sistemų aptarnavimas švietimo įstaigų pastatuose</t>
  </si>
  <si>
    <t>Aptarnaujamų įstaigų skaičius, vnt.</t>
  </si>
  <si>
    <t>Įstaigų, kuriose diegiamos sistemos, skaičius, vnt.</t>
  </si>
  <si>
    <t>Pilotinio projekto H. Zudermano gimnazijos pastato ūkio priežiūros sistemos diegimas</t>
  </si>
  <si>
    <t>Atsinaujinančių energijos išteklių  panaudojimas švietimo įstaigų pastatuose (l.-d. „Ąžuoliukas“, „Aitvarėlis“ ir "Versmės", „Verdenės“ progimnazijos)</t>
  </si>
  <si>
    <t>Parengta techninių darbo projektų, vnt.</t>
  </si>
  <si>
    <t>Ataskaitos patvirtinimas, finansų auditas ir viešinimas, vnt.</t>
  </si>
  <si>
    <t>Įstaigų, kuriose įrengtos saulės (fotovoltinės) elektrinės, skaičius</t>
  </si>
  <si>
    <t>Savivaldybės biudžetinės įstaigos bandomojo energijos vartojimo efektyvumo didinimo projekto įgyvendinimas (2020 m. – l.-d. „Klevelis“)</t>
  </si>
  <si>
    <t>Atlikta modernizavimo darbų, užbaigtumas proc.</t>
  </si>
  <si>
    <t>Iš viso programai:</t>
  </si>
  <si>
    <t xml:space="preserve">* Pagal Klaipėdos miesto savivaldybės tarybos 2019-07-25 sprendimą T2-248
</t>
  </si>
  <si>
    <t>Finansavimo šaltinių suvestinė</t>
  </si>
  <si>
    <t>Finansavimo šaltiniai</t>
  </si>
  <si>
    <t>SAVIVALDYBĖS  LĖŠOS, IŠ VISO:</t>
  </si>
  <si>
    <t>Savivaldybės biudžetas, iš jo: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</si>
  <si>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</si>
  <si>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</si>
  <si>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Savivaldybės paskolų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</si>
  <si>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</si>
  <si>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</si>
  <si>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</si>
  <si>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</si>
  <si>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</si>
  <si>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</si>
  <si>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r>
      <t xml:space="preserve">Valstybės biudžeto tikslinės dotacijos lėšų likutis </t>
    </r>
    <r>
      <rPr>
        <b/>
        <sz val="10"/>
        <rFont val="Times New Roman"/>
        <family val="1"/>
        <charset val="186"/>
      </rPr>
      <t>SB(VBL)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</si>
  <si>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</si>
  <si>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</si>
  <si>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</si>
  <si>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IŠ VISO:</t>
  </si>
  <si>
    <t>________________________________________</t>
  </si>
  <si>
    <t xml:space="preserve">Švietimo įstaigų paprastasis remontas (2019 m. – l.-d. „Čiauškutė“, „Eglutė“,  „Linelis“,  „Liepaitė“, „Vyturėlis“, „Obelėlė“, „Žiburėlis“,  „Žuvėdra“, "Aitvarėlis", progimnazijos „Vyturio“, „Santarvės“, „Vėtrungės“, „Pajūrio“, Klaipėdos regos ugdymo centras, klubas „Draugystė“, 3–6 švietimo įstaigų buitinių tinklų remontas) </t>
  </si>
  <si>
    <t xml:space="preserve">(Klaipėdos miesto savivaldybės administracijos direktoriaus       2019 m. spalio 3 d. įsakymu Nr. AD1-AD1-1274)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</si>
</sst>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[$-409]General"/>
    <numFmt numFmtId="167" formatCode="[$-409]#,##0"/>
    <numFmt numFmtId="168" formatCode="[$-409]0.00"/>
  </numFmts>
  <fonts count="18" x14ac:knownFonts="1">
    <font>
      <sz val="10"/>
      <color theme="1"/>
      <name val="Calibri"/>
      <family val="2"/>
      <charset val="186"/>
      <scheme val="minor"/>
    </font>
    <font>
      <sz val="10"/>
      <name val="Times New Roman"/>
      <family val="1"/>
    </font>
    <font>
      <sz val="10"/>
      <name val="Times New Roman"/>
      <family val="1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u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  <charset val="186"/>
    </font>
    <font>
      <sz val="9"/>
      <color indexed="81"/>
      <name val="Tahoma"/>
      <family val="2"/>
      <charset val="186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00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4" fillId="0" borderId="0" applyBorder="0" applyProtection="0"/>
    <xf numFmtId="0" fontId="6" fillId="0" borderId="0"/>
  </cellStyleXfs>
  <cellXfs count="798">
    <xf numFmtId="0" fontId="0" fillId="0" borderId="0" xfId="0"/>
    <xf numFmtId="49" fontId="1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wrapText="1"/>
    </xf>
    <xf numFmtId="3" fontId="1" fillId="0" borderId="13" xfId="0" applyNumberFormat="1" applyFont="1" applyBorder="1" applyAlignment="1">
      <alignment horizontal="center" vertical="top" wrapText="1"/>
    </xf>
    <xf numFmtId="3" fontId="2" fillId="0" borderId="19" xfId="0" applyNumberFormat="1" applyFont="1" applyBorder="1" applyAlignment="1">
      <alignment horizontal="center" vertical="center" textRotation="90" wrapText="1"/>
    </xf>
    <xf numFmtId="164" fontId="2" fillId="0" borderId="0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49" fontId="9" fillId="4" borderId="18" xfId="0" applyNumberFormat="1" applyFont="1" applyFill="1" applyBorder="1" applyAlignment="1">
      <alignment vertical="top" wrapText="1"/>
    </xf>
    <xf numFmtId="49" fontId="9" fillId="4" borderId="20" xfId="0" applyNumberFormat="1" applyFont="1" applyFill="1" applyBorder="1" applyAlignment="1">
      <alignment horizontal="center" vertical="top" wrapText="1"/>
    </xf>
    <xf numFmtId="49" fontId="9" fillId="5" borderId="25" xfId="0" applyNumberFormat="1" applyFont="1" applyFill="1" applyBorder="1" applyAlignment="1">
      <alignment horizontal="center" vertical="top" wrapText="1"/>
    </xf>
    <xf numFmtId="49" fontId="9" fillId="4" borderId="20" xfId="0" applyNumberFormat="1" applyFont="1" applyFill="1" applyBorder="1" applyAlignment="1">
      <alignment vertical="top" wrapText="1"/>
    </xf>
    <xf numFmtId="49" fontId="9" fillId="5" borderId="3" xfId="0" applyNumberFormat="1" applyFont="1" applyFill="1" applyBorder="1" applyAlignment="1">
      <alignment vertical="top" wrapText="1"/>
    </xf>
    <xf numFmtId="49" fontId="9" fillId="6" borderId="27" xfId="0" applyNumberFormat="1" applyFont="1" applyFill="1" applyBorder="1" applyAlignment="1">
      <alignment horizontal="center" vertical="top" wrapText="1"/>
    </xf>
    <xf numFmtId="49" fontId="2" fillId="6" borderId="3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3" fontId="9" fillId="0" borderId="4" xfId="0" applyNumberFormat="1" applyFont="1" applyBorder="1" applyAlignment="1">
      <alignment horizontal="center" vertical="top" wrapText="1"/>
    </xf>
    <xf numFmtId="3" fontId="2" fillId="7" borderId="20" xfId="0" applyNumberFormat="1" applyFont="1" applyFill="1" applyBorder="1" applyAlignment="1">
      <alignment horizontal="center" vertical="top" wrapText="1"/>
    </xf>
    <xf numFmtId="164" fontId="2" fillId="7" borderId="5" xfId="0" applyNumberFormat="1" applyFont="1" applyFill="1" applyBorder="1" applyAlignment="1">
      <alignment horizontal="center" vertical="top" wrapText="1"/>
    </xf>
    <xf numFmtId="3" fontId="2" fillId="7" borderId="20" xfId="0" applyNumberFormat="1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horizontal="center" vertical="top" wrapText="1"/>
    </xf>
    <xf numFmtId="49" fontId="9" fillId="4" borderId="28" xfId="0" applyNumberFormat="1" applyFont="1" applyFill="1" applyBorder="1" applyAlignment="1">
      <alignment vertical="top" wrapText="1"/>
    </xf>
    <xf numFmtId="49" fontId="9" fillId="5" borderId="9" xfId="0" applyNumberFormat="1" applyFont="1" applyFill="1" applyBorder="1" applyAlignment="1">
      <alignment vertical="top" wrapText="1"/>
    </xf>
    <xf numFmtId="49" fontId="9" fillId="6" borderId="25" xfId="0" applyNumberFormat="1" applyFont="1" applyFill="1" applyBorder="1" applyAlignment="1">
      <alignment horizontal="center" vertical="top" wrapText="1"/>
    </xf>
    <xf numFmtId="49" fontId="2" fillId="6" borderId="9" xfId="0" applyNumberFormat="1" applyFont="1" applyFill="1" applyBorder="1" applyAlignment="1">
      <alignment horizontal="center" vertical="top" wrapText="1"/>
    </xf>
    <xf numFmtId="3" fontId="9" fillId="0" borderId="30" xfId="0" applyNumberFormat="1" applyFont="1" applyFill="1" applyBorder="1" applyAlignment="1">
      <alignment horizontal="center" vertical="top" wrapText="1"/>
    </xf>
    <xf numFmtId="3" fontId="9" fillId="0" borderId="25" xfId="0" applyNumberFormat="1" applyFont="1" applyBorder="1" applyAlignment="1">
      <alignment horizontal="center" vertical="top" wrapText="1"/>
    </xf>
    <xf numFmtId="3" fontId="2" fillId="7" borderId="28" xfId="0" applyNumberFormat="1" applyFont="1" applyFill="1" applyBorder="1" applyAlignment="1">
      <alignment horizontal="center" vertical="top" wrapText="1"/>
    </xf>
    <xf numFmtId="164" fontId="2" fillId="7" borderId="11" xfId="0" applyNumberFormat="1" applyFont="1" applyFill="1" applyBorder="1" applyAlignment="1">
      <alignment horizontal="center" vertical="top" wrapText="1"/>
    </xf>
    <xf numFmtId="3" fontId="2" fillId="7" borderId="28" xfId="0" applyNumberFormat="1" applyFont="1" applyFill="1" applyBorder="1" applyAlignment="1">
      <alignment vertical="top" wrapText="1"/>
    </xf>
    <xf numFmtId="3" fontId="2" fillId="7" borderId="10" xfId="0" applyNumberFormat="1" applyFont="1" applyFill="1" applyBorder="1" applyAlignment="1">
      <alignment horizontal="center" vertical="top" wrapText="1"/>
    </xf>
    <xf numFmtId="49" fontId="9" fillId="5" borderId="9" xfId="0" applyNumberFormat="1" applyFont="1" applyFill="1" applyBorder="1" applyAlignment="1">
      <alignment horizontal="center" vertical="top" wrapText="1"/>
    </xf>
    <xf numFmtId="49" fontId="9" fillId="6" borderId="25" xfId="0" applyNumberFormat="1" applyFont="1" applyFill="1" applyBorder="1" applyAlignment="1">
      <alignment vertical="top" wrapText="1"/>
    </xf>
    <xf numFmtId="49" fontId="2" fillId="6" borderId="31" xfId="0" applyNumberFormat="1" applyFont="1" applyFill="1" applyBorder="1" applyAlignment="1">
      <alignment vertical="top" wrapText="1"/>
    </xf>
    <xf numFmtId="49" fontId="2" fillId="6" borderId="31" xfId="0" applyNumberFormat="1" applyFont="1" applyFill="1" applyBorder="1" applyAlignment="1">
      <alignment horizontal="center" vertical="top" wrapText="1"/>
    </xf>
    <xf numFmtId="3" fontId="2" fillId="7" borderId="23" xfId="0" applyNumberFormat="1" applyFont="1" applyFill="1" applyBorder="1" applyAlignment="1">
      <alignment horizontal="center" vertical="top" wrapText="1"/>
    </xf>
    <xf numFmtId="164" fontId="2" fillId="7" borderId="32" xfId="0" applyNumberFormat="1" applyFont="1" applyFill="1" applyBorder="1" applyAlignment="1">
      <alignment horizontal="center" vertical="top"/>
    </xf>
    <xf numFmtId="3" fontId="2" fillId="7" borderId="23" xfId="0" applyNumberFormat="1" applyFont="1" applyFill="1" applyBorder="1" applyAlignment="1">
      <alignment horizontal="left" vertical="top" wrapText="1"/>
    </xf>
    <xf numFmtId="3" fontId="2" fillId="7" borderId="33" xfId="0" applyNumberFormat="1" applyFont="1" applyFill="1" applyBorder="1" applyAlignment="1">
      <alignment horizontal="center" vertical="top" wrapText="1"/>
    </xf>
    <xf numFmtId="164" fontId="2" fillId="7" borderId="0" xfId="0" applyNumberFormat="1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vertical="top" wrapText="1"/>
    </xf>
    <xf numFmtId="3" fontId="2" fillId="7" borderId="34" xfId="0" applyNumberFormat="1" applyFont="1" applyFill="1" applyBorder="1" applyAlignment="1">
      <alignment horizontal="center" vertical="top" wrapText="1"/>
    </xf>
    <xf numFmtId="164" fontId="2" fillId="7" borderId="32" xfId="0" applyNumberFormat="1" applyFont="1" applyFill="1" applyBorder="1" applyAlignment="1">
      <alignment horizontal="center" vertical="top" wrapText="1"/>
    </xf>
    <xf numFmtId="3" fontId="2" fillId="7" borderId="35" xfId="0" applyNumberFormat="1" applyFont="1" applyFill="1" applyBorder="1" applyAlignment="1">
      <alignment vertical="top" wrapText="1"/>
    </xf>
    <xf numFmtId="49" fontId="2" fillId="6" borderId="29" xfId="0" applyNumberFormat="1" applyFont="1" applyFill="1" applyBorder="1" applyAlignment="1">
      <alignment vertical="top" wrapText="1"/>
    </xf>
    <xf numFmtId="49" fontId="2" fillId="6" borderId="29" xfId="0" applyNumberFormat="1" applyFont="1" applyFill="1" applyBorder="1" applyAlignment="1">
      <alignment horizontal="center" vertical="top" wrapText="1"/>
    </xf>
    <xf numFmtId="3" fontId="2" fillId="7" borderId="18" xfId="0" applyNumberFormat="1" applyFont="1" applyFill="1" applyBorder="1" applyAlignment="1">
      <alignment horizontal="center" vertical="top" wrapText="1"/>
    </xf>
    <xf numFmtId="164" fontId="2" fillId="7" borderId="17" xfId="0" applyNumberFormat="1" applyFont="1" applyFill="1" applyBorder="1" applyAlignment="1">
      <alignment horizontal="center" vertical="top" wrapText="1"/>
    </xf>
    <xf numFmtId="3" fontId="2" fillId="7" borderId="18" xfId="0" applyNumberFormat="1" applyFont="1" applyFill="1" applyBorder="1" applyAlignment="1">
      <alignment vertical="top" wrapText="1"/>
    </xf>
    <xf numFmtId="3" fontId="2" fillId="7" borderId="16" xfId="0" applyNumberFormat="1" applyFont="1" applyFill="1" applyBorder="1" applyAlignment="1">
      <alignment horizontal="center" vertical="top" wrapText="1"/>
    </xf>
    <xf numFmtId="3" fontId="2" fillId="7" borderId="0" xfId="0" applyNumberFormat="1" applyFont="1" applyFill="1" applyBorder="1" applyAlignment="1">
      <alignment vertical="top" wrapText="1"/>
    </xf>
    <xf numFmtId="3" fontId="2" fillId="7" borderId="6" xfId="0" applyNumberFormat="1" applyFont="1" applyFill="1" applyBorder="1" applyAlignment="1">
      <alignment horizontal="left" vertical="top" wrapText="1"/>
    </xf>
    <xf numFmtId="164" fontId="9" fillId="7" borderId="11" xfId="0" applyNumberFormat="1" applyFont="1" applyFill="1" applyBorder="1" applyAlignment="1">
      <alignment horizontal="center" vertical="top" wrapText="1"/>
    </xf>
    <xf numFmtId="49" fontId="9" fillId="4" borderId="8" xfId="0" applyNumberFormat="1" applyFont="1" applyFill="1" applyBorder="1" applyAlignment="1">
      <alignment horizontal="center" vertical="top" wrapText="1"/>
    </xf>
    <xf numFmtId="49" fontId="9" fillId="6" borderId="0" xfId="0" applyNumberFormat="1" applyFont="1" applyFill="1" applyBorder="1" applyAlignment="1">
      <alignment horizontal="center" vertical="top" wrapText="1"/>
    </xf>
    <xf numFmtId="3" fontId="9" fillId="0" borderId="10" xfId="0" applyNumberFormat="1" applyFont="1" applyBorder="1" applyAlignment="1">
      <alignment horizontal="center" vertical="top" wrapText="1"/>
    </xf>
    <xf numFmtId="3" fontId="2" fillId="7" borderId="34" xfId="0" applyNumberFormat="1" applyFont="1" applyFill="1" applyBorder="1" applyAlignment="1">
      <alignment vertical="top" wrapText="1"/>
    </xf>
    <xf numFmtId="49" fontId="9" fillId="4" borderId="28" xfId="0" applyNumberFormat="1" applyFont="1" applyFill="1" applyBorder="1" applyAlignment="1">
      <alignment horizontal="center" vertical="top" wrapText="1"/>
    </xf>
    <xf numFmtId="3" fontId="9" fillId="0" borderId="25" xfId="0" applyNumberFormat="1" applyFont="1" applyFill="1" applyBorder="1" applyAlignment="1">
      <alignment horizontal="center" vertical="top" wrapText="1"/>
    </xf>
    <xf numFmtId="3" fontId="2" fillId="7" borderId="6" xfId="0" applyNumberFormat="1" applyFont="1" applyFill="1" applyBorder="1" applyAlignment="1">
      <alignment horizontal="center" vertical="top" wrapText="1"/>
    </xf>
    <xf numFmtId="164" fontId="2" fillId="7" borderId="36" xfId="0" applyNumberFormat="1" applyFont="1" applyFill="1" applyBorder="1" applyAlignment="1">
      <alignment horizontal="center" vertical="center"/>
    </xf>
    <xf numFmtId="3" fontId="2" fillId="7" borderId="6" xfId="0" applyNumberFormat="1" applyFont="1" applyFill="1" applyBorder="1" applyAlignment="1">
      <alignment vertical="top" wrapText="1"/>
    </xf>
    <xf numFmtId="3" fontId="2" fillId="7" borderId="37" xfId="0" applyNumberFormat="1" applyFont="1" applyFill="1" applyBorder="1" applyAlignment="1">
      <alignment horizontal="center" vertical="top" wrapText="1"/>
    </xf>
    <xf numFmtId="3" fontId="2" fillId="7" borderId="23" xfId="0" applyNumberFormat="1" applyFont="1" applyFill="1" applyBorder="1" applyAlignment="1">
      <alignment vertical="top" wrapText="1"/>
    </xf>
    <xf numFmtId="3" fontId="2" fillId="7" borderId="38" xfId="0" applyNumberFormat="1" applyFont="1" applyFill="1" applyBorder="1" applyAlignment="1">
      <alignment horizontal="center" vertical="top" wrapText="1"/>
    </xf>
    <xf numFmtId="164" fontId="2" fillId="7" borderId="11" xfId="0" applyNumberFormat="1" applyFont="1" applyFill="1" applyBorder="1" applyAlignment="1">
      <alignment horizontal="center" vertical="top"/>
    </xf>
    <xf numFmtId="3" fontId="2" fillId="7" borderId="39" xfId="0" applyNumberFormat="1" applyFont="1" applyFill="1" applyBorder="1" applyAlignment="1">
      <alignment vertical="top" wrapText="1"/>
    </xf>
    <xf numFmtId="3" fontId="2" fillId="7" borderId="13" xfId="0" applyNumberFormat="1" applyFont="1" applyFill="1" applyBorder="1" applyAlignment="1">
      <alignment horizontal="center" vertical="top" wrapText="1"/>
    </xf>
    <xf numFmtId="3" fontId="2" fillId="7" borderId="35" xfId="0" applyNumberFormat="1" applyFont="1" applyFill="1" applyBorder="1" applyAlignment="1">
      <alignment horizontal="center" vertical="top" wrapText="1"/>
    </xf>
    <xf numFmtId="164" fontId="2" fillId="7" borderId="40" xfId="0" applyNumberFormat="1" applyFont="1" applyFill="1" applyBorder="1" applyAlignment="1">
      <alignment horizontal="center" vertical="top"/>
    </xf>
    <xf numFmtId="3" fontId="2" fillId="7" borderId="41" xfId="0" applyNumberFormat="1" applyFont="1" applyFill="1" applyBorder="1" applyAlignment="1">
      <alignment horizontal="center" vertical="top" wrapText="1"/>
    </xf>
    <xf numFmtId="164" fontId="2" fillId="7" borderId="42" xfId="0" applyNumberFormat="1" applyFont="1" applyFill="1" applyBorder="1" applyAlignment="1">
      <alignment horizontal="center" vertical="top"/>
    </xf>
    <xf numFmtId="49" fontId="2" fillId="6" borderId="15" xfId="0" applyNumberFormat="1" applyFont="1" applyFill="1" applyBorder="1" applyAlignment="1">
      <alignment horizontal="center" vertical="top" wrapText="1"/>
    </xf>
    <xf numFmtId="3" fontId="2" fillId="7" borderId="41" xfId="0" applyNumberFormat="1" applyFont="1" applyFill="1" applyBorder="1" applyAlignment="1">
      <alignment vertical="top" wrapText="1"/>
    </xf>
    <xf numFmtId="3" fontId="2" fillId="7" borderId="19" xfId="0" applyNumberFormat="1" applyFont="1" applyFill="1" applyBorder="1" applyAlignment="1">
      <alignment horizontal="center" vertical="top" wrapText="1"/>
    </xf>
    <xf numFmtId="3" fontId="9" fillId="7" borderId="30" xfId="0" applyNumberFormat="1" applyFont="1" applyFill="1" applyBorder="1" applyAlignment="1">
      <alignment horizontal="center" vertical="top" wrapText="1"/>
    </xf>
    <xf numFmtId="3" fontId="9" fillId="7" borderId="25" xfId="0" applyNumberFormat="1" applyFont="1" applyFill="1" applyBorder="1" applyAlignment="1">
      <alignment horizontal="center" vertical="top" wrapText="1"/>
    </xf>
    <xf numFmtId="3" fontId="2" fillId="7" borderId="11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top" wrapText="1"/>
    </xf>
    <xf numFmtId="3" fontId="1" fillId="7" borderId="34" xfId="0" applyNumberFormat="1" applyFont="1" applyFill="1" applyBorder="1" applyAlignment="1">
      <alignment horizontal="center" vertical="top" wrapText="1"/>
    </xf>
    <xf numFmtId="164" fontId="2" fillId="7" borderId="43" xfId="0" applyNumberFormat="1" applyFont="1" applyFill="1" applyBorder="1" applyAlignment="1">
      <alignment horizontal="center" vertical="top" wrapText="1"/>
    </xf>
    <xf numFmtId="3" fontId="2" fillId="7" borderId="44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wrapText="1"/>
    </xf>
    <xf numFmtId="3" fontId="9" fillId="0" borderId="30" xfId="0" applyNumberFormat="1" applyFont="1" applyFill="1" applyBorder="1" applyAlignment="1">
      <alignment horizontal="center" vertical="top" textRotation="180" wrapText="1"/>
    </xf>
    <xf numFmtId="164" fontId="2" fillId="7" borderId="5" xfId="0" applyNumberFormat="1" applyFont="1" applyFill="1" applyBorder="1" applyAlignment="1">
      <alignment horizontal="center" vertical="top"/>
    </xf>
    <xf numFmtId="164" fontId="2" fillId="7" borderId="40" xfId="0" applyNumberFormat="1" applyFont="1" applyFill="1" applyBorder="1" applyAlignment="1">
      <alignment horizontal="center" vertical="top" wrapText="1"/>
    </xf>
    <xf numFmtId="49" fontId="9" fillId="4" borderId="45" xfId="0" applyNumberFormat="1" applyFont="1" applyFill="1" applyBorder="1" applyAlignment="1">
      <alignment horizontal="center" vertical="top" wrapText="1"/>
    </xf>
    <xf numFmtId="49" fontId="9" fillId="5" borderId="29" xfId="0" applyNumberFormat="1" applyFont="1" applyFill="1" applyBorder="1" applyAlignment="1">
      <alignment horizontal="center" vertical="top" wrapText="1"/>
    </xf>
    <xf numFmtId="49" fontId="9" fillId="6" borderId="46" xfId="0" applyNumberFormat="1" applyFont="1" applyFill="1" applyBorder="1" applyAlignment="1">
      <alignment horizontal="center" vertical="top" wrapText="1"/>
    </xf>
    <xf numFmtId="3" fontId="9" fillId="0" borderId="47" xfId="0" applyNumberFormat="1" applyFont="1" applyFill="1" applyBorder="1" applyAlignment="1">
      <alignment horizontal="center" vertical="top" textRotation="180" wrapText="1"/>
    </xf>
    <xf numFmtId="3" fontId="9" fillId="0" borderId="46" xfId="0" applyNumberFormat="1" applyFont="1" applyBorder="1" applyAlignment="1">
      <alignment horizontal="center" vertical="top" wrapText="1"/>
    </xf>
    <xf numFmtId="3" fontId="2" fillId="0" borderId="29" xfId="0" applyNumberFormat="1" applyFont="1" applyFill="1" applyBorder="1" applyAlignment="1">
      <alignment vertical="top" wrapText="1"/>
    </xf>
    <xf numFmtId="3" fontId="9" fillId="0" borderId="30" xfId="0" applyNumberFormat="1" applyFont="1" applyFill="1" applyBorder="1" applyAlignment="1">
      <alignment horizontal="center" vertical="top" textRotation="90" wrapText="1"/>
    </xf>
    <xf numFmtId="164" fontId="2" fillId="7" borderId="36" xfId="0" applyNumberFormat="1" applyFont="1" applyFill="1" applyBorder="1" applyAlignment="1">
      <alignment horizontal="center" vertical="top"/>
    </xf>
    <xf numFmtId="3" fontId="2" fillId="7" borderId="28" xfId="0" applyNumberFormat="1" applyFont="1" applyFill="1" applyBorder="1" applyAlignment="1">
      <alignment horizontal="left" vertical="top" wrapText="1"/>
    </xf>
    <xf numFmtId="49" fontId="9" fillId="6" borderId="9" xfId="0" applyNumberFormat="1" applyFont="1" applyFill="1" applyBorder="1" applyAlignment="1">
      <alignment horizontal="center" vertical="top" wrapText="1"/>
    </xf>
    <xf numFmtId="3" fontId="9" fillId="0" borderId="9" xfId="0" applyNumberFormat="1" applyFont="1" applyFill="1" applyBorder="1" applyAlignment="1">
      <alignment horizontal="center" vertical="top" textRotation="90" wrapText="1"/>
    </xf>
    <xf numFmtId="164" fontId="2" fillId="7" borderId="42" xfId="0" applyNumberFormat="1" applyFont="1" applyFill="1" applyBorder="1" applyAlignment="1">
      <alignment horizontal="center" vertical="top" wrapText="1"/>
    </xf>
    <xf numFmtId="49" fontId="9" fillId="4" borderId="8" xfId="0" applyNumberFormat="1" applyFont="1" applyFill="1" applyBorder="1" applyAlignment="1">
      <alignment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9" fillId="0" borderId="10" xfId="0" applyNumberFormat="1" applyFont="1" applyFill="1" applyBorder="1" applyAlignment="1">
      <alignment horizontal="center" vertical="top" wrapText="1"/>
    </xf>
    <xf numFmtId="164" fontId="1" fillId="7" borderId="11" xfId="0" applyNumberFormat="1" applyFont="1" applyFill="1" applyBorder="1" applyAlignment="1">
      <alignment horizontal="center" vertical="top" wrapText="1"/>
    </xf>
    <xf numFmtId="3" fontId="10" fillId="7" borderId="10" xfId="0" applyNumberFormat="1" applyFont="1" applyFill="1" applyBorder="1" applyAlignment="1">
      <alignment horizontal="center" vertical="top" wrapText="1"/>
    </xf>
    <xf numFmtId="164" fontId="1" fillId="7" borderId="32" xfId="0" applyNumberFormat="1" applyFont="1" applyFill="1" applyBorder="1" applyAlignment="1">
      <alignment horizontal="center" vertical="top" wrapText="1"/>
    </xf>
    <xf numFmtId="164" fontId="1" fillId="7" borderId="5" xfId="0" applyNumberFormat="1" applyFont="1" applyFill="1" applyBorder="1" applyAlignment="1">
      <alignment horizontal="center" vertical="top"/>
    </xf>
    <xf numFmtId="3" fontId="9" fillId="0" borderId="25" xfId="0" applyNumberFormat="1" applyFont="1" applyBorder="1" applyAlignment="1">
      <alignment vertical="top" wrapText="1"/>
    </xf>
    <xf numFmtId="3" fontId="2" fillId="0" borderId="11" xfId="0" applyNumberFormat="1" applyFont="1" applyBorder="1" applyAlignment="1">
      <alignment vertical="top" wrapText="1"/>
    </xf>
    <xf numFmtId="164" fontId="1" fillId="7" borderId="5" xfId="0" applyNumberFormat="1" applyFont="1" applyFill="1" applyBorder="1" applyAlignment="1">
      <alignment horizontal="center" vertical="top" wrapText="1"/>
    </xf>
    <xf numFmtId="164" fontId="1" fillId="7" borderId="17" xfId="0" applyNumberFormat="1" applyFont="1" applyFill="1" applyBorder="1" applyAlignment="1">
      <alignment horizontal="center" vertical="top" wrapText="1"/>
    </xf>
    <xf numFmtId="3" fontId="9" fillId="7" borderId="48" xfId="0" applyNumberFormat="1" applyFont="1" applyFill="1" applyBorder="1" applyAlignment="1">
      <alignment horizontal="left" vertical="top" wrapText="1"/>
    </xf>
    <xf numFmtId="49" fontId="2" fillId="6" borderId="48" xfId="0" applyNumberFormat="1" applyFont="1" applyFill="1" applyBorder="1" applyAlignment="1">
      <alignment horizontal="center" vertical="top" wrapText="1"/>
    </xf>
    <xf numFmtId="3" fontId="2" fillId="7" borderId="48" xfId="0" applyNumberFormat="1" applyFont="1" applyFill="1" applyBorder="1" applyAlignment="1">
      <alignment horizontal="left" vertical="top" wrapText="1"/>
    </xf>
    <xf numFmtId="164" fontId="2" fillId="7" borderId="36" xfId="0" applyNumberFormat="1" applyFont="1" applyFill="1" applyBorder="1" applyAlignment="1">
      <alignment horizontal="center" vertical="top" wrapText="1"/>
    </xf>
    <xf numFmtId="3" fontId="9" fillId="7" borderId="31" xfId="0" applyNumberFormat="1" applyFont="1" applyFill="1" applyBorder="1" applyAlignment="1">
      <alignment vertical="top" wrapText="1"/>
    </xf>
    <xf numFmtId="3" fontId="9" fillId="0" borderId="49" xfId="0" applyNumberFormat="1" applyFont="1" applyFill="1" applyBorder="1" applyAlignment="1">
      <alignment horizontal="center" vertical="top" wrapText="1"/>
    </xf>
    <xf numFmtId="164" fontId="2" fillId="7" borderId="43" xfId="0" applyNumberFormat="1" applyFont="1" applyFill="1" applyBorder="1" applyAlignment="1">
      <alignment horizontal="center" vertical="top"/>
    </xf>
    <xf numFmtId="164" fontId="2" fillId="7" borderId="17" xfId="0" applyNumberFormat="1" applyFont="1" applyFill="1" applyBorder="1" applyAlignment="1">
      <alignment horizontal="center" vertical="top"/>
    </xf>
    <xf numFmtId="3" fontId="2" fillId="7" borderId="41" xfId="0" applyNumberFormat="1" applyFont="1" applyFill="1" applyBorder="1" applyAlignment="1">
      <alignment horizontal="left" vertical="top" wrapText="1"/>
    </xf>
    <xf numFmtId="49" fontId="7" fillId="4" borderId="28" xfId="0" applyNumberFormat="1" applyFont="1" applyFill="1" applyBorder="1" applyAlignment="1">
      <alignment vertical="top" wrapText="1"/>
    </xf>
    <xf numFmtId="49" fontId="7" fillId="5" borderId="9" xfId="0" applyNumberFormat="1" applyFont="1" applyFill="1" applyBorder="1" applyAlignment="1">
      <alignment vertical="top" wrapText="1"/>
    </xf>
    <xf numFmtId="49" fontId="7" fillId="6" borderId="25" xfId="0" applyNumberFormat="1" applyFont="1" applyFill="1" applyBorder="1" applyAlignment="1">
      <alignment vertical="top" wrapText="1"/>
    </xf>
    <xf numFmtId="4" fontId="2" fillId="7" borderId="19" xfId="0" applyNumberFormat="1" applyFont="1" applyFill="1" applyBorder="1" applyAlignment="1">
      <alignment horizontal="center" vertical="top" wrapText="1"/>
    </xf>
    <xf numFmtId="49" fontId="7" fillId="4" borderId="28" xfId="0" applyNumberFormat="1" applyFont="1" applyFill="1" applyBorder="1" applyAlignment="1">
      <alignment horizontal="center" vertical="top" wrapText="1"/>
    </xf>
    <xf numFmtId="49" fontId="7" fillId="5" borderId="9" xfId="0" applyNumberFormat="1" applyFont="1" applyFill="1" applyBorder="1" applyAlignment="1">
      <alignment horizontal="center" vertical="top" wrapText="1"/>
    </xf>
    <xf numFmtId="49" fontId="7" fillId="6" borderId="25" xfId="0" applyNumberFormat="1" applyFont="1" applyFill="1" applyBorder="1" applyAlignment="1">
      <alignment horizontal="center" vertical="top" wrapText="1"/>
    </xf>
    <xf numFmtId="3" fontId="7" fillId="7" borderId="25" xfId="0" applyNumberFormat="1" applyFont="1" applyFill="1" applyBorder="1" applyAlignment="1">
      <alignment horizontal="center" vertical="top" wrapText="1"/>
    </xf>
    <xf numFmtId="3" fontId="1" fillId="7" borderId="23" xfId="0" applyNumberFormat="1" applyFont="1" applyFill="1" applyBorder="1" applyAlignment="1">
      <alignment horizontal="center" vertical="top" wrapText="1"/>
    </xf>
    <xf numFmtId="3" fontId="1" fillId="7" borderId="23" xfId="0" applyNumberFormat="1" applyFont="1" applyFill="1" applyBorder="1" applyAlignment="1">
      <alignment vertical="top" wrapText="1"/>
    </xf>
    <xf numFmtId="3" fontId="1" fillId="7" borderId="38" xfId="0" applyNumberFormat="1" applyFont="1" applyFill="1" applyBorder="1" applyAlignment="1">
      <alignment horizontal="center" vertical="top" wrapText="1"/>
    </xf>
    <xf numFmtId="3" fontId="7" fillId="7" borderId="30" xfId="0" applyNumberFormat="1" applyFont="1" applyFill="1" applyBorder="1" applyAlignment="1">
      <alignment horizontal="center" vertical="top" textRotation="90" wrapText="1"/>
    </xf>
    <xf numFmtId="3" fontId="1" fillId="7" borderId="35" xfId="0" applyNumberFormat="1" applyFont="1" applyFill="1" applyBorder="1" applyAlignment="1">
      <alignment horizontal="center" vertical="top" wrapText="1"/>
    </xf>
    <xf numFmtId="3" fontId="1" fillId="7" borderId="35" xfId="0" applyNumberFormat="1" applyFont="1" applyFill="1" applyBorder="1" applyAlignment="1">
      <alignment vertical="top" wrapText="1"/>
    </xf>
    <xf numFmtId="3" fontId="1" fillId="7" borderId="33" xfId="0" applyNumberFormat="1" applyFont="1" applyFill="1" applyBorder="1" applyAlignment="1">
      <alignment horizontal="center" vertical="top" wrapText="1"/>
    </xf>
    <xf numFmtId="3" fontId="7" fillId="0" borderId="30" xfId="0" applyNumberFormat="1" applyFont="1" applyFill="1" applyBorder="1" applyAlignment="1">
      <alignment horizontal="center" vertical="top" textRotation="90" wrapText="1"/>
    </xf>
    <xf numFmtId="3" fontId="1" fillId="7" borderId="41" xfId="0" applyNumberFormat="1" applyFont="1" applyFill="1" applyBorder="1" applyAlignment="1">
      <alignment vertical="top" wrapText="1"/>
    </xf>
    <xf numFmtId="3" fontId="1" fillId="7" borderId="19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vertical="top" wrapText="1"/>
    </xf>
    <xf numFmtId="49" fontId="7" fillId="6" borderId="9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3" fontId="1" fillId="7" borderId="6" xfId="0" applyNumberFormat="1" applyFont="1" applyFill="1" applyBorder="1" applyAlignment="1">
      <alignment horizontal="left" vertical="top" wrapText="1"/>
    </xf>
    <xf numFmtId="3" fontId="1" fillId="7" borderId="37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top" textRotation="90" wrapText="1"/>
    </xf>
    <xf numFmtId="3" fontId="7" fillId="0" borderId="25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Border="1" applyAlignment="1">
      <alignment horizontal="center" vertical="top" wrapText="1"/>
    </xf>
    <xf numFmtId="3" fontId="1" fillId="7" borderId="18" xfId="0" applyNumberFormat="1" applyFont="1" applyFill="1" applyBorder="1" applyAlignment="1">
      <alignment vertical="top" wrapText="1"/>
    </xf>
    <xf numFmtId="3" fontId="1" fillId="0" borderId="28" xfId="0" applyNumberFormat="1" applyFont="1" applyBorder="1" applyAlignment="1">
      <alignment horizontal="center" vertical="top" wrapText="1"/>
    </xf>
    <xf numFmtId="3" fontId="1" fillId="7" borderId="34" xfId="0" applyNumberFormat="1" applyFont="1" applyFill="1" applyBorder="1" applyAlignment="1">
      <alignment vertical="top" wrapText="1"/>
    </xf>
    <xf numFmtId="0" fontId="2" fillId="7" borderId="37" xfId="0" applyFont="1" applyFill="1" applyBorder="1" applyAlignment="1">
      <alignment horizontal="center" vertical="top" wrapText="1"/>
    </xf>
    <xf numFmtId="0" fontId="11" fillId="7" borderId="19" xfId="0" applyFont="1" applyFill="1" applyBorder="1" applyAlignment="1">
      <alignment horizontal="center" vertical="top" wrapText="1"/>
    </xf>
    <xf numFmtId="49" fontId="7" fillId="4" borderId="8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1" fillId="7" borderId="28" xfId="0" applyNumberFormat="1" applyFont="1" applyFill="1" applyBorder="1" applyAlignment="1">
      <alignment vertical="top" wrapText="1"/>
    </xf>
    <xf numFmtId="49" fontId="9" fillId="4" borderId="14" xfId="0" applyNumberFormat="1" applyFont="1" applyFill="1" applyBorder="1" applyAlignment="1">
      <alignment vertical="top" wrapText="1"/>
    </xf>
    <xf numFmtId="49" fontId="7" fillId="5" borderId="15" xfId="0" applyNumberFormat="1" applyFont="1" applyFill="1" applyBorder="1" applyAlignment="1">
      <alignment vertical="top" wrapText="1"/>
    </xf>
    <xf numFmtId="49" fontId="7" fillId="6" borderId="51" xfId="0" applyNumberFormat="1" applyFont="1" applyFill="1" applyBorder="1" applyAlignment="1">
      <alignment vertical="top" wrapText="1"/>
    </xf>
    <xf numFmtId="49" fontId="2" fillId="6" borderId="15" xfId="0" applyNumberFormat="1" applyFont="1" applyFill="1" applyBorder="1" applyAlignment="1">
      <alignment vertical="top" wrapText="1"/>
    </xf>
    <xf numFmtId="164" fontId="7" fillId="8" borderId="42" xfId="0" applyNumberFormat="1" applyFont="1" applyFill="1" applyBorder="1" applyAlignment="1">
      <alignment horizontal="center" vertical="top" wrapText="1"/>
    </xf>
    <xf numFmtId="0" fontId="13" fillId="7" borderId="16" xfId="0" applyFont="1" applyFill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49" fontId="7" fillId="5" borderId="3" xfId="0" applyNumberFormat="1" applyFont="1" applyFill="1" applyBorder="1" applyAlignment="1">
      <alignment horizontal="center" vertical="top" wrapText="1"/>
    </xf>
    <xf numFmtId="49" fontId="7" fillId="6" borderId="27" xfId="0" applyNumberFormat="1" applyFont="1" applyFill="1" applyBorder="1" applyAlignment="1">
      <alignment horizontal="center" vertical="top" wrapText="1"/>
    </xf>
    <xf numFmtId="49" fontId="2" fillId="6" borderId="27" xfId="0" applyNumberFormat="1" applyFont="1" applyFill="1" applyBorder="1" applyAlignment="1">
      <alignment horizontal="center" vertical="top" wrapText="1"/>
    </xf>
    <xf numFmtId="3" fontId="7" fillId="0" borderId="54" xfId="0" applyNumberFormat="1" applyFont="1" applyFill="1" applyBorder="1" applyAlignment="1">
      <alignment horizontal="center" vertical="top" textRotation="90" wrapText="1"/>
    </xf>
    <xf numFmtId="3" fontId="7" fillId="0" borderId="27" xfId="0" applyNumberFormat="1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 wrapText="1"/>
    </xf>
    <xf numFmtId="3" fontId="1" fillId="7" borderId="20" xfId="0" applyNumberFormat="1" applyFont="1" applyFill="1" applyBorder="1" applyAlignment="1">
      <alignment vertical="top" wrapText="1"/>
    </xf>
    <xf numFmtId="3" fontId="1" fillId="7" borderId="4" xfId="0" applyNumberFormat="1" applyFont="1" applyFill="1" applyBorder="1" applyAlignment="1">
      <alignment horizontal="center" vertical="top" wrapText="1"/>
    </xf>
    <xf numFmtId="3" fontId="1" fillId="7" borderId="48" xfId="0" applyNumberFormat="1" applyFont="1" applyFill="1" applyBorder="1" applyAlignment="1">
      <alignment horizontal="left" vertical="top" wrapText="1"/>
    </xf>
    <xf numFmtId="3" fontId="1" fillId="0" borderId="23" xfId="0" applyNumberFormat="1" applyFont="1" applyBorder="1" applyAlignment="1">
      <alignment horizontal="center" vertical="top" wrapText="1"/>
    </xf>
    <xf numFmtId="3" fontId="13" fillId="7" borderId="38" xfId="0" applyNumberFormat="1" applyFont="1" applyFill="1" applyBorder="1" applyAlignment="1">
      <alignment horizontal="center" vertical="top" wrapText="1"/>
    </xf>
    <xf numFmtId="49" fontId="2" fillId="6" borderId="25" xfId="0" applyNumberFormat="1" applyFont="1" applyFill="1" applyBorder="1" applyAlignment="1">
      <alignment horizontal="center" vertical="top" wrapText="1"/>
    </xf>
    <xf numFmtId="3" fontId="7" fillId="0" borderId="10" xfId="0" applyNumberFormat="1" applyFont="1" applyBorder="1" applyAlignment="1">
      <alignment horizontal="center" vertical="top" wrapText="1"/>
    </xf>
    <xf numFmtId="3" fontId="1" fillId="7" borderId="48" xfId="0" applyNumberFormat="1" applyFont="1" applyFill="1" applyBorder="1" applyAlignment="1">
      <alignment vertical="top" wrapText="1"/>
    </xf>
    <xf numFmtId="3" fontId="1" fillId="0" borderId="23" xfId="0" applyNumberFormat="1" applyFont="1" applyFill="1" applyBorder="1" applyAlignment="1">
      <alignment horizontal="center" vertical="top" wrapText="1"/>
    </xf>
    <xf numFmtId="3" fontId="1" fillId="7" borderId="0" xfId="0" applyNumberFormat="1" applyFont="1" applyFill="1" applyBorder="1" applyAlignment="1">
      <alignment vertical="top" wrapText="1"/>
    </xf>
    <xf numFmtId="49" fontId="9" fillId="4" borderId="18" xfId="0" applyNumberFormat="1" applyFont="1" applyFill="1" applyBorder="1" applyAlignment="1">
      <alignment horizontal="center" vertical="top" wrapText="1"/>
    </xf>
    <xf numFmtId="49" fontId="7" fillId="5" borderId="15" xfId="0" applyNumberFormat="1" applyFont="1" applyFill="1" applyBorder="1" applyAlignment="1">
      <alignment horizontal="center" vertical="top" wrapText="1"/>
    </xf>
    <xf numFmtId="49" fontId="7" fillId="6" borderId="51" xfId="0" applyNumberFormat="1" applyFont="1" applyFill="1" applyBorder="1" applyAlignment="1">
      <alignment horizontal="center" vertical="top" wrapText="1"/>
    </xf>
    <xf numFmtId="49" fontId="2" fillId="6" borderId="51" xfId="0" applyNumberFormat="1" applyFont="1" applyFill="1" applyBorder="1" applyAlignment="1">
      <alignment horizontal="center" vertical="top" wrapText="1"/>
    </xf>
    <xf numFmtId="3" fontId="7" fillId="0" borderId="55" xfId="0" applyNumberFormat="1" applyFont="1" applyFill="1" applyBorder="1" applyAlignment="1">
      <alignment horizontal="center" vertical="top" textRotation="90" wrapText="1"/>
    </xf>
    <xf numFmtId="3" fontId="7" fillId="0" borderId="51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3" fontId="7" fillId="8" borderId="41" xfId="0" applyNumberFormat="1" applyFont="1" applyFill="1" applyBorder="1" applyAlignment="1">
      <alignment horizontal="center" vertical="top" wrapText="1"/>
    </xf>
    <xf numFmtId="3" fontId="1" fillId="7" borderId="16" xfId="0" applyNumberFormat="1" applyFont="1" applyFill="1" applyBorder="1" applyAlignment="1">
      <alignment horizontal="center" vertical="top" wrapText="1"/>
    </xf>
    <xf numFmtId="3" fontId="1" fillId="7" borderId="20" xfId="0" applyNumberFormat="1" applyFont="1" applyFill="1" applyBorder="1" applyAlignment="1">
      <alignment horizontal="center" vertical="top" wrapText="1"/>
    </xf>
    <xf numFmtId="49" fontId="7" fillId="4" borderId="18" xfId="0" applyNumberFormat="1" applyFont="1" applyFill="1" applyBorder="1" applyAlignment="1">
      <alignment horizontal="center" vertical="top" wrapText="1"/>
    </xf>
    <xf numFmtId="3" fontId="1" fillId="7" borderId="15" xfId="0" applyNumberFormat="1" applyFont="1" applyFill="1" applyBorder="1" applyAlignment="1">
      <alignment vertical="top" wrapText="1"/>
    </xf>
    <xf numFmtId="3" fontId="7" fillId="7" borderId="51" xfId="0" applyNumberFormat="1" applyFont="1" applyFill="1" applyBorder="1" applyAlignment="1">
      <alignment horizontal="center" vertical="top" wrapText="1"/>
    </xf>
    <xf numFmtId="3" fontId="7" fillId="0" borderId="27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49" fontId="9" fillId="4" borderId="2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164" fontId="1" fillId="0" borderId="36" xfId="0" applyNumberFormat="1" applyFont="1" applyFill="1" applyBorder="1" applyAlignment="1">
      <alignment horizontal="center" vertical="top" wrapText="1"/>
    </xf>
    <xf numFmtId="3" fontId="1" fillId="7" borderId="6" xfId="0" applyNumberFormat="1" applyFont="1" applyFill="1" applyBorder="1" applyAlignment="1">
      <alignment vertical="top" wrapText="1"/>
    </xf>
    <xf numFmtId="3" fontId="1" fillId="0" borderId="34" xfId="0" applyNumberFormat="1" applyFont="1" applyFill="1" applyBorder="1" applyAlignment="1">
      <alignment horizontal="center" vertical="top" wrapText="1"/>
    </xf>
    <xf numFmtId="164" fontId="1" fillId="0" borderId="43" xfId="0" applyNumberFormat="1" applyFont="1" applyFill="1" applyBorder="1" applyAlignment="1">
      <alignment horizontal="center" vertical="top" wrapText="1"/>
    </xf>
    <xf numFmtId="49" fontId="9" fillId="4" borderId="14" xfId="0" applyNumberFormat="1" applyFont="1" applyFill="1" applyBorder="1" applyAlignment="1">
      <alignment horizontal="center" vertical="top" wrapText="1"/>
    </xf>
    <xf numFmtId="3" fontId="7" fillId="7" borderId="27" xfId="0" applyNumberFormat="1" applyFont="1" applyFill="1" applyBorder="1" applyAlignment="1">
      <alignment horizontal="center" vertical="top" wrapText="1"/>
    </xf>
    <xf numFmtId="164" fontId="1" fillId="7" borderId="36" xfId="0" applyNumberFormat="1" applyFont="1" applyFill="1" applyBorder="1" applyAlignment="1">
      <alignment horizontal="center" vertical="top" wrapText="1"/>
    </xf>
    <xf numFmtId="49" fontId="7" fillId="4" borderId="56" xfId="0" applyNumberFormat="1" applyFont="1" applyFill="1" applyBorder="1" applyAlignment="1">
      <alignment horizontal="center" vertical="top" wrapText="1"/>
    </xf>
    <xf numFmtId="49" fontId="7" fillId="5" borderId="57" xfId="0" applyNumberFormat="1" applyFont="1" applyFill="1" applyBorder="1" applyAlignment="1">
      <alignment horizontal="center" vertical="top" wrapText="1"/>
    </xf>
    <xf numFmtId="164" fontId="7" fillId="5" borderId="18" xfId="0" applyNumberFormat="1" applyFont="1" applyFill="1" applyBorder="1" applyAlignment="1">
      <alignment horizontal="center" vertical="top" wrapText="1"/>
    </xf>
    <xf numFmtId="3" fontId="7" fillId="5" borderId="56" xfId="0" applyNumberFormat="1" applyFont="1" applyFill="1" applyBorder="1" applyAlignment="1">
      <alignment horizontal="center" vertical="top" wrapText="1"/>
    </xf>
    <xf numFmtId="3" fontId="7" fillId="5" borderId="61" xfId="0" applyNumberFormat="1" applyFont="1" applyFill="1" applyBorder="1" applyAlignment="1">
      <alignment horizontal="center" vertical="top" wrapText="1"/>
    </xf>
    <xf numFmtId="164" fontId="7" fillId="4" borderId="56" xfId="0" applyNumberFormat="1" applyFont="1" applyFill="1" applyBorder="1" applyAlignment="1">
      <alignment horizontal="center" vertical="top" wrapText="1"/>
    </xf>
    <xf numFmtId="3" fontId="7" fillId="4" borderId="56" xfId="0" applyNumberFormat="1" applyFont="1" applyFill="1" applyBorder="1" applyAlignment="1">
      <alignment horizontal="center" vertical="top" wrapText="1"/>
    </xf>
    <xf numFmtId="3" fontId="7" fillId="4" borderId="61" xfId="0" applyNumberFormat="1" applyFont="1" applyFill="1" applyBorder="1" applyAlignment="1">
      <alignment horizontal="center" vertical="top" wrapText="1"/>
    </xf>
    <xf numFmtId="49" fontId="7" fillId="4" borderId="20" xfId="0" applyNumberFormat="1" applyFont="1" applyFill="1" applyBorder="1" applyAlignment="1">
      <alignment horizontal="center" vertical="top" wrapText="1"/>
    </xf>
    <xf numFmtId="49" fontId="9" fillId="4" borderId="56" xfId="0" applyNumberFormat="1" applyFont="1" applyFill="1" applyBorder="1" applyAlignment="1">
      <alignment horizontal="center" vertical="top" wrapText="1"/>
    </xf>
    <xf numFmtId="49" fontId="7" fillId="5" borderId="58" xfId="0" applyNumberFormat="1" applyFont="1" applyFill="1" applyBorder="1" applyAlignment="1">
      <alignment horizontal="center" vertical="top" wrapText="1"/>
    </xf>
    <xf numFmtId="3" fontId="2" fillId="7" borderId="3" xfId="0" quotePrefix="1" applyNumberFormat="1" applyFont="1" applyFill="1" applyBorder="1" applyAlignment="1">
      <alignment horizontal="center" vertical="top" wrapText="1"/>
    </xf>
    <xf numFmtId="3" fontId="9" fillId="7" borderId="62" xfId="0" applyNumberFormat="1" applyFont="1" applyFill="1" applyBorder="1" applyAlignment="1">
      <alignment horizontal="center" vertical="top" wrapText="1"/>
    </xf>
    <xf numFmtId="3" fontId="2" fillId="7" borderId="30" xfId="0" applyNumberFormat="1" applyFont="1" applyFill="1" applyBorder="1" applyAlignment="1">
      <alignment horizontal="center" vertical="top" wrapText="1"/>
    </xf>
    <xf numFmtId="164" fontId="2" fillId="7" borderId="28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/>
    </xf>
    <xf numFmtId="3" fontId="2" fillId="7" borderId="15" xfId="0" quotePrefix="1" applyNumberFormat="1" applyFont="1" applyFill="1" applyBorder="1" applyAlignment="1">
      <alignment horizontal="center" vertical="top" wrapText="1"/>
    </xf>
    <xf numFmtId="3" fontId="9" fillId="7" borderId="51" xfId="0" applyNumberFormat="1" applyFont="1" applyFill="1" applyBorder="1" applyAlignment="1">
      <alignment vertical="top" wrapText="1"/>
    </xf>
    <xf numFmtId="3" fontId="9" fillId="8" borderId="63" xfId="0" applyNumberFormat="1" applyFont="1" applyFill="1" applyBorder="1" applyAlignment="1">
      <alignment horizontal="center" vertical="top" wrapText="1"/>
    </xf>
    <xf numFmtId="164" fontId="9" fillId="8" borderId="41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Border="1" applyAlignment="1">
      <alignment horizontal="center" vertical="top" wrapText="1"/>
    </xf>
    <xf numFmtId="3" fontId="1" fillId="6" borderId="20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6" borderId="28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7" fillId="0" borderId="25" xfId="0" applyNumberFormat="1" applyFont="1" applyFill="1" applyBorder="1" applyAlignment="1">
      <alignment horizontal="center" vertical="top" textRotation="180" wrapText="1"/>
    </xf>
    <xf numFmtId="3" fontId="1" fillId="6" borderId="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164" fontId="1" fillId="7" borderId="0" xfId="0" applyNumberFormat="1" applyFont="1" applyFill="1" applyBorder="1" applyAlignment="1">
      <alignment horizontal="center" vertical="top" wrapText="1"/>
    </xf>
    <xf numFmtId="16" fontId="1" fillId="7" borderId="0" xfId="0" applyNumberFormat="1" applyFont="1" applyFill="1" applyBorder="1" applyAlignment="1">
      <alignment horizontal="center" vertical="top" wrapText="1"/>
    </xf>
    <xf numFmtId="3" fontId="7" fillId="0" borderId="9" xfId="0" applyNumberFormat="1" applyFont="1" applyFill="1" applyBorder="1" applyAlignment="1">
      <alignment horizontal="center" vertical="top" textRotation="180" wrapText="1"/>
    </xf>
    <xf numFmtId="49" fontId="2" fillId="7" borderId="35" xfId="1" applyNumberFormat="1" applyFont="1" applyFill="1" applyBorder="1" applyAlignment="1">
      <alignment horizontal="center" vertical="top"/>
    </xf>
    <xf numFmtId="164" fontId="2" fillId="10" borderId="40" xfId="1" applyNumberFormat="1" applyFont="1" applyFill="1" applyBorder="1" applyAlignment="1">
      <alignment horizontal="center" vertical="top"/>
    </xf>
    <xf numFmtId="167" fontId="2" fillId="11" borderId="33" xfId="1" applyNumberFormat="1" applyFont="1" applyFill="1" applyBorder="1" applyAlignment="1">
      <alignment horizontal="center" vertical="top" wrapText="1"/>
    </xf>
    <xf numFmtId="164" fontId="1" fillId="7" borderId="0" xfId="0" applyNumberFormat="1" applyFont="1" applyFill="1" applyBorder="1" applyAlignment="1">
      <alignment vertical="top" wrapText="1"/>
    </xf>
    <xf numFmtId="3" fontId="7" fillId="0" borderId="9" xfId="0" applyNumberFormat="1" applyFont="1" applyBorder="1" applyAlignment="1">
      <alignment horizontal="center" vertical="top" wrapText="1"/>
    </xf>
    <xf numFmtId="49" fontId="2" fillId="7" borderId="23" xfId="1" applyNumberFormat="1" applyFont="1" applyFill="1" applyBorder="1" applyAlignment="1">
      <alignment horizontal="center" vertical="top"/>
    </xf>
    <xf numFmtId="164" fontId="2" fillId="10" borderId="32" xfId="1" applyNumberFormat="1" applyFont="1" applyFill="1" applyBorder="1" applyAlignment="1">
      <alignment horizontal="center" vertical="top"/>
    </xf>
    <xf numFmtId="167" fontId="2" fillId="11" borderId="44" xfId="1" applyNumberFormat="1" applyFont="1" applyFill="1" applyBorder="1" applyAlignment="1">
      <alignment horizontal="center" vertical="top" wrapText="1"/>
    </xf>
    <xf numFmtId="49" fontId="2" fillId="7" borderId="28" xfId="1" applyNumberFormat="1" applyFont="1" applyFill="1" applyBorder="1" applyAlignment="1">
      <alignment horizontal="center" vertical="top"/>
    </xf>
    <xf numFmtId="164" fontId="2" fillId="10" borderId="11" xfId="1" applyNumberFormat="1" applyFont="1" applyFill="1" applyBorder="1" applyAlignment="1">
      <alignment horizontal="center" vertical="top"/>
    </xf>
    <xf numFmtId="167" fontId="2" fillId="11" borderId="10" xfId="1" applyNumberFormat="1" applyFont="1" applyFill="1" applyBorder="1" applyAlignment="1">
      <alignment horizontal="center" vertical="top" wrapText="1"/>
    </xf>
    <xf numFmtId="3" fontId="7" fillId="0" borderId="29" xfId="0" applyNumberFormat="1" applyFont="1" applyBorder="1" applyAlignment="1">
      <alignment horizontal="center" vertical="top" wrapText="1"/>
    </xf>
    <xf numFmtId="3" fontId="7" fillId="0" borderId="46" xfId="0" applyNumberFormat="1" applyFont="1" applyBorder="1" applyAlignment="1">
      <alignment horizontal="center" vertical="top" wrapText="1"/>
    </xf>
    <xf numFmtId="165" fontId="2" fillId="0" borderId="43" xfId="0" applyNumberFormat="1" applyFont="1" applyBorder="1" applyAlignment="1">
      <alignment horizontal="center" vertical="top" wrapText="1"/>
    </xf>
    <xf numFmtId="3" fontId="1" fillId="7" borderId="44" xfId="0" applyNumberFormat="1" applyFont="1" applyFill="1" applyBorder="1" applyAlignment="1">
      <alignment horizontal="center" vertical="top" wrapText="1"/>
    </xf>
    <xf numFmtId="3" fontId="7" fillId="7" borderId="9" xfId="0" applyNumberFormat="1" applyFont="1" applyFill="1" applyBorder="1" applyAlignment="1">
      <alignment horizontal="center" vertical="top" wrapText="1"/>
    </xf>
    <xf numFmtId="49" fontId="2" fillId="7" borderId="64" xfId="1" applyNumberFormat="1" applyFont="1" applyFill="1" applyBorder="1" applyAlignment="1">
      <alignment horizontal="center" vertical="top"/>
    </xf>
    <xf numFmtId="167" fontId="2" fillId="11" borderId="10" xfId="1" applyNumberFormat="1" applyFont="1" applyFill="1" applyBorder="1" applyAlignment="1">
      <alignment horizontal="center" vertical="top"/>
    </xf>
    <xf numFmtId="3" fontId="7" fillId="7" borderId="10" xfId="0" applyNumberFormat="1" applyFont="1" applyFill="1" applyBorder="1" applyAlignment="1">
      <alignment horizontal="center" vertical="top" wrapText="1"/>
    </xf>
    <xf numFmtId="165" fontId="2" fillId="7" borderId="40" xfId="0" applyNumberFormat="1" applyFont="1" applyFill="1" applyBorder="1" applyAlignment="1">
      <alignment horizontal="center" vertical="top" wrapText="1"/>
    </xf>
    <xf numFmtId="49" fontId="2" fillId="12" borderId="23" xfId="1" applyNumberFormat="1" applyFont="1" applyFill="1" applyBorder="1" applyAlignment="1">
      <alignment horizontal="center" vertical="top" wrapText="1"/>
    </xf>
    <xf numFmtId="164" fontId="2" fillId="12" borderId="32" xfId="1" applyNumberFormat="1" applyFont="1" applyFill="1" applyBorder="1" applyAlignment="1">
      <alignment horizontal="center" vertical="top"/>
    </xf>
    <xf numFmtId="168" fontId="2" fillId="11" borderId="35" xfId="1" applyNumberFormat="1" applyFont="1" applyFill="1" applyBorder="1" applyAlignment="1">
      <alignment vertical="top" wrapText="1"/>
    </xf>
    <xf numFmtId="167" fontId="2" fillId="11" borderId="33" xfId="1" applyNumberFormat="1" applyFont="1" applyFill="1" applyBorder="1" applyAlignment="1">
      <alignment horizontal="center" vertical="top"/>
    </xf>
    <xf numFmtId="165" fontId="2" fillId="7" borderId="34" xfId="0" applyNumberFormat="1" applyFont="1" applyFill="1" applyBorder="1" applyAlignment="1">
      <alignment horizontal="center" vertical="top" wrapText="1"/>
    </xf>
    <xf numFmtId="168" fontId="2" fillId="11" borderId="34" xfId="1" applyNumberFormat="1" applyFont="1" applyFill="1" applyBorder="1" applyAlignment="1">
      <alignment vertical="top" wrapText="1"/>
    </xf>
    <xf numFmtId="167" fontId="2" fillId="11" borderId="44" xfId="1" applyNumberFormat="1" applyFont="1" applyFill="1" applyBorder="1" applyAlignment="1">
      <alignment horizontal="center" vertical="top"/>
    </xf>
    <xf numFmtId="3" fontId="7" fillId="7" borderId="31" xfId="0" applyNumberFormat="1" applyFont="1" applyFill="1" applyBorder="1" applyAlignment="1">
      <alignment horizontal="center" vertical="top" wrapText="1"/>
    </xf>
    <xf numFmtId="165" fontId="2" fillId="7" borderId="43" xfId="0" applyNumberFormat="1" applyFont="1" applyFill="1" applyBorder="1" applyAlignment="1">
      <alignment horizontal="center" vertical="top" wrapText="1"/>
    </xf>
    <xf numFmtId="49" fontId="2" fillId="7" borderId="34" xfId="1" applyNumberFormat="1" applyFont="1" applyFill="1" applyBorder="1" applyAlignment="1">
      <alignment horizontal="center" vertical="top"/>
    </xf>
    <xf numFmtId="164" fontId="2" fillId="10" borderId="43" xfId="1" applyNumberFormat="1" applyFont="1" applyFill="1" applyBorder="1" applyAlignment="1">
      <alignment horizontal="center" vertical="top"/>
    </xf>
    <xf numFmtId="167" fontId="2" fillId="11" borderId="23" xfId="1" applyNumberFormat="1" applyFont="1" applyFill="1" applyBorder="1" applyAlignment="1">
      <alignment vertical="top" wrapText="1"/>
    </xf>
    <xf numFmtId="167" fontId="2" fillId="11" borderId="38" xfId="1" applyNumberFormat="1" applyFont="1" applyFill="1" applyBorder="1" applyAlignment="1">
      <alignment horizontal="center" vertical="top" wrapText="1"/>
    </xf>
    <xf numFmtId="49" fontId="7" fillId="7" borderId="25" xfId="0" applyNumberFormat="1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center" vertical="top" wrapText="1"/>
    </xf>
    <xf numFmtId="49" fontId="2" fillId="7" borderId="27" xfId="0" applyNumberFormat="1" applyFont="1" applyFill="1" applyBorder="1" applyAlignment="1">
      <alignment horizontal="center" vertical="top" wrapText="1"/>
    </xf>
    <xf numFmtId="3" fontId="7" fillId="7" borderId="21" xfId="0" applyNumberFormat="1" applyFont="1" applyFill="1" applyBorder="1" applyAlignment="1">
      <alignment horizontal="center" vertical="top" wrapText="1"/>
    </xf>
    <xf numFmtId="3" fontId="7" fillId="7" borderId="4" xfId="0" applyNumberFormat="1" applyFont="1" applyFill="1" applyBorder="1" applyAlignment="1">
      <alignment horizontal="center" vertical="top" wrapText="1"/>
    </xf>
    <xf numFmtId="49" fontId="2" fillId="6" borderId="62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165" fontId="2" fillId="7" borderId="0" xfId="0" applyNumberFormat="1" applyFont="1" applyFill="1" applyBorder="1" applyAlignment="1">
      <alignment horizontal="center" vertical="top" wrapText="1"/>
    </xf>
    <xf numFmtId="49" fontId="2" fillId="6" borderId="46" xfId="0" applyNumberFormat="1" applyFont="1" applyFill="1" applyBorder="1" applyAlignment="1">
      <alignment horizontal="center" vertical="top" wrapText="1"/>
    </xf>
    <xf numFmtId="3" fontId="9" fillId="7" borderId="10" xfId="0" applyNumberFormat="1" applyFont="1" applyFill="1" applyBorder="1" applyAlignment="1">
      <alignment horizontal="center" vertical="top" wrapText="1"/>
    </xf>
    <xf numFmtId="0" fontId="2" fillId="7" borderId="28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center" vertical="top" wrapText="1"/>
    </xf>
    <xf numFmtId="49" fontId="7" fillId="4" borderId="14" xfId="0" applyNumberFormat="1" applyFont="1" applyFill="1" applyBorder="1" applyAlignment="1">
      <alignment horizontal="center" vertical="top" wrapText="1"/>
    </xf>
    <xf numFmtId="49" fontId="9" fillId="6" borderId="51" xfId="0" applyNumberFormat="1" applyFont="1" applyFill="1" applyBorder="1" applyAlignment="1">
      <alignment horizontal="center" vertical="top" wrapText="1"/>
    </xf>
    <xf numFmtId="164" fontId="9" fillId="8" borderId="42" xfId="0" applyNumberFormat="1" applyFont="1" applyFill="1" applyBorder="1" applyAlignment="1">
      <alignment horizontal="center" vertical="top" wrapText="1"/>
    </xf>
    <xf numFmtId="3" fontId="2" fillId="6" borderId="16" xfId="0" applyNumberFormat="1" applyFont="1" applyFill="1" applyBorder="1" applyAlignment="1">
      <alignment horizontal="center" vertical="top" wrapText="1"/>
    </xf>
    <xf numFmtId="3" fontId="9" fillId="0" borderId="21" xfId="0" applyNumberFormat="1" applyFont="1" applyBorder="1" applyAlignment="1">
      <alignment horizontal="center" vertical="top" wrapText="1"/>
    </xf>
    <xf numFmtId="164" fontId="2" fillId="0" borderId="20" xfId="0" applyNumberFormat="1" applyFont="1" applyFill="1" applyBorder="1" applyAlignment="1">
      <alignment horizontal="center" vertical="top" wrapText="1"/>
    </xf>
    <xf numFmtId="3" fontId="9" fillId="0" borderId="9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164" fontId="2" fillId="0" borderId="28" xfId="0" applyNumberFormat="1" applyFont="1" applyFill="1" applyBorder="1" applyAlignment="1">
      <alignment horizontal="center" vertical="top" wrapText="1"/>
    </xf>
    <xf numFmtId="49" fontId="2" fillId="7" borderId="66" xfId="1" applyNumberFormat="1" applyFont="1" applyFill="1" applyBorder="1" applyAlignment="1">
      <alignment horizontal="center" vertical="top"/>
    </xf>
    <xf numFmtId="164" fontId="2" fillId="10" borderId="35" xfId="1" applyNumberFormat="1" applyFont="1" applyFill="1" applyBorder="1" applyAlignment="1">
      <alignment horizontal="center" vertical="top"/>
    </xf>
    <xf numFmtId="49" fontId="2" fillId="7" borderId="67" xfId="1" applyNumberFormat="1" applyFont="1" applyFill="1" applyBorder="1" applyAlignment="1">
      <alignment horizontal="center" vertical="top"/>
    </xf>
    <xf numFmtId="164" fontId="2" fillId="10" borderId="28" xfId="1" applyNumberFormat="1" applyFont="1" applyFill="1" applyBorder="1" applyAlignment="1">
      <alignment horizontal="center" vertical="top"/>
    </xf>
    <xf numFmtId="3" fontId="9" fillId="7" borderId="9" xfId="0" applyNumberFormat="1" applyFont="1" applyFill="1" applyBorder="1" applyAlignment="1">
      <alignment horizontal="center" vertical="top" wrapText="1"/>
    </xf>
    <xf numFmtId="49" fontId="2" fillId="0" borderId="68" xfId="1" applyNumberFormat="1" applyFont="1" applyFill="1" applyBorder="1" applyAlignment="1">
      <alignment horizontal="center" vertical="top"/>
    </xf>
    <xf numFmtId="164" fontId="2" fillId="10" borderId="69" xfId="1" applyNumberFormat="1" applyFont="1" applyFill="1" applyBorder="1" applyAlignment="1">
      <alignment horizontal="center" vertical="top"/>
    </xf>
    <xf numFmtId="167" fontId="2" fillId="10" borderId="23" xfId="1" applyNumberFormat="1" applyFont="1" applyFill="1" applyBorder="1" applyAlignment="1">
      <alignment horizontal="left" vertical="top" wrapText="1"/>
    </xf>
    <xf numFmtId="167" fontId="2" fillId="10" borderId="38" xfId="1" applyNumberFormat="1" applyFont="1" applyFill="1" applyBorder="1" applyAlignment="1">
      <alignment horizontal="center" vertical="top"/>
    </xf>
    <xf numFmtId="49" fontId="2" fillId="0" borderId="70" xfId="1" applyNumberFormat="1" applyFont="1" applyFill="1" applyBorder="1" applyAlignment="1">
      <alignment horizontal="center" vertical="top"/>
    </xf>
    <xf numFmtId="167" fontId="2" fillId="10" borderId="28" xfId="1" applyNumberFormat="1" applyFont="1" applyFill="1" applyBorder="1" applyAlignment="1">
      <alignment horizontal="left" vertical="top" wrapText="1"/>
    </xf>
    <xf numFmtId="167" fontId="2" fillId="10" borderId="10" xfId="1" applyNumberFormat="1" applyFont="1" applyFill="1" applyBorder="1" applyAlignment="1">
      <alignment horizontal="center" vertical="top"/>
    </xf>
    <xf numFmtId="164" fontId="2" fillId="10" borderId="23" xfId="1" applyNumberFormat="1" applyFont="1" applyFill="1" applyBorder="1" applyAlignment="1">
      <alignment horizontal="center" vertical="top"/>
    </xf>
    <xf numFmtId="164" fontId="2" fillId="7" borderId="34" xfId="1" applyNumberFormat="1" applyFont="1" applyFill="1" applyBorder="1" applyAlignment="1"/>
    <xf numFmtId="164" fontId="2" fillId="7" borderId="44" xfId="1" applyNumberFormat="1" applyFont="1" applyFill="1" applyBorder="1" applyAlignment="1"/>
    <xf numFmtId="164" fontId="2" fillId="10" borderId="71" xfId="1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7" borderId="25" xfId="0" applyNumberFormat="1" applyFont="1" applyFill="1" applyBorder="1" applyAlignment="1">
      <alignment horizontal="center" vertical="top" wrapText="1"/>
    </xf>
    <xf numFmtId="49" fontId="2" fillId="0" borderId="66" xfId="1" applyNumberFormat="1" applyFont="1" applyFill="1" applyBorder="1" applyAlignment="1">
      <alignment horizontal="center" vertical="top"/>
    </xf>
    <xf numFmtId="164" fontId="2" fillId="10" borderId="72" xfId="1" applyNumberFormat="1" applyFont="1" applyFill="1" applyBorder="1" applyAlignment="1">
      <alignment horizontal="center" vertical="top"/>
    </xf>
    <xf numFmtId="167" fontId="2" fillId="11" borderId="73" xfId="1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left" vertical="center" wrapText="1"/>
    </xf>
    <xf numFmtId="167" fontId="2" fillId="11" borderId="74" xfId="1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left" vertical="top" wrapText="1"/>
    </xf>
    <xf numFmtId="49" fontId="7" fillId="6" borderId="0" xfId="0" applyNumberFormat="1" applyFont="1" applyFill="1" applyBorder="1" applyAlignment="1">
      <alignment horizontal="center" vertical="top" wrapText="1"/>
    </xf>
    <xf numFmtId="164" fontId="7" fillId="8" borderId="41" xfId="0" applyNumberFormat="1" applyFont="1" applyFill="1" applyBorder="1" applyAlignment="1">
      <alignment horizontal="center" vertical="top" wrapText="1"/>
    </xf>
    <xf numFmtId="167" fontId="2" fillId="11" borderId="18" xfId="1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vertical="top" wrapText="1"/>
    </xf>
    <xf numFmtId="3" fontId="7" fillId="6" borderId="3" xfId="0" applyNumberFormat="1" applyFont="1" applyFill="1" applyBorder="1" applyAlignment="1">
      <alignment horizontal="center" vertical="top" wrapText="1"/>
    </xf>
    <xf numFmtId="3" fontId="7" fillId="0" borderId="21" xfId="0" applyNumberFormat="1" applyFont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164" fontId="1" fillId="0" borderId="20" xfId="0" applyNumberFormat="1" applyFont="1" applyFill="1" applyBorder="1" applyAlignment="1">
      <alignment horizontal="center" vertical="top" wrapText="1"/>
    </xf>
    <xf numFmtId="3" fontId="7" fillId="6" borderId="9" xfId="0" applyNumberFormat="1" applyFont="1" applyFill="1" applyBorder="1" applyAlignment="1">
      <alignment horizontal="center" vertical="top" wrapText="1"/>
    </xf>
    <xf numFmtId="164" fontId="1" fillId="0" borderId="28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49" fontId="2" fillId="0" borderId="75" xfId="1" applyNumberFormat="1" applyFont="1" applyFill="1" applyBorder="1" applyAlignment="1">
      <alignment horizontal="center" vertical="top" wrapText="1"/>
    </xf>
    <xf numFmtId="167" fontId="2" fillId="11" borderId="71" xfId="1" applyNumberFormat="1" applyFont="1" applyFill="1" applyBorder="1" applyAlignment="1">
      <alignment vertical="top" wrapText="1"/>
    </xf>
    <xf numFmtId="167" fontId="2" fillId="11" borderId="74" xfId="1" applyNumberFormat="1" applyFont="1" applyFill="1" applyBorder="1" applyAlignment="1">
      <alignment horizontal="center" vertical="top" wrapText="1"/>
    </xf>
    <xf numFmtId="164" fontId="2" fillId="10" borderId="34" xfId="1" applyNumberFormat="1" applyFont="1" applyFill="1" applyBorder="1" applyAlignment="1">
      <alignment horizontal="center" vertical="top"/>
    </xf>
    <xf numFmtId="167" fontId="2" fillId="11" borderId="34" xfId="1" applyNumberFormat="1" applyFont="1" applyFill="1" applyBorder="1" applyAlignment="1">
      <alignment vertical="top" wrapText="1"/>
    </xf>
    <xf numFmtId="49" fontId="2" fillId="0" borderId="76" xfId="1" applyNumberFormat="1" applyFont="1" applyFill="1" applyBorder="1" applyAlignment="1">
      <alignment horizontal="center" vertical="top"/>
    </xf>
    <xf numFmtId="167" fontId="2" fillId="11" borderId="28" xfId="1" applyNumberFormat="1" applyFont="1" applyFill="1" applyBorder="1" applyAlignment="1">
      <alignment vertical="top" wrapText="1"/>
    </xf>
    <xf numFmtId="3" fontId="7" fillId="6" borderId="27" xfId="0" applyNumberFormat="1" applyFont="1" applyFill="1" applyBorder="1" applyAlignment="1">
      <alignment horizontal="center" vertical="top" wrapText="1"/>
    </xf>
    <xf numFmtId="3" fontId="1" fillId="6" borderId="5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3" fontId="7" fillId="7" borderId="9" xfId="0" applyNumberFormat="1" applyFont="1" applyFill="1" applyBorder="1" applyAlignment="1">
      <alignment horizontal="center" vertical="top" textRotation="90" wrapText="1"/>
    </xf>
    <xf numFmtId="3" fontId="7" fillId="7" borderId="62" xfId="0" applyNumberFormat="1" applyFont="1" applyFill="1" applyBorder="1" applyAlignment="1">
      <alignment horizontal="center" vertical="top" wrapText="1"/>
    </xf>
    <xf numFmtId="3" fontId="1" fillId="0" borderId="77" xfId="0" applyNumberFormat="1" applyFont="1" applyFill="1" applyBorder="1" applyAlignment="1">
      <alignment horizontal="center" vertical="top" wrapText="1"/>
    </xf>
    <xf numFmtId="3" fontId="1" fillId="7" borderId="33" xfId="0" applyNumberFormat="1" applyFont="1" applyFill="1" applyBorder="1" applyAlignment="1">
      <alignment horizontal="center" vertical="top"/>
    </xf>
    <xf numFmtId="49" fontId="7" fillId="7" borderId="9" xfId="0" applyNumberFormat="1" applyFont="1" applyFill="1" applyBorder="1" applyAlignment="1">
      <alignment horizontal="center" vertical="top" wrapText="1"/>
    </xf>
    <xf numFmtId="49" fontId="2" fillId="7" borderId="29" xfId="0" applyNumberFormat="1" applyFont="1" applyFill="1" applyBorder="1" applyAlignment="1">
      <alignment horizontal="center" vertical="top" wrapText="1"/>
    </xf>
    <xf numFmtId="3" fontId="7" fillId="7" borderId="0" xfId="0" applyNumberFormat="1" applyFont="1" applyFill="1" applyBorder="1" applyAlignment="1">
      <alignment horizontal="center" vertical="top" textRotation="90" wrapText="1"/>
    </xf>
    <xf numFmtId="164" fontId="1" fillId="7" borderId="11" xfId="0" applyNumberFormat="1" applyFont="1" applyFill="1" applyBorder="1" applyAlignment="1">
      <alignment horizontal="center" vertical="top"/>
    </xf>
    <xf numFmtId="49" fontId="7" fillId="7" borderId="25" xfId="0" applyNumberFormat="1" applyFont="1" applyFill="1" applyBorder="1" applyAlignment="1">
      <alignment horizontal="center" vertical="top"/>
    </xf>
    <xf numFmtId="49" fontId="2" fillId="7" borderId="9" xfId="0" applyNumberFormat="1" applyFont="1" applyFill="1" applyBorder="1" applyAlignment="1">
      <alignment horizontal="center" vertical="top"/>
    </xf>
    <xf numFmtId="3" fontId="1" fillId="7" borderId="11" xfId="0" applyNumberFormat="1" applyFont="1" applyFill="1" applyBorder="1" applyAlignment="1">
      <alignment horizontal="center" vertical="top"/>
    </xf>
    <xf numFmtId="164" fontId="1" fillId="7" borderId="38" xfId="0" applyNumberFormat="1" applyFont="1" applyFill="1" applyBorder="1" applyAlignment="1">
      <alignment horizontal="center" vertical="top" wrapText="1"/>
    </xf>
    <xf numFmtId="3" fontId="1" fillId="7" borderId="38" xfId="0" applyNumberFormat="1" applyFont="1" applyFill="1" applyBorder="1" applyAlignment="1">
      <alignment horizontal="center" vertical="top"/>
    </xf>
    <xf numFmtId="49" fontId="7" fillId="4" borderId="8" xfId="0" applyNumberFormat="1" applyFont="1" applyFill="1" applyBorder="1" applyAlignment="1">
      <alignment horizontal="center" vertical="top"/>
    </xf>
    <xf numFmtId="49" fontId="7" fillId="6" borderId="25" xfId="0" applyNumberFormat="1" applyFont="1" applyFill="1" applyBorder="1" applyAlignment="1">
      <alignment horizontal="center" vertical="top"/>
    </xf>
    <xf numFmtId="49" fontId="2" fillId="6" borderId="48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49" fontId="7" fillId="6" borderId="0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horizontal="center" vertical="top"/>
    </xf>
    <xf numFmtId="3" fontId="7" fillId="7" borderId="0" xfId="0" applyNumberFormat="1" applyFont="1" applyFill="1" applyBorder="1" applyAlignment="1">
      <alignment horizontal="center" vertical="top" wrapText="1"/>
    </xf>
    <xf numFmtId="49" fontId="7" fillId="4" borderId="50" xfId="0" applyNumberFormat="1" applyFont="1" applyFill="1" applyBorder="1" applyAlignment="1">
      <alignment horizontal="center" vertical="top" wrapText="1"/>
    </xf>
    <xf numFmtId="49" fontId="7" fillId="5" borderId="60" xfId="0" applyNumberFormat="1" applyFont="1" applyFill="1" applyBorder="1" applyAlignment="1">
      <alignment horizontal="center" vertical="top" wrapText="1"/>
    </xf>
    <xf numFmtId="164" fontId="7" fillId="5" borderId="50" xfId="0" applyNumberFormat="1" applyFont="1" applyFill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vertical="top" wrapText="1"/>
    </xf>
    <xf numFmtId="49" fontId="7" fillId="5" borderId="3" xfId="0" applyNumberFormat="1" applyFont="1" applyFill="1" applyBorder="1" applyAlignment="1">
      <alignment vertical="top" wrapText="1"/>
    </xf>
    <xf numFmtId="49" fontId="7" fillId="6" borderId="3" xfId="0" applyNumberFormat="1" applyFont="1" applyFill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center" vertical="top" textRotation="90" wrapText="1"/>
    </xf>
    <xf numFmtId="164" fontId="1" fillId="7" borderId="79" xfId="0" applyNumberFormat="1" applyFont="1" applyFill="1" applyBorder="1" applyAlignment="1">
      <alignment horizontal="center" vertical="top" wrapText="1"/>
    </xf>
    <xf numFmtId="3" fontId="1" fillId="7" borderId="37" xfId="0" applyNumberFormat="1" applyFont="1" applyFill="1" applyBorder="1" applyAlignment="1">
      <alignment horizontal="center" vertical="top"/>
    </xf>
    <xf numFmtId="49" fontId="7" fillId="4" borderId="45" xfId="0" applyNumberFormat="1" applyFont="1" applyFill="1" applyBorder="1" applyAlignment="1">
      <alignment vertical="top" wrapText="1"/>
    </xf>
    <xf numFmtId="49" fontId="7" fillId="5" borderId="29" xfId="0" applyNumberFormat="1" applyFont="1" applyFill="1" applyBorder="1" applyAlignment="1">
      <alignment vertical="top" wrapText="1"/>
    </xf>
    <xf numFmtId="49" fontId="7" fillId="6" borderId="46" xfId="0" applyNumberFormat="1" applyFont="1" applyFill="1" applyBorder="1" applyAlignment="1">
      <alignment horizontal="center" vertical="top" wrapText="1"/>
    </xf>
    <xf numFmtId="3" fontId="7" fillId="0" borderId="29" xfId="0" applyNumberFormat="1" applyFont="1" applyFill="1" applyBorder="1" applyAlignment="1">
      <alignment horizontal="center" vertical="top" textRotation="90" wrapText="1"/>
    </xf>
    <xf numFmtId="3" fontId="7" fillId="0" borderId="46" xfId="0" applyNumberFormat="1" applyFont="1" applyFill="1" applyBorder="1" applyAlignment="1">
      <alignment horizontal="center" vertical="top" wrapText="1"/>
    </xf>
    <xf numFmtId="3" fontId="7" fillId="8" borderId="23" xfId="0" applyNumberFormat="1" applyFont="1" applyFill="1" applyBorder="1" applyAlignment="1">
      <alignment horizontal="center" vertical="top" wrapText="1"/>
    </xf>
    <xf numFmtId="164" fontId="7" fillId="8" borderId="23" xfId="0" applyNumberFormat="1" applyFont="1" applyFill="1" applyBorder="1" applyAlignment="1">
      <alignment horizontal="center" vertical="top" wrapText="1"/>
    </xf>
    <xf numFmtId="3" fontId="7" fillId="0" borderId="25" xfId="0" applyNumberFormat="1" applyFont="1" applyFill="1" applyBorder="1" applyAlignment="1">
      <alignment horizontal="center" vertical="top" textRotation="90" wrapText="1"/>
    </xf>
    <xf numFmtId="164" fontId="1" fillId="0" borderId="8" xfId="0" applyNumberFormat="1" applyFont="1" applyBorder="1" applyAlignment="1">
      <alignment horizontal="center" vertical="top" wrapText="1"/>
    </xf>
    <xf numFmtId="49" fontId="7" fillId="6" borderId="25" xfId="0" applyNumberFormat="1" applyFont="1" applyFill="1" applyBorder="1" applyAlignment="1">
      <alignment vertical="top"/>
    </xf>
    <xf numFmtId="49" fontId="2" fillId="6" borderId="62" xfId="0" applyNumberFormat="1" applyFont="1" applyFill="1" applyBorder="1" applyAlignment="1">
      <alignment horizontal="center" vertical="top"/>
    </xf>
    <xf numFmtId="49" fontId="2" fillId="6" borderId="31" xfId="0" applyNumberFormat="1" applyFont="1" applyFill="1" applyBorder="1" applyAlignment="1">
      <alignment horizontal="center" vertical="top"/>
    </xf>
    <xf numFmtId="3" fontId="7" fillId="7" borderId="25" xfId="0" applyNumberFormat="1" applyFont="1" applyFill="1" applyBorder="1" applyAlignment="1">
      <alignment horizontal="center" vertical="top" textRotation="90" wrapText="1"/>
    </xf>
    <xf numFmtId="164" fontId="1" fillId="7" borderId="12" xfId="0" applyNumberFormat="1" applyFont="1" applyFill="1" applyBorder="1" applyAlignment="1">
      <alignment horizontal="center" vertical="top" wrapText="1"/>
    </xf>
    <xf numFmtId="3" fontId="1" fillId="7" borderId="0" xfId="0" applyNumberFormat="1" applyFont="1" applyFill="1" applyBorder="1" applyAlignment="1">
      <alignment vertical="top"/>
    </xf>
    <xf numFmtId="49" fontId="2" fillId="6" borderId="25" xfId="0" applyNumberFormat="1" applyFont="1" applyFill="1" applyBorder="1" applyAlignment="1">
      <alignment horizontal="center" vertical="top"/>
    </xf>
    <xf numFmtId="3" fontId="1" fillId="7" borderId="28" xfId="0" applyNumberFormat="1" applyFont="1" applyFill="1" applyBorder="1" applyAlignment="1">
      <alignment horizontal="center" vertical="top" wrapText="1"/>
    </xf>
    <xf numFmtId="164" fontId="1" fillId="7" borderId="8" xfId="0" applyNumberFormat="1" applyFont="1" applyFill="1" applyBorder="1" applyAlignment="1">
      <alignment horizontal="center" vertical="top" wrapText="1"/>
    </xf>
    <xf numFmtId="49" fontId="2" fillId="6" borderId="25" xfId="0" applyNumberFormat="1" applyFont="1" applyFill="1" applyBorder="1" applyAlignment="1">
      <alignment vertical="top"/>
    </xf>
    <xf numFmtId="164" fontId="1" fillId="7" borderId="12" xfId="0" applyNumberFormat="1" applyFont="1" applyFill="1" applyBorder="1" applyAlignment="1">
      <alignment horizontal="center" vertical="top"/>
    </xf>
    <xf numFmtId="164" fontId="1" fillId="7" borderId="8" xfId="0" applyNumberFormat="1" applyFont="1" applyFill="1" applyBorder="1" applyAlignment="1">
      <alignment horizontal="center" vertical="top"/>
    </xf>
    <xf numFmtId="3" fontId="1" fillId="7" borderId="39" xfId="0" applyNumberFormat="1" applyFont="1" applyFill="1" applyBorder="1" applyAlignment="1">
      <alignment horizontal="center" vertical="top" wrapText="1"/>
    </xf>
    <xf numFmtId="164" fontId="1" fillId="7" borderId="39" xfId="0" applyNumberFormat="1" applyFont="1" applyFill="1" applyBorder="1" applyAlignment="1">
      <alignment horizontal="center" vertical="top"/>
    </xf>
    <xf numFmtId="3" fontId="7" fillId="8" borderId="35" xfId="0" applyNumberFormat="1" applyFont="1" applyFill="1" applyBorder="1" applyAlignment="1">
      <alignment horizontal="center" vertical="top" wrapText="1"/>
    </xf>
    <xf numFmtId="164" fontId="7" fillId="8" borderId="35" xfId="0" applyNumberFormat="1" applyFont="1" applyFill="1" applyBorder="1" applyAlignment="1">
      <alignment horizontal="center" vertical="top"/>
    </xf>
    <xf numFmtId="164" fontId="7" fillId="5" borderId="56" xfId="0" applyNumberFormat="1" applyFont="1" applyFill="1" applyBorder="1" applyAlignment="1">
      <alignment horizontal="center" vertical="top" wrapText="1"/>
    </xf>
    <xf numFmtId="49" fontId="7" fillId="5" borderId="57" xfId="0" applyNumberFormat="1" applyFont="1" applyFill="1" applyBorder="1" applyAlignment="1">
      <alignment horizontal="left" vertical="top" wrapText="1"/>
    </xf>
    <xf numFmtId="164" fontId="1" fillId="6" borderId="5" xfId="0" applyNumberFormat="1" applyFont="1" applyFill="1" applyBorder="1" applyAlignment="1">
      <alignment horizontal="center" vertical="top" wrapText="1"/>
    </xf>
    <xf numFmtId="164" fontId="1" fillId="6" borderId="43" xfId="0" applyNumberFormat="1" applyFont="1" applyFill="1" applyBorder="1" applyAlignment="1">
      <alignment horizontal="center" vertical="top" wrapText="1"/>
    </xf>
    <xf numFmtId="3" fontId="1" fillId="6" borderId="48" xfId="0" applyNumberFormat="1" applyFont="1" applyFill="1" applyBorder="1" applyAlignment="1">
      <alignment vertical="top" wrapText="1"/>
    </xf>
    <xf numFmtId="164" fontId="1" fillId="7" borderId="32" xfId="0" applyNumberFormat="1" applyFont="1" applyFill="1" applyBorder="1" applyAlignment="1">
      <alignment horizontal="center" vertical="top"/>
    </xf>
    <xf numFmtId="3" fontId="1" fillId="7" borderId="23" xfId="0" applyNumberFormat="1" applyFont="1" applyFill="1" applyBorder="1" applyAlignment="1">
      <alignment horizontal="left" vertical="top" wrapText="1"/>
    </xf>
    <xf numFmtId="3" fontId="1" fillId="7" borderId="44" xfId="0" applyNumberFormat="1" applyFont="1" applyFill="1" applyBorder="1" applyAlignment="1">
      <alignment horizontal="center" vertical="top"/>
    </xf>
    <xf numFmtId="49" fontId="2" fillId="6" borderId="80" xfId="0" applyNumberFormat="1" applyFont="1" applyFill="1" applyBorder="1" applyAlignment="1">
      <alignment horizontal="center" vertical="top" wrapText="1"/>
    </xf>
    <xf numFmtId="3" fontId="1" fillId="6" borderId="31" xfId="0" applyNumberFormat="1" applyFont="1" applyFill="1" applyBorder="1" applyAlignment="1">
      <alignment vertical="top" wrapText="1"/>
    </xf>
    <xf numFmtId="3" fontId="1" fillId="6" borderId="9" xfId="0" applyNumberFormat="1" applyFont="1" applyFill="1" applyBorder="1" applyAlignment="1">
      <alignment horizontal="left" vertical="top" wrapText="1"/>
    </xf>
    <xf numFmtId="3" fontId="1" fillId="7" borderId="35" xfId="0" applyNumberFormat="1" applyFont="1" applyFill="1" applyBorder="1" applyAlignment="1">
      <alignment horizontal="center" vertical="top"/>
    </xf>
    <xf numFmtId="3" fontId="1" fillId="7" borderId="9" xfId="0" applyNumberFormat="1" applyFont="1" applyFill="1" applyBorder="1" applyAlignment="1">
      <alignment vertical="top" wrapText="1"/>
    </xf>
    <xf numFmtId="3" fontId="1" fillId="7" borderId="9" xfId="0" applyNumberFormat="1" applyFont="1" applyFill="1" applyBorder="1" applyAlignment="1">
      <alignment horizontal="center" vertical="top" wrapText="1"/>
    </xf>
    <xf numFmtId="3" fontId="1" fillId="7" borderId="25" xfId="0" applyNumberFormat="1" applyFont="1" applyFill="1" applyBorder="1" applyAlignment="1">
      <alignment horizontal="center" vertical="top" wrapText="1"/>
    </xf>
    <xf numFmtId="3" fontId="1" fillId="7" borderId="23" xfId="0" applyNumberFormat="1" applyFont="1" applyFill="1" applyBorder="1" applyAlignment="1">
      <alignment horizontal="center" vertical="top"/>
    </xf>
    <xf numFmtId="3" fontId="1" fillId="7" borderId="28" xfId="0" applyNumberFormat="1" applyFont="1" applyFill="1" applyBorder="1" applyAlignment="1">
      <alignment horizontal="center" vertical="top"/>
    </xf>
    <xf numFmtId="3" fontId="1" fillId="7" borderId="29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 wrapText="1"/>
    </xf>
    <xf numFmtId="3" fontId="2" fillId="7" borderId="48" xfId="0" applyNumberFormat="1" applyFont="1" applyFill="1" applyBorder="1" applyAlignment="1">
      <alignment vertical="top" wrapText="1"/>
    </xf>
    <xf numFmtId="3" fontId="7" fillId="7" borderId="9" xfId="0" applyNumberFormat="1" applyFont="1" applyFill="1" applyBorder="1" applyAlignment="1">
      <alignment horizontal="center" vertical="center" textRotation="90" wrapText="1"/>
    </xf>
    <xf numFmtId="3" fontId="7" fillId="6" borderId="1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3" fontId="1" fillId="0" borderId="9" xfId="0" applyNumberFormat="1" applyFont="1" applyBorder="1" applyAlignment="1">
      <alignment vertical="top"/>
    </xf>
    <xf numFmtId="3" fontId="1" fillId="0" borderId="34" xfId="0" applyNumberFormat="1" applyFont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/>
    </xf>
    <xf numFmtId="49" fontId="7" fillId="6" borderId="15" xfId="0" applyNumberFormat="1" applyFont="1" applyFill="1" applyBorder="1" applyAlignment="1">
      <alignment vertical="top"/>
    </xf>
    <xf numFmtId="49" fontId="2" fillId="6" borderId="15" xfId="0" applyNumberFormat="1" applyFont="1" applyFill="1" applyBorder="1" applyAlignment="1">
      <alignment vertical="top"/>
    </xf>
    <xf numFmtId="49" fontId="2" fillId="6" borderId="15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 wrapText="1"/>
    </xf>
    <xf numFmtId="164" fontId="7" fillId="8" borderId="42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horizontal="center" vertical="top"/>
    </xf>
    <xf numFmtId="49" fontId="7" fillId="6" borderId="3" xfId="0" applyNumberFormat="1" applyFont="1" applyFill="1" applyBorder="1" applyAlignment="1">
      <alignment vertical="top" wrapText="1"/>
    </xf>
    <xf numFmtId="49" fontId="2" fillId="6" borderId="3" xfId="0" applyNumberFormat="1" applyFont="1" applyFill="1" applyBorder="1" applyAlignment="1">
      <alignment vertical="top" wrapText="1"/>
    </xf>
    <xf numFmtId="49" fontId="7" fillId="6" borderId="15" xfId="0" applyNumberFormat="1" applyFont="1" applyFill="1" applyBorder="1" applyAlignment="1">
      <alignment vertical="top" wrapText="1"/>
    </xf>
    <xf numFmtId="3" fontId="7" fillId="0" borderId="81" xfId="0" applyNumberFormat="1" applyFont="1" applyFill="1" applyBorder="1" applyAlignment="1">
      <alignment vertical="top" wrapText="1"/>
    </xf>
    <xf numFmtId="3" fontId="7" fillId="6" borderId="51" xfId="0" applyNumberFormat="1" applyFont="1" applyFill="1" applyBorder="1" applyAlignment="1">
      <alignment horizontal="center" vertical="top" wrapText="1"/>
    </xf>
    <xf numFmtId="3" fontId="9" fillId="8" borderId="41" xfId="0" applyNumberFormat="1" applyFont="1" applyFill="1" applyBorder="1" applyAlignment="1">
      <alignment horizontal="center" vertical="top" wrapText="1"/>
    </xf>
    <xf numFmtId="3" fontId="7" fillId="0" borderId="21" xfId="0" applyNumberFormat="1" applyFont="1" applyFill="1" applyBorder="1" applyAlignment="1">
      <alignment horizontal="center" vertical="top" textRotation="90" wrapText="1"/>
    </xf>
    <xf numFmtId="3" fontId="7" fillId="6" borderId="25" xfId="0" applyNumberFormat="1" applyFont="1" applyFill="1" applyBorder="1" applyAlignment="1">
      <alignment horizontal="center" vertical="top" wrapText="1"/>
    </xf>
    <xf numFmtId="49" fontId="7" fillId="6" borderId="9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3" fontId="7" fillId="0" borderId="0" xfId="0" applyNumberFormat="1" applyFont="1" applyFill="1" applyBorder="1" applyAlignment="1">
      <alignment horizontal="center" vertical="top" textRotation="180" wrapText="1"/>
    </xf>
    <xf numFmtId="3" fontId="7" fillId="6" borderId="10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3" fontId="2" fillId="6" borderId="11" xfId="0" applyNumberFormat="1" applyFont="1" applyFill="1" applyBorder="1" applyAlignment="1">
      <alignment vertical="top" wrapText="1"/>
    </xf>
    <xf numFmtId="0" fontId="1" fillId="0" borderId="28" xfId="0" applyFont="1" applyFill="1" applyBorder="1" applyAlignment="1">
      <alignment horizontal="center" vertical="top" wrapText="1"/>
    </xf>
    <xf numFmtId="164" fontId="2" fillId="7" borderId="82" xfId="0" applyNumberFormat="1" applyFont="1" applyFill="1" applyBorder="1" applyAlignment="1">
      <alignment horizontal="center" vertical="top"/>
    </xf>
    <xf numFmtId="0" fontId="1" fillId="7" borderId="34" xfId="0" applyFont="1" applyFill="1" applyBorder="1" applyAlignment="1">
      <alignment vertical="top" wrapText="1"/>
    </xf>
    <xf numFmtId="3" fontId="2" fillId="7" borderId="44" xfId="0" applyNumberFormat="1" applyFont="1" applyFill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 wrapText="1"/>
    </xf>
    <xf numFmtId="0" fontId="1" fillId="0" borderId="83" xfId="0" applyFont="1" applyFill="1" applyBorder="1" applyAlignment="1">
      <alignment vertical="top" wrapText="1"/>
    </xf>
    <xf numFmtId="164" fontId="2" fillId="7" borderId="43" xfId="0" applyNumberFormat="1" applyFont="1" applyFill="1" applyBorder="1" applyAlignment="1">
      <alignment vertical="top"/>
    </xf>
    <xf numFmtId="0" fontId="1" fillId="7" borderId="23" xfId="0" applyFont="1" applyFill="1" applyBorder="1" applyAlignment="1">
      <alignment vertical="top" wrapText="1"/>
    </xf>
    <xf numFmtId="3" fontId="2" fillId="7" borderId="38" xfId="0" applyNumberFormat="1" applyFont="1" applyFill="1" applyBorder="1" applyAlignment="1">
      <alignment horizontal="center" vertical="top"/>
    </xf>
    <xf numFmtId="49" fontId="2" fillId="0" borderId="48" xfId="0" applyNumberFormat="1" applyFont="1" applyBorder="1" applyAlignment="1">
      <alignment horizontal="center" vertical="top" wrapText="1"/>
    </xf>
    <xf numFmtId="3" fontId="7" fillId="6" borderId="25" xfId="0" applyNumberFormat="1" applyFont="1" applyFill="1" applyBorder="1" applyAlignment="1">
      <alignment horizontal="center" vertical="top"/>
    </xf>
    <xf numFmtId="0" fontId="1" fillId="7" borderId="28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23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7" borderId="35" xfId="0" applyFont="1" applyFill="1" applyBorder="1" applyAlignment="1">
      <alignment vertical="top" wrapText="1"/>
    </xf>
    <xf numFmtId="3" fontId="7" fillId="6" borderId="44" xfId="0" applyNumberFormat="1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3" fontId="2" fillId="6" borderId="40" xfId="0" applyNumberFormat="1" applyFont="1" applyFill="1" applyBorder="1" applyAlignment="1">
      <alignment horizontal="center" vertical="top" wrapText="1"/>
    </xf>
    <xf numFmtId="49" fontId="2" fillId="0" borderId="31" xfId="0" applyNumberFormat="1" applyFont="1" applyBorder="1" applyAlignment="1">
      <alignment horizontal="center" vertical="top" wrapText="1"/>
    </xf>
    <xf numFmtId="49" fontId="7" fillId="5" borderId="30" xfId="0" applyNumberFormat="1" applyFont="1" applyFill="1" applyBorder="1" applyAlignment="1">
      <alignment horizontal="center" vertical="top" wrapText="1"/>
    </xf>
    <xf numFmtId="49" fontId="7" fillId="0" borderId="25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textRotation="180" wrapText="1"/>
    </xf>
    <xf numFmtId="0" fontId="7" fillId="8" borderId="41" xfId="0" applyFont="1" applyFill="1" applyBorder="1" applyAlignment="1">
      <alignment horizontal="center" vertical="top" wrapText="1"/>
    </xf>
    <xf numFmtId="49" fontId="7" fillId="4" borderId="84" xfId="0" applyNumberFormat="1" applyFont="1" applyFill="1" applyBorder="1" applyAlignment="1">
      <alignment horizontal="center" vertical="top" wrapText="1"/>
    </xf>
    <xf numFmtId="3" fontId="7" fillId="5" borderId="26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164" fontId="7" fillId="4" borderId="17" xfId="0" applyNumberFormat="1" applyFont="1" applyFill="1" applyBorder="1" applyAlignment="1">
      <alignment horizontal="center" vertical="top" wrapText="1"/>
    </xf>
    <xf numFmtId="49" fontId="7" fillId="3" borderId="84" xfId="0" applyNumberFormat="1" applyFont="1" applyFill="1" applyBorder="1" applyAlignment="1">
      <alignment horizontal="center" vertical="top" wrapText="1"/>
    </xf>
    <xf numFmtId="164" fontId="7" fillId="3" borderId="17" xfId="0" applyNumberFormat="1" applyFont="1" applyFill="1" applyBorder="1" applyAlignment="1">
      <alignment horizontal="center" vertical="top" wrapText="1"/>
    </xf>
    <xf numFmtId="3" fontId="7" fillId="3" borderId="18" xfId="0" applyNumberFormat="1" applyFont="1" applyFill="1" applyBorder="1" applyAlignment="1">
      <alignment horizontal="center" vertical="top" wrapText="1"/>
    </xf>
    <xf numFmtId="3" fontId="7" fillId="3" borderId="26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vertical="top"/>
    </xf>
    <xf numFmtId="3" fontId="2" fillId="0" borderId="0" xfId="0" applyNumberFormat="1" applyFont="1" applyAlignment="1">
      <alignment vertical="top"/>
    </xf>
    <xf numFmtId="3" fontId="7" fillId="0" borderId="0" xfId="0" applyNumberFormat="1" applyFont="1" applyFill="1" applyBorder="1" applyAlignment="1">
      <alignment wrapText="1"/>
    </xf>
    <xf numFmtId="3" fontId="9" fillId="6" borderId="0" xfId="0" applyNumberFormat="1" applyFont="1" applyFill="1" applyBorder="1" applyAlignment="1">
      <alignment horizontal="center" vertical="top" wrapText="1"/>
    </xf>
    <xf numFmtId="164" fontId="7" fillId="3" borderId="36" xfId="0" applyNumberFormat="1" applyFont="1" applyFill="1" applyBorder="1" applyAlignment="1">
      <alignment horizontal="center" vertical="top" wrapText="1"/>
    </xf>
    <xf numFmtId="164" fontId="7" fillId="8" borderId="43" xfId="0" applyNumberFormat="1" applyFont="1" applyFill="1" applyBorder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center" vertical="top" wrapText="1"/>
    </xf>
    <xf numFmtId="164" fontId="2" fillId="6" borderId="0" xfId="0" applyNumberFormat="1" applyFont="1" applyFill="1" applyBorder="1" applyAlignment="1">
      <alignment horizontal="center" vertical="top" wrapText="1"/>
    </xf>
    <xf numFmtId="3" fontId="2" fillId="6" borderId="0" xfId="0" applyNumberFormat="1" applyFont="1" applyFill="1" applyBorder="1" applyAlignment="1">
      <alignment horizontal="center" vertical="top" wrapText="1"/>
    </xf>
    <xf numFmtId="164" fontId="2" fillId="0" borderId="43" xfId="0" applyNumberFormat="1" applyFont="1" applyFill="1" applyBorder="1" applyAlignment="1">
      <alignment horizontal="center" vertical="top" wrapText="1"/>
    </xf>
    <xf numFmtId="164" fontId="2" fillId="0" borderId="40" xfId="0" applyNumberFormat="1" applyFont="1" applyFill="1" applyBorder="1" applyAlignment="1">
      <alignment horizontal="center" vertical="top" wrapText="1"/>
    </xf>
    <xf numFmtId="164" fontId="2" fillId="8" borderId="32" xfId="0" applyNumberFormat="1" applyFont="1" applyFill="1" applyBorder="1" applyAlignment="1">
      <alignment horizontal="center" vertical="top" wrapText="1"/>
    </xf>
    <xf numFmtId="164" fontId="2" fillId="8" borderId="43" xfId="0" applyNumberFormat="1" applyFont="1" applyFill="1" applyBorder="1" applyAlignment="1">
      <alignment horizontal="center" vertical="top" wrapText="1"/>
    </xf>
    <xf numFmtId="164" fontId="9" fillId="3" borderId="50" xfId="0" applyNumberFormat="1" applyFont="1" applyFill="1" applyBorder="1" applyAlignment="1">
      <alignment horizontal="center" vertical="top" wrapText="1"/>
    </xf>
    <xf numFmtId="164" fontId="2" fillId="0" borderId="40" xfId="0" applyNumberFormat="1" applyFont="1" applyBorder="1" applyAlignment="1">
      <alignment horizontal="center" vertical="top" wrapText="1"/>
    </xf>
    <xf numFmtId="164" fontId="9" fillId="8" borderId="5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1" fillId="7" borderId="0" xfId="0" applyNumberFormat="1" applyFont="1" applyFill="1" applyAlignment="1">
      <alignment vertical="top" wrapText="1"/>
    </xf>
    <xf numFmtId="3" fontId="1" fillId="7" borderId="0" xfId="0" applyNumberFormat="1" applyFont="1" applyFill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2" fillId="7" borderId="9" xfId="0" applyNumberFormat="1" applyFont="1" applyFill="1" applyBorder="1" applyAlignment="1">
      <alignment horizontal="center" vertical="top" wrapText="1"/>
    </xf>
    <xf numFmtId="164" fontId="1" fillId="7" borderId="42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vertical="top" wrapText="1"/>
    </xf>
    <xf numFmtId="49" fontId="7" fillId="4" borderId="34" xfId="0" applyNumberFormat="1" applyFont="1" applyFill="1" applyBorder="1" applyAlignment="1">
      <alignment horizontal="center" vertical="top" wrapText="1"/>
    </xf>
    <xf numFmtId="49" fontId="7" fillId="5" borderId="29" xfId="0" applyNumberFormat="1" applyFont="1" applyFill="1" applyBorder="1" applyAlignment="1">
      <alignment horizontal="center" vertical="top" wrapText="1"/>
    </xf>
    <xf numFmtId="3" fontId="7" fillId="7" borderId="46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1" fillId="7" borderId="9" xfId="0" applyFont="1" applyFill="1" applyBorder="1" applyAlignment="1">
      <alignment horizontal="left" vertical="top" wrapText="1"/>
    </xf>
    <xf numFmtId="3" fontId="7" fillId="7" borderId="33" xfId="0" applyNumberFormat="1" applyFont="1" applyFill="1" applyBorder="1" applyAlignment="1">
      <alignment horizontal="center" vertical="top" wrapText="1"/>
    </xf>
    <xf numFmtId="3" fontId="2" fillId="7" borderId="43" xfId="0" applyNumberFormat="1" applyFont="1" applyFill="1" applyBorder="1" applyAlignment="1">
      <alignment horizontal="center" vertical="top" wrapText="1"/>
    </xf>
    <xf numFmtId="3" fontId="1" fillId="7" borderId="20" xfId="0" applyNumberFormat="1" applyFont="1" applyFill="1" applyBorder="1" applyAlignment="1">
      <alignment horizontal="left" vertical="top" wrapText="1"/>
    </xf>
    <xf numFmtId="3" fontId="1" fillId="7" borderId="28" xfId="0" applyNumberFormat="1" applyFont="1" applyFill="1" applyBorder="1" applyAlignment="1">
      <alignment horizontal="left" vertical="top" wrapText="1"/>
    </xf>
    <xf numFmtId="3" fontId="1" fillId="7" borderId="18" xfId="0" applyNumberFormat="1" applyFont="1" applyFill="1" applyBorder="1" applyAlignment="1">
      <alignment horizontal="left" vertical="top" wrapText="1"/>
    </xf>
    <xf numFmtId="3" fontId="1" fillId="7" borderId="3" xfId="0" applyNumberFormat="1" applyFont="1" applyFill="1" applyBorder="1" applyAlignment="1">
      <alignment horizontal="left" vertical="top" wrapText="1"/>
    </xf>
    <xf numFmtId="3" fontId="1" fillId="7" borderId="15" xfId="0" applyNumberFormat="1" applyFont="1" applyFill="1" applyBorder="1" applyAlignment="1">
      <alignment horizontal="left" vertical="top" wrapText="1"/>
    </xf>
    <xf numFmtId="3" fontId="2" fillId="6" borderId="17" xfId="0" applyNumberFormat="1" applyFont="1" applyFill="1" applyBorder="1" applyAlignment="1">
      <alignment horizontal="center" vertical="top" wrapText="1"/>
    </xf>
    <xf numFmtId="3" fontId="9" fillId="7" borderId="9" xfId="0" applyNumberFormat="1" applyFont="1" applyFill="1" applyBorder="1" applyAlignment="1">
      <alignment horizontal="left" vertical="top" wrapText="1"/>
    </xf>
    <xf numFmtId="3" fontId="2" fillId="6" borderId="11" xfId="0" applyNumberFormat="1" applyFont="1" applyFill="1" applyBorder="1" applyAlignment="1">
      <alignment horizontal="center" vertical="top" wrapText="1"/>
    </xf>
    <xf numFmtId="0" fontId="1" fillId="7" borderId="29" xfId="0" applyFont="1" applyFill="1" applyBorder="1" applyAlignment="1">
      <alignment horizontal="left" vertical="top" wrapText="1"/>
    </xf>
    <xf numFmtId="3" fontId="1" fillId="7" borderId="31" xfId="0" applyNumberFormat="1" applyFont="1" applyFill="1" applyBorder="1" applyAlignment="1">
      <alignment horizontal="left" vertical="top" wrapText="1"/>
    </xf>
    <xf numFmtId="3" fontId="1" fillId="7" borderId="29" xfId="0" applyNumberFormat="1" applyFont="1" applyFill="1" applyBorder="1" applyAlignment="1">
      <alignment horizontal="left" vertical="top" wrapText="1"/>
    </xf>
    <xf numFmtId="3" fontId="2" fillId="7" borderId="31" xfId="0" applyNumberFormat="1" applyFont="1" applyFill="1" applyBorder="1" applyAlignment="1">
      <alignment horizontal="left" vertical="top" wrapText="1"/>
    </xf>
    <xf numFmtId="3" fontId="2" fillId="7" borderId="9" xfId="0" applyNumberFormat="1" applyFont="1" applyFill="1" applyBorder="1" applyAlignment="1">
      <alignment horizontal="left" vertical="top" wrapText="1"/>
    </xf>
    <xf numFmtId="49" fontId="7" fillId="4" borderId="28" xfId="0" applyNumberFormat="1" applyFont="1" applyFill="1" applyBorder="1" applyAlignment="1">
      <alignment horizontal="center" vertical="top"/>
    </xf>
    <xf numFmtId="49" fontId="7" fillId="5" borderId="9" xfId="0" applyNumberFormat="1" applyFont="1" applyFill="1" applyBorder="1" applyAlignment="1">
      <alignment horizontal="center" vertical="top"/>
    </xf>
    <xf numFmtId="3" fontId="1" fillId="7" borderId="9" xfId="0" applyNumberFormat="1" applyFont="1" applyFill="1" applyBorder="1" applyAlignment="1">
      <alignment horizontal="left" vertical="top" wrapText="1"/>
    </xf>
    <xf numFmtId="3" fontId="7" fillId="0" borderId="9" xfId="0" applyNumberFormat="1" applyFont="1" applyFill="1" applyBorder="1" applyAlignment="1">
      <alignment horizontal="center" vertical="top" textRotation="90" wrapText="1"/>
    </xf>
    <xf numFmtId="3" fontId="7" fillId="0" borderId="15" xfId="0" applyNumberFormat="1" applyFont="1" applyFill="1" applyBorder="1" applyAlignment="1">
      <alignment horizontal="center" vertical="top" textRotation="90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center" vertical="top" wrapText="1"/>
    </xf>
    <xf numFmtId="3" fontId="1" fillId="6" borderId="31" xfId="0" applyNumberFormat="1" applyFont="1" applyFill="1" applyBorder="1" applyAlignment="1">
      <alignment horizontal="left" vertical="top" wrapText="1"/>
    </xf>
    <xf numFmtId="3" fontId="1" fillId="6" borderId="29" xfId="0" applyNumberFormat="1" applyFont="1" applyFill="1" applyBorder="1" applyAlignment="1">
      <alignment horizontal="left" vertical="top" wrapText="1"/>
    </xf>
    <xf numFmtId="3" fontId="1" fillId="7" borderId="35" xfId="0" applyNumberFormat="1" applyFont="1" applyFill="1" applyBorder="1" applyAlignment="1">
      <alignment horizontal="left" vertical="top" wrapText="1"/>
    </xf>
    <xf numFmtId="3" fontId="1" fillId="7" borderId="34" xfId="0" applyNumberFormat="1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3" fontId="7" fillId="7" borderId="62" xfId="0" applyNumberFormat="1" applyFont="1" applyFill="1" applyBorder="1" applyAlignment="1">
      <alignment horizontal="center" vertical="top"/>
    </xf>
    <xf numFmtId="3" fontId="7" fillId="7" borderId="25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7" borderId="40" xfId="0" applyNumberFormat="1" applyFont="1" applyFill="1" applyBorder="1" applyAlignment="1">
      <alignment horizontal="center" vertical="top" wrapText="1"/>
    </xf>
    <xf numFmtId="3" fontId="1" fillId="7" borderId="11" xfId="0" applyNumberFormat="1" applyFont="1" applyFill="1" applyBorder="1" applyAlignment="1">
      <alignment horizontal="center" vertical="top" wrapText="1"/>
    </xf>
    <xf numFmtId="3" fontId="1" fillId="7" borderId="0" xfId="0" applyNumberFormat="1" applyFont="1" applyFill="1" applyBorder="1" applyAlignment="1">
      <alignment horizontal="center" vertical="top" wrapText="1"/>
    </xf>
    <xf numFmtId="3" fontId="1" fillId="7" borderId="78" xfId="0" applyNumberFormat="1" applyFont="1" applyFill="1" applyBorder="1" applyAlignment="1">
      <alignment horizontal="center" vertical="top" wrapText="1"/>
    </xf>
    <xf numFmtId="164" fontId="1" fillId="7" borderId="40" xfId="0" applyNumberFormat="1" applyFont="1" applyFill="1" applyBorder="1" applyAlignment="1">
      <alignment horizontal="center" vertical="top"/>
    </xf>
    <xf numFmtId="164" fontId="1" fillId="7" borderId="43" xfId="0" applyNumberFormat="1" applyFont="1" applyFill="1" applyBorder="1" applyAlignment="1">
      <alignment horizontal="center" vertical="top"/>
    </xf>
    <xf numFmtId="3" fontId="7" fillId="7" borderId="3" xfId="0" applyNumberFormat="1" applyFont="1" applyFill="1" applyBorder="1" applyAlignment="1">
      <alignment horizontal="left" vertical="top" wrapText="1"/>
    </xf>
    <xf numFmtId="3" fontId="2" fillId="7" borderId="29" xfId="0" applyNumberFormat="1" applyFont="1" applyFill="1" applyBorder="1" applyAlignment="1">
      <alignment horizontal="left" vertical="top" wrapText="1"/>
    </xf>
    <xf numFmtId="3" fontId="7" fillId="7" borderId="29" xfId="0" applyNumberFormat="1" applyFont="1" applyFill="1" applyBorder="1" applyAlignment="1">
      <alignment horizontal="left" vertical="top" wrapText="1"/>
    </xf>
    <xf numFmtId="3" fontId="2" fillId="0" borderId="43" xfId="0" applyNumberFormat="1" applyFont="1" applyBorder="1" applyAlignment="1">
      <alignment horizontal="center" vertical="top" wrapText="1"/>
    </xf>
    <xf numFmtId="3" fontId="9" fillId="7" borderId="31" xfId="0" applyNumberFormat="1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3" fontId="2" fillId="7" borderId="20" xfId="0" applyNumberFormat="1" applyFont="1" applyFill="1" applyBorder="1" applyAlignment="1">
      <alignment horizontal="left" vertical="top" wrapText="1"/>
    </xf>
    <xf numFmtId="3" fontId="2" fillId="7" borderId="18" xfId="0" applyNumberFormat="1" applyFont="1" applyFill="1" applyBorder="1" applyAlignment="1">
      <alignment horizontal="left" vertical="top" wrapText="1"/>
    </xf>
    <xf numFmtId="167" fontId="2" fillId="11" borderId="34" xfId="1" applyNumberFormat="1" applyFont="1" applyFill="1" applyBorder="1" applyAlignment="1">
      <alignment horizontal="left" vertical="top" wrapText="1"/>
    </xf>
    <xf numFmtId="3" fontId="2" fillId="7" borderId="3" xfId="0" applyNumberFormat="1" applyFont="1" applyFill="1" applyBorder="1" applyAlignment="1">
      <alignment horizontal="left" vertical="top" wrapText="1"/>
    </xf>
    <xf numFmtId="3" fontId="1" fillId="7" borderId="10" xfId="0" applyNumberFormat="1" applyFont="1" applyFill="1" applyBorder="1" applyAlignment="1">
      <alignment horizontal="center" vertical="top" wrapText="1"/>
    </xf>
    <xf numFmtId="164" fontId="1" fillId="7" borderId="40" xfId="0" applyNumberFormat="1" applyFont="1" applyFill="1" applyBorder="1" applyAlignment="1">
      <alignment horizontal="center" vertical="top" wrapText="1"/>
    </xf>
    <xf numFmtId="164" fontId="1" fillId="7" borderId="43" xfId="0" applyNumberFormat="1" applyFont="1" applyFill="1" applyBorder="1" applyAlignment="1">
      <alignment horizontal="center" vertical="top" wrapText="1"/>
    </xf>
    <xf numFmtId="3" fontId="2" fillId="7" borderId="34" xfId="0" applyNumberFormat="1" applyFont="1" applyFill="1" applyBorder="1" applyAlignment="1">
      <alignment horizontal="left" vertical="top" wrapText="1"/>
    </xf>
    <xf numFmtId="3" fontId="2" fillId="7" borderId="0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textRotation="90" wrapText="1"/>
    </xf>
    <xf numFmtId="3" fontId="2" fillId="0" borderId="1" xfId="0" applyNumberFormat="1" applyFont="1" applyBorder="1" applyAlignment="1">
      <alignment horizontal="right" wrapText="1"/>
    </xf>
    <xf numFmtId="3" fontId="7" fillId="7" borderId="49" xfId="0" applyNumberFormat="1" applyFont="1" applyFill="1" applyBorder="1" applyAlignment="1">
      <alignment horizontal="center" vertical="top" textRotation="90" wrapText="1"/>
    </xf>
    <xf numFmtId="3" fontId="1" fillId="7" borderId="41" xfId="0" applyNumberFormat="1" applyFont="1" applyFill="1" applyBorder="1" applyAlignment="1">
      <alignment horizontal="center" vertical="top" wrapText="1"/>
    </xf>
    <xf numFmtId="164" fontId="1" fillId="7" borderId="42" xfId="0" applyNumberFormat="1" applyFont="1" applyFill="1" applyBorder="1" applyAlignment="1">
      <alignment horizontal="center" vertical="top"/>
    </xf>
    <xf numFmtId="49" fontId="7" fillId="4" borderId="45" xfId="0" applyNumberFormat="1" applyFont="1" applyFill="1" applyBorder="1" applyAlignment="1">
      <alignment horizontal="center" vertical="top" wrapText="1"/>
    </xf>
    <xf numFmtId="3" fontId="7" fillId="7" borderId="29" xfId="0" applyNumberFormat="1" applyFont="1" applyFill="1" applyBorder="1" applyAlignment="1">
      <alignment horizontal="center" vertical="center" textRotation="90" wrapText="1"/>
    </xf>
    <xf numFmtId="49" fontId="7" fillId="6" borderId="46" xfId="0" applyNumberFormat="1" applyFont="1" applyFill="1" applyBorder="1" applyAlignment="1">
      <alignment vertical="top" wrapText="1"/>
    </xf>
    <xf numFmtId="3" fontId="9" fillId="0" borderId="78" xfId="0" applyNumberFormat="1" applyFont="1" applyBorder="1" applyAlignment="1">
      <alignment horizontal="center" vertical="top" wrapText="1"/>
    </xf>
    <xf numFmtId="3" fontId="9" fillId="0" borderId="44" xfId="0" applyNumberFormat="1" applyFont="1" applyBorder="1" applyAlignment="1">
      <alignment horizontal="center" vertical="top" wrapText="1"/>
    </xf>
    <xf numFmtId="3" fontId="1" fillId="7" borderId="43" xfId="0" applyNumberFormat="1" applyFont="1" applyFill="1" applyBorder="1" applyAlignment="1">
      <alignment vertical="top" wrapText="1"/>
    </xf>
    <xf numFmtId="3" fontId="2" fillId="0" borderId="23" xfId="0" applyNumberFormat="1" applyFont="1" applyFill="1" applyBorder="1" applyAlignment="1">
      <alignment horizontal="center" vertical="top" wrapText="1"/>
    </xf>
    <xf numFmtId="49" fontId="7" fillId="4" borderId="34" xfId="0" applyNumberFormat="1" applyFont="1" applyFill="1" applyBorder="1" applyAlignment="1">
      <alignment vertical="top" wrapText="1"/>
    </xf>
    <xf numFmtId="3" fontId="7" fillId="3" borderId="56" xfId="0" applyNumberFormat="1" applyFont="1" applyFill="1" applyBorder="1" applyAlignment="1">
      <alignment horizontal="right" vertical="top" wrapText="1"/>
    </xf>
    <xf numFmtId="3" fontId="7" fillId="3" borderId="59" xfId="0" applyNumberFormat="1" applyFont="1" applyFill="1" applyBorder="1" applyAlignment="1">
      <alignment horizontal="right" vertical="top" wrapText="1"/>
    </xf>
    <xf numFmtId="3" fontId="7" fillId="3" borderId="61" xfId="0" applyNumberFormat="1" applyFont="1" applyFill="1" applyBorder="1" applyAlignment="1">
      <alignment horizontal="right" vertical="top" wrapText="1"/>
    </xf>
    <xf numFmtId="3" fontId="1" fillId="6" borderId="6" xfId="0" applyNumberFormat="1" applyFont="1" applyFill="1" applyBorder="1" applyAlignment="1">
      <alignment horizontal="left" vertical="top" wrapText="1"/>
    </xf>
    <xf numFmtId="3" fontId="1" fillId="6" borderId="85" xfId="0" applyNumberFormat="1" applyFont="1" applyFill="1" applyBorder="1" applyAlignment="1">
      <alignment horizontal="left" vertical="top" wrapText="1"/>
    </xf>
    <xf numFmtId="3" fontId="1" fillId="6" borderId="7" xfId="0" applyNumberFormat="1" applyFont="1" applyFill="1" applyBorder="1" applyAlignment="1">
      <alignment horizontal="left" vertical="top" wrapText="1"/>
    </xf>
    <xf numFmtId="3" fontId="2" fillId="0" borderId="23" xfId="0" applyNumberFormat="1" applyFont="1" applyBorder="1" applyAlignment="1">
      <alignment horizontal="left" vertical="top" wrapText="1"/>
    </xf>
    <xf numFmtId="3" fontId="2" fillId="0" borderId="24" xfId="0" applyNumberFormat="1" applyFont="1" applyBorder="1" applyAlignment="1">
      <alignment horizontal="left" vertical="top" wrapText="1"/>
    </xf>
    <xf numFmtId="3" fontId="2" fillId="0" borderId="13" xfId="0" applyNumberFormat="1" applyFont="1" applyBorder="1" applyAlignment="1">
      <alignment horizontal="left" vertical="top" wrapText="1"/>
    </xf>
    <xf numFmtId="3" fontId="7" fillId="8" borderId="56" xfId="0" applyNumberFormat="1" applyFont="1" applyFill="1" applyBorder="1" applyAlignment="1">
      <alignment horizontal="right" vertical="top" wrapText="1"/>
    </xf>
    <xf numFmtId="3" fontId="7" fillId="8" borderId="59" xfId="0" applyNumberFormat="1" applyFont="1" applyFill="1" applyBorder="1" applyAlignment="1">
      <alignment horizontal="right" vertical="top" wrapText="1"/>
    </xf>
    <xf numFmtId="3" fontId="7" fillId="8" borderId="61" xfId="0" applyNumberFormat="1" applyFont="1" applyFill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left" vertical="top" wrapText="1"/>
    </xf>
    <xf numFmtId="3" fontId="1" fillId="0" borderId="77" xfId="0" applyNumberFormat="1" applyFont="1" applyBorder="1" applyAlignment="1">
      <alignment horizontal="left" vertical="top" wrapText="1"/>
    </xf>
    <xf numFmtId="3" fontId="1" fillId="0" borderId="86" xfId="0" applyNumberFormat="1" applyFont="1" applyBorder="1" applyAlignment="1">
      <alignment horizontal="left" vertical="top" wrapText="1"/>
    </xf>
    <xf numFmtId="3" fontId="1" fillId="0" borderId="23" xfId="0" applyNumberFormat="1" applyFont="1" applyBorder="1" applyAlignment="1">
      <alignment horizontal="left" vertical="top" wrapText="1"/>
    </xf>
    <xf numFmtId="3" fontId="1" fillId="0" borderId="24" xfId="0" applyNumberFormat="1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horizontal="left" vertical="top" wrapText="1"/>
    </xf>
    <xf numFmtId="3" fontId="1" fillId="8" borderId="23" xfId="0" applyNumberFormat="1" applyFont="1" applyFill="1" applyBorder="1" applyAlignment="1">
      <alignment horizontal="left" vertical="top" wrapText="1"/>
    </xf>
    <xf numFmtId="3" fontId="1" fillId="8" borderId="24" xfId="0" applyNumberFormat="1" applyFont="1" applyFill="1" applyBorder="1" applyAlignment="1">
      <alignment horizontal="left" vertical="top" wrapText="1"/>
    </xf>
    <xf numFmtId="3" fontId="1" fillId="8" borderId="13" xfId="0" applyNumberFormat="1" applyFont="1" applyFill="1" applyBorder="1" applyAlignment="1">
      <alignment horizontal="left" vertical="top" wrapText="1"/>
    </xf>
    <xf numFmtId="3" fontId="7" fillId="3" borderId="6" xfId="0" applyNumberFormat="1" applyFont="1" applyFill="1" applyBorder="1" applyAlignment="1">
      <alignment horizontal="right" vertical="top" wrapText="1"/>
    </xf>
    <xf numFmtId="3" fontId="7" fillId="3" borderId="85" xfId="0" applyNumberFormat="1" applyFont="1" applyFill="1" applyBorder="1" applyAlignment="1">
      <alignment horizontal="right" vertical="top" wrapText="1"/>
    </xf>
    <xf numFmtId="3" fontId="7" fillId="3" borderId="7" xfId="0" applyNumberFormat="1" applyFont="1" applyFill="1" applyBorder="1" applyAlignment="1">
      <alignment horizontal="right" vertical="top" wrapText="1"/>
    </xf>
    <xf numFmtId="3" fontId="7" fillId="8" borderId="23" xfId="0" applyNumberFormat="1" applyFont="1" applyFill="1" applyBorder="1" applyAlignment="1">
      <alignment horizontal="right" vertical="top" wrapText="1"/>
    </xf>
    <xf numFmtId="3" fontId="7" fillId="8" borderId="24" xfId="0" applyNumberFormat="1" applyFont="1" applyFill="1" applyBorder="1" applyAlignment="1">
      <alignment horizontal="right" vertical="top" wrapText="1"/>
    </xf>
    <xf numFmtId="3" fontId="7" fillId="8" borderId="13" xfId="0" applyNumberFormat="1" applyFont="1" applyFill="1" applyBorder="1" applyAlignment="1">
      <alignment horizontal="right" vertical="top" wrapText="1"/>
    </xf>
    <xf numFmtId="3" fontId="7" fillId="5" borderId="58" xfId="0" applyNumberFormat="1" applyFont="1" applyFill="1" applyBorder="1" applyAlignment="1">
      <alignment horizontal="right" vertical="top" wrapText="1"/>
    </xf>
    <xf numFmtId="3" fontId="7" fillId="5" borderId="59" xfId="0" applyNumberFormat="1" applyFont="1" applyFill="1" applyBorder="1" applyAlignment="1">
      <alignment horizontal="right" vertical="top" wrapText="1"/>
    </xf>
    <xf numFmtId="3" fontId="7" fillId="4" borderId="58" xfId="0" applyNumberFormat="1" applyFont="1" applyFill="1" applyBorder="1" applyAlignment="1">
      <alignment horizontal="right" vertical="top" wrapText="1"/>
    </xf>
    <xf numFmtId="3" fontId="7" fillId="4" borderId="59" xfId="0" applyNumberFormat="1" applyFont="1" applyFill="1" applyBorder="1" applyAlignment="1">
      <alignment horizontal="right" vertical="top" wrapText="1"/>
    </xf>
    <xf numFmtId="3" fontId="7" fillId="3" borderId="58" xfId="0" applyNumberFormat="1" applyFont="1" applyFill="1" applyBorder="1" applyAlignment="1">
      <alignment horizontal="right" vertical="top" wrapText="1"/>
    </xf>
    <xf numFmtId="3" fontId="2" fillId="6" borderId="21" xfId="2" applyNumberFormat="1" applyFont="1" applyFill="1" applyBorder="1" applyAlignment="1">
      <alignment horizontal="left" vertical="top" wrapText="1"/>
    </xf>
    <xf numFmtId="0" fontId="6" fillId="0" borderId="21" xfId="2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wrapText="1"/>
    </xf>
    <xf numFmtId="3" fontId="7" fillId="0" borderId="56" xfId="0" applyNumberFormat="1" applyFont="1" applyBorder="1" applyAlignment="1">
      <alignment horizontal="center" vertical="center" wrapText="1"/>
    </xf>
    <xf numFmtId="3" fontId="7" fillId="0" borderId="59" xfId="0" applyNumberFormat="1" applyFont="1" applyBorder="1" applyAlignment="1">
      <alignment horizontal="center" vertical="center" wrapText="1"/>
    </xf>
    <xf numFmtId="3" fontId="7" fillId="0" borderId="61" xfId="0" applyNumberFormat="1" applyFont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left" vertical="top" wrapText="1"/>
    </xf>
    <xf numFmtId="0" fontId="1" fillId="7" borderId="9" xfId="0" applyFont="1" applyFill="1" applyBorder="1" applyAlignment="1">
      <alignment horizontal="left" vertical="top" wrapText="1"/>
    </xf>
    <xf numFmtId="0" fontId="1" fillId="7" borderId="35" xfId="0" applyFont="1" applyFill="1" applyBorder="1" applyAlignment="1">
      <alignment horizontal="left" vertical="top" wrapText="1"/>
    </xf>
    <xf numFmtId="0" fontId="1" fillId="7" borderId="28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3" fontId="7" fillId="7" borderId="33" xfId="0" applyNumberFormat="1" applyFont="1" applyFill="1" applyBorder="1" applyAlignment="1">
      <alignment horizontal="center" vertical="top" wrapText="1"/>
    </xf>
    <xf numFmtId="3" fontId="7" fillId="7" borderId="44" xfId="0" applyNumberFormat="1" applyFont="1" applyFill="1" applyBorder="1" applyAlignment="1">
      <alignment horizontal="center" vertical="top" wrapText="1"/>
    </xf>
    <xf numFmtId="3" fontId="2" fillId="7" borderId="40" xfId="0" applyNumberFormat="1" applyFont="1" applyFill="1" applyBorder="1" applyAlignment="1">
      <alignment horizontal="center" vertical="top" wrapText="1"/>
    </xf>
    <xf numFmtId="3" fontId="2" fillId="7" borderId="43" xfId="0" applyNumberFormat="1" applyFont="1" applyFill="1" applyBorder="1" applyAlignment="1">
      <alignment horizontal="center" vertical="top" wrapText="1"/>
    </xf>
    <xf numFmtId="167" fontId="2" fillId="11" borderId="12" xfId="1" applyNumberFormat="1" applyFont="1" applyFill="1" applyBorder="1" applyAlignment="1">
      <alignment horizontal="left" vertical="top" wrapText="1"/>
    </xf>
    <xf numFmtId="167" fontId="2" fillId="11" borderId="45" xfId="1" applyNumberFormat="1" applyFont="1" applyFill="1" applyBorder="1" applyAlignment="1">
      <alignment horizontal="left" vertical="top" wrapText="1"/>
    </xf>
    <xf numFmtId="3" fontId="2" fillId="7" borderId="17" xfId="0" applyNumberFormat="1" applyFont="1" applyFill="1" applyBorder="1" applyAlignment="1">
      <alignment horizontal="center" vertical="top" wrapText="1"/>
    </xf>
    <xf numFmtId="0" fontId="1" fillId="7" borderId="18" xfId="0" applyFont="1" applyFill="1" applyBorder="1" applyAlignment="1">
      <alignment horizontal="left" vertical="top" wrapText="1"/>
    </xf>
    <xf numFmtId="3" fontId="1" fillId="7" borderId="20" xfId="0" applyNumberFormat="1" applyFont="1" applyFill="1" applyBorder="1" applyAlignment="1">
      <alignment horizontal="left" vertical="top" wrapText="1"/>
    </xf>
    <xf numFmtId="3" fontId="1" fillId="7" borderId="28" xfId="0" applyNumberFormat="1" applyFont="1" applyFill="1" applyBorder="1" applyAlignment="1">
      <alignment horizontal="left" vertical="top" wrapText="1"/>
    </xf>
    <xf numFmtId="3" fontId="1" fillId="7" borderId="18" xfId="0" applyNumberFormat="1" applyFont="1" applyFill="1" applyBorder="1" applyAlignment="1">
      <alignment horizontal="left" vertical="top" wrapText="1"/>
    </xf>
    <xf numFmtId="3" fontId="1" fillId="7" borderId="3" xfId="0" applyNumberFormat="1" applyFont="1" applyFill="1" applyBorder="1" applyAlignment="1">
      <alignment horizontal="left" vertical="top" wrapText="1"/>
    </xf>
    <xf numFmtId="3" fontId="1" fillId="7" borderId="15" xfId="0" applyNumberFormat="1" applyFont="1" applyFill="1" applyBorder="1" applyAlignment="1">
      <alignment horizontal="left" vertical="top" wrapText="1"/>
    </xf>
    <xf numFmtId="3" fontId="2" fillId="6" borderId="5" xfId="0" applyNumberFormat="1" applyFont="1" applyFill="1" applyBorder="1" applyAlignment="1">
      <alignment horizontal="center" vertical="top" wrapText="1"/>
    </xf>
    <xf numFmtId="3" fontId="2" fillId="6" borderId="17" xfId="0" applyNumberFormat="1" applyFont="1" applyFill="1" applyBorder="1" applyAlignment="1">
      <alignment horizontal="center" vertical="top" wrapText="1"/>
    </xf>
    <xf numFmtId="3" fontId="9" fillId="7" borderId="3" xfId="0" applyNumberFormat="1" applyFont="1" applyFill="1" applyBorder="1" applyAlignment="1">
      <alignment horizontal="left" vertical="top" wrapText="1"/>
    </xf>
    <xf numFmtId="3" fontId="9" fillId="7" borderId="9" xfId="0" applyNumberFormat="1" applyFont="1" applyFill="1" applyBorder="1" applyAlignment="1">
      <alignment horizontal="left" vertical="top" wrapText="1"/>
    </xf>
    <xf numFmtId="3" fontId="2" fillId="6" borderId="11" xfId="0" applyNumberFormat="1" applyFont="1" applyFill="1" applyBorder="1" applyAlignment="1">
      <alignment horizontal="center" vertical="top" wrapText="1"/>
    </xf>
    <xf numFmtId="0" fontId="1" fillId="7" borderId="29" xfId="0" applyFont="1" applyFill="1" applyBorder="1" applyAlignment="1">
      <alignment horizontal="left" vertical="top" wrapText="1"/>
    </xf>
    <xf numFmtId="3" fontId="1" fillId="7" borderId="31" xfId="0" applyNumberFormat="1" applyFont="1" applyFill="1" applyBorder="1" applyAlignment="1">
      <alignment horizontal="left" vertical="top" wrapText="1"/>
    </xf>
    <xf numFmtId="3" fontId="1" fillId="7" borderId="29" xfId="0" applyNumberFormat="1" applyFont="1" applyFill="1" applyBorder="1" applyAlignment="1">
      <alignment horizontal="left" vertical="top" wrapText="1"/>
    </xf>
    <xf numFmtId="3" fontId="7" fillId="0" borderId="31" xfId="0" applyNumberFormat="1" applyFont="1" applyFill="1" applyBorder="1" applyAlignment="1">
      <alignment horizontal="center" vertical="center" textRotation="90" wrapText="1"/>
    </xf>
    <xf numFmtId="3" fontId="7" fillId="0" borderId="29" xfId="0" applyNumberFormat="1" applyFont="1" applyFill="1" applyBorder="1" applyAlignment="1">
      <alignment horizontal="center" vertical="center" textRotation="90" wrapText="1"/>
    </xf>
    <xf numFmtId="3" fontId="2" fillId="7" borderId="9" xfId="0" applyNumberFormat="1" applyFont="1" applyFill="1" applyBorder="1" applyAlignment="1">
      <alignment horizontal="left" vertical="top" wrapText="1"/>
    </xf>
    <xf numFmtId="3" fontId="2" fillId="7" borderId="15" xfId="0" applyNumberFormat="1" applyFont="1" applyFill="1" applyBorder="1" applyAlignment="1">
      <alignment horizontal="left" vertical="top" wrapText="1"/>
    </xf>
    <xf numFmtId="3" fontId="1" fillId="7" borderId="8" xfId="0" applyNumberFormat="1" applyFont="1" applyFill="1" applyBorder="1" applyAlignment="1">
      <alignment horizontal="left" vertical="top" wrapText="1"/>
    </xf>
    <xf numFmtId="49" fontId="7" fillId="4" borderId="28" xfId="0" applyNumberFormat="1" applyFont="1" applyFill="1" applyBorder="1" applyAlignment="1">
      <alignment horizontal="center" vertical="top"/>
    </xf>
    <xf numFmtId="49" fontId="7" fillId="4" borderId="18" xfId="0" applyNumberFormat="1" applyFont="1" applyFill="1" applyBorder="1" applyAlignment="1">
      <alignment horizontal="center" vertical="top"/>
    </xf>
    <xf numFmtId="49" fontId="7" fillId="5" borderId="29" xfId="0" applyNumberFormat="1" applyFont="1" applyFill="1" applyBorder="1" applyAlignment="1">
      <alignment horizontal="center" vertical="top"/>
    </xf>
    <xf numFmtId="49" fontId="7" fillId="5" borderId="9" xfId="0" applyNumberFormat="1" applyFont="1" applyFill="1" applyBorder="1" applyAlignment="1">
      <alignment horizontal="center" vertical="top"/>
    </xf>
    <xf numFmtId="49" fontId="7" fillId="5" borderId="81" xfId="0" applyNumberFormat="1" applyFont="1" applyFill="1" applyBorder="1" applyAlignment="1">
      <alignment horizontal="center" vertical="top"/>
    </xf>
    <xf numFmtId="3" fontId="1" fillId="7" borderId="9" xfId="0" applyNumberFormat="1" applyFont="1" applyFill="1" applyBorder="1" applyAlignment="1">
      <alignment horizontal="left" vertical="top" wrapText="1"/>
    </xf>
    <xf numFmtId="3" fontId="7" fillId="0" borderId="9" xfId="0" applyNumberFormat="1" applyFont="1" applyFill="1" applyBorder="1" applyAlignment="1">
      <alignment horizontal="center" vertical="top" textRotation="90" wrapText="1"/>
    </xf>
    <xf numFmtId="3" fontId="7" fillId="0" borderId="15" xfId="0" applyNumberFormat="1" applyFont="1" applyFill="1" applyBorder="1" applyAlignment="1">
      <alignment horizontal="center" vertical="top" textRotation="90" wrapText="1"/>
    </xf>
    <xf numFmtId="3" fontId="7" fillId="0" borderId="27" xfId="0" applyNumberFormat="1" applyFont="1" applyFill="1" applyBorder="1" applyAlignment="1">
      <alignment horizontal="center" vertical="top"/>
    </xf>
    <xf numFmtId="3" fontId="7" fillId="0" borderId="25" xfId="0" applyNumberFormat="1" applyFont="1" applyFill="1" applyBorder="1" applyAlignment="1">
      <alignment horizontal="center" vertical="top"/>
    </xf>
    <xf numFmtId="3" fontId="7" fillId="0" borderId="51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7" fillId="5" borderId="60" xfId="0" applyNumberFormat="1" applyFont="1" applyFill="1" applyBorder="1" applyAlignment="1">
      <alignment horizontal="right" vertical="top" wrapText="1"/>
    </xf>
    <xf numFmtId="3" fontId="7" fillId="5" borderId="58" xfId="0" applyNumberFormat="1" applyFont="1" applyFill="1" applyBorder="1" applyAlignment="1">
      <alignment horizontal="left" vertical="top" wrapText="1"/>
    </xf>
    <xf numFmtId="3" fontId="7" fillId="5" borderId="59" xfId="0" applyNumberFormat="1" applyFont="1" applyFill="1" applyBorder="1" applyAlignment="1">
      <alignment horizontal="left" vertical="top" wrapText="1"/>
    </xf>
    <xf numFmtId="3" fontId="7" fillId="5" borderId="61" xfId="0" applyNumberFormat="1" applyFont="1" applyFill="1" applyBorder="1" applyAlignment="1">
      <alignment horizontal="left" vertical="top" wrapText="1"/>
    </xf>
    <xf numFmtId="3" fontId="7" fillId="6" borderId="3" xfId="0" applyNumberFormat="1" applyFont="1" applyFill="1" applyBorder="1" applyAlignment="1">
      <alignment horizontal="left" vertical="top" wrapText="1"/>
    </xf>
    <xf numFmtId="3" fontId="7" fillId="6" borderId="9" xfId="0" applyNumberFormat="1" applyFont="1" applyFill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center" vertical="top" wrapText="1"/>
    </xf>
    <xf numFmtId="3" fontId="1" fillId="6" borderId="31" xfId="0" applyNumberFormat="1" applyFont="1" applyFill="1" applyBorder="1" applyAlignment="1">
      <alignment horizontal="left" vertical="top" wrapText="1"/>
    </xf>
    <xf numFmtId="3" fontId="1" fillId="6" borderId="29" xfId="0" applyNumberFormat="1" applyFont="1" applyFill="1" applyBorder="1" applyAlignment="1">
      <alignment horizontal="left" vertical="top" wrapText="1"/>
    </xf>
    <xf numFmtId="3" fontId="1" fillId="7" borderId="35" xfId="0" applyNumberFormat="1" applyFont="1" applyFill="1" applyBorder="1" applyAlignment="1">
      <alignment horizontal="left" vertical="top" wrapText="1"/>
    </xf>
    <xf numFmtId="3" fontId="1" fillId="7" borderId="34" xfId="0" applyNumberFormat="1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3" fontId="7" fillId="7" borderId="62" xfId="0" applyNumberFormat="1" applyFont="1" applyFill="1" applyBorder="1" applyAlignment="1">
      <alignment horizontal="center" vertical="top"/>
    </xf>
    <xf numFmtId="3" fontId="7" fillId="7" borderId="25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 wrapText="1"/>
    </xf>
    <xf numFmtId="3" fontId="1" fillId="7" borderId="12" xfId="0" applyNumberFormat="1" applyFont="1" applyFill="1" applyBorder="1" applyAlignment="1">
      <alignment horizontal="left" vertical="top" wrapText="1"/>
    </xf>
    <xf numFmtId="3" fontId="1" fillId="7" borderId="14" xfId="0" applyNumberFormat="1" applyFont="1" applyFill="1" applyBorder="1" applyAlignment="1">
      <alignment horizontal="left" vertical="top" wrapText="1"/>
    </xf>
    <xf numFmtId="3" fontId="7" fillId="8" borderId="52" xfId="0" applyNumberFormat="1" applyFont="1" applyFill="1" applyBorder="1" applyAlignment="1">
      <alignment horizontal="right" vertical="top" wrapText="1"/>
    </xf>
    <xf numFmtId="3" fontId="7" fillId="8" borderId="53" xfId="0" applyNumberFormat="1" applyFont="1" applyFill="1" applyBorder="1" applyAlignment="1">
      <alignment horizontal="right" vertical="top" wrapText="1"/>
    </xf>
    <xf numFmtId="3" fontId="2" fillId="0" borderId="43" xfId="0" applyNumberFormat="1" applyFont="1" applyFill="1" applyBorder="1" applyAlignment="1">
      <alignment horizontal="center" vertical="top" wrapText="1"/>
    </xf>
    <xf numFmtId="3" fontId="7" fillId="8" borderId="63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7" borderId="40" xfId="0" applyNumberFormat="1" applyFont="1" applyFill="1" applyBorder="1" applyAlignment="1">
      <alignment horizontal="center" vertical="top" wrapText="1"/>
    </xf>
    <xf numFmtId="3" fontId="1" fillId="7" borderId="11" xfId="0" applyNumberFormat="1" applyFont="1" applyFill="1" applyBorder="1" applyAlignment="1">
      <alignment horizontal="center" vertical="top" wrapText="1"/>
    </xf>
    <xf numFmtId="3" fontId="1" fillId="7" borderId="0" xfId="0" applyNumberFormat="1" applyFont="1" applyFill="1" applyBorder="1" applyAlignment="1">
      <alignment horizontal="center" vertical="top" wrapText="1"/>
    </xf>
    <xf numFmtId="3" fontId="1" fillId="7" borderId="78" xfId="0" applyNumberFormat="1" applyFont="1" applyFill="1" applyBorder="1" applyAlignment="1">
      <alignment horizontal="center" vertical="top" wrapText="1"/>
    </xf>
    <xf numFmtId="164" fontId="1" fillId="7" borderId="40" xfId="0" applyNumberFormat="1" applyFont="1" applyFill="1" applyBorder="1" applyAlignment="1">
      <alignment horizontal="center" vertical="top"/>
    </xf>
    <xf numFmtId="164" fontId="1" fillId="7" borderId="43" xfId="0" applyNumberFormat="1" applyFont="1" applyFill="1" applyBorder="1" applyAlignment="1">
      <alignment horizontal="center" vertical="top"/>
    </xf>
    <xf numFmtId="3" fontId="7" fillId="7" borderId="3" xfId="0" applyNumberFormat="1" applyFont="1" applyFill="1" applyBorder="1" applyAlignment="1">
      <alignment horizontal="left" vertical="top" wrapText="1"/>
    </xf>
    <xf numFmtId="3" fontId="7" fillId="7" borderId="9" xfId="0" applyNumberFormat="1" applyFont="1" applyFill="1" applyBorder="1" applyAlignment="1">
      <alignment horizontal="left" vertical="top" wrapText="1"/>
    </xf>
    <xf numFmtId="3" fontId="2" fillId="7" borderId="31" xfId="0" applyNumberFormat="1" applyFont="1" applyFill="1" applyBorder="1" applyAlignment="1">
      <alignment horizontal="left" vertical="top" wrapText="1"/>
    </xf>
    <xf numFmtId="3" fontId="2" fillId="7" borderId="29" xfId="0" applyNumberFormat="1" applyFont="1" applyFill="1" applyBorder="1" applyAlignment="1">
      <alignment horizontal="left" vertical="top" wrapText="1"/>
    </xf>
    <xf numFmtId="167" fontId="2" fillId="11" borderId="35" xfId="1" applyNumberFormat="1" applyFont="1" applyFill="1" applyBorder="1" applyAlignment="1">
      <alignment horizontal="left" vertical="top" wrapText="1"/>
    </xf>
    <xf numFmtId="167" fontId="2" fillId="11" borderId="65" xfId="1" applyNumberFormat="1" applyFont="1" applyFill="1" applyBorder="1" applyAlignment="1">
      <alignment horizontal="left" vertical="top" wrapText="1"/>
    </xf>
    <xf numFmtId="3" fontId="2" fillId="0" borderId="40" xfId="0" applyNumberFormat="1" applyFont="1" applyBorder="1" applyAlignment="1">
      <alignment horizontal="center" vertical="top" wrapText="1"/>
    </xf>
    <xf numFmtId="167" fontId="2" fillId="11" borderId="71" xfId="1" applyNumberFormat="1" applyFont="1" applyFill="1" applyBorder="1" applyAlignment="1">
      <alignment horizontal="left" vertical="top" wrapText="1"/>
    </xf>
    <xf numFmtId="167" fontId="2" fillId="11" borderId="28" xfId="1" applyNumberFormat="1" applyFont="1" applyFill="1" applyBorder="1" applyAlignment="1">
      <alignment horizontal="left" vertical="top" wrapText="1"/>
    </xf>
    <xf numFmtId="3" fontId="7" fillId="7" borderId="31" xfId="0" applyNumberFormat="1" applyFont="1" applyFill="1" applyBorder="1" applyAlignment="1">
      <alignment horizontal="left" vertical="top" wrapText="1"/>
    </xf>
    <xf numFmtId="3" fontId="7" fillId="7" borderId="29" xfId="0" applyNumberFormat="1" applyFont="1" applyFill="1" applyBorder="1" applyAlignment="1">
      <alignment horizontal="left" vertical="top" wrapText="1"/>
    </xf>
    <xf numFmtId="3" fontId="2" fillId="0" borderId="43" xfId="0" applyNumberFormat="1" applyFont="1" applyBorder="1" applyAlignment="1">
      <alignment horizontal="center" vertical="top" wrapText="1"/>
    </xf>
    <xf numFmtId="165" fontId="2" fillId="7" borderId="11" xfId="0" applyNumberFormat="1" applyFont="1" applyFill="1" applyBorder="1" applyAlignment="1">
      <alignment horizontal="center" vertical="top" wrapText="1"/>
    </xf>
    <xf numFmtId="3" fontId="1" fillId="7" borderId="5" xfId="0" applyNumberFormat="1" applyFont="1" applyFill="1" applyBorder="1" applyAlignment="1">
      <alignment horizontal="center" vertical="top" wrapText="1"/>
    </xf>
    <xf numFmtId="3" fontId="9" fillId="7" borderId="15" xfId="0" applyNumberFormat="1" applyFont="1" applyFill="1" applyBorder="1" applyAlignment="1">
      <alignment horizontal="left" vertical="top" wrapText="1"/>
    </xf>
    <xf numFmtId="3" fontId="9" fillId="8" borderId="52" xfId="0" applyNumberFormat="1" applyFont="1" applyFill="1" applyBorder="1" applyAlignment="1">
      <alignment horizontal="right" vertical="top" wrapText="1"/>
    </xf>
    <xf numFmtId="3" fontId="9" fillId="8" borderId="53" xfId="0" applyNumberFormat="1" applyFont="1" applyFill="1" applyBorder="1" applyAlignment="1">
      <alignment horizontal="right" vertical="top" wrapText="1"/>
    </xf>
    <xf numFmtId="164" fontId="1" fillId="7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3" fontId="2" fillId="7" borderId="20" xfId="0" applyNumberFormat="1" applyFont="1" applyFill="1" applyBorder="1" applyAlignment="1">
      <alignment horizontal="left" vertical="top" wrapText="1"/>
    </xf>
    <xf numFmtId="3" fontId="2" fillId="7" borderId="18" xfId="0" applyNumberFormat="1" applyFont="1" applyFill="1" applyBorder="1" applyAlignment="1">
      <alignment horizontal="left" vertical="top" wrapText="1"/>
    </xf>
    <xf numFmtId="165" fontId="2" fillId="0" borderId="4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167" fontId="2" fillId="11" borderId="34" xfId="1" applyNumberFormat="1" applyFont="1" applyFill="1" applyBorder="1" applyAlignment="1">
      <alignment horizontal="left" vertical="top" wrapText="1"/>
    </xf>
    <xf numFmtId="3" fontId="7" fillId="4" borderId="60" xfId="0" applyNumberFormat="1" applyFont="1" applyFill="1" applyBorder="1" applyAlignment="1">
      <alignment horizontal="right" vertical="top" wrapText="1"/>
    </xf>
    <xf numFmtId="3" fontId="7" fillId="4" borderId="58" xfId="0" applyNumberFormat="1" applyFont="1" applyFill="1" applyBorder="1" applyAlignment="1">
      <alignment horizontal="left" vertical="top" wrapText="1"/>
    </xf>
    <xf numFmtId="3" fontId="7" fillId="4" borderId="59" xfId="0" applyNumberFormat="1" applyFont="1" applyFill="1" applyBorder="1" applyAlignment="1">
      <alignment horizontal="left" vertical="top" wrapText="1"/>
    </xf>
    <xf numFmtId="3" fontId="7" fillId="4" borderId="61" xfId="0" applyNumberFormat="1" applyFont="1" applyFill="1" applyBorder="1" applyAlignment="1">
      <alignment horizontal="left" vertical="top" wrapText="1"/>
    </xf>
    <xf numFmtId="3" fontId="7" fillId="5" borderId="56" xfId="0" applyNumberFormat="1" applyFont="1" applyFill="1" applyBorder="1" applyAlignment="1">
      <alignment horizontal="left" vertical="top" wrapText="1"/>
    </xf>
    <xf numFmtId="49" fontId="7" fillId="4" borderId="2" xfId="0" applyNumberFormat="1" applyFont="1" applyFill="1" applyBorder="1" applyAlignment="1">
      <alignment horizontal="center" vertical="top"/>
    </xf>
    <xf numFmtId="49" fontId="7" fillId="4" borderId="14" xfId="0" applyNumberFormat="1" applyFont="1" applyFill="1" applyBorder="1" applyAlignment="1">
      <alignment horizontal="center" vertical="top"/>
    </xf>
    <xf numFmtId="3" fontId="7" fillId="9" borderId="3" xfId="0" quotePrefix="1" applyNumberFormat="1" applyFont="1" applyFill="1" applyBorder="1" applyAlignment="1">
      <alignment horizontal="center" vertical="top" wrapText="1"/>
    </xf>
    <xf numFmtId="3" fontId="7" fillId="9" borderId="15" xfId="0" quotePrefix="1" applyNumberFormat="1" applyFont="1" applyFill="1" applyBorder="1" applyAlignment="1">
      <alignment horizontal="center" vertical="top" wrapText="1"/>
    </xf>
    <xf numFmtId="3" fontId="7" fillId="7" borderId="27" xfId="0" quotePrefix="1" applyNumberFormat="1" applyFont="1" applyFill="1" applyBorder="1" applyAlignment="1">
      <alignment horizontal="center" vertical="top" wrapText="1"/>
    </xf>
    <xf numFmtId="3" fontId="7" fillId="7" borderId="51" xfId="0" quotePrefix="1" applyNumberFormat="1" applyFont="1" applyFill="1" applyBorder="1" applyAlignment="1">
      <alignment horizontal="center" vertical="top" wrapText="1"/>
    </xf>
    <xf numFmtId="3" fontId="2" fillId="7" borderId="3" xfId="0" applyNumberFormat="1" applyFont="1" applyFill="1" applyBorder="1" applyAlignment="1">
      <alignment horizontal="left" vertical="top" wrapText="1"/>
    </xf>
    <xf numFmtId="3" fontId="2" fillId="7" borderId="3" xfId="0" applyNumberFormat="1" applyFont="1" applyFill="1" applyBorder="1" applyAlignment="1">
      <alignment horizontal="center" vertical="top" wrapText="1"/>
    </xf>
    <xf numFmtId="3" fontId="2" fillId="7" borderId="15" xfId="0" applyNumberFormat="1" applyFont="1" applyFill="1" applyBorder="1" applyAlignment="1">
      <alignment horizontal="center" vertical="top" wrapText="1"/>
    </xf>
    <xf numFmtId="3" fontId="2" fillId="7" borderId="5" xfId="0" applyNumberFormat="1" applyFont="1" applyFill="1" applyBorder="1" applyAlignment="1">
      <alignment horizontal="center" vertical="top" wrapText="1"/>
    </xf>
    <xf numFmtId="3" fontId="1" fillId="7" borderId="17" xfId="0" applyNumberFormat="1" applyFont="1" applyFill="1" applyBorder="1" applyAlignment="1">
      <alignment horizontal="center" vertical="top" wrapText="1"/>
    </xf>
    <xf numFmtId="3" fontId="2" fillId="0" borderId="17" xfId="0" applyNumberFormat="1" applyFont="1" applyBorder="1" applyAlignment="1">
      <alignment horizontal="center" vertical="top" wrapText="1"/>
    </xf>
    <xf numFmtId="3" fontId="1" fillId="7" borderId="10" xfId="0" applyNumberFormat="1" applyFont="1" applyFill="1" applyBorder="1" applyAlignment="1">
      <alignment horizontal="center" vertical="top" wrapText="1"/>
    </xf>
    <xf numFmtId="3" fontId="9" fillId="0" borderId="31" xfId="0" applyNumberFormat="1" applyFont="1" applyFill="1" applyBorder="1" applyAlignment="1">
      <alignment horizontal="center" vertical="center" textRotation="90" wrapText="1"/>
    </xf>
    <xf numFmtId="3" fontId="9" fillId="0" borderId="29" xfId="0" applyNumberFormat="1" applyFont="1" applyFill="1" applyBorder="1" applyAlignment="1">
      <alignment horizontal="center" vertical="center" textRotation="90" wrapText="1"/>
    </xf>
    <xf numFmtId="3" fontId="12" fillId="8" borderId="52" xfId="0" applyNumberFormat="1" applyFont="1" applyFill="1" applyBorder="1" applyAlignment="1">
      <alignment horizontal="right" vertical="top" wrapText="1"/>
    </xf>
    <xf numFmtId="3" fontId="12" fillId="8" borderId="53" xfId="0" applyNumberFormat="1" applyFont="1" applyFill="1" applyBorder="1" applyAlignment="1">
      <alignment horizontal="right" vertical="top" wrapText="1"/>
    </xf>
    <xf numFmtId="164" fontId="1" fillId="7" borderId="40" xfId="0" applyNumberFormat="1" applyFont="1" applyFill="1" applyBorder="1" applyAlignment="1">
      <alignment horizontal="center" vertical="top" wrapText="1"/>
    </xf>
    <xf numFmtId="164" fontId="1" fillId="7" borderId="43" xfId="0" applyNumberFormat="1" applyFont="1" applyFill="1" applyBorder="1" applyAlignment="1">
      <alignment horizontal="center" vertical="top" wrapText="1"/>
    </xf>
    <xf numFmtId="3" fontId="9" fillId="0" borderId="31" xfId="0" applyNumberFormat="1" applyFont="1" applyFill="1" applyBorder="1" applyAlignment="1">
      <alignment horizontal="left" vertical="top" wrapText="1"/>
    </xf>
    <xf numFmtId="3" fontId="9" fillId="0" borderId="9" xfId="0" applyNumberFormat="1" applyFont="1" applyFill="1" applyBorder="1" applyAlignment="1">
      <alignment horizontal="left" vertical="top" wrapText="1"/>
    </xf>
    <xf numFmtId="3" fontId="9" fillId="0" borderId="29" xfId="0" applyNumberFormat="1" applyFont="1" applyFill="1" applyBorder="1" applyAlignment="1">
      <alignment horizontal="left" vertical="top" wrapText="1"/>
    </xf>
    <xf numFmtId="3" fontId="9" fillId="7" borderId="29" xfId="0" applyNumberFormat="1" applyFont="1" applyFill="1" applyBorder="1" applyAlignment="1">
      <alignment horizontal="left" vertical="top" wrapText="1"/>
    </xf>
    <xf numFmtId="3" fontId="9" fillId="7" borderId="31" xfId="0" applyNumberFormat="1" applyFont="1" applyFill="1" applyBorder="1" applyAlignment="1">
      <alignment horizontal="left" vertical="top" wrapText="1"/>
    </xf>
    <xf numFmtId="3" fontId="2" fillId="7" borderId="9" xfId="0" applyNumberFormat="1" applyFont="1" applyFill="1" applyBorder="1" applyAlignment="1">
      <alignment horizontal="center" vertical="top" wrapText="1"/>
    </xf>
    <xf numFmtId="3" fontId="2" fillId="7" borderId="29" xfId="0" applyNumberFormat="1" applyFont="1" applyFill="1" applyBorder="1" applyAlignment="1">
      <alignment horizontal="center" vertical="top" wrapText="1"/>
    </xf>
    <xf numFmtId="3" fontId="2" fillId="7" borderId="34" xfId="0" applyNumberFormat="1" applyFont="1" applyFill="1" applyBorder="1" applyAlignment="1">
      <alignment horizontal="left" vertical="top" wrapText="1"/>
    </xf>
    <xf numFmtId="3" fontId="2" fillId="7" borderId="0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left" vertical="top" wrapText="1"/>
    </xf>
    <xf numFmtId="3" fontId="2" fillId="0" borderId="29" xfId="0" applyNumberFormat="1" applyFont="1" applyFill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left" vertical="top" wrapText="1"/>
    </xf>
    <xf numFmtId="3" fontId="9" fillId="5" borderId="18" xfId="0" applyNumberFormat="1" applyFont="1" applyFill="1" applyBorder="1" applyAlignment="1">
      <alignment horizontal="left" vertical="top" wrapText="1"/>
    </xf>
    <xf numFmtId="3" fontId="9" fillId="5" borderId="1" xfId="0" applyNumberFormat="1" applyFont="1" applyFill="1" applyBorder="1" applyAlignment="1">
      <alignment horizontal="left" vertical="top" wrapText="1"/>
    </xf>
    <xf numFmtId="3" fontId="9" fillId="5" borderId="26" xfId="0" applyNumberFormat="1" applyFont="1" applyFill="1" applyBorder="1" applyAlignment="1">
      <alignment horizontal="left" vertical="top" wrapText="1"/>
    </xf>
    <xf numFmtId="3" fontId="8" fillId="0" borderId="3" xfId="0" applyNumberFormat="1" applyFont="1" applyFill="1" applyBorder="1" applyAlignment="1">
      <alignment horizontal="left" vertical="top" wrapText="1"/>
    </xf>
    <xf numFmtId="3" fontId="8" fillId="0" borderId="29" xfId="0" applyNumberFormat="1" applyFont="1" applyFill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center" vertical="center" textRotation="90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5" xfId="0" applyNumberFormat="1" applyFont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textRotation="90" wrapText="1"/>
    </xf>
    <xf numFmtId="165" fontId="2" fillId="0" borderId="10" xfId="0" applyNumberFormat="1" applyFont="1" applyBorder="1" applyAlignment="1">
      <alignment horizontal="center" vertical="center" textRotation="90" wrapText="1"/>
    </xf>
    <xf numFmtId="165" fontId="2" fillId="0" borderId="16" xfId="0" applyNumberFormat="1" applyFont="1" applyBorder="1" applyAlignment="1">
      <alignment horizontal="center" vertical="center" textRotation="90" wrapText="1"/>
    </xf>
    <xf numFmtId="164" fontId="2" fillId="0" borderId="5" xfId="0" applyNumberFormat="1" applyFont="1" applyBorder="1" applyAlignment="1">
      <alignment horizontal="center" vertical="center" textRotation="90" wrapText="1"/>
    </xf>
    <xf numFmtId="164" fontId="2" fillId="0" borderId="11" xfId="0" applyNumberFormat="1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9" xfId="0" applyNumberFormat="1" applyFont="1" applyBorder="1" applyAlignment="1">
      <alignment horizontal="center" vertical="center" textRotation="90" wrapText="1"/>
    </xf>
    <xf numFmtId="49" fontId="1" fillId="0" borderId="15" xfId="0" applyNumberFormat="1" applyFont="1" applyBorder="1" applyAlignment="1">
      <alignment horizontal="center" vertical="center" textRotation="90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7" fillId="2" borderId="20" xfId="0" applyNumberFormat="1" applyFont="1" applyFill="1" applyBorder="1" applyAlignment="1">
      <alignment horizontal="left" vertical="top" wrapText="1"/>
    </xf>
    <xf numFmtId="3" fontId="7" fillId="2" borderId="21" xfId="0" applyNumberFormat="1" applyFont="1" applyFill="1" applyBorder="1" applyAlignment="1">
      <alignment horizontal="left" vertical="top" wrapText="1"/>
    </xf>
    <xf numFmtId="3" fontId="7" fillId="2" borderId="22" xfId="0" applyNumberFormat="1" applyFont="1" applyFill="1" applyBorder="1" applyAlignment="1">
      <alignment horizontal="left" vertical="top" wrapText="1"/>
    </xf>
    <xf numFmtId="3" fontId="8" fillId="3" borderId="23" xfId="0" applyNumberFormat="1" applyFont="1" applyFill="1" applyBorder="1" applyAlignment="1">
      <alignment horizontal="left" vertical="top" wrapText="1"/>
    </xf>
    <xf numFmtId="3" fontId="8" fillId="3" borderId="24" xfId="0" applyNumberFormat="1" applyFont="1" applyFill="1" applyBorder="1" applyAlignment="1">
      <alignment horizontal="left" vertical="top" wrapText="1"/>
    </xf>
    <xf numFmtId="3" fontId="8" fillId="3" borderId="13" xfId="0" applyNumberFormat="1" applyFont="1" applyFill="1" applyBorder="1" applyAlignment="1">
      <alignment horizontal="left" vertical="top" wrapText="1"/>
    </xf>
    <xf numFmtId="3" fontId="9" fillId="4" borderId="23" xfId="0" applyNumberFormat="1" applyFont="1" applyFill="1" applyBorder="1" applyAlignment="1">
      <alignment horizontal="left" vertical="top" wrapText="1"/>
    </xf>
    <xf numFmtId="3" fontId="9" fillId="4" borderId="24" xfId="0" applyNumberFormat="1" applyFont="1" applyFill="1" applyBorder="1" applyAlignment="1">
      <alignment horizontal="left" vertical="top" wrapText="1"/>
    </xf>
    <xf numFmtId="3" fontId="9" fillId="4" borderId="13" xfId="0" applyNumberFormat="1" applyFont="1" applyFill="1" applyBorder="1" applyAlignment="1">
      <alignment horizontal="left" vertical="top" wrapText="1"/>
    </xf>
    <xf numFmtId="11" fontId="1" fillId="0" borderId="2" xfId="0" applyNumberFormat="1" applyFont="1" applyBorder="1" applyAlignment="1">
      <alignment horizontal="center" vertical="center" textRotation="90" wrapText="1"/>
    </xf>
    <xf numFmtId="11" fontId="1" fillId="0" borderId="8" xfId="0" applyNumberFormat="1" applyFont="1" applyBorder="1" applyAlignment="1">
      <alignment horizontal="center" vertical="center" textRotation="90" wrapText="1"/>
    </xf>
    <xf numFmtId="11" fontId="1" fillId="0" borderId="14" xfId="0" applyNumberFormat="1" applyFont="1" applyBorder="1" applyAlignment="1">
      <alignment horizontal="center" vertical="center" textRotation="90" wrapText="1"/>
    </xf>
    <xf numFmtId="11" fontId="1" fillId="0" borderId="3" xfId="0" applyNumberFormat="1" applyFont="1" applyBorder="1" applyAlignment="1">
      <alignment horizontal="center" vertical="center" textRotation="90" wrapText="1"/>
    </xf>
    <xf numFmtId="11" fontId="1" fillId="0" borderId="9" xfId="0" applyNumberFormat="1" applyFont="1" applyBorder="1" applyAlignment="1">
      <alignment horizontal="center" vertical="center" textRotation="90" wrapText="1"/>
    </xf>
    <xf numFmtId="11" fontId="1" fillId="0" borderId="15" xfId="0" applyNumberFormat="1" applyFont="1" applyBorder="1" applyAlignment="1">
      <alignment horizontal="center" vertical="center" textRotation="90" wrapText="1"/>
    </xf>
  </cellXfs>
  <cellStyles count="3">
    <cellStyle name="Excel Built-in Normal" xfId="1"/>
    <cellStyle name="Įprastas" xfId="0" builtinId="0"/>
    <cellStyle name="Įprasta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tabSelected="1" zoomScaleNormal="100" workbookViewId="0"/>
  </sheetViews>
  <sheetFormatPr defaultColWidth="9.140625" defaultRowHeight="12.75" x14ac:dyDescent="0.2"/>
  <cols>
    <col min="1" max="3" width="2.7109375" style="1" customWidth="1"/>
    <col min="4" max="4" width="2.7109375" style="2" customWidth="1"/>
    <col min="5" max="5" width="2.7109375" style="3" customWidth="1"/>
    <col min="6" max="6" width="32.28515625" style="4" customWidth="1"/>
    <col min="7" max="8" width="3" style="5" customWidth="1"/>
    <col min="9" max="9" width="15" style="499" customWidth="1"/>
    <col min="10" max="10" width="7.42578125" style="499" customWidth="1"/>
    <col min="11" max="11" width="7.85546875" style="500" customWidth="1"/>
    <col min="12" max="12" width="23.5703125" style="4" customWidth="1"/>
    <col min="13" max="13" width="6.42578125" style="507" customWidth="1"/>
    <col min="14" max="14" width="11.140625" style="6" customWidth="1"/>
    <col min="15" max="16384" width="9.140625" style="6"/>
  </cols>
  <sheetData>
    <row r="1" spans="1:16" ht="57.75" customHeight="1" x14ac:dyDescent="0.2">
      <c r="I1" s="778" t="s">
        <v>0</v>
      </c>
      <c r="J1" s="778"/>
      <c r="K1" s="778"/>
      <c r="L1" s="778"/>
      <c r="M1" s="778"/>
    </row>
    <row r="2" spans="1:16" ht="54.75" customHeight="1" x14ac:dyDescent="0.2">
      <c r="I2" s="778" t="s">
        <v>272</v>
      </c>
      <c r="J2" s="778"/>
      <c r="K2" s="778"/>
      <c r="L2" s="778"/>
      <c r="M2" s="778"/>
    </row>
    <row r="3" spans="1:16" s="7" customFormat="1" ht="18.75" customHeight="1" x14ac:dyDescent="0.2">
      <c r="A3" s="779" t="s">
        <v>1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</row>
    <row r="4" spans="1:16" s="7" customFormat="1" ht="19.5" customHeight="1" x14ac:dyDescent="0.2">
      <c r="A4" s="780" t="s">
        <v>2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16" s="7" customFormat="1" ht="19.5" customHeight="1" x14ac:dyDescent="0.2">
      <c r="A5" s="781" t="s">
        <v>3</v>
      </c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</row>
    <row r="6" spans="1:16" ht="25.5" customHeight="1" thickBot="1" x14ac:dyDescent="0.25">
      <c r="A6" s="8"/>
      <c r="B6" s="8"/>
      <c r="F6" s="562"/>
      <c r="G6" s="562"/>
      <c r="H6" s="562"/>
      <c r="I6" s="562"/>
      <c r="J6" s="9"/>
      <c r="K6" s="10"/>
      <c r="L6" s="782" t="s">
        <v>4</v>
      </c>
      <c r="M6" s="782"/>
    </row>
    <row r="7" spans="1:16" ht="24" customHeight="1" x14ac:dyDescent="0.2">
      <c r="A7" s="792" t="s">
        <v>5</v>
      </c>
      <c r="B7" s="795" t="s">
        <v>6</v>
      </c>
      <c r="C7" s="772" t="s">
        <v>7</v>
      </c>
      <c r="D7" s="772" t="s">
        <v>8</v>
      </c>
      <c r="E7" s="772" t="s">
        <v>9</v>
      </c>
      <c r="F7" s="775" t="s">
        <v>10</v>
      </c>
      <c r="G7" s="753" t="s">
        <v>11</v>
      </c>
      <c r="H7" s="756" t="s">
        <v>12</v>
      </c>
      <c r="I7" s="759" t="s">
        <v>13</v>
      </c>
      <c r="J7" s="762" t="s">
        <v>14</v>
      </c>
      <c r="K7" s="765" t="s">
        <v>15</v>
      </c>
      <c r="L7" s="768" t="s">
        <v>16</v>
      </c>
      <c r="M7" s="769"/>
    </row>
    <row r="8" spans="1:16" ht="15.75" customHeight="1" x14ac:dyDescent="0.2">
      <c r="A8" s="793"/>
      <c r="B8" s="796"/>
      <c r="C8" s="773"/>
      <c r="D8" s="773"/>
      <c r="E8" s="773"/>
      <c r="F8" s="776"/>
      <c r="G8" s="754"/>
      <c r="H8" s="757"/>
      <c r="I8" s="760"/>
      <c r="J8" s="763"/>
      <c r="K8" s="766"/>
      <c r="L8" s="770" t="s">
        <v>17</v>
      </c>
      <c r="M8" s="11" t="s">
        <v>18</v>
      </c>
    </row>
    <row r="9" spans="1:16" ht="87" customHeight="1" thickBot="1" x14ac:dyDescent="0.25">
      <c r="A9" s="794"/>
      <c r="B9" s="797"/>
      <c r="C9" s="774"/>
      <c r="D9" s="774"/>
      <c r="E9" s="774"/>
      <c r="F9" s="777"/>
      <c r="G9" s="755"/>
      <c r="H9" s="758"/>
      <c r="I9" s="761"/>
      <c r="J9" s="764"/>
      <c r="K9" s="767"/>
      <c r="L9" s="771"/>
      <c r="M9" s="12" t="s">
        <v>19</v>
      </c>
    </row>
    <row r="10" spans="1:16" ht="16.5" customHeight="1" x14ac:dyDescent="0.2">
      <c r="A10" s="783" t="s">
        <v>20</v>
      </c>
      <c r="B10" s="784"/>
      <c r="C10" s="784"/>
      <c r="D10" s="784"/>
      <c r="E10" s="784"/>
      <c r="F10" s="784"/>
      <c r="G10" s="784"/>
      <c r="H10" s="784"/>
      <c r="I10" s="784"/>
      <c r="J10" s="784"/>
      <c r="K10" s="784"/>
      <c r="L10" s="784"/>
      <c r="M10" s="785"/>
    </row>
    <row r="11" spans="1:16" s="14" customFormat="1" ht="15.75" customHeight="1" x14ac:dyDescent="0.2">
      <c r="A11" s="786" t="s">
        <v>21</v>
      </c>
      <c r="B11" s="787"/>
      <c r="C11" s="787"/>
      <c r="D11" s="787"/>
      <c r="E11" s="787"/>
      <c r="F11" s="787"/>
      <c r="G11" s="787"/>
      <c r="H11" s="787"/>
      <c r="I11" s="787"/>
      <c r="J11" s="787"/>
      <c r="K11" s="787"/>
      <c r="L11" s="787"/>
      <c r="M11" s="788"/>
      <c r="N11" s="13"/>
    </row>
    <row r="12" spans="1:16" s="14" customFormat="1" ht="15.75" customHeight="1" thickBot="1" x14ac:dyDescent="0.25">
      <c r="A12" s="15" t="s">
        <v>22</v>
      </c>
      <c r="B12" s="789" t="s">
        <v>23</v>
      </c>
      <c r="C12" s="790"/>
      <c r="D12" s="790"/>
      <c r="E12" s="790"/>
      <c r="F12" s="790"/>
      <c r="G12" s="790"/>
      <c r="H12" s="790"/>
      <c r="I12" s="790"/>
      <c r="J12" s="790"/>
      <c r="K12" s="790"/>
      <c r="L12" s="790"/>
      <c r="M12" s="791"/>
    </row>
    <row r="13" spans="1:16" s="14" customFormat="1" ht="15.75" customHeight="1" thickBot="1" x14ac:dyDescent="0.25">
      <c r="A13" s="16" t="s">
        <v>22</v>
      </c>
      <c r="B13" s="17" t="s">
        <v>22</v>
      </c>
      <c r="C13" s="748" t="s">
        <v>24</v>
      </c>
      <c r="D13" s="749"/>
      <c r="E13" s="749"/>
      <c r="F13" s="749"/>
      <c r="G13" s="749"/>
      <c r="H13" s="749"/>
      <c r="I13" s="749"/>
      <c r="J13" s="749"/>
      <c r="K13" s="749"/>
      <c r="L13" s="749"/>
      <c r="M13" s="750"/>
    </row>
    <row r="14" spans="1:16" s="14" customFormat="1" ht="17.25" customHeight="1" x14ac:dyDescent="0.2">
      <c r="A14" s="18" t="s">
        <v>22</v>
      </c>
      <c r="B14" s="19" t="s">
        <v>22</v>
      </c>
      <c r="C14" s="20" t="s">
        <v>22</v>
      </c>
      <c r="D14" s="21"/>
      <c r="E14" s="21"/>
      <c r="F14" s="751" t="s">
        <v>25</v>
      </c>
      <c r="G14" s="22" t="s">
        <v>26</v>
      </c>
      <c r="H14" s="23">
        <v>2</v>
      </c>
      <c r="I14" s="663" t="s">
        <v>27</v>
      </c>
      <c r="J14" s="24"/>
      <c r="K14" s="25"/>
      <c r="L14" s="26"/>
      <c r="M14" s="27"/>
    </row>
    <row r="15" spans="1:16" s="14" customFormat="1" ht="17.25" customHeight="1" x14ac:dyDescent="0.2">
      <c r="A15" s="28"/>
      <c r="B15" s="29"/>
      <c r="C15" s="30"/>
      <c r="D15" s="31"/>
      <c r="E15" s="31"/>
      <c r="F15" s="752"/>
      <c r="G15" s="32"/>
      <c r="H15" s="33"/>
      <c r="I15" s="664"/>
      <c r="J15" s="34" t="s">
        <v>28</v>
      </c>
      <c r="K15" s="35">
        <v>482.3</v>
      </c>
      <c r="L15" s="36"/>
      <c r="M15" s="37"/>
    </row>
    <row r="16" spans="1:16" s="14" customFormat="1" ht="14.25" customHeight="1" x14ac:dyDescent="0.2">
      <c r="A16" s="28"/>
      <c r="B16" s="38"/>
      <c r="C16" s="39"/>
      <c r="D16" s="40" t="s">
        <v>22</v>
      </c>
      <c r="E16" s="41"/>
      <c r="F16" s="743" t="s">
        <v>29</v>
      </c>
      <c r="G16" s="32"/>
      <c r="H16" s="33"/>
      <c r="I16" s="531"/>
      <c r="J16" s="42" t="s">
        <v>30</v>
      </c>
      <c r="K16" s="43">
        <v>15250.4</v>
      </c>
      <c r="L16" s="44" t="s">
        <v>31</v>
      </c>
      <c r="M16" s="45">
        <v>47</v>
      </c>
      <c r="N16" s="46"/>
      <c r="O16" s="46"/>
      <c r="P16" s="46"/>
    </row>
    <row r="17" spans="1:16" s="14" customFormat="1" ht="14.25" customHeight="1" x14ac:dyDescent="0.2">
      <c r="A17" s="28"/>
      <c r="B17" s="38"/>
      <c r="C17" s="39"/>
      <c r="D17" s="47"/>
      <c r="E17" s="31"/>
      <c r="F17" s="744"/>
      <c r="G17" s="32"/>
      <c r="H17" s="33"/>
      <c r="I17" s="531"/>
      <c r="J17" s="48" t="s">
        <v>32</v>
      </c>
      <c r="K17" s="49">
        <v>8365.7999999999993</v>
      </c>
      <c r="L17" s="50" t="s">
        <v>33</v>
      </c>
      <c r="M17" s="45">
        <v>7947</v>
      </c>
      <c r="N17" s="46"/>
      <c r="O17" s="46"/>
      <c r="P17" s="46"/>
    </row>
    <row r="18" spans="1:16" s="14" customFormat="1" ht="15.75" customHeight="1" thickBot="1" x14ac:dyDescent="0.25">
      <c r="A18" s="28"/>
      <c r="B18" s="29"/>
      <c r="C18" s="39"/>
      <c r="D18" s="51"/>
      <c r="E18" s="52"/>
      <c r="F18" s="745"/>
      <c r="G18" s="32"/>
      <c r="H18" s="33"/>
      <c r="I18" s="531"/>
      <c r="J18" s="53" t="s">
        <v>34</v>
      </c>
      <c r="K18" s="54">
        <v>3671.5</v>
      </c>
      <c r="L18" s="55"/>
      <c r="M18" s="56"/>
      <c r="N18" s="57"/>
    </row>
    <row r="19" spans="1:16" s="14" customFormat="1" ht="15.75" customHeight="1" x14ac:dyDescent="0.2">
      <c r="A19" s="28"/>
      <c r="B19" s="29"/>
      <c r="C19" s="39"/>
      <c r="D19" s="47" t="s">
        <v>35</v>
      </c>
      <c r="E19" s="31"/>
      <c r="F19" s="743" t="s">
        <v>36</v>
      </c>
      <c r="G19" s="32"/>
      <c r="H19" s="33"/>
      <c r="I19" s="531"/>
      <c r="J19" s="24" t="s">
        <v>32</v>
      </c>
      <c r="K19" s="25">
        <v>435.2</v>
      </c>
      <c r="L19" s="58" t="s">
        <v>31</v>
      </c>
      <c r="M19" s="27">
        <v>7</v>
      </c>
    </row>
    <row r="20" spans="1:16" s="14" customFormat="1" ht="14.25" customHeight="1" x14ac:dyDescent="0.2">
      <c r="A20" s="28"/>
      <c r="B20" s="38"/>
      <c r="C20" s="39"/>
      <c r="D20" s="47"/>
      <c r="E20" s="31"/>
      <c r="F20" s="744"/>
      <c r="G20" s="32"/>
      <c r="H20" s="33"/>
      <c r="I20" s="531"/>
      <c r="J20" s="34"/>
      <c r="K20" s="59"/>
      <c r="L20" s="50" t="s">
        <v>33</v>
      </c>
      <c r="M20" s="45">
        <v>340</v>
      </c>
    </row>
    <row r="21" spans="1:16" s="14" customFormat="1" ht="15" customHeight="1" thickBot="1" x14ac:dyDescent="0.25">
      <c r="A21" s="28"/>
      <c r="B21" s="29"/>
      <c r="C21" s="39"/>
      <c r="D21" s="47"/>
      <c r="E21" s="31"/>
      <c r="F21" s="744"/>
      <c r="G21" s="32"/>
      <c r="H21" s="33"/>
      <c r="I21" s="531"/>
      <c r="J21" s="53"/>
      <c r="K21" s="54"/>
      <c r="L21" s="55"/>
      <c r="M21" s="56"/>
    </row>
    <row r="22" spans="1:16" s="14" customFormat="1" ht="12.75" customHeight="1" x14ac:dyDescent="0.2">
      <c r="A22" s="60"/>
      <c r="B22" s="29"/>
      <c r="C22" s="61"/>
      <c r="D22" s="41" t="s">
        <v>37</v>
      </c>
      <c r="E22" s="41"/>
      <c r="F22" s="743" t="s">
        <v>38</v>
      </c>
      <c r="G22" s="32"/>
      <c r="H22" s="62"/>
      <c r="I22" s="531"/>
      <c r="J22" s="48" t="s">
        <v>30</v>
      </c>
      <c r="K22" s="43">
        <v>986.2</v>
      </c>
      <c r="L22" s="63" t="s">
        <v>31</v>
      </c>
      <c r="M22" s="37">
        <v>4</v>
      </c>
    </row>
    <row r="23" spans="1:16" s="14" customFormat="1" ht="15.75" customHeight="1" x14ac:dyDescent="0.2">
      <c r="A23" s="60"/>
      <c r="B23" s="29"/>
      <c r="C23" s="30"/>
      <c r="D23" s="31"/>
      <c r="E23" s="31"/>
      <c r="F23" s="744"/>
      <c r="G23" s="32"/>
      <c r="H23" s="62"/>
      <c r="I23" s="531"/>
      <c r="J23" s="48" t="s">
        <v>32</v>
      </c>
      <c r="K23" s="49">
        <v>1527</v>
      </c>
      <c r="L23" s="50" t="s">
        <v>33</v>
      </c>
      <c r="M23" s="45">
        <v>1301</v>
      </c>
    </row>
    <row r="24" spans="1:16" s="14" customFormat="1" ht="15.75" customHeight="1" thickBot="1" x14ac:dyDescent="0.25">
      <c r="A24" s="60"/>
      <c r="B24" s="29"/>
      <c r="C24" s="30"/>
      <c r="D24" s="31"/>
      <c r="E24" s="31"/>
      <c r="F24" s="744"/>
      <c r="G24" s="32"/>
      <c r="H24" s="33"/>
      <c r="I24" s="531"/>
      <c r="J24" s="42" t="s">
        <v>34</v>
      </c>
      <c r="K24" s="49">
        <f>367.2+49.2</f>
        <v>416.4</v>
      </c>
      <c r="L24" s="36" t="s">
        <v>39</v>
      </c>
      <c r="M24" s="37">
        <v>904</v>
      </c>
    </row>
    <row r="25" spans="1:16" s="14" customFormat="1" ht="15.75" customHeight="1" x14ac:dyDescent="0.2">
      <c r="A25" s="64"/>
      <c r="B25" s="38"/>
      <c r="C25" s="30"/>
      <c r="D25" s="41" t="s">
        <v>40</v>
      </c>
      <c r="E25" s="41"/>
      <c r="F25" s="743" t="s">
        <v>41</v>
      </c>
      <c r="G25" s="32"/>
      <c r="H25" s="65"/>
      <c r="I25" s="529"/>
      <c r="J25" s="66" t="s">
        <v>30</v>
      </c>
      <c r="K25" s="67">
        <v>7504.1</v>
      </c>
      <c r="L25" s="68" t="s">
        <v>31</v>
      </c>
      <c r="M25" s="69">
        <v>32</v>
      </c>
    </row>
    <row r="26" spans="1:16" s="14" customFormat="1" ht="15.75" customHeight="1" x14ac:dyDescent="0.2">
      <c r="A26" s="64"/>
      <c r="B26" s="38"/>
      <c r="C26" s="30"/>
      <c r="D26" s="31"/>
      <c r="E26" s="31"/>
      <c r="F26" s="744"/>
      <c r="G26" s="32"/>
      <c r="H26" s="65"/>
      <c r="I26" s="529"/>
      <c r="J26" s="48" t="s">
        <v>32</v>
      </c>
      <c r="K26" s="501">
        <f>9646.6+16535.9+111.2</f>
        <v>26293.7</v>
      </c>
      <c r="L26" s="70" t="s">
        <v>33</v>
      </c>
      <c r="M26" s="71">
        <v>17606</v>
      </c>
    </row>
    <row r="27" spans="1:16" s="14" customFormat="1" ht="15.75" customHeight="1" x14ac:dyDescent="0.2">
      <c r="A27" s="64"/>
      <c r="B27" s="38"/>
      <c r="C27" s="30"/>
      <c r="D27" s="31"/>
      <c r="E27" s="31"/>
      <c r="F27" s="744"/>
      <c r="G27" s="32"/>
      <c r="H27" s="65"/>
      <c r="I27" s="529"/>
      <c r="J27" s="42" t="s">
        <v>32</v>
      </c>
      <c r="K27" s="49">
        <v>1056.2</v>
      </c>
      <c r="L27" s="36" t="s">
        <v>42</v>
      </c>
      <c r="M27" s="37">
        <v>17423</v>
      </c>
    </row>
    <row r="28" spans="1:16" s="14" customFormat="1" ht="14.25" customHeight="1" x14ac:dyDescent="0.2">
      <c r="A28" s="64"/>
      <c r="B28" s="38"/>
      <c r="C28" s="30"/>
      <c r="D28" s="31"/>
      <c r="E28" s="31"/>
      <c r="F28" s="744"/>
      <c r="G28" s="32"/>
      <c r="H28" s="65"/>
      <c r="I28" s="529"/>
      <c r="J28" s="34" t="s">
        <v>34</v>
      </c>
      <c r="K28" s="72">
        <v>1035.4000000000001</v>
      </c>
      <c r="L28" s="73" t="s">
        <v>43</v>
      </c>
      <c r="M28" s="74">
        <v>2</v>
      </c>
    </row>
    <row r="29" spans="1:16" s="14" customFormat="1" ht="21" customHeight="1" x14ac:dyDescent="0.2">
      <c r="A29" s="64"/>
      <c r="B29" s="38"/>
      <c r="C29" s="30"/>
      <c r="D29" s="31"/>
      <c r="E29" s="41" t="s">
        <v>22</v>
      </c>
      <c r="F29" s="743" t="s">
        <v>44</v>
      </c>
      <c r="G29" s="32"/>
      <c r="H29" s="65"/>
      <c r="I29" s="529"/>
      <c r="J29" s="75" t="s">
        <v>30</v>
      </c>
      <c r="K29" s="76">
        <v>66.8</v>
      </c>
      <c r="L29" s="50" t="s">
        <v>31</v>
      </c>
      <c r="M29" s="45">
        <v>6</v>
      </c>
      <c r="N29" s="46"/>
      <c r="O29" s="46"/>
      <c r="P29" s="46"/>
    </row>
    <row r="30" spans="1:16" s="14" customFormat="1" ht="21" customHeight="1" thickBot="1" x14ac:dyDescent="0.25">
      <c r="A30" s="64"/>
      <c r="B30" s="38"/>
      <c r="C30" s="30"/>
      <c r="D30" s="31"/>
      <c r="E30" s="31"/>
      <c r="F30" s="746"/>
      <c r="G30" s="32"/>
      <c r="H30" s="65"/>
      <c r="I30" s="529"/>
      <c r="J30" s="77" t="s">
        <v>45</v>
      </c>
      <c r="K30" s="78">
        <v>509.4</v>
      </c>
      <c r="L30" s="55"/>
      <c r="M30" s="56"/>
    </row>
    <row r="31" spans="1:16" s="14" customFormat="1" ht="21.75" customHeight="1" x14ac:dyDescent="0.2">
      <c r="A31" s="64"/>
      <c r="B31" s="38"/>
      <c r="C31" s="30"/>
      <c r="D31" s="21" t="s">
        <v>46</v>
      </c>
      <c r="E31" s="21"/>
      <c r="F31" s="747" t="s">
        <v>47</v>
      </c>
      <c r="G31" s="32"/>
      <c r="H31" s="65"/>
      <c r="I31" s="529"/>
      <c r="J31" s="24" t="s">
        <v>32</v>
      </c>
      <c r="K31" s="25">
        <v>1854.4</v>
      </c>
      <c r="L31" s="68" t="s">
        <v>31</v>
      </c>
      <c r="M31" s="69">
        <v>5</v>
      </c>
    </row>
    <row r="32" spans="1:16" s="14" customFormat="1" ht="21.75" customHeight="1" thickBot="1" x14ac:dyDescent="0.25">
      <c r="A32" s="64"/>
      <c r="B32" s="38"/>
      <c r="C32" s="30"/>
      <c r="D32" s="79"/>
      <c r="E32" s="79"/>
      <c r="F32" s="746"/>
      <c r="G32" s="32"/>
      <c r="H32" s="65"/>
      <c r="I32" s="529"/>
      <c r="J32" s="53"/>
      <c r="K32" s="54"/>
      <c r="L32" s="80" t="s">
        <v>33</v>
      </c>
      <c r="M32" s="81">
        <v>1100</v>
      </c>
    </row>
    <row r="33" spans="1:24" s="14" customFormat="1" ht="21.75" customHeight="1" x14ac:dyDescent="0.2">
      <c r="A33" s="64"/>
      <c r="B33" s="38"/>
      <c r="C33" s="30"/>
      <c r="D33" s="31" t="s">
        <v>48</v>
      </c>
      <c r="E33" s="31"/>
      <c r="F33" s="641" t="s">
        <v>49</v>
      </c>
      <c r="G33" s="82"/>
      <c r="H33" s="83"/>
      <c r="I33" s="84"/>
      <c r="J33" s="34" t="s">
        <v>30</v>
      </c>
      <c r="K33" s="35">
        <v>39.9</v>
      </c>
      <c r="L33" s="705" t="s">
        <v>50</v>
      </c>
      <c r="M33" s="27">
        <v>2019</v>
      </c>
    </row>
    <row r="34" spans="1:24" s="90" customFormat="1" ht="19.5" customHeight="1" thickBot="1" x14ac:dyDescent="0.25">
      <c r="A34" s="28"/>
      <c r="B34" s="38"/>
      <c r="C34" s="61"/>
      <c r="D34" s="31"/>
      <c r="E34" s="31"/>
      <c r="F34" s="689"/>
      <c r="G34" s="85"/>
      <c r="H34" s="86"/>
      <c r="I34" s="531"/>
      <c r="J34" s="87"/>
      <c r="K34" s="88"/>
      <c r="L34" s="741"/>
      <c r="M34" s="89"/>
      <c r="X34" s="6"/>
    </row>
    <row r="35" spans="1:24" s="14" customFormat="1" ht="16.5" customHeight="1" x14ac:dyDescent="0.2">
      <c r="A35" s="60"/>
      <c r="B35" s="38"/>
      <c r="C35" s="30"/>
      <c r="D35" s="41" t="s">
        <v>51</v>
      </c>
      <c r="E35" s="41"/>
      <c r="F35" s="743" t="s">
        <v>52</v>
      </c>
      <c r="G35" s="91"/>
      <c r="H35" s="33"/>
      <c r="I35" s="531"/>
      <c r="J35" s="24" t="s">
        <v>30</v>
      </c>
      <c r="K35" s="92">
        <v>5863.3</v>
      </c>
      <c r="L35" s="68" t="s">
        <v>31</v>
      </c>
      <c r="M35" s="69">
        <v>6</v>
      </c>
    </row>
    <row r="36" spans="1:24" s="14" customFormat="1" ht="15.75" customHeight="1" x14ac:dyDescent="0.2">
      <c r="A36" s="60"/>
      <c r="B36" s="38"/>
      <c r="C36" s="30"/>
      <c r="D36" s="31"/>
      <c r="E36" s="31"/>
      <c r="F36" s="744"/>
      <c r="G36" s="91"/>
      <c r="H36" s="33"/>
      <c r="I36" s="531"/>
      <c r="J36" s="42" t="s">
        <v>32</v>
      </c>
      <c r="K36" s="49">
        <v>137.80000000000001</v>
      </c>
      <c r="L36" s="50" t="s">
        <v>33</v>
      </c>
      <c r="M36" s="45">
        <v>5564</v>
      </c>
      <c r="O36" s="742"/>
      <c r="P36" s="742"/>
      <c r="Q36" s="742"/>
    </row>
    <row r="37" spans="1:24" s="14" customFormat="1" ht="15.75" customHeight="1" x14ac:dyDescent="0.2">
      <c r="A37" s="94"/>
      <c r="B37" s="95"/>
      <c r="C37" s="96"/>
      <c r="D37" s="52"/>
      <c r="E37" s="52"/>
      <c r="F37" s="745"/>
      <c r="G37" s="97"/>
      <c r="H37" s="98"/>
      <c r="I37" s="549"/>
      <c r="J37" s="42" t="s">
        <v>32</v>
      </c>
      <c r="K37" s="49">
        <v>237.1</v>
      </c>
      <c r="L37" s="63"/>
      <c r="M37" s="89"/>
      <c r="O37" s="742"/>
      <c r="P37" s="742"/>
      <c r="Q37" s="742"/>
    </row>
    <row r="38" spans="1:24" s="14" customFormat="1" ht="43.5" customHeight="1" x14ac:dyDescent="0.2">
      <c r="A38" s="60"/>
      <c r="B38" s="38"/>
      <c r="C38" s="30"/>
      <c r="D38" s="31"/>
      <c r="E38" s="31"/>
      <c r="F38" s="503"/>
      <c r="G38" s="91"/>
      <c r="H38" s="33"/>
      <c r="I38" s="531"/>
      <c r="J38" s="34" t="s">
        <v>34</v>
      </c>
      <c r="K38" s="35">
        <v>330</v>
      </c>
      <c r="L38" s="36" t="s">
        <v>53</v>
      </c>
      <c r="M38" s="89">
        <f>SUM(M39:M41)</f>
        <v>230</v>
      </c>
      <c r="O38" s="742"/>
      <c r="P38" s="742"/>
      <c r="Q38" s="742"/>
    </row>
    <row r="39" spans="1:24" s="14" customFormat="1" ht="17.25" customHeight="1" x14ac:dyDescent="0.2">
      <c r="A39" s="60"/>
      <c r="B39" s="38"/>
      <c r="C39" s="30"/>
      <c r="D39" s="31"/>
      <c r="E39" s="31"/>
      <c r="F39" s="503"/>
      <c r="G39" s="91"/>
      <c r="H39" s="33"/>
      <c r="I39" s="531"/>
      <c r="J39" s="34"/>
      <c r="K39" s="35"/>
      <c r="L39" s="70" t="s">
        <v>54</v>
      </c>
      <c r="M39" s="71">
        <v>100</v>
      </c>
      <c r="O39" s="560"/>
      <c r="P39" s="560"/>
      <c r="Q39" s="560"/>
    </row>
    <row r="40" spans="1:24" s="14" customFormat="1" ht="18" customHeight="1" x14ac:dyDescent="0.2">
      <c r="A40" s="60"/>
      <c r="B40" s="38"/>
      <c r="C40" s="30"/>
      <c r="D40" s="31"/>
      <c r="E40" s="31"/>
      <c r="F40" s="503"/>
      <c r="G40" s="91"/>
      <c r="H40" s="33"/>
      <c r="I40" s="531"/>
      <c r="J40" s="34"/>
      <c r="K40" s="35"/>
      <c r="L40" s="70" t="s">
        <v>55</v>
      </c>
      <c r="M40" s="71">
        <v>15</v>
      </c>
      <c r="O40" s="560"/>
      <c r="P40" s="560"/>
      <c r="Q40" s="560"/>
    </row>
    <row r="41" spans="1:24" s="14" customFormat="1" ht="30" customHeight="1" x14ac:dyDescent="0.2">
      <c r="A41" s="60"/>
      <c r="B41" s="38"/>
      <c r="C41" s="30"/>
      <c r="D41" s="31"/>
      <c r="E41" s="31"/>
      <c r="F41" s="503"/>
      <c r="G41" s="91"/>
      <c r="H41" s="33"/>
      <c r="I41" s="531"/>
      <c r="J41" s="34"/>
      <c r="K41" s="35"/>
      <c r="L41" s="70" t="s">
        <v>56</v>
      </c>
      <c r="M41" s="71">
        <v>115</v>
      </c>
      <c r="O41" s="560"/>
      <c r="P41" s="560"/>
      <c r="Q41" s="560"/>
    </row>
    <row r="42" spans="1:24" s="14" customFormat="1" ht="55.5" customHeight="1" thickBot="1" x14ac:dyDescent="0.25">
      <c r="A42" s="60"/>
      <c r="B42" s="38"/>
      <c r="C42" s="30"/>
      <c r="D42" s="52"/>
      <c r="E42" s="52"/>
      <c r="F42" s="99"/>
      <c r="G42" s="91"/>
      <c r="H42" s="33"/>
      <c r="I42" s="531"/>
      <c r="J42" s="53"/>
      <c r="K42" s="54"/>
      <c r="L42" s="55" t="s">
        <v>57</v>
      </c>
      <c r="M42" s="56">
        <v>5000</v>
      </c>
      <c r="O42" s="560"/>
      <c r="P42" s="560"/>
      <c r="Q42" s="560"/>
    </row>
    <row r="43" spans="1:24" s="14" customFormat="1" ht="12.75" customHeight="1" x14ac:dyDescent="0.2">
      <c r="A43" s="60"/>
      <c r="B43" s="38"/>
      <c r="C43" s="30"/>
      <c r="D43" s="31" t="s">
        <v>58</v>
      </c>
      <c r="E43" s="31"/>
      <c r="F43" s="734" t="s">
        <v>59</v>
      </c>
      <c r="G43" s="100"/>
      <c r="H43" s="33"/>
      <c r="I43" s="531"/>
      <c r="J43" s="48" t="s">
        <v>30</v>
      </c>
      <c r="K43" s="101">
        <v>333.6</v>
      </c>
      <c r="L43" s="102" t="s">
        <v>60</v>
      </c>
      <c r="M43" s="27">
        <v>8500</v>
      </c>
    </row>
    <row r="44" spans="1:24" s="14" customFormat="1" x14ac:dyDescent="0.2">
      <c r="A44" s="60"/>
      <c r="B44" s="38"/>
      <c r="C44" s="30"/>
      <c r="D44" s="31"/>
      <c r="E44" s="31"/>
      <c r="F44" s="735"/>
      <c r="G44" s="100"/>
      <c r="H44" s="33"/>
      <c r="I44" s="531"/>
      <c r="J44" s="42" t="s">
        <v>32</v>
      </c>
      <c r="K44" s="49">
        <v>339.1</v>
      </c>
      <c r="L44" s="102"/>
      <c r="M44" s="37"/>
    </row>
    <row r="45" spans="1:24" s="14" customFormat="1" x14ac:dyDescent="0.2">
      <c r="A45" s="60"/>
      <c r="B45" s="38"/>
      <c r="C45" s="103"/>
      <c r="D45" s="52"/>
      <c r="E45" s="52"/>
      <c r="F45" s="736"/>
      <c r="G45" s="104"/>
      <c r="H45" s="33"/>
      <c r="I45" s="531"/>
      <c r="J45" s="42" t="s">
        <v>34</v>
      </c>
      <c r="K45" s="49">
        <v>20</v>
      </c>
      <c r="L45" s="559"/>
      <c r="M45" s="89"/>
    </row>
    <row r="46" spans="1:24" s="14" customFormat="1" ht="14.25" customHeight="1" x14ac:dyDescent="0.2">
      <c r="A46" s="60"/>
      <c r="B46" s="38"/>
      <c r="C46" s="30"/>
      <c r="D46" s="31" t="s">
        <v>61</v>
      </c>
      <c r="E46" s="31"/>
      <c r="F46" s="634" t="s">
        <v>62</v>
      </c>
      <c r="G46" s="100"/>
      <c r="H46" s="33"/>
      <c r="I46" s="531"/>
      <c r="J46" s="48" t="s">
        <v>63</v>
      </c>
      <c r="K46" s="88">
        <v>0</v>
      </c>
      <c r="L46" s="102" t="s">
        <v>64</v>
      </c>
      <c r="M46" s="37">
        <v>85</v>
      </c>
    </row>
    <row r="47" spans="1:24" s="14" customFormat="1" ht="14.25" customHeight="1" x14ac:dyDescent="0.2">
      <c r="A47" s="60"/>
      <c r="B47" s="38"/>
      <c r="C47" s="30"/>
      <c r="D47" s="31"/>
      <c r="E47" s="31"/>
      <c r="F47" s="634"/>
      <c r="G47" s="100"/>
      <c r="H47" s="33"/>
      <c r="I47" s="531"/>
      <c r="J47" s="42" t="s">
        <v>30</v>
      </c>
      <c r="K47" s="93">
        <f>3.8+43.3</f>
        <v>47.099999999999994</v>
      </c>
      <c r="L47" s="102"/>
      <c r="M47" s="37"/>
    </row>
    <row r="48" spans="1:24" s="14" customFormat="1" ht="14.25" customHeight="1" thickBot="1" x14ac:dyDescent="0.25">
      <c r="A48" s="60"/>
      <c r="B48" s="38"/>
      <c r="C48" s="30"/>
      <c r="D48" s="52"/>
      <c r="E48" s="52"/>
      <c r="F48" s="737"/>
      <c r="G48" s="100"/>
      <c r="H48" s="33"/>
      <c r="I48" s="531"/>
      <c r="J48" s="77" t="s">
        <v>65</v>
      </c>
      <c r="K48" s="105">
        <v>3.8</v>
      </c>
      <c r="L48" s="553"/>
      <c r="M48" s="56"/>
    </row>
    <row r="49" spans="1:13" s="14" customFormat="1" ht="12.75" customHeight="1" x14ac:dyDescent="0.2">
      <c r="A49" s="106"/>
      <c r="B49" s="29"/>
      <c r="C49" s="39"/>
      <c r="D49" s="47" t="s">
        <v>66</v>
      </c>
      <c r="E49" s="31"/>
      <c r="F49" s="738" t="s">
        <v>67</v>
      </c>
      <c r="G49" s="107"/>
      <c r="H49" s="108"/>
      <c r="I49" s="529"/>
      <c r="J49" s="66" t="s">
        <v>30</v>
      </c>
      <c r="K49" s="67">
        <v>434.3</v>
      </c>
      <c r="L49" s="552" t="s">
        <v>60</v>
      </c>
      <c r="M49" s="27">
        <v>150</v>
      </c>
    </row>
    <row r="50" spans="1:13" s="14" customFormat="1" ht="12.75" customHeight="1" x14ac:dyDescent="0.2">
      <c r="A50" s="106"/>
      <c r="B50" s="29"/>
      <c r="C50" s="39"/>
      <c r="D50" s="47"/>
      <c r="E50" s="31"/>
      <c r="F50" s="634"/>
      <c r="G50" s="107"/>
      <c r="H50" s="65"/>
      <c r="I50" s="529"/>
      <c r="J50" s="48" t="s">
        <v>32</v>
      </c>
      <c r="K50" s="109">
        <v>151.1</v>
      </c>
      <c r="L50" s="102"/>
      <c r="M50" s="110"/>
    </row>
    <row r="51" spans="1:13" s="14" customFormat="1" ht="14.25" customHeight="1" thickBot="1" x14ac:dyDescent="0.25">
      <c r="A51" s="106"/>
      <c r="B51" s="29"/>
      <c r="C51" s="39"/>
      <c r="D51" s="47"/>
      <c r="E51" s="31"/>
      <c r="F51" s="634"/>
      <c r="G51" s="107"/>
      <c r="H51" s="65"/>
      <c r="I51" s="529"/>
      <c r="J51" s="75" t="s">
        <v>34</v>
      </c>
      <c r="K51" s="111">
        <v>39.6</v>
      </c>
      <c r="L51" s="102"/>
      <c r="M51" s="110"/>
    </row>
    <row r="52" spans="1:13" s="14" customFormat="1" ht="42" customHeight="1" x14ac:dyDescent="0.2">
      <c r="A52" s="106"/>
      <c r="B52" s="29"/>
      <c r="C52" s="39"/>
      <c r="D52" s="40" t="s">
        <v>68</v>
      </c>
      <c r="E52" s="41"/>
      <c r="F52" s="550" t="s">
        <v>69</v>
      </c>
      <c r="G52" s="100"/>
      <c r="H52" s="33"/>
      <c r="I52" s="531"/>
      <c r="J52" s="24" t="s">
        <v>30</v>
      </c>
      <c r="K52" s="112">
        <v>219.4</v>
      </c>
      <c r="L52" s="68" t="s">
        <v>70</v>
      </c>
      <c r="M52" s="69">
        <v>695</v>
      </c>
    </row>
    <row r="53" spans="1:13" ht="21" customHeight="1" x14ac:dyDescent="0.2">
      <c r="A53" s="106"/>
      <c r="B53" s="29"/>
      <c r="C53" s="39"/>
      <c r="D53" s="47"/>
      <c r="E53" s="31"/>
      <c r="F53" s="517"/>
      <c r="G53" s="100"/>
      <c r="H53" s="33"/>
      <c r="I53" s="531"/>
      <c r="J53" s="75" t="s">
        <v>34</v>
      </c>
      <c r="K53" s="544">
        <v>32</v>
      </c>
      <c r="L53" s="36" t="s">
        <v>71</v>
      </c>
      <c r="M53" s="37">
        <v>20</v>
      </c>
    </row>
    <row r="54" spans="1:13" ht="30.75" customHeight="1" thickBot="1" x14ac:dyDescent="0.25">
      <c r="A54" s="106"/>
      <c r="B54" s="29"/>
      <c r="C54" s="39"/>
      <c r="D54" s="51"/>
      <c r="E54" s="31"/>
      <c r="F54" s="517"/>
      <c r="G54" s="100"/>
      <c r="H54" s="33"/>
      <c r="I54" s="531"/>
      <c r="J54" s="34"/>
      <c r="K54" s="54"/>
      <c r="L54" s="80" t="s">
        <v>72</v>
      </c>
      <c r="M54" s="81">
        <v>15000</v>
      </c>
    </row>
    <row r="55" spans="1:13" ht="21" customHeight="1" x14ac:dyDescent="0.2">
      <c r="A55" s="106"/>
      <c r="B55" s="29"/>
      <c r="C55" s="39"/>
      <c r="D55" s="47" t="s">
        <v>73</v>
      </c>
      <c r="E55" s="41"/>
      <c r="F55" s="688" t="s">
        <v>74</v>
      </c>
      <c r="G55" s="100"/>
      <c r="H55" s="113"/>
      <c r="I55" s="114"/>
      <c r="J55" s="24" t="s">
        <v>30</v>
      </c>
      <c r="K55" s="115">
        <v>10.1</v>
      </c>
      <c r="L55" s="68" t="s">
        <v>75</v>
      </c>
      <c r="M55" s="69">
        <v>158</v>
      </c>
    </row>
    <row r="56" spans="1:13" ht="21" customHeight="1" thickBot="1" x14ac:dyDescent="0.25">
      <c r="A56" s="106"/>
      <c r="B56" s="29"/>
      <c r="C56" s="39"/>
      <c r="D56" s="47"/>
      <c r="E56" s="31"/>
      <c r="F56" s="689"/>
      <c r="G56" s="104"/>
      <c r="H56" s="113"/>
      <c r="I56" s="114"/>
      <c r="J56" s="53"/>
      <c r="K56" s="116"/>
      <c r="L56" s="80" t="s">
        <v>76</v>
      </c>
      <c r="M56" s="81">
        <v>9</v>
      </c>
    </row>
    <row r="57" spans="1:13" ht="34.5" customHeight="1" x14ac:dyDescent="0.2">
      <c r="A57" s="28"/>
      <c r="B57" s="29"/>
      <c r="C57" s="39"/>
      <c r="D57" s="40" t="s">
        <v>77</v>
      </c>
      <c r="E57" s="41"/>
      <c r="F57" s="738" t="s">
        <v>78</v>
      </c>
      <c r="G57" s="100"/>
      <c r="H57" s="113"/>
      <c r="I57" s="531"/>
      <c r="J57" s="24" t="s">
        <v>30</v>
      </c>
      <c r="K57" s="25">
        <v>7</v>
      </c>
      <c r="L57" s="68" t="s">
        <v>79</v>
      </c>
      <c r="M57" s="69">
        <v>1</v>
      </c>
    </row>
    <row r="58" spans="1:13" ht="18.75" customHeight="1" x14ac:dyDescent="0.2">
      <c r="A58" s="28"/>
      <c r="B58" s="29"/>
      <c r="C58" s="39"/>
      <c r="D58" s="47"/>
      <c r="E58" s="31"/>
      <c r="F58" s="634"/>
      <c r="G58" s="100"/>
      <c r="H58" s="113"/>
      <c r="I58" s="531"/>
      <c r="J58" s="34"/>
      <c r="K58" s="35"/>
      <c r="L58" s="50" t="s">
        <v>80</v>
      </c>
      <c r="M58" s="45">
        <v>5</v>
      </c>
    </row>
    <row r="59" spans="1:13" ht="42" customHeight="1" thickBot="1" x14ac:dyDescent="0.25">
      <c r="A59" s="28"/>
      <c r="B59" s="29"/>
      <c r="C59" s="39"/>
      <c r="D59" s="40" t="s">
        <v>81</v>
      </c>
      <c r="E59" s="41"/>
      <c r="F59" s="117" t="s">
        <v>82</v>
      </c>
      <c r="G59" s="104"/>
      <c r="H59" s="113"/>
      <c r="I59" s="114"/>
      <c r="J59" s="34"/>
      <c r="K59" s="59"/>
      <c r="L59" s="102"/>
      <c r="M59" s="37"/>
    </row>
    <row r="60" spans="1:13" ht="32.25" customHeight="1" x14ac:dyDescent="0.2">
      <c r="A60" s="28"/>
      <c r="B60" s="29"/>
      <c r="C60" s="39"/>
      <c r="D60" s="47"/>
      <c r="E60" s="118" t="s">
        <v>22</v>
      </c>
      <c r="F60" s="119" t="s">
        <v>83</v>
      </c>
      <c r="G60" s="100"/>
      <c r="H60" s="113"/>
      <c r="I60" s="531"/>
      <c r="J60" s="66" t="s">
        <v>30</v>
      </c>
      <c r="K60" s="120">
        <v>26.6</v>
      </c>
      <c r="L60" s="58" t="s">
        <v>84</v>
      </c>
      <c r="M60" s="69">
        <v>93</v>
      </c>
    </row>
    <row r="61" spans="1:13" ht="17.25" customHeight="1" thickBot="1" x14ac:dyDescent="0.25">
      <c r="A61" s="28"/>
      <c r="B61" s="29"/>
      <c r="C61" s="39"/>
      <c r="D61" s="47"/>
      <c r="E61" s="31" t="s">
        <v>35</v>
      </c>
      <c r="F61" s="119" t="s">
        <v>85</v>
      </c>
      <c r="G61" s="100"/>
      <c r="H61" s="113"/>
      <c r="I61" s="531"/>
      <c r="J61" s="53" t="s">
        <v>30</v>
      </c>
      <c r="K61" s="54">
        <v>31.5</v>
      </c>
      <c r="L61" s="553" t="s">
        <v>31</v>
      </c>
      <c r="M61" s="56">
        <v>2</v>
      </c>
    </row>
    <row r="62" spans="1:13" ht="29.25" customHeight="1" x14ac:dyDescent="0.2">
      <c r="A62" s="28"/>
      <c r="B62" s="29"/>
      <c r="C62" s="39"/>
      <c r="D62" s="47"/>
      <c r="E62" s="41" t="s">
        <v>37</v>
      </c>
      <c r="F62" s="121" t="s">
        <v>86</v>
      </c>
      <c r="G62" s="122" t="s">
        <v>26</v>
      </c>
      <c r="H62" s="113"/>
      <c r="I62" s="531"/>
      <c r="J62" s="24"/>
      <c r="K62" s="92"/>
      <c r="L62" s="552"/>
      <c r="M62" s="27"/>
    </row>
    <row r="63" spans="1:13" ht="15.75" customHeight="1" x14ac:dyDescent="0.2">
      <c r="A63" s="28"/>
      <c r="B63" s="29"/>
      <c r="C63" s="39"/>
      <c r="D63" s="47"/>
      <c r="E63" s="31"/>
      <c r="F63" s="739" t="s">
        <v>87</v>
      </c>
      <c r="G63" s="32"/>
      <c r="H63" s="113"/>
      <c r="I63" s="531"/>
      <c r="J63" s="48" t="s">
        <v>30</v>
      </c>
      <c r="K63" s="123">
        <f>33.8+15</f>
        <v>48.8</v>
      </c>
      <c r="L63" s="559" t="s">
        <v>88</v>
      </c>
      <c r="M63" s="89">
        <v>72</v>
      </c>
    </row>
    <row r="64" spans="1:13" ht="15.75" customHeight="1" x14ac:dyDescent="0.2">
      <c r="A64" s="28"/>
      <c r="B64" s="29"/>
      <c r="C64" s="39"/>
      <c r="D64" s="47"/>
      <c r="E64" s="31"/>
      <c r="F64" s="740"/>
      <c r="G64" s="32"/>
      <c r="H64" s="113"/>
      <c r="I64" s="531"/>
      <c r="J64" s="42" t="s">
        <v>32</v>
      </c>
      <c r="K64" s="43"/>
      <c r="L64" s="102" t="s">
        <v>89</v>
      </c>
      <c r="M64" s="37">
        <v>8</v>
      </c>
    </row>
    <row r="65" spans="1:15" ht="30" customHeight="1" thickBot="1" x14ac:dyDescent="0.25">
      <c r="A65" s="28"/>
      <c r="B65" s="29"/>
      <c r="C65" s="39"/>
      <c r="D65" s="47"/>
      <c r="E65" s="52"/>
      <c r="F65" s="119" t="s">
        <v>90</v>
      </c>
      <c r="G65" s="32"/>
      <c r="H65" s="113"/>
      <c r="I65" s="531"/>
      <c r="J65" s="53" t="s">
        <v>30</v>
      </c>
      <c r="K65" s="124">
        <f>50</f>
        <v>50</v>
      </c>
      <c r="L65" s="125" t="s">
        <v>91</v>
      </c>
      <c r="M65" s="81">
        <v>2</v>
      </c>
    </row>
    <row r="66" spans="1:15" ht="18" customHeight="1" x14ac:dyDescent="0.2">
      <c r="A66" s="126"/>
      <c r="B66" s="127"/>
      <c r="C66" s="128"/>
      <c r="D66" s="47"/>
      <c r="E66" s="31" t="s">
        <v>40</v>
      </c>
      <c r="F66" s="688" t="s">
        <v>92</v>
      </c>
      <c r="G66" s="728" t="s">
        <v>93</v>
      </c>
      <c r="H66" s="33"/>
      <c r="I66" s="531"/>
      <c r="J66" s="34" t="s">
        <v>30</v>
      </c>
      <c r="K66" s="93">
        <v>41</v>
      </c>
      <c r="L66" s="68" t="s">
        <v>31</v>
      </c>
      <c r="M66" s="69">
        <v>4</v>
      </c>
    </row>
    <row r="67" spans="1:15" ht="18" customHeight="1" x14ac:dyDescent="0.2">
      <c r="A67" s="573"/>
      <c r="B67" s="368"/>
      <c r="C67" s="568"/>
      <c r="D67" s="51"/>
      <c r="E67" s="52"/>
      <c r="F67" s="689"/>
      <c r="G67" s="729"/>
      <c r="H67" s="98"/>
      <c r="I67" s="549"/>
      <c r="J67" s="48"/>
      <c r="K67" s="88"/>
      <c r="L67" s="559" t="s">
        <v>88</v>
      </c>
      <c r="M67" s="89">
        <v>44</v>
      </c>
    </row>
    <row r="68" spans="1:15" ht="29.25" customHeight="1" x14ac:dyDescent="0.2">
      <c r="A68" s="28"/>
      <c r="B68" s="29"/>
      <c r="C68" s="39"/>
      <c r="D68" s="47"/>
      <c r="E68" s="31" t="s">
        <v>46</v>
      </c>
      <c r="F68" s="523" t="s">
        <v>94</v>
      </c>
      <c r="G68" s="100"/>
      <c r="H68" s="113"/>
      <c r="I68" s="531"/>
      <c r="J68" s="34" t="s">
        <v>30</v>
      </c>
      <c r="K68" s="35">
        <v>28.4</v>
      </c>
      <c r="L68" s="63" t="s">
        <v>95</v>
      </c>
      <c r="M68" s="89">
        <v>1</v>
      </c>
    </row>
    <row r="69" spans="1:15" ht="16.5" customHeight="1" thickBot="1" x14ac:dyDescent="0.25">
      <c r="A69" s="28"/>
      <c r="B69" s="29"/>
      <c r="C69" s="39"/>
      <c r="D69" s="51"/>
      <c r="E69" s="52"/>
      <c r="F69" s="547"/>
      <c r="G69" s="100"/>
      <c r="H69" s="113"/>
      <c r="I69" s="531"/>
      <c r="J69" s="53"/>
      <c r="K69" s="54"/>
      <c r="L69" s="80" t="s">
        <v>96</v>
      </c>
      <c r="M69" s="129">
        <v>1.26</v>
      </c>
    </row>
    <row r="70" spans="1:15" ht="53.25" customHeight="1" x14ac:dyDescent="0.2">
      <c r="A70" s="130"/>
      <c r="B70" s="131"/>
      <c r="C70" s="132"/>
      <c r="D70" s="31" t="s">
        <v>97</v>
      </c>
      <c r="E70" s="31"/>
      <c r="F70" s="522" t="s">
        <v>98</v>
      </c>
      <c r="G70" s="563"/>
      <c r="H70" s="133"/>
      <c r="I70" s="84"/>
      <c r="J70" s="134" t="s">
        <v>30</v>
      </c>
      <c r="K70" s="111">
        <v>611.5</v>
      </c>
      <c r="L70" s="135" t="s">
        <v>99</v>
      </c>
      <c r="M70" s="136">
        <v>517</v>
      </c>
    </row>
    <row r="71" spans="1:15" ht="79.5" customHeight="1" x14ac:dyDescent="0.2">
      <c r="A71" s="130"/>
      <c r="B71" s="131"/>
      <c r="C71" s="132"/>
      <c r="D71" s="31"/>
      <c r="E71" s="31"/>
      <c r="F71" s="523"/>
      <c r="G71" s="137"/>
      <c r="H71" s="133"/>
      <c r="I71" s="84"/>
      <c r="J71" s="383" t="s">
        <v>32</v>
      </c>
      <c r="K71" s="109"/>
      <c r="L71" s="159" t="s">
        <v>100</v>
      </c>
      <c r="M71" s="556">
        <v>72</v>
      </c>
    </row>
    <row r="72" spans="1:15" ht="79.5" customHeight="1" x14ac:dyDescent="0.2">
      <c r="A72" s="130"/>
      <c r="B72" s="131"/>
      <c r="C72" s="132"/>
      <c r="D72" s="31"/>
      <c r="E72" s="41" t="s">
        <v>22</v>
      </c>
      <c r="F72" s="522" t="s">
        <v>101</v>
      </c>
      <c r="G72" s="137"/>
      <c r="H72" s="133"/>
      <c r="I72" s="84"/>
      <c r="J72" s="138" t="s">
        <v>30</v>
      </c>
      <c r="K72" s="557">
        <v>161.69999999999999</v>
      </c>
      <c r="L72" s="139" t="s">
        <v>102</v>
      </c>
      <c r="M72" s="140">
        <v>3570</v>
      </c>
    </row>
    <row r="73" spans="1:15" ht="16.5" customHeight="1" thickBot="1" x14ac:dyDescent="0.25">
      <c r="A73" s="130"/>
      <c r="B73" s="131"/>
      <c r="C73" s="132"/>
      <c r="D73" s="31"/>
      <c r="E73" s="31"/>
      <c r="F73" s="547"/>
      <c r="G73" s="141"/>
      <c r="H73" s="86"/>
      <c r="I73" s="531"/>
      <c r="J73" s="564" t="s">
        <v>30</v>
      </c>
      <c r="K73" s="565">
        <v>59</v>
      </c>
      <c r="L73" s="142" t="s">
        <v>103</v>
      </c>
      <c r="M73" s="143">
        <v>15</v>
      </c>
      <c r="O73" s="144"/>
    </row>
    <row r="74" spans="1:15" ht="18.75" customHeight="1" x14ac:dyDescent="0.2">
      <c r="A74" s="130"/>
      <c r="B74" s="131"/>
      <c r="C74" s="145"/>
      <c r="D74" s="118" t="s">
        <v>104</v>
      </c>
      <c r="E74" s="118"/>
      <c r="F74" s="119" t="s">
        <v>105</v>
      </c>
      <c r="G74" s="527"/>
      <c r="H74" s="86"/>
      <c r="I74" s="531"/>
      <c r="J74" s="146" t="s">
        <v>32</v>
      </c>
      <c r="K74" s="115">
        <v>53.9</v>
      </c>
      <c r="L74" s="147" t="s">
        <v>106</v>
      </c>
      <c r="M74" s="148">
        <v>17</v>
      </c>
    </row>
    <row r="75" spans="1:15" ht="18.75" customHeight="1" thickBot="1" x14ac:dyDescent="0.25">
      <c r="A75" s="130"/>
      <c r="B75" s="131"/>
      <c r="C75" s="128"/>
      <c r="D75" s="47" t="s">
        <v>107</v>
      </c>
      <c r="E75" s="31"/>
      <c r="F75" s="547" t="s">
        <v>108</v>
      </c>
      <c r="G75" s="149"/>
      <c r="H75" s="150"/>
      <c r="I75" s="529"/>
      <c r="J75" s="151" t="s">
        <v>30</v>
      </c>
      <c r="K75" s="502">
        <v>314.39999999999998</v>
      </c>
      <c r="L75" s="152" t="s">
        <v>33</v>
      </c>
      <c r="M75" s="37">
        <v>1166</v>
      </c>
    </row>
    <row r="76" spans="1:15" ht="19.5" customHeight="1" x14ac:dyDescent="0.2">
      <c r="A76" s="130"/>
      <c r="B76" s="131"/>
      <c r="C76" s="128"/>
      <c r="D76" s="40" t="s">
        <v>109</v>
      </c>
      <c r="E76" s="41"/>
      <c r="F76" s="688" t="s">
        <v>110</v>
      </c>
      <c r="G76" s="149"/>
      <c r="H76" s="150"/>
      <c r="I76" s="529"/>
      <c r="J76" s="153" t="s">
        <v>32</v>
      </c>
      <c r="K76" s="109">
        <v>11.5</v>
      </c>
      <c r="L76" s="154" t="s">
        <v>31</v>
      </c>
      <c r="M76" s="155">
        <v>1</v>
      </c>
    </row>
    <row r="77" spans="1:15" s="14" customFormat="1" ht="19.5" customHeight="1" thickBot="1" x14ac:dyDescent="0.25">
      <c r="A77" s="130"/>
      <c r="B77" s="131"/>
      <c r="C77" s="128"/>
      <c r="D77" s="51"/>
      <c r="E77" s="52"/>
      <c r="F77" s="689"/>
      <c r="G77" s="149"/>
      <c r="H77" s="150"/>
      <c r="I77" s="529"/>
      <c r="J77" s="151"/>
      <c r="K77" s="116"/>
      <c r="L77" s="142" t="s">
        <v>33</v>
      </c>
      <c r="M77" s="156">
        <v>9</v>
      </c>
      <c r="O77" s="57"/>
    </row>
    <row r="78" spans="1:15" ht="17.25" customHeight="1" x14ac:dyDescent="0.2">
      <c r="A78" s="157"/>
      <c r="B78" s="131"/>
      <c r="C78" s="132"/>
      <c r="D78" s="31" t="s">
        <v>111</v>
      </c>
      <c r="E78" s="31"/>
      <c r="F78" s="688" t="s">
        <v>112</v>
      </c>
      <c r="G78" s="141"/>
      <c r="H78" s="86"/>
      <c r="I78" s="531"/>
      <c r="J78" s="158" t="s">
        <v>30</v>
      </c>
      <c r="K78" s="109">
        <v>57.2</v>
      </c>
      <c r="L78" s="159" t="s">
        <v>31</v>
      </c>
      <c r="M78" s="37">
        <v>92</v>
      </c>
    </row>
    <row r="79" spans="1:15" ht="16.5" customHeight="1" thickBot="1" x14ac:dyDescent="0.25">
      <c r="A79" s="160"/>
      <c r="B79" s="161"/>
      <c r="C79" s="162"/>
      <c r="D79" s="163"/>
      <c r="E79" s="79"/>
      <c r="F79" s="642"/>
      <c r="G79" s="730" t="s">
        <v>113</v>
      </c>
      <c r="H79" s="731"/>
      <c r="I79" s="731"/>
      <c r="J79" s="731"/>
      <c r="K79" s="164">
        <f>SUM(K15:K78)</f>
        <v>79195.500000000015</v>
      </c>
      <c r="L79" s="513"/>
      <c r="M79" s="165"/>
    </row>
    <row r="80" spans="1:15" ht="32.25" customHeight="1" x14ac:dyDescent="0.2">
      <c r="A80" s="166" t="s">
        <v>22</v>
      </c>
      <c r="B80" s="167" t="s">
        <v>22</v>
      </c>
      <c r="C80" s="168" t="s">
        <v>35</v>
      </c>
      <c r="D80" s="169"/>
      <c r="E80" s="169"/>
      <c r="F80" s="546" t="s">
        <v>114</v>
      </c>
      <c r="G80" s="170"/>
      <c r="H80" s="171">
        <v>2</v>
      </c>
      <c r="I80" s="530" t="s">
        <v>27</v>
      </c>
      <c r="J80" s="172"/>
      <c r="K80" s="115"/>
      <c r="L80" s="173"/>
      <c r="M80" s="174"/>
    </row>
    <row r="81" spans="1:18" ht="40.5" customHeight="1" x14ac:dyDescent="0.2">
      <c r="A81" s="130"/>
      <c r="B81" s="131"/>
      <c r="C81" s="132"/>
      <c r="D81" s="118" t="s">
        <v>22</v>
      </c>
      <c r="E81" s="118"/>
      <c r="F81" s="175" t="s">
        <v>115</v>
      </c>
      <c r="G81" s="141"/>
      <c r="H81" s="86"/>
      <c r="I81" s="531"/>
      <c r="J81" s="176" t="s">
        <v>32</v>
      </c>
      <c r="K81" s="111">
        <v>205.4</v>
      </c>
      <c r="L81" s="135" t="s">
        <v>33</v>
      </c>
      <c r="M81" s="177">
        <v>2692</v>
      </c>
      <c r="R81" s="6" t="s">
        <v>116</v>
      </c>
    </row>
    <row r="82" spans="1:18" s="14" customFormat="1" ht="18" customHeight="1" x14ac:dyDescent="0.2">
      <c r="A82" s="130"/>
      <c r="B82" s="131"/>
      <c r="C82" s="132"/>
      <c r="D82" s="178" t="s">
        <v>35</v>
      </c>
      <c r="E82" s="178"/>
      <c r="F82" s="520" t="s">
        <v>117</v>
      </c>
      <c r="G82" s="141"/>
      <c r="H82" s="86"/>
      <c r="I82" s="531"/>
      <c r="J82" s="153" t="s">
        <v>30</v>
      </c>
      <c r="K82" s="732">
        <f>70+30</f>
        <v>100</v>
      </c>
      <c r="L82" s="627" t="s">
        <v>118</v>
      </c>
      <c r="M82" s="727">
        <v>4800</v>
      </c>
      <c r="N82" s="57"/>
    </row>
    <row r="83" spans="1:18" s="14" customFormat="1" ht="15.75" customHeight="1" x14ac:dyDescent="0.2">
      <c r="A83" s="130"/>
      <c r="B83" s="131"/>
      <c r="C83" s="132"/>
      <c r="D83" s="178"/>
      <c r="E83" s="178"/>
      <c r="F83" s="521"/>
      <c r="G83" s="141"/>
      <c r="H83" s="179"/>
      <c r="I83" s="531"/>
      <c r="J83" s="153"/>
      <c r="K83" s="733"/>
      <c r="L83" s="627"/>
      <c r="M83" s="727"/>
      <c r="N83" s="57"/>
    </row>
    <row r="84" spans="1:18" ht="41.25" customHeight="1" x14ac:dyDescent="0.2">
      <c r="A84" s="64"/>
      <c r="B84" s="131"/>
      <c r="C84" s="132"/>
      <c r="D84" s="118" t="s">
        <v>37</v>
      </c>
      <c r="E84" s="118"/>
      <c r="F84" s="180" t="s">
        <v>119</v>
      </c>
      <c r="G84" s="141"/>
      <c r="H84" s="150"/>
      <c r="I84" s="529"/>
      <c r="J84" s="181" t="s">
        <v>30</v>
      </c>
      <c r="K84" s="111">
        <v>55.9</v>
      </c>
      <c r="L84" s="135" t="s">
        <v>120</v>
      </c>
      <c r="M84" s="136">
        <v>25</v>
      </c>
      <c r="N84" s="182"/>
    </row>
    <row r="85" spans="1:18" ht="17.25" customHeight="1" x14ac:dyDescent="0.2">
      <c r="A85" s="64"/>
      <c r="B85" s="131"/>
      <c r="C85" s="132"/>
      <c r="D85" s="178" t="s">
        <v>40</v>
      </c>
      <c r="E85" s="178"/>
      <c r="F85" s="637" t="s">
        <v>121</v>
      </c>
      <c r="G85" s="141"/>
      <c r="H85" s="150"/>
      <c r="I85" s="529"/>
      <c r="J85" s="158" t="s">
        <v>122</v>
      </c>
      <c r="K85" s="109">
        <v>889.1</v>
      </c>
      <c r="L85" s="534" t="s">
        <v>120</v>
      </c>
      <c r="M85" s="140">
        <v>100</v>
      </c>
      <c r="N85" s="182"/>
    </row>
    <row r="86" spans="1:18" ht="17.25" customHeight="1" x14ac:dyDescent="0.2">
      <c r="A86" s="64"/>
      <c r="B86" s="131"/>
      <c r="C86" s="132"/>
      <c r="D86" s="178"/>
      <c r="E86" s="178"/>
      <c r="F86" s="649"/>
      <c r="G86" s="141"/>
      <c r="H86" s="150"/>
      <c r="I86" s="529"/>
      <c r="J86" s="181" t="s">
        <v>123</v>
      </c>
      <c r="K86" s="111">
        <v>0.2</v>
      </c>
      <c r="L86" s="512"/>
      <c r="M86" s="556"/>
      <c r="N86" s="182"/>
    </row>
    <row r="87" spans="1:18" ht="15.75" customHeight="1" thickBot="1" x14ac:dyDescent="0.25">
      <c r="A87" s="183"/>
      <c r="B87" s="184"/>
      <c r="C87" s="185"/>
      <c r="D87" s="186"/>
      <c r="E87" s="186"/>
      <c r="F87" s="630"/>
      <c r="G87" s="187"/>
      <c r="H87" s="188"/>
      <c r="I87" s="189"/>
      <c r="J87" s="190" t="s">
        <v>124</v>
      </c>
      <c r="K87" s="164">
        <f>SUM(K81:K86)</f>
        <v>1250.6000000000001</v>
      </c>
      <c r="L87" s="152"/>
      <c r="M87" s="191"/>
    </row>
    <row r="88" spans="1:18" ht="35.25" customHeight="1" x14ac:dyDescent="0.2">
      <c r="A88" s="166" t="s">
        <v>22</v>
      </c>
      <c r="B88" s="167" t="s">
        <v>22</v>
      </c>
      <c r="C88" s="168" t="s">
        <v>37</v>
      </c>
      <c r="D88" s="169"/>
      <c r="E88" s="169"/>
      <c r="F88" s="514" t="s">
        <v>125</v>
      </c>
      <c r="G88" s="141"/>
      <c r="H88" s="133">
        <v>1</v>
      </c>
      <c r="I88" s="699" t="s">
        <v>126</v>
      </c>
      <c r="J88" s="192" t="s">
        <v>30</v>
      </c>
      <c r="K88" s="109">
        <v>3.9</v>
      </c>
      <c r="L88" s="173" t="s">
        <v>127</v>
      </c>
      <c r="M88" s="174">
        <v>10</v>
      </c>
    </row>
    <row r="89" spans="1:18" ht="18" customHeight="1" thickBot="1" x14ac:dyDescent="0.25">
      <c r="A89" s="193"/>
      <c r="B89" s="161"/>
      <c r="C89" s="185"/>
      <c r="D89" s="186"/>
      <c r="E89" s="186"/>
      <c r="F89" s="194"/>
      <c r="G89" s="187"/>
      <c r="H89" s="195"/>
      <c r="I89" s="725"/>
      <c r="J89" s="190" t="s">
        <v>124</v>
      </c>
      <c r="K89" s="164">
        <f t="shared" ref="K89" si="0">K88</f>
        <v>3.9</v>
      </c>
      <c r="L89" s="139" t="s">
        <v>88</v>
      </c>
      <c r="M89" s="140">
        <v>860</v>
      </c>
    </row>
    <row r="90" spans="1:18" ht="18" customHeight="1" x14ac:dyDescent="0.2">
      <c r="A90" s="16" t="s">
        <v>22</v>
      </c>
      <c r="B90" s="167" t="s">
        <v>22</v>
      </c>
      <c r="C90" s="168" t="s">
        <v>40</v>
      </c>
      <c r="D90" s="169"/>
      <c r="E90" s="169"/>
      <c r="F90" s="629" t="s">
        <v>128</v>
      </c>
      <c r="G90" s="170"/>
      <c r="H90" s="196">
        <v>2</v>
      </c>
      <c r="I90" s="663" t="s">
        <v>27</v>
      </c>
      <c r="J90" s="197" t="s">
        <v>30</v>
      </c>
      <c r="K90" s="109">
        <v>17.8</v>
      </c>
      <c r="L90" s="511" t="s">
        <v>129</v>
      </c>
      <c r="M90" s="174">
        <v>39</v>
      </c>
    </row>
    <row r="91" spans="1:18" ht="16.5" customHeight="1" thickBot="1" x14ac:dyDescent="0.25">
      <c r="A91" s="183"/>
      <c r="B91" s="184"/>
      <c r="C91" s="185"/>
      <c r="D91" s="186"/>
      <c r="E91" s="186"/>
      <c r="F91" s="630"/>
      <c r="G91" s="187"/>
      <c r="H91" s="188"/>
      <c r="I91" s="726"/>
      <c r="J91" s="190" t="s">
        <v>124</v>
      </c>
      <c r="K91" s="164">
        <f t="shared" ref="K91" si="1">SUM(K90)</f>
        <v>17.8</v>
      </c>
      <c r="L91" s="513"/>
      <c r="M91" s="191"/>
    </row>
    <row r="92" spans="1:18" ht="41.25" customHeight="1" x14ac:dyDescent="0.2">
      <c r="A92" s="198" t="s">
        <v>22</v>
      </c>
      <c r="B92" s="167" t="s">
        <v>22</v>
      </c>
      <c r="C92" s="168" t="s">
        <v>46</v>
      </c>
      <c r="D92" s="169"/>
      <c r="E92" s="169"/>
      <c r="F92" s="629" t="s">
        <v>130</v>
      </c>
      <c r="G92" s="170" t="s">
        <v>131</v>
      </c>
      <c r="H92" s="196">
        <v>2</v>
      </c>
      <c r="I92" s="530" t="s">
        <v>27</v>
      </c>
      <c r="J92" s="199" t="s">
        <v>30</v>
      </c>
      <c r="K92" s="200">
        <v>52</v>
      </c>
      <c r="L92" s="201" t="s">
        <v>132</v>
      </c>
      <c r="M92" s="148">
        <v>7800</v>
      </c>
    </row>
    <row r="93" spans="1:18" ht="15.75" customHeight="1" x14ac:dyDescent="0.2">
      <c r="A93" s="60"/>
      <c r="B93" s="131"/>
      <c r="C93" s="132"/>
      <c r="D93" s="178"/>
      <c r="E93" s="178"/>
      <c r="F93" s="649"/>
      <c r="G93" s="141"/>
      <c r="H93" s="150"/>
      <c r="I93" s="536"/>
      <c r="J93" s="202" t="s">
        <v>30</v>
      </c>
      <c r="K93" s="203">
        <v>8.5</v>
      </c>
      <c r="L93" s="667" t="s">
        <v>133</v>
      </c>
      <c r="M93" s="140">
        <v>3</v>
      </c>
    </row>
    <row r="94" spans="1:18" ht="13.5" thickBot="1" x14ac:dyDescent="0.25">
      <c r="A94" s="204"/>
      <c r="B94" s="184"/>
      <c r="C94" s="185"/>
      <c r="D94" s="186"/>
      <c r="E94" s="186"/>
      <c r="F94" s="630"/>
      <c r="G94" s="187"/>
      <c r="H94" s="188"/>
      <c r="I94" s="189"/>
      <c r="J94" s="190" t="s">
        <v>124</v>
      </c>
      <c r="K94" s="164">
        <f>SUM(K92:K93)</f>
        <v>60.5</v>
      </c>
      <c r="L94" s="628"/>
      <c r="M94" s="191"/>
    </row>
    <row r="95" spans="1:18" ht="28.5" customHeight="1" x14ac:dyDescent="0.2">
      <c r="A95" s="198" t="s">
        <v>22</v>
      </c>
      <c r="B95" s="167" t="s">
        <v>22</v>
      </c>
      <c r="C95" s="168" t="s">
        <v>48</v>
      </c>
      <c r="D95" s="169"/>
      <c r="E95" s="169"/>
      <c r="F95" s="629" t="s">
        <v>134</v>
      </c>
      <c r="G95" s="170"/>
      <c r="H95" s="205">
        <v>1</v>
      </c>
      <c r="I95" s="699" t="s">
        <v>135</v>
      </c>
      <c r="J95" s="158" t="s">
        <v>30</v>
      </c>
      <c r="K95" s="109">
        <v>1.5</v>
      </c>
      <c r="L95" s="173" t="s">
        <v>136</v>
      </c>
      <c r="M95" s="174">
        <v>1</v>
      </c>
    </row>
    <row r="96" spans="1:18" ht="16.5" customHeight="1" thickBot="1" x14ac:dyDescent="0.25">
      <c r="A96" s="204"/>
      <c r="B96" s="184"/>
      <c r="C96" s="185"/>
      <c r="D96" s="186"/>
      <c r="E96" s="186"/>
      <c r="F96" s="630"/>
      <c r="G96" s="187"/>
      <c r="H96" s="195"/>
      <c r="I96" s="725"/>
      <c r="J96" s="190" t="s">
        <v>124</v>
      </c>
      <c r="K96" s="164">
        <f>+K95</f>
        <v>1.5</v>
      </c>
      <c r="L96" s="152"/>
      <c r="M96" s="191"/>
    </row>
    <row r="97" spans="1:17" ht="18.75" customHeight="1" x14ac:dyDescent="0.2">
      <c r="A97" s="198" t="s">
        <v>22</v>
      </c>
      <c r="B97" s="167" t="s">
        <v>22</v>
      </c>
      <c r="C97" s="168" t="s">
        <v>51</v>
      </c>
      <c r="D97" s="169"/>
      <c r="E97" s="169"/>
      <c r="F97" s="629" t="s">
        <v>137</v>
      </c>
      <c r="G97" s="170"/>
      <c r="H97" s="196">
        <v>2</v>
      </c>
      <c r="I97" s="663" t="s">
        <v>27</v>
      </c>
      <c r="J97" s="197" t="s">
        <v>30</v>
      </c>
      <c r="K97" s="206">
        <v>5.7</v>
      </c>
      <c r="L97" s="511" t="s">
        <v>31</v>
      </c>
      <c r="M97" s="174">
        <v>89</v>
      </c>
    </row>
    <row r="98" spans="1:17" ht="16.5" customHeight="1" thickBot="1" x14ac:dyDescent="0.25">
      <c r="A98" s="204"/>
      <c r="B98" s="184"/>
      <c r="C98" s="185"/>
      <c r="D98" s="186"/>
      <c r="E98" s="186"/>
      <c r="F98" s="630"/>
      <c r="G98" s="187"/>
      <c r="H98" s="188"/>
      <c r="I98" s="726"/>
      <c r="J98" s="190" t="s">
        <v>124</v>
      </c>
      <c r="K98" s="164">
        <f>SUM(K97)</f>
        <v>5.7</v>
      </c>
      <c r="L98" s="513"/>
      <c r="M98" s="191"/>
    </row>
    <row r="99" spans="1:17" ht="13.5" customHeight="1" thickBot="1" x14ac:dyDescent="0.25">
      <c r="A99" s="207" t="s">
        <v>22</v>
      </c>
      <c r="B99" s="208" t="s">
        <v>22</v>
      </c>
      <c r="C99" s="602" t="s">
        <v>138</v>
      </c>
      <c r="D99" s="603"/>
      <c r="E99" s="603"/>
      <c r="F99" s="603"/>
      <c r="G99" s="603"/>
      <c r="H99" s="603"/>
      <c r="I99" s="603"/>
      <c r="J99" s="657"/>
      <c r="K99" s="209">
        <f>K94+K91+K89+K87+K79+K96+K98</f>
        <v>80535.500000000015</v>
      </c>
      <c r="L99" s="210"/>
      <c r="M99" s="211"/>
    </row>
    <row r="100" spans="1:17" ht="15.75" customHeight="1" thickBot="1" x14ac:dyDescent="0.25">
      <c r="A100" s="207" t="s">
        <v>22</v>
      </c>
      <c r="B100" s="604" t="s">
        <v>139</v>
      </c>
      <c r="C100" s="605"/>
      <c r="D100" s="605"/>
      <c r="E100" s="605"/>
      <c r="F100" s="605"/>
      <c r="G100" s="605"/>
      <c r="H100" s="605"/>
      <c r="I100" s="605"/>
      <c r="J100" s="710"/>
      <c r="K100" s="212">
        <f t="shared" ref="K100" si="2">K99</f>
        <v>80535.500000000015</v>
      </c>
      <c r="L100" s="213"/>
      <c r="M100" s="214"/>
    </row>
    <row r="101" spans="1:17" ht="15.75" customHeight="1" thickBot="1" x14ac:dyDescent="0.25">
      <c r="A101" s="215" t="s">
        <v>35</v>
      </c>
      <c r="B101" s="711" t="s">
        <v>140</v>
      </c>
      <c r="C101" s="712"/>
      <c r="D101" s="712"/>
      <c r="E101" s="712"/>
      <c r="F101" s="712"/>
      <c r="G101" s="712"/>
      <c r="H101" s="712"/>
      <c r="I101" s="712"/>
      <c r="J101" s="712"/>
      <c r="K101" s="712"/>
      <c r="L101" s="712"/>
      <c r="M101" s="713"/>
    </row>
    <row r="102" spans="1:17" ht="15.75" customHeight="1" thickBot="1" x14ac:dyDescent="0.25">
      <c r="A102" s="216" t="s">
        <v>35</v>
      </c>
      <c r="B102" s="217" t="s">
        <v>22</v>
      </c>
      <c r="C102" s="714" t="s">
        <v>141</v>
      </c>
      <c r="D102" s="659"/>
      <c r="E102" s="659"/>
      <c r="F102" s="659"/>
      <c r="G102" s="659"/>
      <c r="H102" s="659"/>
      <c r="I102" s="659"/>
      <c r="J102" s="659"/>
      <c r="K102" s="659"/>
      <c r="L102" s="659"/>
      <c r="M102" s="660"/>
    </row>
    <row r="103" spans="1:17" s="222" customFormat="1" ht="38.25" customHeight="1" x14ac:dyDescent="0.2">
      <c r="A103" s="715" t="s">
        <v>35</v>
      </c>
      <c r="B103" s="717" t="s">
        <v>22</v>
      </c>
      <c r="C103" s="719" t="s">
        <v>22</v>
      </c>
      <c r="D103" s="218"/>
      <c r="E103" s="218"/>
      <c r="F103" s="721" t="s">
        <v>142</v>
      </c>
      <c r="G103" s="722"/>
      <c r="H103" s="219">
        <v>5</v>
      </c>
      <c r="I103" s="724" t="s">
        <v>143</v>
      </c>
      <c r="J103" s="220" t="s">
        <v>30</v>
      </c>
      <c r="K103" s="221">
        <v>218.6</v>
      </c>
      <c r="L103" s="705" t="s">
        <v>144</v>
      </c>
      <c r="M103" s="27">
        <v>6</v>
      </c>
    </row>
    <row r="104" spans="1:17" s="222" customFormat="1" ht="15.75" customHeight="1" thickBot="1" x14ac:dyDescent="0.25">
      <c r="A104" s="716"/>
      <c r="B104" s="718"/>
      <c r="C104" s="720"/>
      <c r="D104" s="223"/>
      <c r="E104" s="223"/>
      <c r="F104" s="642"/>
      <c r="G104" s="723"/>
      <c r="H104" s="224"/>
      <c r="I104" s="624"/>
      <c r="J104" s="225" t="s">
        <v>124</v>
      </c>
      <c r="K104" s="226">
        <f>SUM(K103:K103)</f>
        <v>218.6</v>
      </c>
      <c r="L104" s="706"/>
      <c r="M104" s="56"/>
    </row>
    <row r="105" spans="1:17" ht="15" customHeight="1" x14ac:dyDescent="0.2">
      <c r="A105" s="166" t="s">
        <v>35</v>
      </c>
      <c r="B105" s="167" t="s">
        <v>22</v>
      </c>
      <c r="C105" s="168" t="s">
        <v>35</v>
      </c>
      <c r="D105" s="21"/>
      <c r="E105" s="21"/>
      <c r="F105" s="686" t="s">
        <v>145</v>
      </c>
      <c r="G105" s="227" t="s">
        <v>146</v>
      </c>
      <c r="H105" s="171">
        <v>5</v>
      </c>
      <c r="I105" s="663" t="s">
        <v>143</v>
      </c>
      <c r="J105" s="228"/>
      <c r="K105" s="115"/>
      <c r="L105" s="197"/>
      <c r="M105" s="229"/>
      <c r="N105" s="144"/>
      <c r="O105" s="144"/>
    </row>
    <row r="106" spans="1:17" ht="15" customHeight="1" x14ac:dyDescent="0.2">
      <c r="A106" s="157"/>
      <c r="B106" s="131"/>
      <c r="C106" s="132"/>
      <c r="D106" s="31"/>
      <c r="E106" s="31"/>
      <c r="F106" s="687"/>
      <c r="G106" s="227"/>
      <c r="H106" s="86"/>
      <c r="I106" s="664"/>
      <c r="J106" s="230"/>
      <c r="K106" s="109"/>
      <c r="L106" s="158"/>
      <c r="M106" s="231"/>
      <c r="N106" s="144"/>
      <c r="O106" s="144"/>
    </row>
    <row r="107" spans="1:17" ht="15" customHeight="1" x14ac:dyDescent="0.2">
      <c r="A107" s="157"/>
      <c r="B107" s="131"/>
      <c r="C107" s="132"/>
      <c r="D107" s="31"/>
      <c r="E107" s="31"/>
      <c r="F107" s="696"/>
      <c r="G107" s="232"/>
      <c r="H107" s="86"/>
      <c r="I107" s="664"/>
      <c r="J107" s="233"/>
      <c r="K107" s="234"/>
      <c r="L107" s="158"/>
      <c r="M107" s="231"/>
      <c r="N107" s="235"/>
      <c r="O107" s="236"/>
      <c r="P107" s="542"/>
      <c r="Q107" s="182"/>
    </row>
    <row r="108" spans="1:17" ht="17.25" customHeight="1" x14ac:dyDescent="0.2">
      <c r="A108" s="157"/>
      <c r="B108" s="131"/>
      <c r="C108" s="132"/>
      <c r="D108" s="31" t="s">
        <v>22</v>
      </c>
      <c r="E108" s="31"/>
      <c r="F108" s="688" t="s">
        <v>147</v>
      </c>
      <c r="G108" s="237"/>
      <c r="H108" s="227"/>
      <c r="I108" s="707" t="s">
        <v>148</v>
      </c>
      <c r="J108" s="238" t="s">
        <v>30</v>
      </c>
      <c r="K108" s="239">
        <f>128.1-65.3</f>
        <v>62.8</v>
      </c>
      <c r="L108" s="690" t="s">
        <v>149</v>
      </c>
      <c r="M108" s="240">
        <v>5</v>
      </c>
      <c r="N108" s="241"/>
      <c r="O108" s="241"/>
      <c r="P108" s="241"/>
      <c r="Q108" s="182"/>
    </row>
    <row r="109" spans="1:17" ht="17.25" customHeight="1" x14ac:dyDescent="0.2">
      <c r="A109" s="157"/>
      <c r="B109" s="131"/>
      <c r="C109" s="132"/>
      <c r="D109" s="31"/>
      <c r="E109" s="31"/>
      <c r="F109" s="641"/>
      <c r="G109" s="242"/>
      <c r="H109" s="86"/>
      <c r="I109" s="708"/>
      <c r="J109" s="243" t="s">
        <v>150</v>
      </c>
      <c r="K109" s="244">
        <f>60.5+24</f>
        <v>84.5</v>
      </c>
      <c r="L109" s="709"/>
      <c r="M109" s="245"/>
      <c r="N109" s="241"/>
      <c r="O109" s="241"/>
      <c r="P109" s="241"/>
      <c r="Q109" s="182"/>
    </row>
    <row r="110" spans="1:17" ht="17.25" customHeight="1" x14ac:dyDescent="0.2">
      <c r="A110" s="157"/>
      <c r="B110" s="131"/>
      <c r="C110" s="132"/>
      <c r="D110" s="31"/>
      <c r="E110" s="31"/>
      <c r="F110" s="641"/>
      <c r="G110" s="242"/>
      <c r="H110" s="86"/>
      <c r="I110" s="708"/>
      <c r="J110" s="246" t="s">
        <v>122</v>
      </c>
      <c r="K110" s="247">
        <v>613.5</v>
      </c>
      <c r="L110" s="690" t="s">
        <v>151</v>
      </c>
      <c r="M110" s="248">
        <v>5</v>
      </c>
      <c r="N110" s="241"/>
      <c r="O110" s="241"/>
      <c r="P110" s="241"/>
      <c r="Q110" s="182"/>
    </row>
    <row r="111" spans="1:17" ht="17.25" customHeight="1" x14ac:dyDescent="0.2">
      <c r="A111" s="157"/>
      <c r="B111" s="131"/>
      <c r="C111" s="132"/>
      <c r="D111" s="31"/>
      <c r="E111" s="31"/>
      <c r="F111" s="641"/>
      <c r="G111" s="242"/>
      <c r="H111" s="86"/>
      <c r="I111" s="708"/>
      <c r="J111" s="243" t="s">
        <v>123</v>
      </c>
      <c r="K111" s="244">
        <v>8.1</v>
      </c>
      <c r="L111" s="694"/>
      <c r="M111" s="248"/>
      <c r="N111" s="241"/>
      <c r="O111" s="241"/>
      <c r="P111" s="241"/>
      <c r="Q111" s="182"/>
    </row>
    <row r="112" spans="1:17" ht="17.25" customHeight="1" x14ac:dyDescent="0.2">
      <c r="A112" s="157"/>
      <c r="B112" s="131"/>
      <c r="C112" s="132"/>
      <c r="D112" s="31"/>
      <c r="E112" s="31"/>
      <c r="F112" s="641"/>
      <c r="G112" s="242"/>
      <c r="H112" s="86"/>
      <c r="I112" s="708"/>
      <c r="J112" s="238" t="s">
        <v>32</v>
      </c>
      <c r="K112" s="239">
        <v>54.1</v>
      </c>
      <c r="L112" s="694"/>
      <c r="M112" s="556"/>
      <c r="N112" s="241"/>
      <c r="O112" s="241"/>
      <c r="P112" s="241"/>
      <c r="Q112" s="182"/>
    </row>
    <row r="113" spans="1:17" ht="17.25" customHeight="1" x14ac:dyDescent="0.2">
      <c r="A113" s="157"/>
      <c r="B113" s="131"/>
      <c r="C113" s="145"/>
      <c r="D113" s="52"/>
      <c r="E113" s="52"/>
      <c r="F113" s="547"/>
      <c r="G113" s="249"/>
      <c r="H113" s="250"/>
      <c r="I113" s="251"/>
      <c r="J113" s="243" t="s">
        <v>152</v>
      </c>
      <c r="K113" s="244">
        <v>0.7</v>
      </c>
      <c r="L113" s="554"/>
      <c r="M113" s="252"/>
      <c r="N113" s="241"/>
      <c r="O113" s="241"/>
      <c r="P113" s="241"/>
      <c r="Q113" s="182"/>
    </row>
    <row r="114" spans="1:17" ht="21.75" customHeight="1" x14ac:dyDescent="0.2">
      <c r="A114" s="157"/>
      <c r="B114" s="131"/>
      <c r="C114" s="132"/>
      <c r="D114" s="31" t="s">
        <v>35</v>
      </c>
      <c r="E114" s="31"/>
      <c r="F114" s="641" t="s">
        <v>153</v>
      </c>
      <c r="G114" s="253"/>
      <c r="H114" s="133"/>
      <c r="I114" s="698" t="s">
        <v>154</v>
      </c>
      <c r="J114" s="254" t="s">
        <v>30</v>
      </c>
      <c r="K114" s="247">
        <v>14.2</v>
      </c>
      <c r="L114" s="694" t="s">
        <v>155</v>
      </c>
      <c r="M114" s="255">
        <v>1</v>
      </c>
      <c r="N114" s="703"/>
      <c r="O114" s="703"/>
      <c r="P114" s="182"/>
      <c r="Q114" s="182"/>
    </row>
    <row r="115" spans="1:17" ht="21.75" customHeight="1" x14ac:dyDescent="0.2">
      <c r="A115" s="157"/>
      <c r="B115" s="131"/>
      <c r="C115" s="132"/>
      <c r="D115" s="31"/>
      <c r="E115" s="31"/>
      <c r="F115" s="641"/>
      <c r="G115" s="253"/>
      <c r="H115" s="256"/>
      <c r="I115" s="698"/>
      <c r="J115" s="238" t="s">
        <v>150</v>
      </c>
      <c r="K115" s="239">
        <f>35-24</f>
        <v>11</v>
      </c>
      <c r="L115" s="694"/>
      <c r="M115" s="255"/>
      <c r="N115" s="241"/>
      <c r="O115" s="241"/>
      <c r="P115" s="182"/>
      <c r="Q115" s="182"/>
    </row>
    <row r="116" spans="1:17" ht="17.25" customHeight="1" x14ac:dyDescent="0.2">
      <c r="A116" s="130"/>
      <c r="B116" s="131"/>
      <c r="C116" s="132"/>
      <c r="D116" s="41" t="s">
        <v>37</v>
      </c>
      <c r="E116" s="41"/>
      <c r="F116" s="688" t="s">
        <v>156</v>
      </c>
      <c r="G116" s="253"/>
      <c r="H116" s="133"/>
      <c r="I116" s="257" t="s">
        <v>157</v>
      </c>
      <c r="J116" s="258" t="s">
        <v>150</v>
      </c>
      <c r="K116" s="259">
        <v>306.8</v>
      </c>
      <c r="L116" s="260" t="s">
        <v>158</v>
      </c>
      <c r="M116" s="261">
        <v>5</v>
      </c>
      <c r="N116" s="241"/>
      <c r="O116" s="182"/>
      <c r="P116" s="182"/>
      <c r="Q116" s="182"/>
    </row>
    <row r="117" spans="1:17" ht="17.25" customHeight="1" x14ac:dyDescent="0.2">
      <c r="A117" s="130"/>
      <c r="B117" s="131"/>
      <c r="C117" s="132"/>
      <c r="D117" s="52"/>
      <c r="E117" s="52"/>
      <c r="F117" s="689"/>
      <c r="G117" s="253"/>
      <c r="H117" s="133"/>
      <c r="I117" s="262"/>
      <c r="J117" s="258" t="s">
        <v>159</v>
      </c>
      <c r="K117" s="259">
        <v>200</v>
      </c>
      <c r="L117" s="263"/>
      <c r="M117" s="264"/>
      <c r="N117" s="241"/>
      <c r="O117" s="182"/>
      <c r="P117" s="182"/>
      <c r="Q117" s="182"/>
    </row>
    <row r="118" spans="1:17" ht="40.5" customHeight="1" x14ac:dyDescent="0.2">
      <c r="A118" s="130"/>
      <c r="B118" s="131"/>
      <c r="C118" s="145"/>
      <c r="D118" s="52" t="s">
        <v>40</v>
      </c>
      <c r="E118" s="52"/>
      <c r="F118" s="547" t="s">
        <v>160</v>
      </c>
      <c r="G118" s="265"/>
      <c r="H118" s="509"/>
      <c r="I118" s="266" t="s">
        <v>161</v>
      </c>
      <c r="J118" s="267" t="s">
        <v>30</v>
      </c>
      <c r="K118" s="268">
        <v>20</v>
      </c>
      <c r="L118" s="269" t="s">
        <v>162</v>
      </c>
      <c r="M118" s="270">
        <v>10</v>
      </c>
      <c r="N118" s="704"/>
      <c r="O118" s="704"/>
    </row>
    <row r="119" spans="1:17" ht="26.25" customHeight="1" x14ac:dyDescent="0.2">
      <c r="A119" s="130"/>
      <c r="B119" s="131"/>
      <c r="C119" s="132"/>
      <c r="D119" s="31" t="s">
        <v>46</v>
      </c>
      <c r="E119" s="31"/>
      <c r="F119" s="641" t="s">
        <v>163</v>
      </c>
      <c r="G119" s="253"/>
      <c r="H119" s="133"/>
      <c r="I119" s="698" t="s">
        <v>148</v>
      </c>
      <c r="J119" s="246" t="s">
        <v>150</v>
      </c>
      <c r="K119" s="247">
        <v>2.8</v>
      </c>
      <c r="L119" s="694" t="s">
        <v>164</v>
      </c>
      <c r="M119" s="248">
        <v>100</v>
      </c>
      <c r="N119" s="241"/>
      <c r="O119" s="241"/>
      <c r="P119" s="182"/>
      <c r="Q119" s="182"/>
    </row>
    <row r="120" spans="1:17" ht="15" customHeight="1" thickBot="1" x14ac:dyDescent="0.25">
      <c r="A120" s="130"/>
      <c r="B120" s="131"/>
      <c r="C120" s="132"/>
      <c r="D120" s="31"/>
      <c r="E120" s="31"/>
      <c r="F120" s="641"/>
      <c r="G120" s="253"/>
      <c r="H120" s="133"/>
      <c r="I120" s="698"/>
      <c r="J120" s="267"/>
      <c r="K120" s="268"/>
      <c r="L120" s="691"/>
      <c r="M120" s="248"/>
      <c r="N120" s="241"/>
      <c r="O120" s="241"/>
      <c r="P120" s="182"/>
      <c r="Q120" s="182"/>
    </row>
    <row r="121" spans="1:17" s="182" customFormat="1" ht="30" customHeight="1" thickBot="1" x14ac:dyDescent="0.25">
      <c r="A121" s="130"/>
      <c r="B121" s="131"/>
      <c r="C121" s="271"/>
      <c r="D121" s="272" t="s">
        <v>48</v>
      </c>
      <c r="E121" s="273"/>
      <c r="F121" s="555" t="s">
        <v>165</v>
      </c>
      <c r="G121" s="274"/>
      <c r="H121" s="275">
        <v>6</v>
      </c>
      <c r="I121" s="699" t="s">
        <v>166</v>
      </c>
      <c r="J121" s="192" t="s">
        <v>30</v>
      </c>
      <c r="K121" s="92">
        <v>11.5</v>
      </c>
      <c r="L121" s="511" t="s">
        <v>167</v>
      </c>
      <c r="M121" s="174">
        <v>1</v>
      </c>
      <c r="N121" s="235"/>
      <c r="O121" s="235"/>
      <c r="P121" s="235"/>
    </row>
    <row r="122" spans="1:17" ht="20.25" customHeight="1" x14ac:dyDescent="0.2">
      <c r="A122" s="130"/>
      <c r="B122" s="131"/>
      <c r="C122" s="128"/>
      <c r="D122" s="40" t="s">
        <v>51</v>
      </c>
      <c r="E122" s="276"/>
      <c r="F122" s="688" t="s">
        <v>168</v>
      </c>
      <c r="G122" s="277"/>
      <c r="H122" s="62"/>
      <c r="I122" s="681"/>
      <c r="J122" s="278" t="s">
        <v>30</v>
      </c>
      <c r="K122" s="92">
        <f>770.2-11</f>
        <v>759.2</v>
      </c>
      <c r="L122" s="26" t="s">
        <v>169</v>
      </c>
      <c r="M122" s="27">
        <v>3</v>
      </c>
      <c r="N122" s="279"/>
      <c r="O122" s="144"/>
      <c r="P122" s="144"/>
    </row>
    <row r="123" spans="1:17" ht="37.5" customHeight="1" x14ac:dyDescent="0.2">
      <c r="A123" s="504"/>
      <c r="B123" s="505"/>
      <c r="C123" s="568"/>
      <c r="D123" s="51"/>
      <c r="E123" s="280"/>
      <c r="F123" s="689"/>
      <c r="G123" s="569"/>
      <c r="H123" s="570"/>
      <c r="I123" s="571"/>
      <c r="J123" s="572" t="s">
        <v>150</v>
      </c>
      <c r="K123" s="49">
        <v>172.5</v>
      </c>
      <c r="L123" s="70" t="s">
        <v>170</v>
      </c>
      <c r="M123" s="71">
        <v>1</v>
      </c>
      <c r="N123" s="144"/>
      <c r="O123" s="144"/>
      <c r="P123" s="144"/>
    </row>
    <row r="124" spans="1:17" ht="15" customHeight="1" x14ac:dyDescent="0.2">
      <c r="A124" s="157"/>
      <c r="B124" s="131"/>
      <c r="C124" s="30"/>
      <c r="D124" s="31" t="s">
        <v>58</v>
      </c>
      <c r="E124" s="31"/>
      <c r="F124" s="634" t="s">
        <v>171</v>
      </c>
      <c r="G124" s="83"/>
      <c r="H124" s="281"/>
      <c r="I124" s="84"/>
      <c r="J124" s="34" t="s">
        <v>30</v>
      </c>
      <c r="K124" s="35">
        <v>385</v>
      </c>
      <c r="L124" s="282" t="s">
        <v>172</v>
      </c>
      <c r="M124" s="283">
        <v>50</v>
      </c>
      <c r="N124" s="14"/>
    </row>
    <row r="125" spans="1:17" ht="15" customHeight="1" x14ac:dyDescent="0.2">
      <c r="A125" s="157"/>
      <c r="B125" s="131"/>
      <c r="C125" s="30"/>
      <c r="D125" s="31"/>
      <c r="E125" s="31"/>
      <c r="F125" s="634"/>
      <c r="G125" s="83"/>
      <c r="H125" s="281"/>
      <c r="I125" s="84"/>
      <c r="J125" s="75" t="s">
        <v>150</v>
      </c>
      <c r="K125" s="93">
        <v>130</v>
      </c>
      <c r="L125" s="282"/>
      <c r="M125" s="283"/>
      <c r="N125" s="14"/>
    </row>
    <row r="126" spans="1:17" ht="15" customHeight="1" thickBot="1" x14ac:dyDescent="0.25">
      <c r="A126" s="284"/>
      <c r="B126" s="184"/>
      <c r="C126" s="285"/>
      <c r="D126" s="79"/>
      <c r="E126" s="79"/>
      <c r="F126" s="700"/>
      <c r="G126" s="701" t="s">
        <v>113</v>
      </c>
      <c r="H126" s="702"/>
      <c r="I126" s="702"/>
      <c r="J126" s="702"/>
      <c r="K126" s="286">
        <f>SUM(K105:K125)</f>
        <v>2836.7</v>
      </c>
      <c r="L126" s="513"/>
      <c r="M126" s="287"/>
    </row>
    <row r="127" spans="1:17" ht="16.5" customHeight="1" x14ac:dyDescent="0.2">
      <c r="A127" s="166" t="s">
        <v>35</v>
      </c>
      <c r="B127" s="167" t="s">
        <v>22</v>
      </c>
      <c r="C127" s="20" t="s">
        <v>37</v>
      </c>
      <c r="D127" s="21"/>
      <c r="E127" s="21"/>
      <c r="F127" s="633" t="s">
        <v>173</v>
      </c>
      <c r="G127" s="22" t="s">
        <v>146</v>
      </c>
      <c r="H127" s="288">
        <v>5</v>
      </c>
      <c r="I127" s="663" t="s">
        <v>174</v>
      </c>
      <c r="J127" s="278"/>
      <c r="K127" s="289"/>
      <c r="L127" s="24"/>
      <c r="M127" s="229"/>
      <c r="N127" s="144"/>
      <c r="O127" s="144"/>
      <c r="P127" s="144"/>
    </row>
    <row r="128" spans="1:17" ht="16.5" customHeight="1" x14ac:dyDescent="0.2">
      <c r="A128" s="157"/>
      <c r="B128" s="131"/>
      <c r="C128" s="30"/>
      <c r="D128" s="31"/>
      <c r="E128" s="31"/>
      <c r="F128" s="634"/>
      <c r="G128" s="290"/>
      <c r="H128" s="277"/>
      <c r="I128" s="664"/>
      <c r="J128" s="291"/>
      <c r="K128" s="292"/>
      <c r="L128" s="34"/>
      <c r="M128" s="231"/>
    </row>
    <row r="129" spans="1:18" ht="29.25" customHeight="1" x14ac:dyDescent="0.2">
      <c r="A129" s="157"/>
      <c r="B129" s="131"/>
      <c r="C129" s="132"/>
      <c r="D129" s="41" t="s">
        <v>22</v>
      </c>
      <c r="E129" s="41"/>
      <c r="F129" s="695" t="s">
        <v>175</v>
      </c>
      <c r="G129" s="237"/>
      <c r="H129" s="227"/>
      <c r="I129" s="692" t="s">
        <v>176</v>
      </c>
      <c r="J129" s="293" t="s">
        <v>150</v>
      </c>
      <c r="K129" s="294">
        <v>60</v>
      </c>
      <c r="L129" s="534" t="s">
        <v>162</v>
      </c>
      <c r="M129" s="140">
        <v>1</v>
      </c>
      <c r="N129" s="241"/>
      <c r="O129" s="241"/>
      <c r="P129" s="241"/>
      <c r="Q129" s="182"/>
    </row>
    <row r="130" spans="1:18" ht="26.25" customHeight="1" x14ac:dyDescent="0.2">
      <c r="A130" s="157"/>
      <c r="B130" s="131"/>
      <c r="C130" s="132"/>
      <c r="D130" s="52"/>
      <c r="E130" s="52"/>
      <c r="F130" s="696"/>
      <c r="G130" s="237"/>
      <c r="H130" s="227"/>
      <c r="I130" s="697"/>
      <c r="J130" s="295"/>
      <c r="K130" s="296"/>
      <c r="L130" s="512"/>
      <c r="M130" s="556"/>
      <c r="N130" s="241"/>
      <c r="O130" s="241"/>
      <c r="P130" s="241"/>
      <c r="Q130" s="182"/>
    </row>
    <row r="131" spans="1:18" ht="30" customHeight="1" x14ac:dyDescent="0.2">
      <c r="A131" s="157"/>
      <c r="B131" s="131"/>
      <c r="C131" s="30"/>
      <c r="D131" s="41" t="s">
        <v>35</v>
      </c>
      <c r="E131" s="41"/>
      <c r="F131" s="688" t="s">
        <v>177</v>
      </c>
      <c r="G131" s="297"/>
      <c r="H131" s="83"/>
      <c r="I131" s="664" t="s">
        <v>178</v>
      </c>
      <c r="J131" s="298" t="s">
        <v>30</v>
      </c>
      <c r="K131" s="299">
        <v>206.6</v>
      </c>
      <c r="L131" s="300" t="s">
        <v>162</v>
      </c>
      <c r="M131" s="301">
        <v>1</v>
      </c>
      <c r="N131" s="241"/>
      <c r="O131" s="241"/>
      <c r="P131" s="241"/>
    </row>
    <row r="132" spans="1:18" ht="16.5" customHeight="1" x14ac:dyDescent="0.2">
      <c r="A132" s="157"/>
      <c r="B132" s="131"/>
      <c r="C132" s="30"/>
      <c r="D132" s="31"/>
      <c r="E132" s="31"/>
      <c r="F132" s="641"/>
      <c r="G132" s="297"/>
      <c r="H132" s="83"/>
      <c r="I132" s="664"/>
      <c r="J132" s="302" t="s">
        <v>150</v>
      </c>
      <c r="K132" s="296">
        <v>29.5</v>
      </c>
      <c r="L132" s="303" t="s">
        <v>179</v>
      </c>
      <c r="M132" s="304">
        <v>15</v>
      </c>
      <c r="N132" s="241"/>
      <c r="O132" s="241"/>
      <c r="P132" s="241"/>
    </row>
    <row r="133" spans="1:18" ht="16.5" customHeight="1" x14ac:dyDescent="0.2">
      <c r="A133" s="157"/>
      <c r="B133" s="131"/>
      <c r="C133" s="30"/>
      <c r="D133" s="52"/>
      <c r="E133" s="52"/>
      <c r="F133" s="689"/>
      <c r="G133" s="297"/>
      <c r="H133" s="83"/>
      <c r="I133" s="510"/>
      <c r="J133" s="298" t="s">
        <v>122</v>
      </c>
      <c r="K133" s="305">
        <v>90</v>
      </c>
      <c r="L133" s="306"/>
      <c r="M133" s="307"/>
      <c r="N133" s="241"/>
      <c r="O133" s="241"/>
      <c r="P133" s="241"/>
    </row>
    <row r="134" spans="1:18" ht="22.5" customHeight="1" x14ac:dyDescent="0.2">
      <c r="A134" s="157"/>
      <c r="B134" s="131"/>
      <c r="C134" s="132"/>
      <c r="D134" s="31" t="s">
        <v>37</v>
      </c>
      <c r="E134" s="31"/>
      <c r="F134" s="688" t="s">
        <v>180</v>
      </c>
      <c r="G134" s="297"/>
      <c r="H134" s="83"/>
      <c r="I134" s="620" t="s">
        <v>148</v>
      </c>
      <c r="J134" s="302" t="s">
        <v>30</v>
      </c>
      <c r="K134" s="308">
        <f>31.9-7</f>
        <v>24.9</v>
      </c>
      <c r="L134" s="690" t="s">
        <v>162</v>
      </c>
      <c r="M134" s="261">
        <v>2</v>
      </c>
      <c r="N134" s="241"/>
      <c r="O134" s="241"/>
      <c r="P134" s="241"/>
      <c r="Q134" s="309"/>
    </row>
    <row r="135" spans="1:18" ht="22.5" customHeight="1" x14ac:dyDescent="0.2">
      <c r="A135" s="130"/>
      <c r="B135" s="131"/>
      <c r="C135" s="132"/>
      <c r="D135" s="31"/>
      <c r="E135" s="31"/>
      <c r="F135" s="689"/>
      <c r="G135" s="297"/>
      <c r="H135" s="310"/>
      <c r="I135" s="621"/>
      <c r="J135" s="311" t="s">
        <v>150</v>
      </c>
      <c r="K135" s="312">
        <v>15.8</v>
      </c>
      <c r="L135" s="691"/>
      <c r="M135" s="313"/>
      <c r="O135" s="314"/>
      <c r="P135" s="309"/>
      <c r="Q135" s="309"/>
    </row>
    <row r="136" spans="1:18" ht="20.25" customHeight="1" x14ac:dyDescent="0.2">
      <c r="A136" s="157"/>
      <c r="B136" s="131"/>
      <c r="C136" s="132"/>
      <c r="D136" s="41" t="s">
        <v>40</v>
      </c>
      <c r="E136" s="41"/>
      <c r="F136" s="637" t="s">
        <v>181</v>
      </c>
      <c r="G136" s="242"/>
      <c r="H136" s="86"/>
      <c r="I136" s="692" t="s">
        <v>148</v>
      </c>
      <c r="J136" s="298" t="s">
        <v>30</v>
      </c>
      <c r="K136" s="308">
        <v>1.4</v>
      </c>
      <c r="L136" s="693" t="s">
        <v>167</v>
      </c>
      <c r="M136" s="315">
        <v>1</v>
      </c>
      <c r="N136" s="316"/>
    </row>
    <row r="137" spans="1:18" ht="20.25" customHeight="1" x14ac:dyDescent="0.2">
      <c r="A137" s="130"/>
      <c r="B137" s="131"/>
      <c r="C137" s="317"/>
      <c r="D137" s="31"/>
      <c r="E137" s="31"/>
      <c r="F137" s="649"/>
      <c r="G137" s="242"/>
      <c r="H137" s="86"/>
      <c r="I137" s="664"/>
      <c r="J137" s="298" t="s">
        <v>150</v>
      </c>
      <c r="K137" s="305">
        <v>20</v>
      </c>
      <c r="L137" s="694"/>
      <c r="M137" s="255"/>
      <c r="N137" s="316"/>
    </row>
    <row r="138" spans="1:18" ht="15.75" customHeight="1" thickBot="1" x14ac:dyDescent="0.25">
      <c r="A138" s="284"/>
      <c r="B138" s="184"/>
      <c r="C138" s="185"/>
      <c r="D138" s="79"/>
      <c r="E138" s="79"/>
      <c r="F138" s="515"/>
      <c r="G138" s="675" t="s">
        <v>113</v>
      </c>
      <c r="H138" s="676"/>
      <c r="I138" s="676"/>
      <c r="J138" s="678"/>
      <c r="K138" s="318">
        <f>SUM(K129:K137)</f>
        <v>448.2</v>
      </c>
      <c r="L138" s="319"/>
      <c r="M138" s="191"/>
      <c r="N138" s="144"/>
      <c r="O138" s="144"/>
      <c r="P138" s="144"/>
      <c r="Q138" s="320"/>
      <c r="R138" s="679"/>
    </row>
    <row r="139" spans="1:18" ht="16.5" customHeight="1" x14ac:dyDescent="0.2">
      <c r="A139" s="166" t="s">
        <v>35</v>
      </c>
      <c r="B139" s="167" t="s">
        <v>22</v>
      </c>
      <c r="C139" s="168" t="s">
        <v>40</v>
      </c>
      <c r="D139" s="21"/>
      <c r="E139" s="21"/>
      <c r="F139" s="686" t="s">
        <v>182</v>
      </c>
      <c r="G139" s="321" t="s">
        <v>146</v>
      </c>
      <c r="H139" s="322">
        <v>5</v>
      </c>
      <c r="I139" s="663" t="s">
        <v>183</v>
      </c>
      <c r="J139" s="323"/>
      <c r="K139" s="324"/>
      <c r="L139" s="511"/>
      <c r="M139" s="229"/>
      <c r="O139" s="320"/>
      <c r="P139" s="320"/>
      <c r="Q139" s="320"/>
      <c r="R139" s="679"/>
    </row>
    <row r="140" spans="1:18" ht="16.5" customHeight="1" x14ac:dyDescent="0.2">
      <c r="A140" s="157"/>
      <c r="B140" s="131"/>
      <c r="C140" s="132"/>
      <c r="D140" s="31"/>
      <c r="E140" s="31"/>
      <c r="F140" s="687"/>
      <c r="G140" s="325"/>
      <c r="H140" s="227"/>
      <c r="I140" s="664"/>
      <c r="J140" s="542"/>
      <c r="K140" s="326"/>
      <c r="L140" s="512"/>
      <c r="M140" s="231"/>
      <c r="O140" s="327"/>
      <c r="P140" s="539"/>
      <c r="Q140" s="539"/>
      <c r="R140" s="539"/>
    </row>
    <row r="141" spans="1:18" ht="30.75" customHeight="1" x14ac:dyDescent="0.2">
      <c r="A141" s="157"/>
      <c r="B141" s="131"/>
      <c r="C141" s="132"/>
      <c r="D141" s="41" t="s">
        <v>22</v>
      </c>
      <c r="E141" s="41"/>
      <c r="F141" s="637" t="s">
        <v>184</v>
      </c>
      <c r="G141" s="242"/>
      <c r="H141" s="86"/>
      <c r="I141" s="664" t="s">
        <v>185</v>
      </c>
      <c r="J141" s="328" t="s">
        <v>30</v>
      </c>
      <c r="K141" s="299">
        <f>225.9-45.1</f>
        <v>180.8</v>
      </c>
      <c r="L141" s="329" t="s">
        <v>186</v>
      </c>
      <c r="M141" s="330">
        <v>100</v>
      </c>
      <c r="N141" s="144"/>
      <c r="O141" s="144"/>
      <c r="P141" s="144"/>
      <c r="Q141" s="539"/>
      <c r="R141" s="539"/>
    </row>
    <row r="142" spans="1:18" ht="17.25" customHeight="1" x14ac:dyDescent="0.2">
      <c r="A142" s="130"/>
      <c r="B142" s="131"/>
      <c r="C142" s="317"/>
      <c r="D142" s="31"/>
      <c r="E142" s="31"/>
      <c r="F142" s="649"/>
      <c r="G142" s="242"/>
      <c r="H142" s="86"/>
      <c r="I142" s="664"/>
      <c r="J142" s="328" t="s">
        <v>122</v>
      </c>
      <c r="K142" s="299">
        <v>423.6</v>
      </c>
      <c r="L142" s="329" t="s">
        <v>187</v>
      </c>
      <c r="M142" s="315">
        <v>100</v>
      </c>
      <c r="N142" s="144"/>
      <c r="O142" s="144"/>
      <c r="P142" s="144"/>
      <c r="Q142" s="539"/>
      <c r="R142" s="539"/>
    </row>
    <row r="143" spans="1:18" ht="17.25" customHeight="1" x14ac:dyDescent="0.2">
      <c r="A143" s="130"/>
      <c r="B143" s="131"/>
      <c r="C143" s="317"/>
      <c r="D143" s="52"/>
      <c r="E143" s="52"/>
      <c r="F143" s="638"/>
      <c r="G143" s="242"/>
      <c r="H143" s="179"/>
      <c r="I143" s="549"/>
      <c r="J143" s="328" t="s">
        <v>123</v>
      </c>
      <c r="K143" s="331">
        <v>3.1</v>
      </c>
      <c r="L143" s="332"/>
      <c r="M143" s="264"/>
      <c r="N143" s="144"/>
      <c r="O143" s="144"/>
      <c r="P143" s="144"/>
      <c r="Q143" s="539"/>
      <c r="R143" s="539"/>
    </row>
    <row r="144" spans="1:18" ht="44.25" customHeight="1" x14ac:dyDescent="0.2">
      <c r="A144" s="157"/>
      <c r="B144" s="131"/>
      <c r="C144" s="132"/>
      <c r="D144" s="31" t="s">
        <v>35</v>
      </c>
      <c r="E144" s="31"/>
      <c r="F144" s="649" t="s">
        <v>188</v>
      </c>
      <c r="G144" s="242"/>
      <c r="H144" s="86"/>
      <c r="I144" s="531" t="s">
        <v>178</v>
      </c>
      <c r="J144" s="333" t="s">
        <v>150</v>
      </c>
      <c r="K144" s="331">
        <v>2.8</v>
      </c>
      <c r="L144" s="334" t="s">
        <v>189</v>
      </c>
      <c r="M144" s="248">
        <v>100</v>
      </c>
      <c r="N144" s="144"/>
      <c r="O144" s="144"/>
      <c r="P144" s="144"/>
      <c r="Q144" s="539"/>
      <c r="R144" s="539"/>
    </row>
    <row r="145" spans="1:18" ht="17.25" customHeight="1" thickBot="1" x14ac:dyDescent="0.25">
      <c r="A145" s="193"/>
      <c r="B145" s="184"/>
      <c r="C145" s="185"/>
      <c r="D145" s="79"/>
      <c r="E145" s="79"/>
      <c r="F145" s="630"/>
      <c r="G145" s="675" t="s">
        <v>113</v>
      </c>
      <c r="H145" s="676"/>
      <c r="I145" s="676"/>
      <c r="J145" s="678"/>
      <c r="K145" s="318">
        <f>SUM(K141:K144)</f>
        <v>610.30000000000007</v>
      </c>
      <c r="L145" s="319"/>
      <c r="M145" s="191"/>
      <c r="N145" s="144"/>
      <c r="O145" s="144"/>
      <c r="P145" s="144"/>
      <c r="Q145" s="320"/>
      <c r="R145" s="679"/>
    </row>
    <row r="146" spans="1:18" ht="29.25" customHeight="1" x14ac:dyDescent="0.2">
      <c r="A146" s="166" t="s">
        <v>35</v>
      </c>
      <c r="B146" s="167" t="s">
        <v>22</v>
      </c>
      <c r="C146" s="168" t="s">
        <v>46</v>
      </c>
      <c r="D146" s="21"/>
      <c r="E146" s="21"/>
      <c r="F146" s="546" t="s">
        <v>190</v>
      </c>
      <c r="G146" s="335"/>
      <c r="H146" s="335"/>
      <c r="I146" s="336"/>
      <c r="J146" s="323"/>
      <c r="K146" s="337"/>
      <c r="L146" s="512"/>
      <c r="M146" s="229"/>
      <c r="O146" s="320"/>
      <c r="P146" s="320"/>
      <c r="Q146" s="320"/>
      <c r="R146" s="679"/>
    </row>
    <row r="147" spans="1:18" ht="21" customHeight="1" x14ac:dyDescent="0.2">
      <c r="A147" s="157"/>
      <c r="B147" s="131"/>
      <c r="C147" s="128"/>
      <c r="D147" s="40" t="s">
        <v>22</v>
      </c>
      <c r="E147" s="41"/>
      <c r="F147" s="637" t="s">
        <v>191</v>
      </c>
      <c r="G147" s="338"/>
      <c r="H147" s="339">
        <v>2</v>
      </c>
      <c r="I147" s="680" t="s">
        <v>27</v>
      </c>
      <c r="J147" s="340" t="s">
        <v>30</v>
      </c>
      <c r="K147" s="544">
        <v>104</v>
      </c>
      <c r="L147" s="534" t="s">
        <v>31</v>
      </c>
      <c r="M147" s="341">
        <v>7</v>
      </c>
    </row>
    <row r="148" spans="1:18" ht="21" customHeight="1" x14ac:dyDescent="0.2">
      <c r="A148" s="157"/>
      <c r="B148" s="131"/>
      <c r="C148" s="128"/>
      <c r="D148" s="51"/>
      <c r="E148" s="52"/>
      <c r="F148" s="638"/>
      <c r="G148" s="338"/>
      <c r="H148" s="133"/>
      <c r="I148" s="681"/>
      <c r="J148" s="543"/>
      <c r="K148" s="558"/>
      <c r="L148" s="154"/>
      <c r="M148" s="252"/>
    </row>
    <row r="149" spans="1:18" ht="30" customHeight="1" x14ac:dyDescent="0.2">
      <c r="A149" s="130"/>
      <c r="B149" s="131"/>
      <c r="C149" s="342"/>
      <c r="D149" s="343" t="s">
        <v>35</v>
      </c>
      <c r="E149" s="343"/>
      <c r="F149" s="175" t="s">
        <v>192</v>
      </c>
      <c r="G149" s="344"/>
      <c r="H149" s="256"/>
      <c r="I149" s="681"/>
      <c r="J149" s="543" t="s">
        <v>30</v>
      </c>
      <c r="K149" s="345">
        <v>204.4</v>
      </c>
      <c r="L149" s="535" t="s">
        <v>31</v>
      </c>
      <c r="M149" s="556">
        <v>25</v>
      </c>
    </row>
    <row r="150" spans="1:18" s="222" customFormat="1" ht="18.75" customHeight="1" x14ac:dyDescent="0.2">
      <c r="A150" s="524"/>
      <c r="B150" s="525"/>
      <c r="C150" s="346"/>
      <c r="D150" s="347" t="s">
        <v>37</v>
      </c>
      <c r="E150" s="347"/>
      <c r="F150" s="649" t="s">
        <v>193</v>
      </c>
      <c r="G150" s="344"/>
      <c r="H150" s="538"/>
      <c r="I150" s="348"/>
      <c r="J150" s="682" t="s">
        <v>30</v>
      </c>
      <c r="K150" s="684">
        <v>60</v>
      </c>
      <c r="L150" s="154" t="s">
        <v>194</v>
      </c>
      <c r="M150" s="349">
        <v>757.2</v>
      </c>
    </row>
    <row r="151" spans="1:18" s="222" customFormat="1" ht="20.25" customHeight="1" x14ac:dyDescent="0.2">
      <c r="A151" s="524"/>
      <c r="B151" s="525"/>
      <c r="C151" s="346"/>
      <c r="D151" s="347"/>
      <c r="E151" s="347"/>
      <c r="F151" s="638"/>
      <c r="G151" s="344"/>
      <c r="H151" s="538"/>
      <c r="I151" s="348"/>
      <c r="J151" s="683"/>
      <c r="K151" s="685"/>
      <c r="L151" s="135" t="s">
        <v>195</v>
      </c>
      <c r="M151" s="350">
        <v>20</v>
      </c>
    </row>
    <row r="152" spans="1:18" s="222" customFormat="1" ht="30.75" customHeight="1" x14ac:dyDescent="0.2">
      <c r="A152" s="351"/>
      <c r="B152" s="525"/>
      <c r="C152" s="352"/>
      <c r="D152" s="353" t="s">
        <v>40</v>
      </c>
      <c r="E152" s="353"/>
      <c r="F152" s="180" t="s">
        <v>196</v>
      </c>
      <c r="G152" s="133"/>
      <c r="H152" s="133"/>
      <c r="I152" s="541"/>
      <c r="J152" s="542" t="s">
        <v>30</v>
      </c>
      <c r="K152" s="345">
        <v>4.8</v>
      </c>
      <c r="L152" s="139" t="s">
        <v>197</v>
      </c>
      <c r="M152" s="354">
        <v>3</v>
      </c>
      <c r="O152" s="320"/>
      <c r="P152" s="320"/>
      <c r="Q152" s="320"/>
      <c r="R152" s="539"/>
    </row>
    <row r="153" spans="1:18" s="222" customFormat="1" ht="15" customHeight="1" x14ac:dyDescent="0.2">
      <c r="A153" s="524"/>
      <c r="B153" s="525"/>
      <c r="C153" s="355"/>
      <c r="D153" s="356" t="s">
        <v>46</v>
      </c>
      <c r="E153" s="356"/>
      <c r="F153" s="637" t="s">
        <v>198</v>
      </c>
      <c r="G153" s="357"/>
      <c r="H153" s="133"/>
      <c r="I153" s="541"/>
      <c r="J153" s="134" t="s">
        <v>30</v>
      </c>
      <c r="K153" s="544">
        <v>13.1</v>
      </c>
      <c r="L153" s="673" t="s">
        <v>199</v>
      </c>
      <c r="M153" s="341">
        <v>1</v>
      </c>
      <c r="O153" s="320"/>
      <c r="P153" s="320"/>
      <c r="Q153" s="320"/>
      <c r="R153" s="539"/>
    </row>
    <row r="154" spans="1:18" ht="17.25" customHeight="1" thickBot="1" x14ac:dyDescent="0.25">
      <c r="A154" s="130"/>
      <c r="B154" s="131"/>
      <c r="C154" s="317"/>
      <c r="D154" s="79"/>
      <c r="E154" s="79"/>
      <c r="F154" s="630"/>
      <c r="G154" s="675" t="s">
        <v>113</v>
      </c>
      <c r="H154" s="676"/>
      <c r="I154" s="676"/>
      <c r="J154" s="676"/>
      <c r="K154" s="164">
        <f>SUM(K147:K153)</f>
        <v>386.3</v>
      </c>
      <c r="L154" s="674"/>
      <c r="M154" s="191"/>
    </row>
    <row r="155" spans="1:18" ht="15.75" customHeight="1" thickBot="1" x14ac:dyDescent="0.25">
      <c r="A155" s="358" t="s">
        <v>35</v>
      </c>
      <c r="B155" s="359" t="s">
        <v>22</v>
      </c>
      <c r="C155" s="602" t="s">
        <v>138</v>
      </c>
      <c r="D155" s="603"/>
      <c r="E155" s="603"/>
      <c r="F155" s="603"/>
      <c r="G155" s="603"/>
      <c r="H155" s="603"/>
      <c r="I155" s="603"/>
      <c r="J155" s="603"/>
      <c r="K155" s="360">
        <f>K145+K138+K126+K154+K104</f>
        <v>4500.1000000000004</v>
      </c>
      <c r="L155" s="210"/>
      <c r="M155" s="211"/>
    </row>
    <row r="156" spans="1:18" ht="17.25" customHeight="1" thickBot="1" x14ac:dyDescent="0.25">
      <c r="A156" s="130" t="s">
        <v>35</v>
      </c>
      <c r="B156" s="208" t="s">
        <v>35</v>
      </c>
      <c r="C156" s="658" t="s">
        <v>200</v>
      </c>
      <c r="D156" s="659"/>
      <c r="E156" s="659"/>
      <c r="F156" s="659"/>
      <c r="G156" s="659"/>
      <c r="H156" s="659"/>
      <c r="I156" s="659"/>
      <c r="J156" s="659"/>
      <c r="K156" s="659"/>
      <c r="L156" s="659"/>
      <c r="M156" s="660"/>
    </row>
    <row r="157" spans="1:18" ht="15.75" customHeight="1" x14ac:dyDescent="0.2">
      <c r="A157" s="361" t="s">
        <v>35</v>
      </c>
      <c r="B157" s="362" t="s">
        <v>35</v>
      </c>
      <c r="C157" s="363" t="s">
        <v>22</v>
      </c>
      <c r="D157" s="21"/>
      <c r="E157" s="21"/>
      <c r="F157" s="629" t="s">
        <v>201</v>
      </c>
      <c r="G157" s="364"/>
      <c r="H157" s="196">
        <v>2</v>
      </c>
      <c r="I157" s="655" t="s">
        <v>27</v>
      </c>
      <c r="J157" s="172" t="s">
        <v>30</v>
      </c>
      <c r="K157" s="365">
        <v>44</v>
      </c>
      <c r="L157" s="173" t="s">
        <v>31</v>
      </c>
      <c r="M157" s="366">
        <v>8</v>
      </c>
    </row>
    <row r="158" spans="1:18" ht="17.25" customHeight="1" x14ac:dyDescent="0.2">
      <c r="A158" s="367"/>
      <c r="B158" s="368"/>
      <c r="C158" s="369"/>
      <c r="D158" s="280"/>
      <c r="E158" s="280"/>
      <c r="F158" s="638"/>
      <c r="G158" s="370"/>
      <c r="H158" s="371"/>
      <c r="I158" s="677"/>
      <c r="J158" s="372" t="s">
        <v>124</v>
      </c>
      <c r="K158" s="373">
        <f t="shared" ref="K158" si="3">K157</f>
        <v>44</v>
      </c>
      <c r="L158" s="135" t="s">
        <v>202</v>
      </c>
      <c r="M158" s="350">
        <v>586</v>
      </c>
    </row>
    <row r="159" spans="1:18" ht="16.5" customHeight="1" x14ac:dyDescent="0.2">
      <c r="A159" s="157" t="s">
        <v>35</v>
      </c>
      <c r="B159" s="131" t="s">
        <v>35</v>
      </c>
      <c r="C159" s="128" t="s">
        <v>35</v>
      </c>
      <c r="D159" s="47"/>
      <c r="E159" s="31"/>
      <c r="F159" s="548" t="s">
        <v>203</v>
      </c>
      <c r="G159" s="374"/>
      <c r="H159" s="150">
        <v>2</v>
      </c>
      <c r="I159" s="669" t="s">
        <v>27</v>
      </c>
      <c r="J159" s="153"/>
      <c r="K159" s="375"/>
      <c r="L159" s="512"/>
      <c r="M159" s="231"/>
    </row>
    <row r="160" spans="1:18" s="222" customFormat="1" ht="18" customHeight="1" x14ac:dyDescent="0.2">
      <c r="A160" s="351"/>
      <c r="B160" s="525"/>
      <c r="C160" s="376"/>
      <c r="D160" s="377" t="s">
        <v>22</v>
      </c>
      <c r="E160" s="378"/>
      <c r="F160" s="637" t="s">
        <v>204</v>
      </c>
      <c r="G160" s="379"/>
      <c r="H160" s="538"/>
      <c r="I160" s="669"/>
      <c r="J160" s="138" t="s">
        <v>30</v>
      </c>
      <c r="K160" s="380">
        <v>72.2</v>
      </c>
      <c r="L160" s="139" t="s">
        <v>31</v>
      </c>
      <c r="M160" s="350">
        <v>31</v>
      </c>
      <c r="N160" s="381"/>
    </row>
    <row r="161" spans="1:16" s="222" customFormat="1" ht="14.25" customHeight="1" x14ac:dyDescent="0.2">
      <c r="A161" s="351"/>
      <c r="B161" s="525"/>
      <c r="C161" s="376"/>
      <c r="D161" s="382"/>
      <c r="E161" s="356"/>
      <c r="F161" s="649"/>
      <c r="G161" s="379"/>
      <c r="H161" s="538"/>
      <c r="I161" s="348"/>
      <c r="J161" s="383"/>
      <c r="K161" s="384"/>
      <c r="L161" s="139" t="s">
        <v>205</v>
      </c>
      <c r="M161" s="354">
        <v>39</v>
      </c>
      <c r="N161" s="381"/>
    </row>
    <row r="162" spans="1:16" s="222" customFormat="1" ht="15" customHeight="1" x14ac:dyDescent="0.2">
      <c r="A162" s="351"/>
      <c r="B162" s="525"/>
      <c r="C162" s="376"/>
      <c r="D162" s="385"/>
      <c r="E162" s="382"/>
      <c r="F162" s="637" t="s">
        <v>206</v>
      </c>
      <c r="G162" s="379"/>
      <c r="H162" s="670">
        <v>2</v>
      </c>
      <c r="I162" s="672" t="s">
        <v>27</v>
      </c>
      <c r="J162" s="540" t="s">
        <v>30</v>
      </c>
      <c r="K162" s="386">
        <v>5</v>
      </c>
      <c r="L162" s="139" t="s">
        <v>76</v>
      </c>
      <c r="M162" s="341">
        <v>11</v>
      </c>
    </row>
    <row r="163" spans="1:16" s="222" customFormat="1" ht="15" customHeight="1" x14ac:dyDescent="0.2">
      <c r="A163" s="351"/>
      <c r="B163" s="525"/>
      <c r="C163" s="376"/>
      <c r="D163" s="385"/>
      <c r="E163" s="382"/>
      <c r="F163" s="649"/>
      <c r="G163" s="379"/>
      <c r="H163" s="671"/>
      <c r="I163" s="669"/>
      <c r="J163" s="383"/>
      <c r="K163" s="387"/>
      <c r="L163" s="159"/>
      <c r="M163" s="354"/>
    </row>
    <row r="164" spans="1:16" s="222" customFormat="1" ht="24.75" customHeight="1" x14ac:dyDescent="0.2">
      <c r="A164" s="351"/>
      <c r="B164" s="525"/>
      <c r="C164" s="376"/>
      <c r="D164" s="385"/>
      <c r="E164" s="382"/>
      <c r="F164" s="520" t="s">
        <v>207</v>
      </c>
      <c r="G164" s="379"/>
      <c r="H164" s="537">
        <v>1</v>
      </c>
      <c r="I164" s="672" t="s">
        <v>135</v>
      </c>
      <c r="J164" s="388" t="s">
        <v>30</v>
      </c>
      <c r="K164" s="389">
        <v>158</v>
      </c>
      <c r="L164" s="139" t="s">
        <v>31</v>
      </c>
      <c r="M164" s="341">
        <v>10</v>
      </c>
    </row>
    <row r="165" spans="1:16" s="222" customFormat="1" ht="15.75" customHeight="1" thickBot="1" x14ac:dyDescent="0.25">
      <c r="A165" s="351"/>
      <c r="B165" s="525"/>
      <c r="C165" s="376"/>
      <c r="D165" s="385"/>
      <c r="E165" s="356"/>
      <c r="F165" s="526"/>
      <c r="G165" s="379"/>
      <c r="H165" s="538"/>
      <c r="I165" s="669"/>
      <c r="J165" s="390" t="s">
        <v>124</v>
      </c>
      <c r="K165" s="391">
        <f>SUM(K160:K164)</f>
        <v>235.2</v>
      </c>
      <c r="L165" s="159"/>
      <c r="M165" s="354"/>
    </row>
    <row r="166" spans="1:16" ht="18" customHeight="1" thickBot="1" x14ac:dyDescent="0.25">
      <c r="A166" s="207" t="s">
        <v>35</v>
      </c>
      <c r="B166" s="208" t="s">
        <v>35</v>
      </c>
      <c r="C166" s="602" t="s">
        <v>138</v>
      </c>
      <c r="D166" s="603"/>
      <c r="E166" s="603"/>
      <c r="F166" s="603"/>
      <c r="G166" s="603"/>
      <c r="H166" s="603"/>
      <c r="I166" s="603"/>
      <c r="J166" s="657"/>
      <c r="K166" s="392">
        <f>+K158+K165</f>
        <v>279.2</v>
      </c>
      <c r="L166" s="210"/>
      <c r="M166" s="211"/>
    </row>
    <row r="167" spans="1:16" ht="17.25" customHeight="1" thickBot="1" x14ac:dyDescent="0.25">
      <c r="A167" s="207" t="s">
        <v>35</v>
      </c>
      <c r="B167" s="393" t="s">
        <v>37</v>
      </c>
      <c r="C167" s="658" t="s">
        <v>208</v>
      </c>
      <c r="D167" s="659"/>
      <c r="E167" s="659"/>
      <c r="F167" s="659"/>
      <c r="G167" s="659"/>
      <c r="H167" s="659"/>
      <c r="I167" s="659"/>
      <c r="J167" s="659"/>
      <c r="K167" s="659"/>
      <c r="L167" s="659"/>
      <c r="M167" s="660"/>
    </row>
    <row r="168" spans="1:16" ht="15.75" customHeight="1" x14ac:dyDescent="0.2">
      <c r="A168" s="166" t="s">
        <v>35</v>
      </c>
      <c r="B168" s="167" t="s">
        <v>37</v>
      </c>
      <c r="C168" s="168" t="s">
        <v>22</v>
      </c>
      <c r="D168" s="169"/>
      <c r="E168" s="169"/>
      <c r="F168" s="661" t="s">
        <v>209</v>
      </c>
      <c r="G168" s="364"/>
      <c r="H168" s="171">
        <v>6</v>
      </c>
      <c r="I168" s="663" t="s">
        <v>210</v>
      </c>
      <c r="J168" s="197"/>
      <c r="K168" s="394"/>
      <c r="L168" s="228"/>
      <c r="M168" s="229"/>
    </row>
    <row r="169" spans="1:16" ht="15.75" customHeight="1" x14ac:dyDescent="0.2">
      <c r="A169" s="157"/>
      <c r="B169" s="131"/>
      <c r="C169" s="132"/>
      <c r="D169" s="178"/>
      <c r="E169" s="178"/>
      <c r="F169" s="662"/>
      <c r="G169" s="527"/>
      <c r="H169" s="86"/>
      <c r="I169" s="664"/>
      <c r="J169" s="202"/>
      <c r="K169" s="395"/>
      <c r="L169" s="230"/>
      <c r="M169" s="231"/>
    </row>
    <row r="170" spans="1:16" ht="106.5" customHeight="1" x14ac:dyDescent="0.2">
      <c r="A170" s="157"/>
      <c r="B170" s="131"/>
      <c r="C170" s="145"/>
      <c r="D170" s="118" t="s">
        <v>22</v>
      </c>
      <c r="E170" s="118"/>
      <c r="F170" s="396" t="s">
        <v>271</v>
      </c>
      <c r="G170" s="527"/>
      <c r="H170" s="86"/>
      <c r="I170" s="664"/>
      <c r="J170" s="181" t="s">
        <v>30</v>
      </c>
      <c r="K170" s="397">
        <f>477+24.9+40</f>
        <v>541.9</v>
      </c>
      <c r="L170" s="398" t="s">
        <v>211</v>
      </c>
      <c r="M170" s="350">
        <v>20</v>
      </c>
      <c r="N170" s="144"/>
    </row>
    <row r="171" spans="1:16" s="320" customFormat="1" ht="15.75" customHeight="1" x14ac:dyDescent="0.2">
      <c r="A171" s="157"/>
      <c r="B171" s="131"/>
      <c r="C171" s="145"/>
      <c r="D171" s="31" t="s">
        <v>35</v>
      </c>
      <c r="E171" s="31"/>
      <c r="F171" s="665" t="s">
        <v>212</v>
      </c>
      <c r="G171" s="527"/>
      <c r="H171" s="86"/>
      <c r="I171" s="531"/>
      <c r="J171" s="181" t="s">
        <v>30</v>
      </c>
      <c r="K171" s="397">
        <v>33.700000000000003</v>
      </c>
      <c r="L171" s="534" t="s">
        <v>31</v>
      </c>
      <c r="M171" s="341">
        <v>93</v>
      </c>
      <c r="N171" s="144"/>
    </row>
    <row r="172" spans="1:16" s="320" customFormat="1" ht="15.75" customHeight="1" x14ac:dyDescent="0.2">
      <c r="A172" s="157"/>
      <c r="B172" s="131"/>
      <c r="C172" s="132"/>
      <c r="D172" s="178"/>
      <c r="E172" s="31"/>
      <c r="F172" s="666"/>
      <c r="G172" s="527"/>
      <c r="H172" s="86"/>
      <c r="I172" s="531"/>
      <c r="J172" s="181" t="s">
        <v>150</v>
      </c>
      <c r="K172" s="397">
        <v>3</v>
      </c>
      <c r="L172" s="535"/>
      <c r="M172" s="399"/>
      <c r="N172" s="144"/>
    </row>
    <row r="173" spans="1:16" ht="28.5" customHeight="1" x14ac:dyDescent="0.2">
      <c r="A173" s="157"/>
      <c r="B173" s="131"/>
      <c r="C173" s="132"/>
      <c r="D173" s="400" t="s">
        <v>37</v>
      </c>
      <c r="E173" s="118"/>
      <c r="F173" s="396" t="s">
        <v>213</v>
      </c>
      <c r="G173" s="527"/>
      <c r="H173" s="86"/>
      <c r="I173" s="531"/>
      <c r="J173" s="181" t="s">
        <v>30</v>
      </c>
      <c r="K173" s="397">
        <f>90.2+10</f>
        <v>100.2</v>
      </c>
      <c r="L173" s="535" t="s">
        <v>214</v>
      </c>
      <c r="M173" s="399">
        <v>30</v>
      </c>
      <c r="N173" s="144"/>
    </row>
    <row r="174" spans="1:16" ht="29.25" customHeight="1" x14ac:dyDescent="0.2">
      <c r="A174" s="157"/>
      <c r="B174" s="131"/>
      <c r="C174" s="145"/>
      <c r="D174" s="31" t="s">
        <v>40</v>
      </c>
      <c r="E174" s="31"/>
      <c r="F174" s="396" t="s">
        <v>215</v>
      </c>
      <c r="G174" s="527"/>
      <c r="H174" s="86"/>
      <c r="I174" s="531"/>
      <c r="J174" s="202" t="s">
        <v>30</v>
      </c>
      <c r="K174" s="397">
        <f>42-15.9</f>
        <v>26.1</v>
      </c>
      <c r="L174" s="398" t="s">
        <v>216</v>
      </c>
      <c r="M174" s="350">
        <v>3</v>
      </c>
      <c r="N174" s="144"/>
    </row>
    <row r="175" spans="1:16" ht="18" customHeight="1" x14ac:dyDescent="0.2">
      <c r="A175" s="157"/>
      <c r="B175" s="131"/>
      <c r="C175" s="145"/>
      <c r="D175" s="118" t="s">
        <v>46</v>
      </c>
      <c r="E175" s="118"/>
      <c r="F175" s="396" t="s">
        <v>217</v>
      </c>
      <c r="G175" s="527"/>
      <c r="H175" s="86"/>
      <c r="I175" s="531"/>
      <c r="J175" s="202" t="s">
        <v>30</v>
      </c>
      <c r="K175" s="397">
        <v>17.2</v>
      </c>
      <c r="L175" s="398" t="s">
        <v>218</v>
      </c>
      <c r="M175" s="350">
        <v>35</v>
      </c>
      <c r="N175" s="144"/>
      <c r="P175" s="551"/>
    </row>
    <row r="176" spans="1:16" ht="30.75" customHeight="1" x14ac:dyDescent="0.2">
      <c r="A176" s="157"/>
      <c r="B176" s="131"/>
      <c r="C176" s="132"/>
      <c r="D176" s="178" t="s">
        <v>48</v>
      </c>
      <c r="E176" s="178"/>
      <c r="F176" s="401" t="s">
        <v>219</v>
      </c>
      <c r="G176" s="527"/>
      <c r="H176" s="86"/>
      <c r="I176" s="531"/>
      <c r="J176" s="202" t="s">
        <v>30</v>
      </c>
      <c r="K176" s="397">
        <v>25</v>
      </c>
      <c r="L176" s="534" t="s">
        <v>220</v>
      </c>
      <c r="M176" s="350">
        <v>7</v>
      </c>
      <c r="N176" s="144"/>
      <c r="P176" s="551"/>
    </row>
    <row r="177" spans="1:16" ht="14.25" customHeight="1" x14ac:dyDescent="0.2">
      <c r="A177" s="157"/>
      <c r="B177" s="131"/>
      <c r="C177" s="132"/>
      <c r="D177" s="276" t="s">
        <v>51</v>
      </c>
      <c r="E177" s="276"/>
      <c r="F177" s="532" t="s">
        <v>221</v>
      </c>
      <c r="G177" s="527"/>
      <c r="H177" s="86"/>
      <c r="I177" s="531"/>
      <c r="J177" s="202" t="s">
        <v>30</v>
      </c>
      <c r="K177" s="397">
        <f>393.6-30</f>
        <v>363.6</v>
      </c>
      <c r="L177" s="667" t="s">
        <v>222</v>
      </c>
      <c r="M177" s="354">
        <v>101</v>
      </c>
      <c r="N177" s="144"/>
      <c r="P177" s="551"/>
    </row>
    <row r="178" spans="1:16" ht="14.25" customHeight="1" x14ac:dyDescent="0.2">
      <c r="A178" s="157"/>
      <c r="B178" s="131"/>
      <c r="C178" s="132"/>
      <c r="D178" s="178"/>
      <c r="E178" s="178"/>
      <c r="F178" s="402"/>
      <c r="G178" s="527"/>
      <c r="H178" s="86"/>
      <c r="I178" s="531"/>
      <c r="J178" s="202" t="s">
        <v>150</v>
      </c>
      <c r="K178" s="397">
        <v>35.700000000000003</v>
      </c>
      <c r="L178" s="627"/>
      <c r="M178" s="354"/>
      <c r="N178" s="144"/>
      <c r="P178" s="551"/>
    </row>
    <row r="179" spans="1:16" ht="14.25" customHeight="1" x14ac:dyDescent="0.2">
      <c r="A179" s="157"/>
      <c r="B179" s="131"/>
      <c r="C179" s="132"/>
      <c r="D179" s="280"/>
      <c r="E179" s="280"/>
      <c r="F179" s="533"/>
      <c r="G179" s="527"/>
      <c r="H179" s="86"/>
      <c r="I179" s="531"/>
      <c r="J179" s="403" t="s">
        <v>32</v>
      </c>
      <c r="K179" s="397">
        <v>7.4</v>
      </c>
      <c r="L179" s="668"/>
      <c r="M179" s="354"/>
      <c r="N179" s="320"/>
      <c r="P179" s="551"/>
    </row>
    <row r="180" spans="1:16" ht="31.5" customHeight="1" x14ac:dyDescent="0.2">
      <c r="A180" s="157"/>
      <c r="B180" s="131"/>
      <c r="C180" s="145"/>
      <c r="D180" s="31" t="s">
        <v>58</v>
      </c>
      <c r="E180" s="31"/>
      <c r="F180" s="404" t="s">
        <v>223</v>
      </c>
      <c r="G180" s="405"/>
      <c r="H180" s="406"/>
      <c r="I180" s="84"/>
      <c r="J180" s="407" t="s">
        <v>30</v>
      </c>
      <c r="K180" s="397">
        <f>500-100-10</f>
        <v>390</v>
      </c>
      <c r="L180" s="135" t="s">
        <v>31</v>
      </c>
      <c r="M180" s="350">
        <v>16</v>
      </c>
      <c r="N180" s="542"/>
      <c r="P180" s="551"/>
    </row>
    <row r="181" spans="1:16" ht="30.75" customHeight="1" x14ac:dyDescent="0.2">
      <c r="A181" s="157"/>
      <c r="B181" s="131"/>
      <c r="C181" s="145"/>
      <c r="D181" s="118" t="s">
        <v>66</v>
      </c>
      <c r="E181" s="118"/>
      <c r="F181" s="175" t="s">
        <v>224</v>
      </c>
      <c r="G181" s="405"/>
      <c r="H181" s="406"/>
      <c r="I181" s="84"/>
      <c r="J181" s="408" t="s">
        <v>30</v>
      </c>
      <c r="K181" s="397">
        <v>170</v>
      </c>
      <c r="L181" s="135" t="s">
        <v>31</v>
      </c>
      <c r="M181" s="399">
        <v>10</v>
      </c>
    </row>
    <row r="182" spans="1:16" ht="18" customHeight="1" x14ac:dyDescent="0.2">
      <c r="A182" s="157"/>
      <c r="B182" s="131"/>
      <c r="C182" s="145"/>
      <c r="D182" s="118" t="s">
        <v>68</v>
      </c>
      <c r="E182" s="118"/>
      <c r="F182" s="521" t="s">
        <v>225</v>
      </c>
      <c r="G182" s="409"/>
      <c r="H182" s="406"/>
      <c r="I182" s="84"/>
      <c r="J182" s="407" t="s">
        <v>30</v>
      </c>
      <c r="K182" s="397">
        <f>310-6.4</f>
        <v>303.60000000000002</v>
      </c>
      <c r="L182" s="135" t="s">
        <v>31</v>
      </c>
      <c r="M182" s="399">
        <v>12</v>
      </c>
    </row>
    <row r="183" spans="1:16" ht="27.75" customHeight="1" x14ac:dyDescent="0.2">
      <c r="A183" s="157"/>
      <c r="B183" s="131"/>
      <c r="C183" s="132"/>
      <c r="D183" s="178" t="s">
        <v>81</v>
      </c>
      <c r="E183" s="178"/>
      <c r="F183" s="637" t="s">
        <v>226</v>
      </c>
      <c r="G183" s="639" t="s">
        <v>227</v>
      </c>
      <c r="H183" s="86"/>
      <c r="I183" s="531"/>
      <c r="J183" s="410" t="s">
        <v>30</v>
      </c>
      <c r="K183" s="345">
        <v>64.900000000000006</v>
      </c>
      <c r="L183" s="512" t="s">
        <v>228</v>
      </c>
      <c r="M183" s="399">
        <v>2</v>
      </c>
    </row>
    <row r="184" spans="1:16" ht="27.75" customHeight="1" x14ac:dyDescent="0.2">
      <c r="A184" s="157"/>
      <c r="B184" s="131"/>
      <c r="C184" s="132"/>
      <c r="D184" s="178"/>
      <c r="E184" s="178"/>
      <c r="F184" s="638"/>
      <c r="G184" s="640"/>
      <c r="H184" s="86"/>
      <c r="I184" s="531"/>
      <c r="J184" s="410" t="s">
        <v>150</v>
      </c>
      <c r="K184" s="397">
        <f>56.4+7.4</f>
        <v>63.8</v>
      </c>
      <c r="L184" s="398" t="s">
        <v>229</v>
      </c>
      <c r="M184" s="341">
        <v>5</v>
      </c>
    </row>
    <row r="185" spans="1:16" ht="30" customHeight="1" x14ac:dyDescent="0.2">
      <c r="A185" s="566"/>
      <c r="B185" s="505"/>
      <c r="C185" s="369"/>
      <c r="D185" s="400" t="s">
        <v>97</v>
      </c>
      <c r="E185" s="400"/>
      <c r="F185" s="411" t="s">
        <v>230</v>
      </c>
      <c r="G185" s="567"/>
      <c r="H185" s="506"/>
      <c r="I185" s="510"/>
      <c r="J185" s="134" t="s">
        <v>30</v>
      </c>
      <c r="K185" s="397">
        <f>100-9-10</f>
        <v>81</v>
      </c>
      <c r="L185" s="398" t="s">
        <v>31</v>
      </c>
      <c r="M185" s="350">
        <v>33</v>
      </c>
    </row>
    <row r="186" spans="1:16" ht="14.25" customHeight="1" x14ac:dyDescent="0.2">
      <c r="A186" s="157"/>
      <c r="B186" s="131"/>
      <c r="C186" s="132"/>
      <c r="D186" s="178" t="s">
        <v>104</v>
      </c>
      <c r="E186" s="178"/>
      <c r="F186" s="641" t="s">
        <v>231</v>
      </c>
      <c r="G186" s="412"/>
      <c r="H186" s="357"/>
      <c r="I186" s="84"/>
      <c r="J186" s="383" t="s">
        <v>32</v>
      </c>
      <c r="K186" s="345">
        <v>32.799999999999997</v>
      </c>
      <c r="L186" s="643" t="s">
        <v>211</v>
      </c>
      <c r="M186" s="354">
        <v>2</v>
      </c>
    </row>
    <row r="187" spans="1:16" ht="14.25" customHeight="1" x14ac:dyDescent="0.2">
      <c r="A187" s="157"/>
      <c r="B187" s="131"/>
      <c r="C187" s="132"/>
      <c r="D187" s="178"/>
      <c r="E187" s="178"/>
      <c r="F187" s="641"/>
      <c r="G187" s="412"/>
      <c r="H187" s="357"/>
      <c r="I187" s="84"/>
      <c r="J187" s="138" t="s">
        <v>30</v>
      </c>
      <c r="K187" s="544">
        <v>16.399999999999999</v>
      </c>
      <c r="L187" s="643"/>
      <c r="M187" s="354"/>
    </row>
    <row r="188" spans="1:16" ht="14.25" customHeight="1" thickBot="1" x14ac:dyDescent="0.25">
      <c r="A188" s="284"/>
      <c r="B188" s="184"/>
      <c r="C188" s="185"/>
      <c r="D188" s="186"/>
      <c r="E188" s="186"/>
      <c r="F188" s="642"/>
      <c r="G188" s="528"/>
      <c r="H188" s="413"/>
      <c r="I188" s="516"/>
      <c r="J188" s="190" t="s">
        <v>124</v>
      </c>
      <c r="K188" s="164">
        <f>SUM(K170:K187)</f>
        <v>2276.3000000000011</v>
      </c>
      <c r="L188" s="553"/>
      <c r="M188" s="414"/>
    </row>
    <row r="189" spans="1:16" s="222" customFormat="1" ht="16.5" customHeight="1" x14ac:dyDescent="0.2">
      <c r="A189" s="644" t="s">
        <v>35</v>
      </c>
      <c r="B189" s="646" t="s">
        <v>37</v>
      </c>
      <c r="C189" s="376" t="s">
        <v>35</v>
      </c>
      <c r="D189" s="377"/>
      <c r="E189" s="377"/>
      <c r="F189" s="629" t="s">
        <v>232</v>
      </c>
      <c r="G189" s="650"/>
      <c r="H189" s="652">
        <v>2</v>
      </c>
      <c r="I189" s="655" t="s">
        <v>27</v>
      </c>
      <c r="J189" s="415" t="s">
        <v>30</v>
      </c>
      <c r="K189" s="112">
        <v>31.3</v>
      </c>
      <c r="L189" s="626" t="s">
        <v>233</v>
      </c>
      <c r="M189" s="416">
        <v>300</v>
      </c>
    </row>
    <row r="190" spans="1:16" s="222" customFormat="1" ht="11.25" customHeight="1" x14ac:dyDescent="0.2">
      <c r="A190" s="644"/>
      <c r="B190" s="647"/>
      <c r="C190" s="376"/>
      <c r="D190" s="417"/>
      <c r="F190" s="649"/>
      <c r="G190" s="650"/>
      <c r="H190" s="653"/>
      <c r="I190" s="656"/>
      <c r="J190" s="418"/>
      <c r="K190" s="545"/>
      <c r="L190" s="627"/>
      <c r="M190" s="419"/>
    </row>
    <row r="191" spans="1:16" s="222" customFormat="1" ht="16.5" customHeight="1" thickBot="1" x14ac:dyDescent="0.25">
      <c r="A191" s="645"/>
      <c r="B191" s="648"/>
      <c r="C191" s="420"/>
      <c r="D191" s="421"/>
      <c r="E191" s="422"/>
      <c r="F191" s="630"/>
      <c r="G191" s="651"/>
      <c r="H191" s="654"/>
      <c r="I191" s="423"/>
      <c r="J191" s="190" t="s">
        <v>124</v>
      </c>
      <c r="K191" s="424">
        <f>SUM(K189:K190)</f>
        <v>31.3</v>
      </c>
      <c r="L191" s="628"/>
      <c r="M191" s="425"/>
    </row>
    <row r="192" spans="1:16" ht="36.75" customHeight="1" x14ac:dyDescent="0.2">
      <c r="A192" s="166" t="s">
        <v>35</v>
      </c>
      <c r="B192" s="167" t="s">
        <v>37</v>
      </c>
      <c r="C192" s="426" t="s">
        <v>37</v>
      </c>
      <c r="D192" s="427"/>
      <c r="E192" s="21"/>
      <c r="F192" s="629" t="s">
        <v>234</v>
      </c>
      <c r="G192" s="364" t="s">
        <v>235</v>
      </c>
      <c r="H192" s="335">
        <v>2</v>
      </c>
      <c r="I192" s="631" t="s">
        <v>27</v>
      </c>
      <c r="J192" s="197" t="s">
        <v>30</v>
      </c>
      <c r="K192" s="337">
        <v>20</v>
      </c>
      <c r="L192" s="173" t="s">
        <v>236</v>
      </c>
      <c r="M192" s="27">
        <v>2</v>
      </c>
    </row>
    <row r="193" spans="1:26" ht="15" customHeight="1" thickBot="1" x14ac:dyDescent="0.25">
      <c r="A193" s="284"/>
      <c r="B193" s="184"/>
      <c r="C193" s="428"/>
      <c r="D193" s="163"/>
      <c r="E193" s="79"/>
      <c r="F193" s="630"/>
      <c r="G193" s="429" t="s">
        <v>26</v>
      </c>
      <c r="H193" s="430"/>
      <c r="I193" s="632"/>
      <c r="J193" s="431" t="s">
        <v>124</v>
      </c>
      <c r="K193" s="286">
        <f>+K192</f>
        <v>20</v>
      </c>
      <c r="L193" s="152"/>
      <c r="M193" s="231"/>
    </row>
    <row r="194" spans="1:26" ht="15" customHeight="1" x14ac:dyDescent="0.2">
      <c r="A194" s="166" t="s">
        <v>35</v>
      </c>
      <c r="B194" s="167" t="s">
        <v>37</v>
      </c>
      <c r="C194" s="363" t="s">
        <v>40</v>
      </c>
      <c r="D194" s="21"/>
      <c r="E194" s="21"/>
      <c r="F194" s="633" t="s">
        <v>237</v>
      </c>
      <c r="G194" s="432"/>
      <c r="H194" s="335">
        <v>6</v>
      </c>
      <c r="I194" s="631" t="s">
        <v>210</v>
      </c>
      <c r="J194" s="24"/>
      <c r="K194" s="25"/>
      <c r="L194" s="511"/>
      <c r="M194" s="229"/>
      <c r="N194" s="507"/>
    </row>
    <row r="195" spans="1:26" ht="15" customHeight="1" x14ac:dyDescent="0.2">
      <c r="A195" s="157"/>
      <c r="B195" s="131"/>
      <c r="C195" s="145"/>
      <c r="D195" s="31"/>
      <c r="E195" s="31"/>
      <c r="F195" s="634"/>
      <c r="G195" s="149"/>
      <c r="H195" s="433"/>
      <c r="I195" s="635"/>
      <c r="J195" s="48"/>
      <c r="K195" s="88"/>
      <c r="L195" s="512"/>
      <c r="M195" s="231"/>
      <c r="N195" s="507"/>
    </row>
    <row r="196" spans="1:26" s="436" customFormat="1" ht="18" customHeight="1" x14ac:dyDescent="0.2">
      <c r="A196" s="157"/>
      <c r="B196" s="131"/>
      <c r="C196" s="434"/>
      <c r="D196" s="40" t="s">
        <v>22</v>
      </c>
      <c r="E196" s="41"/>
      <c r="F196" s="522" t="s">
        <v>238</v>
      </c>
      <c r="G196" s="232"/>
      <c r="H196" s="433"/>
      <c r="I196" s="635"/>
      <c r="J196" s="410" t="s">
        <v>30</v>
      </c>
      <c r="K196" s="76">
        <v>1653.3</v>
      </c>
      <c r="L196" s="534" t="s">
        <v>239</v>
      </c>
      <c r="M196" s="45">
        <v>92</v>
      </c>
      <c r="N196" s="144"/>
      <c r="O196" s="435"/>
      <c r="P196" s="435"/>
      <c r="Q196" s="435"/>
      <c r="R196" s="435"/>
      <c r="S196" s="435"/>
      <c r="T196" s="435"/>
      <c r="U196" s="435"/>
      <c r="V196" s="435"/>
      <c r="W196" s="435"/>
      <c r="X196" s="435"/>
      <c r="Y196" s="435"/>
      <c r="Z196" s="435"/>
    </row>
    <row r="197" spans="1:26" s="436" customFormat="1" ht="18" customHeight="1" x14ac:dyDescent="0.2">
      <c r="A197" s="157"/>
      <c r="B197" s="131"/>
      <c r="C197" s="434"/>
      <c r="D197" s="51"/>
      <c r="E197" s="52"/>
      <c r="F197" s="547"/>
      <c r="G197" s="437"/>
      <c r="H197" s="438"/>
      <c r="I197" s="635"/>
      <c r="J197" s="181" t="s">
        <v>150</v>
      </c>
      <c r="K197" s="43">
        <v>382.8</v>
      </c>
      <c r="L197" s="535"/>
      <c r="M197" s="89"/>
      <c r="N197" s="144"/>
      <c r="O197" s="435"/>
      <c r="P197" s="435"/>
      <c r="Q197" s="435"/>
      <c r="R197" s="435"/>
      <c r="S197" s="435"/>
      <c r="T197" s="435"/>
      <c r="U197" s="435"/>
      <c r="V197" s="435"/>
      <c r="W197" s="435"/>
      <c r="X197" s="435"/>
      <c r="Y197" s="435"/>
      <c r="Z197" s="435"/>
    </row>
    <row r="198" spans="1:26" s="436" customFormat="1" ht="28.5" customHeight="1" x14ac:dyDescent="0.2">
      <c r="A198" s="157"/>
      <c r="B198" s="131"/>
      <c r="C198" s="439"/>
      <c r="D198" s="440" t="s">
        <v>35</v>
      </c>
      <c r="E198" s="440"/>
      <c r="F198" s="614" t="s">
        <v>240</v>
      </c>
      <c r="G198" s="437"/>
      <c r="H198" s="433"/>
      <c r="I198" s="441"/>
      <c r="J198" s="442" t="s">
        <v>30</v>
      </c>
      <c r="K198" s="443">
        <f>87+8.3+1</f>
        <v>96.3</v>
      </c>
      <c r="L198" s="444" t="s">
        <v>241</v>
      </c>
      <c r="M198" s="445">
        <v>59</v>
      </c>
      <c r="N198" s="435"/>
      <c r="O198" s="435"/>
      <c r="P198" s="435"/>
      <c r="Q198" s="435"/>
      <c r="R198" s="435"/>
      <c r="S198" s="435"/>
      <c r="T198" s="435"/>
      <c r="U198" s="435"/>
      <c r="V198" s="435"/>
      <c r="W198" s="435"/>
      <c r="X198" s="435"/>
      <c r="Y198" s="435"/>
      <c r="Z198" s="435"/>
    </row>
    <row r="199" spans="1:26" s="436" customFormat="1" ht="29.25" customHeight="1" x14ac:dyDescent="0.2">
      <c r="A199" s="157"/>
      <c r="B199" s="131"/>
      <c r="C199" s="439"/>
      <c r="D199" s="446"/>
      <c r="E199" s="446"/>
      <c r="F199" s="636"/>
      <c r="G199" s="232"/>
      <c r="H199" s="433"/>
      <c r="I199" s="518"/>
      <c r="J199" s="447"/>
      <c r="K199" s="448"/>
      <c r="L199" s="449" t="s">
        <v>242</v>
      </c>
      <c r="M199" s="450">
        <v>20</v>
      </c>
      <c r="N199" s="435"/>
      <c r="O199" s="435"/>
      <c r="P199" s="435"/>
      <c r="Q199" s="435"/>
      <c r="R199" s="435"/>
      <c r="S199" s="435"/>
      <c r="T199" s="435"/>
      <c r="U199" s="435"/>
      <c r="V199" s="435"/>
      <c r="W199" s="435"/>
      <c r="X199" s="435"/>
      <c r="Y199" s="435"/>
      <c r="Z199" s="435"/>
    </row>
    <row r="200" spans="1:26" s="455" customFormat="1" ht="42" customHeight="1" x14ac:dyDescent="0.2">
      <c r="A200" s="351"/>
      <c r="B200" s="525"/>
      <c r="C200" s="439"/>
      <c r="D200" s="451" t="s">
        <v>37</v>
      </c>
      <c r="E200" s="451"/>
      <c r="F200" s="508" t="s">
        <v>243</v>
      </c>
      <c r="G200" s="437"/>
      <c r="H200" s="452"/>
      <c r="I200" s="518"/>
      <c r="J200" s="442" t="s">
        <v>30</v>
      </c>
      <c r="K200" s="72">
        <f>3.6-1</f>
        <v>2.6</v>
      </c>
      <c r="L200" s="453" t="s">
        <v>239</v>
      </c>
      <c r="M200" s="341">
        <v>1</v>
      </c>
      <c r="N200" s="454"/>
      <c r="O200" s="454"/>
      <c r="P200" s="454"/>
      <c r="Q200" s="454"/>
      <c r="R200" s="454"/>
      <c r="S200" s="454"/>
      <c r="T200" s="454"/>
      <c r="U200" s="454"/>
      <c r="V200" s="454"/>
      <c r="W200" s="454"/>
      <c r="X200" s="454"/>
      <c r="Y200" s="454"/>
      <c r="Z200" s="454"/>
    </row>
    <row r="201" spans="1:26" s="436" customFormat="1" ht="17.25" customHeight="1" x14ac:dyDescent="0.2">
      <c r="A201" s="157"/>
      <c r="B201" s="127"/>
      <c r="C201" s="439"/>
      <c r="D201" s="440" t="s">
        <v>40</v>
      </c>
      <c r="E201" s="440"/>
      <c r="F201" s="613" t="s">
        <v>244</v>
      </c>
      <c r="G201" s="437"/>
      <c r="H201" s="433"/>
      <c r="I201" s="518"/>
      <c r="J201" s="456" t="s">
        <v>30</v>
      </c>
      <c r="K201" s="43">
        <f>35.2-14</f>
        <v>21.200000000000003</v>
      </c>
      <c r="L201" s="615" t="s">
        <v>245</v>
      </c>
      <c r="M201" s="341">
        <v>4</v>
      </c>
      <c r="N201" s="144"/>
      <c r="O201" s="435"/>
      <c r="P201" s="435"/>
      <c r="Q201" s="435"/>
      <c r="R201" s="435"/>
      <c r="S201" s="435"/>
      <c r="T201" s="435"/>
      <c r="U201" s="435"/>
      <c r="V201" s="435"/>
      <c r="W201" s="435"/>
      <c r="X201" s="435"/>
      <c r="Y201" s="435"/>
      <c r="Z201" s="435"/>
    </row>
    <row r="202" spans="1:26" s="436" customFormat="1" ht="17.25" customHeight="1" x14ac:dyDescent="0.2">
      <c r="A202" s="157"/>
      <c r="B202" s="127"/>
      <c r="C202" s="439"/>
      <c r="D202" s="440"/>
      <c r="E202" s="440"/>
      <c r="F202" s="614"/>
      <c r="G202" s="437"/>
      <c r="H202" s="433"/>
      <c r="I202" s="518"/>
      <c r="J202" s="457" t="s">
        <v>150</v>
      </c>
      <c r="K202" s="76">
        <v>6</v>
      </c>
      <c r="L202" s="616"/>
      <c r="M202" s="354"/>
      <c r="N202" s="435"/>
      <c r="O202" s="435"/>
      <c r="P202" s="435"/>
      <c r="Q202" s="435"/>
      <c r="R202" s="435"/>
      <c r="S202" s="435"/>
      <c r="T202" s="435"/>
      <c r="U202" s="435"/>
      <c r="V202" s="435"/>
      <c r="W202" s="435"/>
      <c r="X202" s="435"/>
      <c r="Y202" s="435"/>
      <c r="Z202" s="435"/>
    </row>
    <row r="203" spans="1:26" s="436" customFormat="1" ht="42" customHeight="1" x14ac:dyDescent="0.2">
      <c r="A203" s="157"/>
      <c r="B203" s="127"/>
      <c r="C203" s="439"/>
      <c r="D203" s="440"/>
      <c r="E203" s="440"/>
      <c r="F203" s="614"/>
      <c r="G203" s="437"/>
      <c r="H203" s="433"/>
      <c r="I203" s="518"/>
      <c r="J203" s="456" t="s">
        <v>65</v>
      </c>
      <c r="K203" s="43">
        <v>73</v>
      </c>
      <c r="L203" s="458" t="s">
        <v>246</v>
      </c>
      <c r="M203" s="341">
        <v>1</v>
      </c>
      <c r="N203" s="435"/>
      <c r="O203" s="435"/>
      <c r="P203" s="435"/>
      <c r="Q203" s="435"/>
      <c r="R203" s="435"/>
      <c r="S203" s="435"/>
      <c r="T203" s="435"/>
      <c r="U203" s="435"/>
      <c r="V203" s="435"/>
      <c r="W203" s="435"/>
      <c r="X203" s="435"/>
      <c r="Y203" s="435"/>
      <c r="Z203" s="435"/>
    </row>
    <row r="204" spans="1:26" s="436" customFormat="1" ht="42" customHeight="1" x14ac:dyDescent="0.2">
      <c r="A204" s="157"/>
      <c r="B204" s="127"/>
      <c r="C204" s="439"/>
      <c r="D204" s="440"/>
      <c r="E204" s="440"/>
      <c r="F204" s="614"/>
      <c r="G204" s="437"/>
      <c r="H204" s="459"/>
      <c r="I204" s="518"/>
      <c r="J204" s="460" t="s">
        <v>32</v>
      </c>
      <c r="K204" s="123">
        <v>0</v>
      </c>
      <c r="L204" s="449" t="s">
        <v>247</v>
      </c>
      <c r="M204" s="350">
        <v>1</v>
      </c>
      <c r="N204" s="435"/>
      <c r="O204" s="435"/>
      <c r="P204" s="435"/>
      <c r="Q204" s="435"/>
      <c r="R204" s="435"/>
      <c r="S204" s="435"/>
      <c r="T204" s="435"/>
      <c r="U204" s="435"/>
      <c r="V204" s="435"/>
      <c r="W204" s="435"/>
      <c r="X204" s="435"/>
      <c r="Y204" s="435"/>
      <c r="Z204" s="435"/>
    </row>
    <row r="205" spans="1:26" s="436" customFormat="1" ht="43.5" customHeight="1" x14ac:dyDescent="0.2">
      <c r="A205" s="157"/>
      <c r="B205" s="127"/>
      <c r="C205" s="439"/>
      <c r="D205" s="440"/>
      <c r="E205" s="440"/>
      <c r="F205" s="508"/>
      <c r="G205" s="437"/>
      <c r="H205" s="433">
        <v>2</v>
      </c>
      <c r="I205" s="461" t="s">
        <v>27</v>
      </c>
      <c r="J205" s="457" t="s">
        <v>30</v>
      </c>
      <c r="K205" s="544">
        <v>14</v>
      </c>
      <c r="L205" s="458" t="s">
        <v>246</v>
      </c>
      <c r="M205" s="341">
        <v>1</v>
      </c>
      <c r="N205" s="435"/>
      <c r="O205" s="435"/>
      <c r="P205" s="435"/>
      <c r="Q205" s="435"/>
      <c r="R205" s="435"/>
      <c r="S205" s="435"/>
      <c r="T205" s="435"/>
      <c r="U205" s="435"/>
      <c r="V205" s="435"/>
      <c r="W205" s="435"/>
      <c r="X205" s="435"/>
      <c r="Y205" s="435"/>
      <c r="Z205" s="435"/>
    </row>
    <row r="206" spans="1:26" ht="42.75" customHeight="1" x14ac:dyDescent="0.2">
      <c r="A206" s="157"/>
      <c r="B206" s="127"/>
      <c r="C206" s="439"/>
      <c r="D206" s="440"/>
      <c r="E206" s="440"/>
      <c r="F206" s="519"/>
      <c r="G206" s="232"/>
      <c r="H206" s="433"/>
      <c r="I206" s="518"/>
      <c r="J206" s="457" t="s">
        <v>65</v>
      </c>
      <c r="K206" s="544">
        <v>70</v>
      </c>
      <c r="L206" s="458" t="s">
        <v>247</v>
      </c>
      <c r="M206" s="350">
        <v>1</v>
      </c>
    </row>
    <row r="207" spans="1:26" ht="27" customHeight="1" x14ac:dyDescent="0.2">
      <c r="A207" s="157"/>
      <c r="B207" s="131"/>
      <c r="C207" s="439"/>
      <c r="D207" s="462" t="s">
        <v>46</v>
      </c>
      <c r="E207" s="462"/>
      <c r="F207" s="613" t="s">
        <v>248</v>
      </c>
      <c r="G207" s="437"/>
      <c r="H207" s="618">
        <v>6</v>
      </c>
      <c r="I207" s="620" t="s">
        <v>210</v>
      </c>
      <c r="J207" s="457" t="s">
        <v>150</v>
      </c>
      <c r="K207" s="76">
        <v>5</v>
      </c>
      <c r="L207" s="622" t="s">
        <v>189</v>
      </c>
      <c r="M207" s="248">
        <v>100</v>
      </c>
    </row>
    <row r="208" spans="1:26" ht="27" customHeight="1" x14ac:dyDescent="0.2">
      <c r="A208" s="157"/>
      <c r="B208" s="463"/>
      <c r="C208" s="464"/>
      <c r="D208" s="465"/>
      <c r="E208" s="465"/>
      <c r="F208" s="614"/>
      <c r="G208" s="437"/>
      <c r="H208" s="619"/>
      <c r="I208" s="621"/>
      <c r="J208" s="442"/>
      <c r="K208" s="345"/>
      <c r="L208" s="623"/>
      <c r="M208" s="248"/>
    </row>
    <row r="209" spans="1:21" ht="30" customHeight="1" x14ac:dyDescent="0.2">
      <c r="A209" s="157"/>
      <c r="B209" s="463"/>
      <c r="C209" s="464"/>
      <c r="D209" s="465"/>
      <c r="E209" s="465"/>
      <c r="F209" s="614"/>
      <c r="G209" s="437"/>
      <c r="H209" s="509">
        <v>5</v>
      </c>
      <c r="I209" s="620" t="s">
        <v>143</v>
      </c>
      <c r="J209" s="456" t="s">
        <v>30</v>
      </c>
      <c r="K209" s="397">
        <v>237.1</v>
      </c>
      <c r="L209" s="615" t="s">
        <v>249</v>
      </c>
      <c r="M209" s="341">
        <v>30</v>
      </c>
    </row>
    <row r="210" spans="1:21" ht="14.25" customHeight="1" thickBot="1" x14ac:dyDescent="0.25">
      <c r="A210" s="157"/>
      <c r="B210" s="463"/>
      <c r="C210" s="464"/>
      <c r="D210" s="465"/>
      <c r="E210" s="465"/>
      <c r="F210" s="617"/>
      <c r="G210" s="466"/>
      <c r="H210" s="430"/>
      <c r="I210" s="624"/>
      <c r="J210" s="467" t="s">
        <v>124</v>
      </c>
      <c r="K210" s="164">
        <f>SUM(K196:K209)</f>
        <v>2561.2999999999997</v>
      </c>
      <c r="L210" s="625"/>
      <c r="M210" s="191"/>
    </row>
    <row r="211" spans="1:21" s="470" customFormat="1" ht="14.25" customHeight="1" thickBot="1" x14ac:dyDescent="0.25">
      <c r="A211" s="468" t="s">
        <v>35</v>
      </c>
      <c r="B211" s="359" t="s">
        <v>40</v>
      </c>
      <c r="C211" s="602" t="s">
        <v>138</v>
      </c>
      <c r="D211" s="603"/>
      <c r="E211" s="603"/>
      <c r="F211" s="603"/>
      <c r="G211" s="603"/>
      <c r="H211" s="603"/>
      <c r="I211" s="603"/>
      <c r="J211" s="603"/>
      <c r="K211" s="360">
        <f>+K188+K193+K210+K191</f>
        <v>4888.9000000000005</v>
      </c>
      <c r="L211" s="210"/>
      <c r="M211" s="469"/>
    </row>
    <row r="212" spans="1:21" s="4" customFormat="1" ht="14.25" customHeight="1" thickBot="1" x14ac:dyDescent="0.25">
      <c r="A212" s="468" t="s">
        <v>35</v>
      </c>
      <c r="B212" s="604" t="s">
        <v>139</v>
      </c>
      <c r="C212" s="605"/>
      <c r="D212" s="605"/>
      <c r="E212" s="605"/>
      <c r="F212" s="605"/>
      <c r="G212" s="605"/>
      <c r="H212" s="605"/>
      <c r="I212" s="605"/>
      <c r="J212" s="605"/>
      <c r="K212" s="471">
        <f>K211+K166+K155</f>
        <v>9668.2000000000007</v>
      </c>
      <c r="L212" s="213"/>
      <c r="M212" s="214"/>
      <c r="P212" s="6"/>
      <c r="R212" s="6"/>
    </row>
    <row r="213" spans="1:21" s="4" customFormat="1" ht="14.25" customHeight="1" thickBot="1" x14ac:dyDescent="0.25">
      <c r="A213" s="472" t="s">
        <v>66</v>
      </c>
      <c r="B213" s="606" t="s">
        <v>250</v>
      </c>
      <c r="C213" s="575"/>
      <c r="D213" s="575"/>
      <c r="E213" s="575"/>
      <c r="F213" s="575"/>
      <c r="G213" s="575"/>
      <c r="H213" s="575"/>
      <c r="I213" s="575"/>
      <c r="J213" s="575"/>
      <c r="K213" s="473">
        <f>K212+K100</f>
        <v>90203.700000000012</v>
      </c>
      <c r="L213" s="474"/>
      <c r="M213" s="475"/>
    </row>
    <row r="214" spans="1:21" s="477" customFormat="1" ht="17.25" customHeight="1" x14ac:dyDescent="0.2">
      <c r="A214" s="607" t="s">
        <v>251</v>
      </c>
      <c r="B214" s="608"/>
      <c r="C214" s="608"/>
      <c r="D214" s="608"/>
      <c r="E214" s="608"/>
      <c r="F214" s="608"/>
      <c r="G214" s="608"/>
      <c r="H214" s="608"/>
      <c r="I214" s="608"/>
      <c r="J214" s="608"/>
      <c r="K214" s="608"/>
      <c r="L214" s="608"/>
      <c r="M214" s="608"/>
      <c r="N214" s="476"/>
      <c r="O214" s="476"/>
      <c r="P214" s="476"/>
      <c r="Q214" s="476"/>
      <c r="R214" s="476"/>
      <c r="S214" s="476"/>
    </row>
    <row r="215" spans="1:21" s="4" customFormat="1" ht="23.25" customHeight="1" thickBot="1" x14ac:dyDescent="0.25">
      <c r="A215" s="609" t="s">
        <v>252</v>
      </c>
      <c r="B215" s="609"/>
      <c r="C215" s="609"/>
      <c r="D215" s="609"/>
      <c r="E215" s="609"/>
      <c r="F215" s="609"/>
      <c r="G215" s="609"/>
      <c r="H215" s="609"/>
      <c r="I215" s="609"/>
      <c r="J215" s="609"/>
      <c r="K215" s="609"/>
      <c r="L215" s="478"/>
      <c r="M215" s="478"/>
    </row>
    <row r="216" spans="1:21" s="4" customFormat="1" ht="57" customHeight="1" thickBot="1" x14ac:dyDescent="0.25">
      <c r="A216" s="610" t="s">
        <v>253</v>
      </c>
      <c r="B216" s="611"/>
      <c r="C216" s="611"/>
      <c r="D216" s="611"/>
      <c r="E216" s="611"/>
      <c r="F216" s="611"/>
      <c r="G216" s="611"/>
      <c r="H216" s="611"/>
      <c r="I216" s="611"/>
      <c r="J216" s="612"/>
      <c r="K216" s="561" t="s">
        <v>15</v>
      </c>
      <c r="L216" s="479"/>
      <c r="M216" s="5"/>
      <c r="Q216" s="6"/>
    </row>
    <row r="217" spans="1:21" s="4" customFormat="1" ht="13.5" customHeight="1" x14ac:dyDescent="0.2">
      <c r="A217" s="596" t="s">
        <v>254</v>
      </c>
      <c r="B217" s="597"/>
      <c r="C217" s="597"/>
      <c r="D217" s="597"/>
      <c r="E217" s="597"/>
      <c r="F217" s="597"/>
      <c r="G217" s="597"/>
      <c r="H217" s="597"/>
      <c r="I217" s="597"/>
      <c r="J217" s="598"/>
      <c r="K217" s="480">
        <f>SUM(K219:K228)</f>
        <v>89547.499999999985</v>
      </c>
      <c r="L217" s="479"/>
      <c r="M217" s="5"/>
    </row>
    <row r="218" spans="1:21" s="4" customFormat="1" ht="13.5" customHeight="1" x14ac:dyDescent="0.2">
      <c r="A218" s="599" t="s">
        <v>255</v>
      </c>
      <c r="B218" s="600"/>
      <c r="C218" s="600"/>
      <c r="D218" s="600"/>
      <c r="E218" s="600"/>
      <c r="F218" s="600"/>
      <c r="G218" s="600"/>
      <c r="H218" s="600"/>
      <c r="I218" s="600"/>
      <c r="J218" s="601"/>
      <c r="K218" s="481">
        <f>SUM(K219:K224)</f>
        <v>87721.099999999991</v>
      </c>
      <c r="L218" s="479"/>
      <c r="M218" s="5"/>
    </row>
    <row r="219" spans="1:21" s="4" customFormat="1" ht="13.5" customHeight="1" x14ac:dyDescent="0.2">
      <c r="A219" s="590" t="s">
        <v>256</v>
      </c>
      <c r="B219" s="591"/>
      <c r="C219" s="591"/>
      <c r="D219" s="591"/>
      <c r="E219" s="591"/>
      <c r="F219" s="591"/>
      <c r="G219" s="591"/>
      <c r="H219" s="591"/>
      <c r="I219" s="591"/>
      <c r="J219" s="592"/>
      <c r="K219" s="482">
        <f>SUMIF(J14:J209,"sb",K14:K209)</f>
        <v>39197.5</v>
      </c>
      <c r="L219" s="483"/>
      <c r="M219" s="5"/>
    </row>
    <row r="220" spans="1:21" s="4" customFormat="1" ht="13.5" customHeight="1" x14ac:dyDescent="0.2">
      <c r="A220" s="590" t="s">
        <v>257</v>
      </c>
      <c r="B220" s="591"/>
      <c r="C220" s="591"/>
      <c r="D220" s="591"/>
      <c r="E220" s="591"/>
      <c r="F220" s="591"/>
      <c r="G220" s="591"/>
      <c r="H220" s="591"/>
      <c r="I220" s="591"/>
      <c r="J220" s="592"/>
      <c r="K220" s="482">
        <f>SUMIF(J14:J209,"sb(sp)",K14:K209)</f>
        <v>5544.9000000000005</v>
      </c>
      <c r="L220" s="484"/>
      <c r="M220" s="5"/>
    </row>
    <row r="221" spans="1:21" s="4" customFormat="1" ht="13.5" customHeight="1" x14ac:dyDescent="0.2">
      <c r="A221" s="590" t="s">
        <v>258</v>
      </c>
      <c r="B221" s="591"/>
      <c r="C221" s="591"/>
      <c r="D221" s="591"/>
      <c r="E221" s="591"/>
      <c r="F221" s="591"/>
      <c r="G221" s="591"/>
      <c r="H221" s="591"/>
      <c r="I221" s="591"/>
      <c r="J221" s="592"/>
      <c r="K221" s="482">
        <f>SUMIF(J14:J209,"sb(p)",K14:K209)</f>
        <v>200</v>
      </c>
      <c r="L221" s="484"/>
      <c r="M221" s="5"/>
    </row>
    <row r="222" spans="1:21" s="4" customFormat="1" ht="13.5" customHeight="1" x14ac:dyDescent="0.2">
      <c r="A222" s="590" t="s">
        <v>259</v>
      </c>
      <c r="B222" s="591"/>
      <c r="C222" s="591"/>
      <c r="D222" s="591"/>
      <c r="E222" s="591"/>
      <c r="F222" s="591"/>
      <c r="G222" s="591"/>
      <c r="H222" s="591"/>
      <c r="I222" s="591"/>
      <c r="J222" s="592"/>
      <c r="K222" s="485">
        <f>SUMIF(J14:J209,"sb(vb)",K14:K209)</f>
        <v>40762.5</v>
      </c>
      <c r="L222" s="484"/>
      <c r="M222" s="5"/>
    </row>
    <row r="223" spans="1:21" ht="13.5" customHeight="1" x14ac:dyDescent="0.2">
      <c r="A223" s="587" t="s">
        <v>260</v>
      </c>
      <c r="B223" s="588"/>
      <c r="C223" s="588"/>
      <c r="D223" s="588"/>
      <c r="E223" s="588"/>
      <c r="F223" s="588"/>
      <c r="G223" s="588"/>
      <c r="H223" s="588"/>
      <c r="I223" s="588"/>
      <c r="J223" s="589"/>
      <c r="K223" s="486">
        <f>SUMIF(J14:J210,"sb(es)",K14:K210)</f>
        <v>2016.1999999999998</v>
      </c>
      <c r="L223" s="484"/>
      <c r="M223" s="5"/>
      <c r="N223" s="4"/>
      <c r="O223" s="4"/>
      <c r="P223" s="4"/>
      <c r="Q223" s="4"/>
      <c r="R223" s="4"/>
      <c r="S223" s="4"/>
      <c r="T223" s="4"/>
      <c r="U223" s="4"/>
    </row>
    <row r="224" spans="1:21" ht="30" customHeight="1" x14ac:dyDescent="0.2">
      <c r="A224" s="590" t="s">
        <v>261</v>
      </c>
      <c r="B224" s="591"/>
      <c r="C224" s="591"/>
      <c r="D224" s="591"/>
      <c r="E224" s="591"/>
      <c r="F224" s="591"/>
      <c r="G224" s="591"/>
      <c r="H224" s="591"/>
      <c r="I224" s="591"/>
      <c r="J224" s="592"/>
      <c r="K224" s="482">
        <f>SUMIF(J14:J210,"sb(esa)",K14:K210)</f>
        <v>0</v>
      </c>
      <c r="L224" s="484"/>
      <c r="M224" s="5"/>
      <c r="N224" s="4"/>
      <c r="O224" s="4"/>
      <c r="P224" s="4"/>
      <c r="Q224" s="4"/>
      <c r="R224" s="4"/>
      <c r="S224" s="4"/>
      <c r="T224" s="4"/>
      <c r="U224" s="4"/>
    </row>
    <row r="225" spans="1:21" ht="13.5" customHeight="1" x14ac:dyDescent="0.2">
      <c r="A225" s="593" t="s">
        <v>262</v>
      </c>
      <c r="B225" s="594"/>
      <c r="C225" s="594"/>
      <c r="D225" s="594"/>
      <c r="E225" s="594"/>
      <c r="F225" s="594"/>
      <c r="G225" s="594"/>
      <c r="H225" s="594"/>
      <c r="I225" s="594"/>
      <c r="J225" s="595"/>
      <c r="K225" s="487">
        <f>SUMIF(J16:J211,"sb(esl)",K16:K211)</f>
        <v>11.399999999999999</v>
      </c>
      <c r="L225" s="484"/>
      <c r="M225" s="5"/>
      <c r="N225" s="4"/>
      <c r="O225" s="4"/>
      <c r="P225" s="4"/>
      <c r="Q225" s="4"/>
      <c r="R225" s="4"/>
      <c r="S225" s="4"/>
      <c r="T225" s="4"/>
      <c r="U225" s="4"/>
    </row>
    <row r="226" spans="1:21" s="4" customFormat="1" ht="13.5" customHeight="1" x14ac:dyDescent="0.2">
      <c r="A226" s="593" t="s">
        <v>263</v>
      </c>
      <c r="B226" s="594"/>
      <c r="C226" s="594"/>
      <c r="D226" s="594"/>
      <c r="E226" s="594"/>
      <c r="F226" s="594"/>
      <c r="G226" s="594"/>
      <c r="H226" s="594"/>
      <c r="I226" s="594"/>
      <c r="J226" s="595"/>
      <c r="K226" s="487">
        <f>SUMIF(J14:J209,"sb(l)",K14:K209)</f>
        <v>1332</v>
      </c>
      <c r="L226" s="484"/>
      <c r="M226" s="5"/>
      <c r="S226" s="6"/>
    </row>
    <row r="227" spans="1:21" s="4" customFormat="1" ht="13.5" customHeight="1" x14ac:dyDescent="0.2">
      <c r="A227" s="593" t="s">
        <v>264</v>
      </c>
      <c r="B227" s="594"/>
      <c r="C227" s="594"/>
      <c r="D227" s="594"/>
      <c r="E227" s="594"/>
      <c r="F227" s="594"/>
      <c r="G227" s="594"/>
      <c r="H227" s="594"/>
      <c r="I227" s="594"/>
      <c r="J227" s="595"/>
      <c r="K227" s="487">
        <f>SUMIF(J15:J210,"sb(spl)",K15:K210)</f>
        <v>482.3</v>
      </c>
      <c r="L227" s="484"/>
      <c r="M227" s="5"/>
    </row>
    <row r="228" spans="1:21" s="4" customFormat="1" ht="13.5" customHeight="1" thickBot="1" x14ac:dyDescent="0.25">
      <c r="A228" s="593" t="s">
        <v>265</v>
      </c>
      <c r="B228" s="594"/>
      <c r="C228" s="594"/>
      <c r="D228" s="594"/>
      <c r="E228" s="594"/>
      <c r="F228" s="594"/>
      <c r="G228" s="594"/>
      <c r="H228" s="594"/>
      <c r="I228" s="594"/>
      <c r="J228" s="595"/>
      <c r="K228" s="488">
        <f>SUMIF(J16:J210,"sb(vbl)",K16:K210)</f>
        <v>0.7</v>
      </c>
      <c r="L228" s="484"/>
      <c r="M228" s="5"/>
    </row>
    <row r="229" spans="1:21" ht="13.5" customHeight="1" thickBot="1" x14ac:dyDescent="0.25">
      <c r="A229" s="574" t="s">
        <v>266</v>
      </c>
      <c r="B229" s="575"/>
      <c r="C229" s="575"/>
      <c r="D229" s="575"/>
      <c r="E229" s="575"/>
      <c r="F229" s="575"/>
      <c r="G229" s="575"/>
      <c r="H229" s="575"/>
      <c r="I229" s="575"/>
      <c r="J229" s="576"/>
      <c r="K229" s="489">
        <f>SUM(K230:K231)</f>
        <v>656.2</v>
      </c>
      <c r="L229" s="479"/>
      <c r="M229" s="5"/>
      <c r="N229" s="4"/>
      <c r="O229" s="4"/>
      <c r="P229" s="4"/>
      <c r="Q229" s="4"/>
      <c r="R229" s="4"/>
      <c r="T229" s="4"/>
      <c r="U229" s="4"/>
    </row>
    <row r="230" spans="1:21" ht="13.5" customHeight="1" x14ac:dyDescent="0.2">
      <c r="A230" s="577" t="s">
        <v>267</v>
      </c>
      <c r="B230" s="578"/>
      <c r="C230" s="578"/>
      <c r="D230" s="578"/>
      <c r="E230" s="578"/>
      <c r="F230" s="578"/>
      <c r="G230" s="578"/>
      <c r="H230" s="578"/>
      <c r="I230" s="578"/>
      <c r="J230" s="579"/>
      <c r="K230" s="490">
        <f>SUMIF(J14:J209,"es",K14:K209)</f>
        <v>509.4</v>
      </c>
      <c r="L230" s="484"/>
      <c r="M230" s="5"/>
    </row>
    <row r="231" spans="1:21" ht="13.5" customHeight="1" thickBot="1" x14ac:dyDescent="0.25">
      <c r="A231" s="580" t="s">
        <v>268</v>
      </c>
      <c r="B231" s="581"/>
      <c r="C231" s="581"/>
      <c r="D231" s="581"/>
      <c r="E231" s="581"/>
      <c r="F231" s="581"/>
      <c r="G231" s="581"/>
      <c r="H231" s="581"/>
      <c r="I231" s="581"/>
      <c r="J231" s="582"/>
      <c r="K231" s="490">
        <f>SUMIF(J14:J209,"lrvb",K14:K209)</f>
        <v>146.80000000000001</v>
      </c>
      <c r="L231" s="484"/>
      <c r="M231" s="5"/>
    </row>
    <row r="232" spans="1:21" ht="13.5" customHeight="1" thickBot="1" x14ac:dyDescent="0.25">
      <c r="A232" s="583" t="s">
        <v>269</v>
      </c>
      <c r="B232" s="584"/>
      <c r="C232" s="584"/>
      <c r="D232" s="584"/>
      <c r="E232" s="584"/>
      <c r="F232" s="584"/>
      <c r="G232" s="584"/>
      <c r="H232" s="584"/>
      <c r="I232" s="584"/>
      <c r="J232" s="585"/>
      <c r="K232" s="491">
        <f>K229+K217</f>
        <v>90203.699999999983</v>
      </c>
      <c r="L232" s="479"/>
    </row>
    <row r="234" spans="1:21" ht="12.75" customHeight="1" x14ac:dyDescent="0.2">
      <c r="A234" s="586" t="s">
        <v>270</v>
      </c>
      <c r="B234" s="586"/>
      <c r="C234" s="586"/>
      <c r="D234" s="586"/>
      <c r="E234" s="586"/>
      <c r="F234" s="586"/>
      <c r="G234" s="586"/>
      <c r="H234" s="586"/>
      <c r="I234" s="586"/>
      <c r="J234" s="586"/>
      <c r="K234" s="586"/>
      <c r="L234" s="586"/>
      <c r="M234" s="586"/>
    </row>
    <row r="235" spans="1:21" x14ac:dyDescent="0.2">
      <c r="F235" s="6"/>
      <c r="G235" s="507"/>
      <c r="H235" s="507"/>
      <c r="I235" s="492"/>
      <c r="J235" s="492"/>
      <c r="K235" s="493"/>
    </row>
    <row r="236" spans="1:21" x14ac:dyDescent="0.2">
      <c r="F236" s="6"/>
      <c r="G236" s="507"/>
      <c r="H236" s="507"/>
      <c r="I236" s="560"/>
      <c r="J236" s="560"/>
      <c r="K236" s="235"/>
      <c r="L236" s="494"/>
    </row>
    <row r="237" spans="1:21" x14ac:dyDescent="0.2">
      <c r="F237" s="6"/>
      <c r="G237" s="507"/>
      <c r="H237" s="507"/>
      <c r="I237" s="560"/>
      <c r="J237" s="560"/>
      <c r="K237" s="235"/>
      <c r="L237" s="494"/>
    </row>
    <row r="238" spans="1:21" x14ac:dyDescent="0.2">
      <c r="F238" s="6"/>
      <c r="G238" s="507"/>
      <c r="H238" s="507"/>
      <c r="I238" s="560"/>
      <c r="J238" s="560"/>
      <c r="K238" s="235"/>
      <c r="L238" s="494"/>
    </row>
    <row r="239" spans="1:21" x14ac:dyDescent="0.2">
      <c r="F239" s="6"/>
      <c r="G239" s="507"/>
      <c r="H239" s="507"/>
      <c r="I239" s="560"/>
      <c r="J239" s="560"/>
      <c r="K239" s="235"/>
      <c r="L239" s="494"/>
    </row>
    <row r="240" spans="1:21" x14ac:dyDescent="0.2">
      <c r="F240" s="6"/>
      <c r="G240" s="507"/>
      <c r="H240" s="507"/>
      <c r="I240" s="560"/>
      <c r="J240" s="560"/>
      <c r="K240" s="235"/>
      <c r="L240" s="494"/>
    </row>
    <row r="241" spans="1:12" x14ac:dyDescent="0.2">
      <c r="F241" s="6"/>
      <c r="G241" s="507"/>
      <c r="H241" s="507"/>
      <c r="I241" s="560"/>
      <c r="J241" s="560"/>
      <c r="K241" s="235"/>
      <c r="L241" s="495"/>
    </row>
    <row r="242" spans="1:12" x14ac:dyDescent="0.2">
      <c r="F242" s="6"/>
      <c r="G242" s="507"/>
      <c r="H242" s="507"/>
      <c r="I242" s="560"/>
      <c r="J242" s="560"/>
      <c r="K242" s="235"/>
      <c r="L242" s="495"/>
    </row>
    <row r="243" spans="1:12" x14ac:dyDescent="0.2">
      <c r="F243" s="6"/>
      <c r="G243" s="507"/>
      <c r="H243" s="507"/>
      <c r="I243" s="560"/>
      <c r="J243" s="560"/>
      <c r="K243" s="235"/>
      <c r="L243" s="495"/>
    </row>
    <row r="244" spans="1:12" x14ac:dyDescent="0.2">
      <c r="A244" s="496"/>
      <c r="B244" s="496"/>
      <c r="C244" s="496"/>
      <c r="D244" s="497"/>
      <c r="E244" s="498"/>
      <c r="F244" s="6"/>
      <c r="G244" s="507"/>
      <c r="H244" s="507"/>
      <c r="I244" s="492"/>
      <c r="J244" s="492"/>
      <c r="K244" s="493"/>
      <c r="L244" s="6"/>
    </row>
    <row r="245" spans="1:12" x14ac:dyDescent="0.2">
      <c r="A245" s="496"/>
      <c r="B245" s="496"/>
      <c r="C245" s="496"/>
      <c r="D245" s="497"/>
      <c r="E245" s="498"/>
      <c r="F245" s="6"/>
      <c r="G245" s="507"/>
      <c r="H245" s="507"/>
      <c r="I245" s="492"/>
      <c r="J245" s="492"/>
      <c r="K245" s="493"/>
      <c r="L245" s="6"/>
    </row>
    <row r="246" spans="1:12" x14ac:dyDescent="0.2">
      <c r="A246" s="496"/>
      <c r="B246" s="496"/>
      <c r="C246" s="496"/>
      <c r="D246" s="497"/>
      <c r="E246" s="498"/>
      <c r="F246" s="6"/>
      <c r="G246" s="507"/>
      <c r="H246" s="507"/>
      <c r="I246" s="492"/>
      <c r="J246" s="492"/>
      <c r="K246" s="493"/>
      <c r="L246" s="6"/>
    </row>
    <row r="247" spans="1:12" x14ac:dyDescent="0.2">
      <c r="A247" s="496"/>
      <c r="B247" s="496"/>
      <c r="C247" s="496"/>
      <c r="D247" s="497"/>
      <c r="E247" s="498"/>
      <c r="F247" s="6"/>
      <c r="G247" s="507"/>
      <c r="H247" s="507"/>
      <c r="I247" s="492"/>
      <c r="J247" s="492"/>
      <c r="K247" s="493"/>
      <c r="L247" s="6"/>
    </row>
    <row r="248" spans="1:12" x14ac:dyDescent="0.2">
      <c r="A248" s="496"/>
      <c r="B248" s="496"/>
      <c r="C248" s="496"/>
      <c r="D248" s="497"/>
      <c r="E248" s="498"/>
      <c r="F248" s="6"/>
      <c r="G248" s="507"/>
      <c r="H248" s="507"/>
      <c r="I248" s="492"/>
      <c r="J248" s="492"/>
      <c r="K248" s="493"/>
      <c r="L248" s="6"/>
    </row>
    <row r="249" spans="1:12" x14ac:dyDescent="0.2">
      <c r="A249" s="496"/>
      <c r="B249" s="496"/>
      <c r="C249" s="496"/>
      <c r="D249" s="497"/>
      <c r="E249" s="498"/>
      <c r="F249" s="6"/>
      <c r="G249" s="507"/>
      <c r="H249" s="507"/>
      <c r="I249" s="492"/>
      <c r="J249" s="492"/>
      <c r="K249" s="493"/>
      <c r="L249" s="6"/>
    </row>
    <row r="250" spans="1:12" x14ac:dyDescent="0.2">
      <c r="A250" s="496"/>
      <c r="B250" s="496"/>
      <c r="C250" s="496"/>
      <c r="D250" s="497"/>
      <c r="E250" s="498"/>
      <c r="F250" s="6"/>
      <c r="G250" s="507"/>
      <c r="H250" s="507"/>
      <c r="I250" s="492"/>
      <c r="J250" s="492"/>
      <c r="K250" s="493"/>
      <c r="L250" s="6"/>
    </row>
    <row r="251" spans="1:12" x14ac:dyDescent="0.2">
      <c r="A251" s="496"/>
      <c r="B251" s="496"/>
      <c r="C251" s="496"/>
      <c r="D251" s="497"/>
      <c r="E251" s="498"/>
      <c r="F251" s="6"/>
      <c r="G251" s="507"/>
      <c r="H251" s="507"/>
      <c r="I251" s="492"/>
      <c r="J251" s="492"/>
      <c r="K251" s="493"/>
      <c r="L251" s="6"/>
    </row>
    <row r="252" spans="1:12" x14ac:dyDescent="0.2">
      <c r="A252" s="496"/>
      <c r="B252" s="496"/>
      <c r="C252" s="496"/>
      <c r="D252" s="497"/>
      <c r="E252" s="498"/>
      <c r="F252" s="6"/>
      <c r="G252" s="507"/>
      <c r="H252" s="507"/>
      <c r="I252" s="492"/>
      <c r="J252" s="492"/>
      <c r="K252" s="493"/>
      <c r="L252" s="6"/>
    </row>
    <row r="253" spans="1:12" x14ac:dyDescent="0.2">
      <c r="A253" s="496"/>
      <c r="B253" s="496"/>
      <c r="C253" s="496"/>
      <c r="D253" s="497"/>
      <c r="E253" s="498"/>
      <c r="F253" s="6"/>
      <c r="G253" s="507"/>
      <c r="H253" s="507"/>
      <c r="I253" s="492"/>
      <c r="J253" s="492"/>
      <c r="K253" s="493"/>
      <c r="L253" s="6"/>
    </row>
    <row r="254" spans="1:12" x14ac:dyDescent="0.2">
      <c r="A254" s="496"/>
      <c r="B254" s="496"/>
      <c r="C254" s="496"/>
      <c r="D254" s="497"/>
      <c r="E254" s="498"/>
      <c r="F254" s="6"/>
      <c r="G254" s="507"/>
      <c r="H254" s="507"/>
      <c r="I254" s="492"/>
      <c r="J254" s="492"/>
      <c r="K254" s="493"/>
      <c r="L254" s="6"/>
    </row>
    <row r="255" spans="1:12" x14ac:dyDescent="0.2">
      <c r="A255" s="496"/>
      <c r="B255" s="496"/>
      <c r="C255" s="496"/>
      <c r="D255" s="497"/>
      <c r="E255" s="498"/>
      <c r="F255" s="6"/>
      <c r="G255" s="507"/>
      <c r="H255" s="507"/>
      <c r="I255" s="492"/>
      <c r="J255" s="492"/>
      <c r="K255" s="493"/>
      <c r="L255" s="6"/>
    </row>
    <row r="256" spans="1:12" x14ac:dyDescent="0.2">
      <c r="A256" s="496"/>
      <c r="B256" s="496"/>
      <c r="C256" s="496"/>
      <c r="D256" s="497"/>
      <c r="E256" s="498"/>
      <c r="F256" s="6"/>
      <c r="G256" s="507"/>
      <c r="H256" s="507"/>
      <c r="I256" s="492"/>
      <c r="J256" s="492"/>
      <c r="K256" s="493"/>
      <c r="L256" s="6"/>
    </row>
  </sheetData>
  <mergeCells count="183">
    <mergeCell ref="I1:M1"/>
    <mergeCell ref="I2:M2"/>
    <mergeCell ref="A3:M3"/>
    <mergeCell ref="A4:M4"/>
    <mergeCell ref="A5:M5"/>
    <mergeCell ref="L6:M6"/>
    <mergeCell ref="A10:M10"/>
    <mergeCell ref="A11:M11"/>
    <mergeCell ref="B12:M12"/>
    <mergeCell ref="A7:A9"/>
    <mergeCell ref="B7:B9"/>
    <mergeCell ref="C13:M13"/>
    <mergeCell ref="F14:F15"/>
    <mergeCell ref="I14:I15"/>
    <mergeCell ref="G7:G9"/>
    <mergeCell ref="H7:H9"/>
    <mergeCell ref="I7:I9"/>
    <mergeCell ref="J7:J9"/>
    <mergeCell ref="K7:K9"/>
    <mergeCell ref="L7:M7"/>
    <mergeCell ref="L8:L9"/>
    <mergeCell ref="C7:C9"/>
    <mergeCell ref="D7:D9"/>
    <mergeCell ref="E7:E9"/>
    <mergeCell ref="F7:F9"/>
    <mergeCell ref="F33:F34"/>
    <mergeCell ref="L33:L34"/>
    <mergeCell ref="O36:O38"/>
    <mergeCell ref="P36:P38"/>
    <mergeCell ref="Q36:Q38"/>
    <mergeCell ref="F16:F18"/>
    <mergeCell ref="F19:F21"/>
    <mergeCell ref="F22:F24"/>
    <mergeCell ref="F25:F28"/>
    <mergeCell ref="F29:F30"/>
    <mergeCell ref="F31:F32"/>
    <mergeCell ref="F35:F37"/>
    <mergeCell ref="F66:F67"/>
    <mergeCell ref="G66:G67"/>
    <mergeCell ref="F76:F77"/>
    <mergeCell ref="F78:F79"/>
    <mergeCell ref="G79:J79"/>
    <mergeCell ref="K82:K83"/>
    <mergeCell ref="F43:F45"/>
    <mergeCell ref="F46:F48"/>
    <mergeCell ref="F49:F51"/>
    <mergeCell ref="F55:F56"/>
    <mergeCell ref="F57:F58"/>
    <mergeCell ref="F63:F64"/>
    <mergeCell ref="F92:F94"/>
    <mergeCell ref="L93:L94"/>
    <mergeCell ref="F95:F96"/>
    <mergeCell ref="I95:I96"/>
    <mergeCell ref="F97:F98"/>
    <mergeCell ref="I97:I98"/>
    <mergeCell ref="L82:L83"/>
    <mergeCell ref="M82:M83"/>
    <mergeCell ref="F85:F87"/>
    <mergeCell ref="I88:I89"/>
    <mergeCell ref="F90:F91"/>
    <mergeCell ref="I90:I91"/>
    <mergeCell ref="C99:J99"/>
    <mergeCell ref="B100:J100"/>
    <mergeCell ref="B101:M101"/>
    <mergeCell ref="C102:M102"/>
    <mergeCell ref="A103:A104"/>
    <mergeCell ref="B103:B104"/>
    <mergeCell ref="C103:C104"/>
    <mergeCell ref="F103:F104"/>
    <mergeCell ref="G103:G104"/>
    <mergeCell ref="I103:I104"/>
    <mergeCell ref="N114:O114"/>
    <mergeCell ref="F116:F117"/>
    <mergeCell ref="N118:O118"/>
    <mergeCell ref="L103:L104"/>
    <mergeCell ref="F105:F107"/>
    <mergeCell ref="I105:I107"/>
    <mergeCell ref="F108:F112"/>
    <mergeCell ref="I108:I112"/>
    <mergeCell ref="L108:L109"/>
    <mergeCell ref="L110:L112"/>
    <mergeCell ref="F119:F120"/>
    <mergeCell ref="I119:I120"/>
    <mergeCell ref="L119:L120"/>
    <mergeCell ref="I121:I122"/>
    <mergeCell ref="F122:F123"/>
    <mergeCell ref="F124:F126"/>
    <mergeCell ref="G126:J126"/>
    <mergeCell ref="F114:F115"/>
    <mergeCell ref="I114:I115"/>
    <mergeCell ref="L114:L115"/>
    <mergeCell ref="F134:F135"/>
    <mergeCell ref="I134:I135"/>
    <mergeCell ref="L134:L135"/>
    <mergeCell ref="F136:F137"/>
    <mergeCell ref="I136:I137"/>
    <mergeCell ref="L136:L137"/>
    <mergeCell ref="F127:F128"/>
    <mergeCell ref="I127:I128"/>
    <mergeCell ref="F129:F130"/>
    <mergeCell ref="I129:I130"/>
    <mergeCell ref="F131:F133"/>
    <mergeCell ref="I131:I132"/>
    <mergeCell ref="R145:R146"/>
    <mergeCell ref="F147:F148"/>
    <mergeCell ref="I147:I149"/>
    <mergeCell ref="F150:F151"/>
    <mergeCell ref="J150:J151"/>
    <mergeCell ref="K150:K151"/>
    <mergeCell ref="G138:J138"/>
    <mergeCell ref="R138:R139"/>
    <mergeCell ref="F139:F140"/>
    <mergeCell ref="I139:I140"/>
    <mergeCell ref="F141:F143"/>
    <mergeCell ref="I141:I142"/>
    <mergeCell ref="F153:F154"/>
    <mergeCell ref="L153:L154"/>
    <mergeCell ref="G154:J154"/>
    <mergeCell ref="C155:J155"/>
    <mergeCell ref="C156:M156"/>
    <mergeCell ref="F157:F158"/>
    <mergeCell ref="I157:I158"/>
    <mergeCell ref="F144:F145"/>
    <mergeCell ref="G145:J145"/>
    <mergeCell ref="C166:J166"/>
    <mergeCell ref="C167:M167"/>
    <mergeCell ref="F168:F169"/>
    <mergeCell ref="I168:I170"/>
    <mergeCell ref="F171:F172"/>
    <mergeCell ref="L177:L179"/>
    <mergeCell ref="I159:I160"/>
    <mergeCell ref="F160:F161"/>
    <mergeCell ref="F162:F163"/>
    <mergeCell ref="H162:H163"/>
    <mergeCell ref="I162:I163"/>
    <mergeCell ref="I164:I165"/>
    <mergeCell ref="F183:F184"/>
    <mergeCell ref="G183:G184"/>
    <mergeCell ref="F186:F188"/>
    <mergeCell ref="L186:L187"/>
    <mergeCell ref="A189:A191"/>
    <mergeCell ref="B189:B191"/>
    <mergeCell ref="F189:F191"/>
    <mergeCell ref="G189:G191"/>
    <mergeCell ref="H189:H191"/>
    <mergeCell ref="I189:I190"/>
    <mergeCell ref="F201:F204"/>
    <mergeCell ref="L201:L202"/>
    <mergeCell ref="F207:F210"/>
    <mergeCell ref="H207:H208"/>
    <mergeCell ref="I207:I208"/>
    <mergeCell ref="L207:L208"/>
    <mergeCell ref="I209:I210"/>
    <mergeCell ref="L209:L210"/>
    <mergeCell ref="L189:L191"/>
    <mergeCell ref="F192:F193"/>
    <mergeCell ref="I192:I193"/>
    <mergeCell ref="F194:F195"/>
    <mergeCell ref="I194:I197"/>
    <mergeCell ref="F198:F199"/>
    <mergeCell ref="A217:J217"/>
    <mergeCell ref="A218:J218"/>
    <mergeCell ref="A219:J219"/>
    <mergeCell ref="A220:J220"/>
    <mergeCell ref="A221:J221"/>
    <mergeCell ref="A222:J222"/>
    <mergeCell ref="C211:J211"/>
    <mergeCell ref="B212:J212"/>
    <mergeCell ref="B213:J213"/>
    <mergeCell ref="A214:M214"/>
    <mergeCell ref="A215:K215"/>
    <mergeCell ref="A216:J216"/>
    <mergeCell ref="A229:J229"/>
    <mergeCell ref="A230:J230"/>
    <mergeCell ref="A231:J231"/>
    <mergeCell ref="A232:J232"/>
    <mergeCell ref="A234:M234"/>
    <mergeCell ref="A223:J223"/>
    <mergeCell ref="A224:J224"/>
    <mergeCell ref="A225:J225"/>
    <mergeCell ref="A226:J226"/>
    <mergeCell ref="A227:J227"/>
    <mergeCell ref="A228:J228"/>
  </mergeCells>
  <printOptions horizontalCentered="1"/>
  <pageMargins left="0.70866141732283472" right="0.11811023622047245" top="0.35433070866141736" bottom="0.35433070866141736" header="0.31496062992125984" footer="0.31496062992125984"/>
  <pageSetup paperSize="9" scale="94" fitToHeight="0" orientation="portrait" r:id="rId1"/>
  <rowBreaks count="4" manualBreakCount="4">
    <brk id="67" max="12" man="1"/>
    <brk id="123" max="12" man="1"/>
    <brk id="185" max="12" man="1"/>
    <brk id="214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MVP</vt:lpstr>
      <vt:lpstr>MVP!Print_Area</vt:lpstr>
      <vt:lpstr>MVP!Print_Titles</vt:lpstr>
    </vt:vector>
  </TitlesOfParts>
  <Company>Klaipėdos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Braziene</dc:creator>
  <cp:lastModifiedBy>Snieguole Kacerauskaite</cp:lastModifiedBy>
  <cp:lastPrinted>2019-10-03T06:02:28Z</cp:lastPrinted>
  <dcterms:created xsi:type="dcterms:W3CDTF">2019-08-29T13:48:24Z</dcterms:created>
  <dcterms:modified xsi:type="dcterms:W3CDTF">2019-10-03T06:03:05Z</dcterms:modified>
</cp:coreProperties>
</file>