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MVP PLANAI\2019 MVP\11 pr. Skaistė 08-28\"/>
    </mc:Choice>
  </mc:AlternateContent>
  <bookViews>
    <workbookView xWindow="0" yWindow="0" windowWidth="20490" windowHeight="9885"/>
  </bookViews>
  <sheets>
    <sheet name="11 MVP" sheetId="12" r:id="rId1"/>
  </sheets>
  <definedNames>
    <definedName name="_xlnm.Print_Area" localSheetId="0">'11 MVP'!$A$1:$M$155</definedName>
    <definedName name="_xlnm.Print_Titles" localSheetId="0">'11 MVP'!$7:$9</definedName>
  </definedNames>
  <calcPr calcId="162913"/>
</workbook>
</file>

<file path=xl/calcChain.xml><?xml version="1.0" encoding="utf-8"?>
<calcChain xmlns="http://schemas.openxmlformats.org/spreadsheetml/2006/main">
  <c r="K109" i="12" l="1"/>
  <c r="K64" i="12" l="1"/>
  <c r="K23" i="12"/>
  <c r="K22" i="12"/>
  <c r="K104" i="12" l="1"/>
  <c r="K150" i="12"/>
  <c r="K126" i="12" l="1"/>
  <c r="K152" i="12" l="1"/>
  <c r="K148" i="12"/>
  <c r="K147" i="12"/>
  <c r="K146" i="12"/>
  <c r="K149" i="12"/>
  <c r="K145" i="12"/>
  <c r="K135" i="12"/>
  <c r="K132" i="12"/>
  <c r="K133" i="12" s="1"/>
  <c r="K129" i="12"/>
  <c r="K123" i="12"/>
  <c r="K121" i="12"/>
  <c r="K118" i="12"/>
  <c r="K95" i="12"/>
  <c r="K91" i="12"/>
  <c r="K89" i="12"/>
  <c r="K87" i="12"/>
  <c r="K84" i="12"/>
  <c r="K85" i="12" s="1"/>
  <c r="K83" i="12"/>
  <c r="K81" i="12"/>
  <c r="K35" i="12"/>
  <c r="K25" i="12"/>
  <c r="K19" i="12"/>
  <c r="K16" i="12"/>
  <c r="K144" i="12" l="1"/>
  <c r="K143" i="12" s="1"/>
  <c r="K142" i="12" s="1"/>
  <c r="K151" i="12"/>
  <c r="K73" i="12"/>
  <c r="K92" i="12" s="1"/>
  <c r="K127" i="12"/>
  <c r="K130" i="12" s="1"/>
  <c r="K136" i="12"/>
  <c r="K27" i="12"/>
  <c r="K28" i="12" s="1"/>
  <c r="K153" i="12" l="1"/>
  <c r="K137" i="12"/>
  <c r="K138" i="12" s="1"/>
</calcChain>
</file>

<file path=xl/comments1.xml><?xml version="1.0" encoding="utf-8"?>
<comments xmlns="http://schemas.openxmlformats.org/spreadsheetml/2006/main">
  <authors>
    <author>Sniega</author>
    <author>Skaiste Kliaubiene</author>
    <author>Snieguole Kacerauskaite</author>
  </authors>
  <commentLis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M66" authorId="1" shapeId="0">
      <text>
        <r>
          <rPr>
            <b/>
            <sz val="9"/>
            <color indexed="81"/>
            <rFont val="Tahoma"/>
            <family val="2"/>
            <charset val="186"/>
          </rPr>
          <t>Skaiste Kliaubiene:</t>
        </r>
        <r>
          <rPr>
            <sz val="9"/>
            <color indexed="81"/>
            <rFont val="Tahoma"/>
            <family val="2"/>
            <charset val="186"/>
          </rPr>
          <t xml:space="preserve">
2500,00</t>
        </r>
      </text>
    </comment>
    <comment ref="M67" authorId="1" shapeId="0">
      <text>
        <r>
          <rPr>
            <b/>
            <sz val="9"/>
            <color indexed="81"/>
            <rFont val="Tahoma"/>
            <family val="2"/>
            <charset val="186"/>
          </rPr>
          <t>Skaiste Kliaubiene:</t>
        </r>
        <r>
          <rPr>
            <sz val="9"/>
            <color indexed="81"/>
            <rFont val="Tahoma"/>
            <family val="2"/>
            <charset val="186"/>
          </rPr>
          <t xml:space="preserve">
10000,00</t>
        </r>
      </text>
    </comment>
    <comment ref="M68" authorId="1" shapeId="0">
      <text>
        <r>
          <rPr>
            <b/>
            <sz val="9"/>
            <color indexed="81"/>
            <rFont val="Tahoma"/>
            <family val="2"/>
            <charset val="186"/>
          </rPr>
          <t>Skaiste Kliaubiene:</t>
        </r>
        <r>
          <rPr>
            <sz val="9"/>
            <color indexed="81"/>
            <rFont val="Tahoma"/>
            <family val="2"/>
            <charset val="186"/>
          </rPr>
          <t xml:space="preserve">
4000,00</t>
        </r>
      </text>
    </comment>
    <comment ref="M69" authorId="1" shapeId="0">
      <text>
        <r>
          <rPr>
            <b/>
            <sz val="9"/>
            <color indexed="81"/>
            <rFont val="Tahoma"/>
            <family val="2"/>
            <charset val="186"/>
          </rPr>
          <t>Skaiste Kliaubiene:</t>
        </r>
        <r>
          <rPr>
            <sz val="9"/>
            <color indexed="81"/>
            <rFont val="Tahoma"/>
            <family val="2"/>
            <charset val="186"/>
          </rPr>
          <t xml:space="preserve">
17100,00</t>
        </r>
      </text>
    </comment>
    <comment ref="M71" authorId="2" shapeId="0">
      <text>
        <r>
          <rPr>
            <sz val="9"/>
            <color indexed="81"/>
            <rFont val="Tahoma"/>
            <family val="2"/>
            <charset val="186"/>
          </rPr>
          <t xml:space="preserve">"Viesulo" sporto centras,
Vlado Knašiaus krepšinio m-kla,
Futbolo sporto mokykla,
Lengvosios atletikos mokykla
</t>
        </r>
      </text>
    </comment>
    <comment ref="E82" authorId="2" shapeId="0">
      <text>
        <r>
          <rPr>
            <sz val="9"/>
            <color indexed="81"/>
            <rFont val="Tahoma"/>
            <family val="2"/>
            <charset val="186"/>
          </rPr>
          <t>buvęs pavadinimas -"Pasirenkamojo vaikų ugdymo programų finansavimas iš sportininko krepšelio lėšų"</t>
        </r>
      </text>
    </comment>
    <comment ref="E132" authorId="2" shapeId="0">
      <text>
        <r>
          <rPr>
            <sz val="9"/>
            <color indexed="81"/>
            <rFont val="Tahoma"/>
            <family val="2"/>
            <charset val="186"/>
          </rPr>
          <t>Buvusi: 
"Prioritetinių sporto šakų didelio sportinio meistriškumo klubų veiklos dalinis finansavimas"</t>
        </r>
      </text>
    </comment>
    <comment ref="E134" authorId="2" shapeId="0">
      <text>
        <r>
          <rPr>
            <sz val="9"/>
            <color indexed="81"/>
            <rFont val="Tahoma"/>
            <family val="2"/>
            <charset val="186"/>
          </rPr>
          <t xml:space="preserve">Buvusi:
"Individualių sporto šakų sportininkų pasirengimas dalyvauti atrankos varžybose dėl patekimo į nacionalines rinktines"
</t>
        </r>
      </text>
    </comment>
  </commentList>
</comments>
</file>

<file path=xl/sharedStrings.xml><?xml version="1.0" encoding="utf-8"?>
<sst xmlns="http://schemas.openxmlformats.org/spreadsheetml/2006/main" count="391" uniqueCount="188">
  <si>
    <t>KŪNO KULTŪROS IR SPORTO PLĖTROS PROGRAMOS NR. 11</t>
  </si>
  <si>
    <t xml:space="preserve"> TIKSLŲ, UŽDAVINIŲ, PRIEMONIŲ, PRIEMONIŲ IŠLAIDŲ IR PRODUKTO KRITERIJŲ SUVESTINĖ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</si>
  <si>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</si>
  <si>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</si>
  <si>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</si>
  <si>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</si>
  <si>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</si>
  <si>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</si>
  <si>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</si>
  <si>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</si>
  <si>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Planas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</si>
  <si>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</si>
  <si>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</si>
  <si>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</si>
  <si>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Sudaryti sąlygas ugdyti sveiką ir fiziškai aktyvią miesto bendruomenę, profesionaliai atrinkti ir ugdyti talentingus olimpinės pamainos sportininkus</t>
  </si>
  <si>
    <t>Pritraukti didesnį dalyvių skaičių, užtikrinant sporto renginių organizavimo kokybę</t>
  </si>
  <si>
    <t>2</t>
  </si>
  <si>
    <t>SB</t>
  </si>
  <si>
    <t>Iš viso:</t>
  </si>
  <si>
    <t>02</t>
  </si>
  <si>
    <t>Suorganizuota pagerbimo ir viešinimo renginių, skaičius</t>
  </si>
  <si>
    <t>03</t>
  </si>
  <si>
    <t>Iš viso uždaviniui:</t>
  </si>
  <si>
    <t>Sudaryti sąlygas sportuoti visų amžiaus grupių miestiečiams, įgyvendinant sveikos gyvensenos ir fizinio aktyvumo programas</t>
  </si>
  <si>
    <t>Sąlygų ugdytis biudžetinėse sporto įstaigose sudarymas:</t>
  </si>
  <si>
    <t>SB(SP)</t>
  </si>
  <si>
    <t>Asmenų, lankančių sporto mokyklas, skaičius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</si>
  <si>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</si>
  <si>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</si>
  <si>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</si>
  <si>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</si>
  <si>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 xml:space="preserve">buriavimo, irklavimo, baidarių ir kanojų irklavimo sporto šakų </t>
  </si>
  <si>
    <t>neįgaliųjų socialinės integracijos per kūno kultūrą ir sportą</t>
  </si>
  <si>
    <t>04</t>
  </si>
  <si>
    <t>Įrengti naujas ir modernizuoti esamas sporto bazes</t>
  </si>
  <si>
    <t>I</t>
  </si>
  <si>
    <t>SB(VB)</t>
  </si>
  <si>
    <t xml:space="preserve">Sporto bazių modernizavimas ir plėtra:
</t>
  </si>
  <si>
    <t>Įgyvendintas projektas, proc.</t>
  </si>
  <si>
    <t>1.6.3.3</t>
  </si>
  <si>
    <t>LRVB</t>
  </si>
  <si>
    <t>Atlikta modernizavimo darbų, proc.</t>
  </si>
  <si>
    <t>Iš viso priemonei:</t>
  </si>
  <si>
    <t xml:space="preserve">Sporto infrastruktūros objektų einamasis remontas ir techninis aptarnavimas:                                    </t>
  </si>
  <si>
    <t>Tinkamai reprezentuoti miestą šalies ir tarptautiniuose sporto renginiuose</t>
  </si>
  <si>
    <t>Skirta stipendijų sportininkams, skaičius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</si>
  <si>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</si>
  <si>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</si>
  <si>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</si>
  <si>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</si>
  <si>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</si>
  <si>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</si>
  <si>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</si>
  <si>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</si>
  <si>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</si>
  <si>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SB(SPL)</t>
  </si>
  <si>
    <t>05</t>
  </si>
  <si>
    <t>Miestą reprezentuojančių komandų, miestą garsinančių individualių sporto šakų sportininkų ir trenerių pagerbimas</t>
  </si>
  <si>
    <t>1.6.1.5</t>
  </si>
  <si>
    <t xml:space="preserve"> </t>
  </si>
  <si>
    <t>BĮ Klaipėdos miesto sporto bazių valdymo centre</t>
  </si>
  <si>
    <t>BĮ Klaipėdos miesto sporto bazių valdymo centro pastatų patalpų ir įrenginių atnaujinimo darbai</t>
  </si>
  <si>
    <t>Sporto įstaigų patalpų šildymas</t>
  </si>
  <si>
    <t xml:space="preserve">Šîldoma įstaigų, skaičius  </t>
  </si>
  <si>
    <t>Centralizuotas paviršinių (lietaus) nuotekų tvarkymas (paslaugos apmokėjimas)</t>
  </si>
  <si>
    <t>BĮ Klaipėdos miesto lengvosios atletikos mokykloje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</si>
  <si>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</si>
  <si>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</si>
  <si>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</si>
  <si>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</si>
  <si>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 xml:space="preserve"> - I etapas</t>
  </si>
  <si>
    <t>IED Projektų skyrius, V. Varnaitė</t>
  </si>
  <si>
    <t xml:space="preserve">Futbolo mokyklos ir baseino pastatų konversija: </t>
  </si>
  <si>
    <t>Neatlygintinai suteikta sporto bazių sporto renginiams, val.</t>
  </si>
  <si>
    <t>Suorganizuota miesto sporto renginių, skaičius</t>
  </si>
  <si>
    <t>UKD Sporto ir kūno kultūros skyrius</t>
  </si>
  <si>
    <t xml:space="preserve">MŪD Socialinės infrastruktūros priežiūros skyrius </t>
  </si>
  <si>
    <t>BĮ Klaipėdos „Gintaro“ sporto centro pastato patalpų atnaujinimo darbai</t>
  </si>
  <si>
    <t>Klaipėdos miesto savivaldybės jachtos „Lietuva“ kapitalinis remontas</t>
  </si>
  <si>
    <t>FTD Turto skyrius</t>
  </si>
  <si>
    <t>Atlikta remonto darbų, proc.</t>
  </si>
  <si>
    <t>Suorganizuota renginių, skaičius</t>
  </si>
  <si>
    <t>Asmenų, lankančių sporto organizacijas, skaičius</t>
  </si>
  <si>
    <t>Komandų, dalyvaujančių aukščiausioje lygoje, skaičius</t>
  </si>
  <si>
    <t>Biudžetinių įstaigų skaičius</t>
  </si>
  <si>
    <t>Įsigyta persirengimo konteinerių, vnt.</t>
  </si>
  <si>
    <t>Sporto bazių paslaugų teikimas sporto renginiams vykdyti</t>
  </si>
  <si>
    <t>Persirengimo konteinerių įsigijimas</t>
  </si>
  <si>
    <t>Suteikta paslaugų, valandų skaičius</t>
  </si>
  <si>
    <t>Vykdytojas (skyrius / asmuo)</t>
  </si>
  <si>
    <t>Apskaitos kodas</t>
  </si>
  <si>
    <t>11.010137</t>
  </si>
  <si>
    <t>Paslaugų miesto bendruomenei teikimas Klaipėdos miesto daugiafunkciame sveikatingumo centre</t>
  </si>
  <si>
    <t>Užsiėmimų senjorams ir neįgaliesiems skaičius</t>
  </si>
  <si>
    <t>Išlaikoma sporto bazių, skaičius</t>
  </si>
  <si>
    <t>________________________________________</t>
  </si>
  <si>
    <t>2019 m. asignavimų planas</t>
  </si>
  <si>
    <t>2019-ieji metai</t>
  </si>
  <si>
    <t>BĮ Klaipėdos miesto lengvosios atletikos mokyklos maniežo dangos atnaujinimo darbai</t>
  </si>
  <si>
    <t>Atlikti maniežo dangos pakeitimo darbai, 2250 m², proc.</t>
  </si>
  <si>
    <t>06</t>
  </si>
  <si>
    <t>07</t>
  </si>
  <si>
    <t>08</t>
  </si>
  <si>
    <t>Įsigyta reprezentacinių prekių, skaičius</t>
  </si>
  <si>
    <t>Įgyvendinta  Europos jaunimo merginų U19 rankinio čempionato programa</t>
  </si>
  <si>
    <t>Įsigyta prekių ar reprezentacinių leidinių, vnt</t>
  </si>
  <si>
    <t>VšĮ Klaipėdos krašto buriavimo sporto mokyklos „Žiemys“ dalininko kapitalo didinimas</t>
  </si>
  <si>
    <t>Neatlygintinai suteiktų sporto bazių paslaugų kompensavimas</t>
  </si>
  <si>
    <t>Fizinių ir juridinių asmenų, neatlygintinai gaunančių sporto bazių paslaugas, skaičius</t>
  </si>
  <si>
    <t>Sportininkų, dalyvavusių tarptautinėse varžybose, skaičius</t>
  </si>
  <si>
    <t>Sportuojančiųjų grupių skaičius</t>
  </si>
  <si>
    <t>Įsigyta sportinių dviračių, vnt</t>
  </si>
  <si>
    <t>Įsigyta kiliminė danga meninei gimnastikai, vnt</t>
  </si>
  <si>
    <t>Įsigytas varžybinis kilimas meninei gimnastikai, vnt</t>
  </si>
  <si>
    <t>Įsigytas imtynių kilimas, vnt</t>
  </si>
  <si>
    <t>Įsigyti tinklinio stovai, vnt</t>
  </si>
  <si>
    <t>Įsigyti kilimų uždangalai, vnt</t>
  </si>
  <si>
    <t>Sporto salių bendrojo lavinimo mokyklose poreikis, val</t>
  </si>
  <si>
    <t>Sporto salių bendrojo lavinimo mokyklose poreikis, val. sk.</t>
  </si>
  <si>
    <t>Įsigytas kopijavimo aparatas, vnt</t>
  </si>
  <si>
    <t>Įsigyta stacionarių ar nešiojamų kompiuterių skaičius, vnt</t>
  </si>
  <si>
    <t>Įsigytas sportinis bėgimo takelis, vnt</t>
  </si>
  <si>
    <t>Įsigyta rezultatų matuoklė šuoliui į tolį ir trišuoliui, vnt</t>
  </si>
  <si>
    <t>Įsigyta švieslentė sportiniams rezultatams, vnt</t>
  </si>
  <si>
    <t>Įsigyta ratų tablo, vnt</t>
  </si>
  <si>
    <t>Įsigyta baldų, vnt</t>
  </si>
  <si>
    <t>Įgyvendinta Olimpinės dienos programa, vnt</t>
  </si>
  <si>
    <t>Įsigytas dujinis oro šildytuvas (Pilies g. 2A), vnt</t>
  </si>
  <si>
    <t>Įsigyta įgarsinimo sistema, kompl.</t>
  </si>
  <si>
    <t>Įsigyti rankinio vartai, kompl.</t>
  </si>
  <si>
    <t>Įsigytas bokso ringas, vnt.</t>
  </si>
  <si>
    <t xml:space="preserve">Klaipėdos miesto tradicinių tarptautinių sporto renginių </t>
  </si>
  <si>
    <t xml:space="preserve">Klaipėdos miesto „Sportas visiems“ renginių </t>
  </si>
  <si>
    <t xml:space="preserve">Klaipėdos miesto sporto šakų federacijų </t>
  </si>
  <si>
    <t xml:space="preserve">Sportuojančio vaiko ugdymo dalinis finansavimas </t>
  </si>
  <si>
    <t>Klaipėdos miesto antrųjų klasių mokinių mokymas plaukti</t>
  </si>
  <si>
    <t>Apmokyta plaukti vaikų, skaičius</t>
  </si>
  <si>
    <t>Sporto projektų vertinimo paslaugų pirkimas</t>
  </si>
  <si>
    <t>Ekspertų skaičius</t>
  </si>
  <si>
    <t>Įvertinta paraiškų, skaičius</t>
  </si>
  <si>
    <t>Klaipėdos miesto sporto bazių infrastruktūros plėtros poreikio galimybių studijos parengimas</t>
  </si>
  <si>
    <t>Parengta galimybių studija, vnt</t>
  </si>
  <si>
    <t xml:space="preserve">Atlikti laiptų-panduso (Taikos pr. 61A) remonto darbai, proc </t>
  </si>
  <si>
    <t>Balkono turėklų (37,2 kv.m) keitimo darbai, proc</t>
  </si>
  <si>
    <t xml:space="preserve">Reprezentacinių Klaipėdos miesto sporto komandų dalinis finansavimas  </t>
  </si>
  <si>
    <t xml:space="preserve">Stipendijų mokėjimas perspektyviems Klaipėdos miesto sportininkams   </t>
  </si>
  <si>
    <t>Vidutinis sportininkų, dalyvavusių programose, skaičius, tūkst.</t>
  </si>
  <si>
    <t>SB(P)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</si>
  <si>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</si>
  <si>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t>Persipylimo baseino remonto darbai, proc</t>
  </si>
  <si>
    <t>Asmenų, lankančių įstaigą, skaičius</t>
  </si>
  <si>
    <t>Suorganizuota renginių, skč.</t>
  </si>
  <si>
    <t>Valdomų sporto bazių, skaičius</t>
  </si>
  <si>
    <t>Padidintas kapitalas, proc.</t>
  </si>
  <si>
    <t xml:space="preserve">Prestižinių, tarptautinių ir nacionalinių sporto renginių pritraukimas ir organizavimas, viešinimas </t>
  </si>
  <si>
    <t>Miesto bendruomenei aktualių sporto renginių, švenčių organizavimas</t>
  </si>
  <si>
    <t>Suorganizuotas vandens sporto šakų festivalis ir paplūdimio sporto renginiai</t>
  </si>
  <si>
    <t>Sportinės veiklos projektų dalinis finansavimas:</t>
  </si>
  <si>
    <t>Finansuota projektų, iš viso:</t>
  </si>
  <si>
    <t>Vaikų aikštelių poilsio parke remonto darbai, proc</t>
  </si>
  <si>
    <t>Šuoliaduobių rekonstrukcija Centriniame stadione pagal tarptautinius reikalavimus, vnt</t>
  </si>
  <si>
    <t>Vakarinės žiūrovų tribūnos Centriniame stadione remonto (2400 kv.m.) darbai, proc</t>
  </si>
  <si>
    <t>Vykdoma Poilsio parko įrenginių ir Prano Mašioto progimnazijos stadiono priežiūra, proc.</t>
  </si>
  <si>
    <t>Įsigyta nugalėtojų pakyla, vnt</t>
  </si>
  <si>
    <t>Įsigyta nugalėtojų pakyla (12 asmenų), vnt</t>
  </si>
  <si>
    <t>Suteikta bazių nuomos paslauga, įstaigų skaičius</t>
  </si>
  <si>
    <t>Finansuota federacijų veikla, skaičius</t>
  </si>
  <si>
    <t>Lankančiųjų neįgaliųjų sporto organizacijas, skaičius</t>
  </si>
  <si>
    <t>Atlikta vidaus patalpų (Daukanto g. 24 II a.) remonto darbų, proc.</t>
  </si>
  <si>
    <t>6</t>
  </si>
  <si>
    <t>Papriemonės kodas</t>
  </si>
  <si>
    <r>
      <t xml:space="preserve">Irklavimo bazės </t>
    </r>
    <r>
      <rPr>
        <sz val="10"/>
        <rFont val="Times New Roman"/>
        <family val="1"/>
        <charset val="186"/>
      </rPr>
      <t xml:space="preserve">(Gluosnių skg. 8) modernizavimas </t>
    </r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</si>
  <si>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</si>
  <si>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</si>
  <si>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</t>
    </r>
    <r>
      <rPr>
        <sz val="10"/>
        <rFont val="Times New Roman"/>
        <family val="1"/>
        <charset val="186"/>
      </rPr>
      <t>(</t>
    </r>
    <r>
      <rPr>
        <b/>
        <sz val="10"/>
        <rFont val="Times New Roman"/>
        <family val="1"/>
        <charset val="186"/>
      </rPr>
      <t>ES)</t>
    </r>
  </si>
  <si>
    <t>tūkst. Eur</t>
  </si>
  <si>
    <t xml:space="preserve"> 2019 M. KLAIPĖDOS MIESTO SAVIVALDYBĖS ADMINISTRACIJOS</t>
  </si>
  <si>
    <t>2019 metų asignavimų planas</t>
  </si>
  <si>
    <t>Savivaldybės biudžetas, iš jo:</t>
  </si>
  <si>
    <t xml:space="preserve"> - II etapas</t>
  </si>
  <si>
    <t xml:space="preserve">PATVIRTINTA
Klaipėdos miesto savivaldybės administracijos direktoriaus                                                                                          2019 m. kovo 4 d. įsakymu Nr. AD1-399    </t>
  </si>
  <si>
    <t>Vidutinis sportuojančių neįgalių vaikų, skaičius</t>
  </si>
  <si>
    <t>Atsinaujinančių energijos išteklių  panaudojimas sporto įstaigų pastatuose („Gintaro“ sporto centre ir Lengvosios atletikos mokykloje)</t>
  </si>
  <si>
    <t>Parengta techninių projektų, vnt.</t>
  </si>
  <si>
    <t>Atnaujinti riedutininkų rampa Poilsio parke, proc.</t>
  </si>
  <si>
    <t xml:space="preserve">* Pagal Klaipėdos miesto savivaldybės tarybos 2019-07-25 sprendimą T2-248
</t>
  </si>
  <si>
    <t xml:space="preserve">(Klaipėdos miesto savivaldybės administracijos direktoriaus                                     2019 m. rugpjūčio 28 d. įsakymo Nr. AD1-1156 redakcija)  </t>
  </si>
  <si>
    <t>SRD Sveikatos apsaugos skyrius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</si>
</sst>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</font>
    <font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9D9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9" fillId="0" borderId="0" applyBorder="0" applyProtection="0"/>
    <xf numFmtId="0" fontId="2" fillId="0" borderId="0"/>
  </cellStyleXfs>
  <cellXfs count="655">
    <xf numFmtId="0" fontId="0" fillId="0" borderId="0" xfId="0"/>
    <xf numFmtId="49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9" fontId="3" fillId="2" borderId="41" xfId="0" applyNumberFormat="1" applyFont="1" applyFill="1" applyBorder="1" applyAlignment="1">
      <alignment horizontal="center" vertical="top"/>
    </xf>
    <xf numFmtId="49" fontId="3" fillId="2" borderId="42" xfId="0" applyNumberFormat="1" applyFont="1" applyFill="1" applyBorder="1" applyAlignment="1">
      <alignment horizontal="center" vertical="top"/>
    </xf>
    <xf numFmtId="49" fontId="3" fillId="3" borderId="26" xfId="0" applyNumberFormat="1" applyFont="1" applyFill="1" applyBorder="1" applyAlignment="1">
      <alignment horizontal="center" vertical="top"/>
    </xf>
    <xf numFmtId="49" fontId="3" fillId="3" borderId="35" xfId="0" applyNumberFormat="1" applyFont="1" applyFill="1" applyBorder="1" applyAlignment="1">
      <alignment horizontal="center" vertical="top"/>
    </xf>
    <xf numFmtId="49" fontId="3" fillId="3" borderId="37" xfId="0" applyNumberFormat="1" applyFont="1" applyFill="1" applyBorder="1" applyAlignment="1">
      <alignment horizontal="center" vertical="top"/>
    </xf>
    <xf numFmtId="3" fontId="3" fillId="4" borderId="34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Border="1" applyAlignment="1">
      <alignment horizontal="center" vertical="top"/>
    </xf>
    <xf numFmtId="3" fontId="1" fillId="5" borderId="43" xfId="0" applyNumberFormat="1" applyFont="1" applyFill="1" applyBorder="1" applyAlignment="1">
      <alignment vertical="top" wrapText="1"/>
    </xf>
    <xf numFmtId="49" fontId="3" fillId="2" borderId="51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Fill="1" applyBorder="1" applyAlignment="1">
      <alignment horizontal="center" vertical="top" wrapText="1"/>
    </xf>
    <xf numFmtId="49" fontId="3" fillId="2" borderId="5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/>
    <xf numFmtId="49" fontId="1" fillId="3" borderId="37" xfId="0" applyNumberFormat="1" applyFont="1" applyFill="1" applyBorder="1" applyAlignment="1">
      <alignment horizontal="center" vertical="top" wrapText="1"/>
    </xf>
    <xf numFmtId="3" fontId="3" fillId="4" borderId="31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justify"/>
    </xf>
    <xf numFmtId="3" fontId="1" fillId="0" borderId="0" xfId="0" applyNumberFormat="1" applyFont="1" applyAlignment="1">
      <alignment vertical="top" wrapText="1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 vertical="top" wrapText="1"/>
    </xf>
    <xf numFmtId="3" fontId="1" fillId="0" borderId="57" xfId="0" applyNumberFormat="1" applyFont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Border="1" applyAlignment="1">
      <alignment vertical="top"/>
    </xf>
    <xf numFmtId="3" fontId="1" fillId="0" borderId="25" xfId="0" applyNumberFormat="1" applyFont="1" applyFill="1" applyBorder="1" applyAlignment="1">
      <alignment horizontal="center" vertical="top" textRotation="90" wrapText="1"/>
    </xf>
    <xf numFmtId="3" fontId="1" fillId="0" borderId="25" xfId="0" applyNumberFormat="1" applyFont="1" applyBorder="1" applyAlignment="1">
      <alignment horizontal="center" vertical="top"/>
    </xf>
    <xf numFmtId="3" fontId="3" fillId="0" borderId="29" xfId="0" applyNumberFormat="1" applyFont="1" applyBorder="1" applyAlignment="1">
      <alignment vertical="top"/>
    </xf>
    <xf numFmtId="3" fontId="3" fillId="0" borderId="44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3" fontId="1" fillId="0" borderId="25" xfId="0" applyNumberFormat="1" applyFont="1" applyBorder="1" applyAlignment="1">
      <alignment vertical="top"/>
    </xf>
    <xf numFmtId="3" fontId="1" fillId="0" borderId="22" xfId="0" applyNumberFormat="1" applyFont="1" applyFill="1" applyBorder="1" applyAlignment="1">
      <alignment horizontal="center" vertical="top" textRotation="90" wrapText="1"/>
    </xf>
    <xf numFmtId="3" fontId="1" fillId="5" borderId="25" xfId="0" applyNumberFormat="1" applyFont="1" applyFill="1" applyBorder="1" applyAlignment="1">
      <alignment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horizontal="center" vertical="top" wrapText="1"/>
    </xf>
    <xf numFmtId="3" fontId="3" fillId="5" borderId="6" xfId="0" applyNumberFormat="1" applyFont="1" applyFill="1" applyBorder="1" applyAlignment="1">
      <alignment horizontal="left" vertical="top" wrapText="1"/>
    </xf>
    <xf numFmtId="49" fontId="1" fillId="0" borderId="25" xfId="0" applyNumberFormat="1" applyFont="1" applyBorder="1" applyAlignment="1">
      <alignment vertical="top" wrapText="1"/>
    </xf>
    <xf numFmtId="49" fontId="3" fillId="0" borderId="33" xfId="0" applyNumberFormat="1" applyFont="1" applyBorder="1" applyAlignment="1">
      <alignment vertical="top"/>
    </xf>
    <xf numFmtId="3" fontId="1" fillId="5" borderId="33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vertical="top" wrapText="1"/>
    </xf>
    <xf numFmtId="3" fontId="1" fillId="0" borderId="25" xfId="0" applyNumberFormat="1" applyFont="1" applyFill="1" applyBorder="1" applyAlignment="1">
      <alignment vertical="center" textRotation="90" wrapText="1"/>
    </xf>
    <xf numFmtId="3" fontId="1" fillId="5" borderId="33" xfId="0" applyNumberFormat="1" applyFont="1" applyFill="1" applyBorder="1" applyAlignment="1">
      <alignment vertical="top" wrapText="1"/>
    </xf>
    <xf numFmtId="3" fontId="1" fillId="5" borderId="50" xfId="0" applyNumberFormat="1" applyFont="1" applyFill="1" applyBorder="1" applyAlignment="1">
      <alignment vertical="top" wrapText="1"/>
    </xf>
    <xf numFmtId="3" fontId="1" fillId="5" borderId="57" xfId="0" applyNumberFormat="1" applyFont="1" applyFill="1" applyBorder="1" applyAlignment="1">
      <alignment horizontal="center" vertical="top" wrapText="1"/>
    </xf>
    <xf numFmtId="3" fontId="3" fillId="4" borderId="22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center" vertical="top"/>
    </xf>
    <xf numFmtId="3" fontId="3" fillId="4" borderId="34" xfId="0" applyNumberFormat="1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49" fontId="3" fillId="9" borderId="19" xfId="0" applyNumberFormat="1" applyFont="1" applyFill="1" applyBorder="1" applyAlignment="1">
      <alignment horizontal="center" vertical="top"/>
    </xf>
    <xf numFmtId="49" fontId="3" fillId="9" borderId="29" xfId="0" applyNumberFormat="1" applyFont="1" applyFill="1" applyBorder="1" applyAlignment="1">
      <alignment horizontal="center" vertical="top"/>
    </xf>
    <xf numFmtId="49" fontId="3" fillId="9" borderId="44" xfId="0" applyNumberFormat="1" applyFont="1" applyFill="1" applyBorder="1" applyAlignment="1">
      <alignment horizontal="center" vertical="top"/>
    </xf>
    <xf numFmtId="49" fontId="3" fillId="9" borderId="18" xfId="0" applyNumberFormat="1" applyFont="1" applyFill="1" applyBorder="1" applyAlignment="1">
      <alignment horizontal="center" vertical="top"/>
    </xf>
    <xf numFmtId="49" fontId="3" fillId="9" borderId="29" xfId="0" applyNumberFormat="1" applyFont="1" applyFill="1" applyBorder="1" applyAlignment="1">
      <alignment vertical="top"/>
    </xf>
    <xf numFmtId="49" fontId="3" fillId="9" borderId="44" xfId="0" applyNumberFormat="1" applyFont="1" applyFill="1" applyBorder="1" applyAlignment="1">
      <alignment vertical="top"/>
    </xf>
    <xf numFmtId="49" fontId="3" fillId="9" borderId="18" xfId="0" applyNumberFormat="1" applyFont="1" applyFill="1" applyBorder="1" applyAlignment="1">
      <alignment vertical="top"/>
    </xf>
    <xf numFmtId="49" fontId="3" fillId="9" borderId="27" xfId="0" applyNumberFormat="1" applyFont="1" applyFill="1" applyBorder="1" applyAlignment="1">
      <alignment vertical="top"/>
    </xf>
    <xf numFmtId="49" fontId="3" fillId="9" borderId="25" xfId="0" applyNumberFormat="1" applyFont="1" applyFill="1" applyBorder="1" applyAlignment="1">
      <alignment vertical="top"/>
    </xf>
    <xf numFmtId="49" fontId="3" fillId="9" borderId="31" xfId="0" applyNumberFormat="1" applyFont="1" applyFill="1" applyBorder="1" applyAlignment="1">
      <alignment vertical="top"/>
    </xf>
    <xf numFmtId="49" fontId="3" fillId="9" borderId="19" xfId="0" applyNumberFormat="1" applyFont="1" applyFill="1" applyBorder="1" applyAlignment="1">
      <alignment horizontal="center" vertical="top" wrapText="1"/>
    </xf>
    <xf numFmtId="49" fontId="3" fillId="9" borderId="27" xfId="0" applyNumberFormat="1" applyFont="1" applyFill="1" applyBorder="1" applyAlignment="1">
      <alignment vertical="top" wrapText="1"/>
    </xf>
    <xf numFmtId="49" fontId="3" fillId="9" borderId="25" xfId="0" applyNumberFormat="1" applyFont="1" applyFill="1" applyBorder="1" applyAlignment="1">
      <alignment vertical="top" wrapText="1"/>
    </xf>
    <xf numFmtId="49" fontId="1" fillId="9" borderId="31" xfId="0" applyNumberFormat="1" applyFont="1" applyFill="1" applyBorder="1" applyAlignment="1">
      <alignment vertical="top" wrapText="1"/>
    </xf>
    <xf numFmtId="49" fontId="3" fillId="9" borderId="24" xfId="0" applyNumberFormat="1" applyFont="1" applyFill="1" applyBorder="1" applyAlignment="1">
      <alignment horizontal="center" vertical="top"/>
    </xf>
    <xf numFmtId="3" fontId="3" fillId="9" borderId="19" xfId="0" applyNumberFormat="1" applyFont="1" applyFill="1" applyBorder="1" applyAlignment="1">
      <alignment horizontal="left" vertical="top"/>
    </xf>
    <xf numFmtId="3" fontId="3" fillId="9" borderId="21" xfId="0" applyNumberFormat="1" applyFont="1" applyFill="1" applyBorder="1" applyAlignment="1">
      <alignment horizontal="center" vertical="top"/>
    </xf>
    <xf numFmtId="49" fontId="3" fillId="7" borderId="19" xfId="0" applyNumberFormat="1" applyFont="1" applyFill="1" applyBorder="1" applyAlignment="1">
      <alignment vertical="top"/>
    </xf>
    <xf numFmtId="3" fontId="3" fillId="7" borderId="31" xfId="0" applyNumberFormat="1" applyFont="1" applyFill="1" applyBorder="1" applyAlignment="1">
      <alignment horizontal="left" vertical="top"/>
    </xf>
    <xf numFmtId="3" fontId="3" fillId="7" borderId="40" xfId="0" applyNumberFormat="1" applyFont="1" applyFill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/>
    </xf>
    <xf numFmtId="3" fontId="3" fillId="3" borderId="0" xfId="0" applyNumberFormat="1" applyFont="1" applyFill="1" applyBorder="1" applyAlignment="1">
      <alignment horizontal="center" vertical="top"/>
    </xf>
    <xf numFmtId="3" fontId="3" fillId="3" borderId="0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top"/>
    </xf>
    <xf numFmtId="3" fontId="1" fillId="0" borderId="49" xfId="0" applyNumberFormat="1" applyFont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36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Fill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vertical="top" textRotation="180" wrapText="1"/>
    </xf>
    <xf numFmtId="3" fontId="3" fillId="0" borderId="31" xfId="0" applyNumberFormat="1" applyFont="1" applyFill="1" applyBorder="1" applyAlignment="1">
      <alignment vertical="top" textRotation="180" wrapText="1"/>
    </xf>
    <xf numFmtId="3" fontId="1" fillId="0" borderId="6" xfId="0" applyNumberFormat="1" applyFont="1" applyFill="1" applyBorder="1" applyAlignment="1">
      <alignment vertical="center" textRotation="90" wrapText="1"/>
    </xf>
    <xf numFmtId="3" fontId="1" fillId="0" borderId="33" xfId="0" applyNumberFormat="1" applyFont="1" applyBorder="1" applyAlignment="1">
      <alignment horizontal="center" vertical="top"/>
    </xf>
    <xf numFmtId="3" fontId="3" fillId="4" borderId="53" xfId="0" applyNumberFormat="1" applyFont="1" applyFill="1" applyBorder="1" applyAlignment="1">
      <alignment horizontal="center" vertical="top"/>
    </xf>
    <xf numFmtId="3" fontId="1" fillId="3" borderId="27" xfId="0" applyNumberFormat="1" applyFont="1" applyFill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center" vertical="top" textRotation="90" wrapText="1"/>
    </xf>
    <xf numFmtId="3" fontId="1" fillId="3" borderId="33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left" vertical="top" wrapText="1"/>
    </xf>
    <xf numFmtId="3" fontId="6" fillId="0" borderId="3" xfId="0" applyNumberFormat="1" applyFont="1" applyFill="1" applyBorder="1" applyAlignment="1">
      <alignment vertical="center" textRotation="90" wrapText="1"/>
    </xf>
    <xf numFmtId="0" fontId="6" fillId="0" borderId="0" xfId="0" applyFont="1" applyAlignment="1">
      <alignment vertical="center" textRotation="90"/>
    </xf>
    <xf numFmtId="3" fontId="6" fillId="0" borderId="0" xfId="0" applyNumberFormat="1" applyFont="1" applyAlignment="1">
      <alignment horizontal="center" vertical="top" textRotation="90"/>
    </xf>
    <xf numFmtId="3" fontId="6" fillId="0" borderId="4" xfId="0" applyNumberFormat="1" applyFont="1" applyFill="1" applyBorder="1" applyAlignment="1">
      <alignment vertical="top" textRotation="90" wrapText="1"/>
    </xf>
    <xf numFmtId="3" fontId="6" fillId="0" borderId="11" xfId="0" applyNumberFormat="1" applyFont="1" applyFill="1" applyBorder="1" applyAlignment="1">
      <alignment vertical="top" textRotation="90" wrapText="1"/>
    </xf>
    <xf numFmtId="3" fontId="6" fillId="0" borderId="10" xfId="0" applyNumberFormat="1" applyFont="1" applyFill="1" applyBorder="1" applyAlignment="1">
      <alignment vertical="top" textRotation="90" wrapText="1"/>
    </xf>
    <xf numFmtId="3" fontId="6" fillId="0" borderId="4" xfId="0" applyNumberFormat="1" applyFont="1" applyBorder="1" applyAlignment="1">
      <alignment vertical="top" textRotation="90"/>
    </xf>
    <xf numFmtId="3" fontId="6" fillId="0" borderId="11" xfId="0" applyNumberFormat="1" applyFont="1" applyBorder="1" applyAlignment="1">
      <alignment vertical="top" textRotation="90"/>
    </xf>
    <xf numFmtId="49" fontId="6" fillId="0" borderId="11" xfId="0" applyNumberFormat="1" applyFont="1" applyBorder="1" applyAlignment="1">
      <alignment vertical="top" textRotation="90"/>
    </xf>
    <xf numFmtId="164" fontId="1" fillId="5" borderId="27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3" fontId="1" fillId="0" borderId="27" xfId="0" applyNumberFormat="1" applyFont="1" applyBorder="1"/>
    <xf numFmtId="3" fontId="1" fillId="0" borderId="25" xfId="0" applyNumberFormat="1" applyFont="1" applyBorder="1"/>
    <xf numFmtId="3" fontId="3" fillId="0" borderId="44" xfId="0" applyNumberFormat="1" applyFont="1" applyFill="1" applyBorder="1" applyAlignment="1">
      <alignment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164" fontId="1" fillId="5" borderId="0" xfId="0" applyNumberFormat="1" applyFont="1" applyFill="1" applyBorder="1" applyAlignment="1">
      <alignment horizontal="center" vertical="top"/>
    </xf>
    <xf numFmtId="3" fontId="1" fillId="5" borderId="0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3" fontId="3" fillId="0" borderId="59" xfId="0" applyNumberFormat="1" applyFont="1" applyFill="1" applyBorder="1" applyAlignment="1">
      <alignment horizontal="center" vertical="top" wrapText="1"/>
    </xf>
    <xf numFmtId="49" fontId="3" fillId="5" borderId="36" xfId="0" applyNumberFormat="1" applyFont="1" applyFill="1" applyBorder="1" applyAlignment="1">
      <alignment horizontal="center" vertical="top"/>
    </xf>
    <xf numFmtId="3" fontId="1" fillId="5" borderId="23" xfId="0" applyNumberFormat="1" applyFont="1" applyFill="1" applyBorder="1" applyAlignment="1">
      <alignment horizontal="center" vertical="top"/>
    </xf>
    <xf numFmtId="49" fontId="6" fillId="0" borderId="48" xfId="0" applyNumberFormat="1" applyFont="1" applyBorder="1" applyAlignment="1">
      <alignment vertical="top" textRotation="90"/>
    </xf>
    <xf numFmtId="49" fontId="3" fillId="0" borderId="22" xfId="0" applyNumberFormat="1" applyFont="1" applyBorder="1" applyAlignment="1">
      <alignment vertical="top"/>
    </xf>
    <xf numFmtId="49" fontId="6" fillId="0" borderId="55" xfId="0" applyNumberFormat="1" applyFont="1" applyBorder="1" applyAlignment="1">
      <alignment vertical="top" textRotation="90"/>
    </xf>
    <xf numFmtId="3" fontId="1" fillId="5" borderId="38" xfId="0" applyNumberFormat="1" applyFont="1" applyFill="1" applyBorder="1" applyAlignment="1">
      <alignment horizontal="center" vertical="top" wrapText="1"/>
    </xf>
    <xf numFmtId="3" fontId="3" fillId="5" borderId="36" xfId="0" applyNumberFormat="1" applyFont="1" applyFill="1" applyBorder="1" applyAlignment="1">
      <alignment horizontal="center" vertical="top"/>
    </xf>
    <xf numFmtId="3" fontId="3" fillId="5" borderId="38" xfId="0" applyNumberFormat="1" applyFont="1" applyFill="1" applyBorder="1" applyAlignment="1">
      <alignment horizontal="center" vertical="top"/>
    </xf>
    <xf numFmtId="3" fontId="6" fillId="0" borderId="48" xfId="0" applyNumberFormat="1" applyFont="1" applyFill="1" applyBorder="1" applyAlignment="1">
      <alignment vertical="top" textRotation="90" wrapText="1"/>
    </xf>
    <xf numFmtId="49" fontId="1" fillId="3" borderId="57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/>
    </xf>
    <xf numFmtId="49" fontId="1" fillId="3" borderId="38" xfId="0" applyNumberFormat="1" applyFont="1" applyFill="1" applyBorder="1" applyAlignment="1">
      <alignment horizontal="center" vertical="top"/>
    </xf>
    <xf numFmtId="49" fontId="1" fillId="3" borderId="49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56" xfId="0" applyNumberFormat="1" applyFont="1" applyBorder="1" applyAlignment="1">
      <alignment horizontal="center" vertical="top"/>
    </xf>
    <xf numFmtId="49" fontId="1" fillId="0" borderId="49" xfId="0" applyNumberFormat="1" applyFont="1" applyBorder="1" applyAlignment="1">
      <alignment horizontal="center" vertical="top"/>
    </xf>
    <xf numFmtId="3" fontId="1" fillId="5" borderId="36" xfId="0" applyNumberFormat="1" applyFont="1" applyFill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/>
    </xf>
    <xf numFmtId="3" fontId="1" fillId="5" borderId="53" xfId="0" applyNumberFormat="1" applyFont="1" applyFill="1" applyBorder="1" applyAlignment="1">
      <alignment horizontal="left" vertical="top" wrapText="1"/>
    </xf>
    <xf numFmtId="3" fontId="1" fillId="5" borderId="46" xfId="0" applyNumberFormat="1" applyFont="1" applyFill="1" applyBorder="1" applyAlignment="1">
      <alignment vertical="top" wrapText="1"/>
    </xf>
    <xf numFmtId="164" fontId="1" fillId="5" borderId="0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center" vertical="top"/>
    </xf>
    <xf numFmtId="3" fontId="1" fillId="5" borderId="25" xfId="0" applyNumberFormat="1" applyFont="1" applyFill="1" applyBorder="1" applyAlignment="1">
      <alignment horizontal="center" vertical="top"/>
    </xf>
    <xf numFmtId="3" fontId="1" fillId="5" borderId="22" xfId="0" applyNumberFormat="1" applyFont="1" applyFill="1" applyBorder="1" applyAlignment="1">
      <alignment vertical="top" wrapText="1"/>
    </xf>
    <xf numFmtId="3" fontId="1" fillId="0" borderId="25" xfId="0" applyNumberFormat="1" applyFont="1" applyFill="1" applyBorder="1" applyAlignment="1">
      <alignment horizontal="center" vertical="top"/>
    </xf>
    <xf numFmtId="3" fontId="1" fillId="0" borderId="22" xfId="0" applyNumberFormat="1" applyFont="1" applyBorder="1" applyAlignment="1">
      <alignment horizontal="center" vertical="top"/>
    </xf>
    <xf numFmtId="3" fontId="3" fillId="5" borderId="63" xfId="0" applyNumberFormat="1" applyFont="1" applyFill="1" applyBorder="1" applyAlignment="1">
      <alignment horizontal="center" vertical="top" wrapText="1"/>
    </xf>
    <xf numFmtId="49" fontId="1" fillId="3" borderId="56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vertical="top" wrapText="1"/>
    </xf>
    <xf numFmtId="3" fontId="3" fillId="0" borderId="28" xfId="0" applyNumberFormat="1" applyFont="1" applyFill="1" applyBorder="1" applyAlignment="1">
      <alignment horizontal="center" vertical="top"/>
    </xf>
    <xf numFmtId="164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justify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top"/>
    </xf>
    <xf numFmtId="3" fontId="1" fillId="5" borderId="27" xfId="0" applyNumberFormat="1" applyFont="1" applyFill="1" applyBorder="1" applyAlignment="1">
      <alignment vertical="top" wrapText="1"/>
    </xf>
    <xf numFmtId="3" fontId="1" fillId="5" borderId="14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center" textRotation="90" wrapText="1"/>
    </xf>
    <xf numFmtId="3" fontId="1" fillId="0" borderId="4" xfId="0" applyNumberFormat="1" applyFont="1" applyFill="1" applyBorder="1" applyAlignment="1">
      <alignment vertical="top" textRotation="90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1" fillId="0" borderId="16" xfId="0" applyNumberFormat="1" applyFont="1" applyFill="1" applyBorder="1" applyAlignment="1">
      <alignment vertical="top" textRotation="90" wrapText="1"/>
    </xf>
    <xf numFmtId="3" fontId="3" fillId="0" borderId="37" xfId="0" applyNumberFormat="1" applyFont="1" applyFill="1" applyBorder="1" applyAlignment="1">
      <alignment vertical="top" wrapText="1"/>
    </xf>
    <xf numFmtId="3" fontId="1" fillId="5" borderId="31" xfId="0" applyNumberFormat="1" applyFont="1" applyFill="1" applyBorder="1" applyAlignment="1">
      <alignment vertical="top" wrapText="1"/>
    </xf>
    <xf numFmtId="3" fontId="3" fillId="4" borderId="33" xfId="0" applyNumberFormat="1" applyFont="1" applyFill="1" applyBorder="1" applyAlignment="1">
      <alignment vertical="top"/>
    </xf>
    <xf numFmtId="3" fontId="6" fillId="4" borderId="52" xfId="0" applyNumberFormat="1" applyFont="1" applyFill="1" applyBorder="1" applyAlignment="1">
      <alignment vertical="top" textRotation="90"/>
    </xf>
    <xf numFmtId="49" fontId="3" fillId="5" borderId="63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3" fontId="3" fillId="4" borderId="58" xfId="0" applyNumberFormat="1" applyFont="1" applyFill="1" applyBorder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1" fillId="0" borderId="0" xfId="0" applyNumberFormat="1" applyFont="1" applyBorder="1" applyAlignment="1">
      <alignment vertical="top"/>
    </xf>
    <xf numFmtId="3" fontId="11" fillId="0" borderId="45" xfId="0" applyNumberFormat="1" applyFont="1" applyBorder="1" applyAlignment="1">
      <alignment vertical="top"/>
    </xf>
    <xf numFmtId="3" fontId="11" fillId="5" borderId="0" xfId="0" applyNumberFormat="1" applyFont="1" applyFill="1" applyBorder="1" applyAlignment="1">
      <alignment horizontal="center" vertical="top"/>
    </xf>
    <xf numFmtId="3" fontId="11" fillId="5" borderId="1" xfId="0" applyNumberFormat="1" applyFont="1" applyFill="1" applyBorder="1" applyAlignment="1">
      <alignment vertical="top"/>
    </xf>
    <xf numFmtId="49" fontId="11" fillId="0" borderId="27" xfId="0" applyNumberFormat="1" applyFont="1" applyBorder="1" applyAlignment="1">
      <alignment horizontal="center" vertical="top" wrapText="1"/>
    </xf>
    <xf numFmtId="49" fontId="11" fillId="0" borderId="25" xfId="0" applyNumberFormat="1" applyFont="1" applyBorder="1" applyAlignment="1">
      <alignment horizontal="center" vertical="top" wrapText="1"/>
    </xf>
    <xf numFmtId="49" fontId="11" fillId="5" borderId="12" xfId="0" applyNumberFormat="1" applyFont="1" applyFill="1" applyBorder="1" applyAlignment="1">
      <alignment vertical="top"/>
    </xf>
    <xf numFmtId="49" fontId="11" fillId="0" borderId="12" xfId="0" applyNumberFormat="1" applyFont="1" applyBorder="1" applyAlignment="1">
      <alignment vertical="top"/>
    </xf>
    <xf numFmtId="49" fontId="11" fillId="5" borderId="50" xfId="0" applyNumberFormat="1" applyFont="1" applyFill="1" applyBorder="1" applyAlignment="1">
      <alignment vertical="top" wrapText="1"/>
    </xf>
    <xf numFmtId="3" fontId="11" fillId="0" borderId="39" xfId="0" applyNumberFormat="1" applyFont="1" applyBorder="1" applyAlignment="1">
      <alignment horizontal="center" vertical="top" wrapText="1"/>
    </xf>
    <xf numFmtId="3" fontId="11" fillId="0" borderId="40" xfId="0" applyNumberFormat="1" applyFont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1" fillId="0" borderId="53" xfId="0" applyNumberFormat="1" applyFont="1" applyBorder="1" applyAlignment="1">
      <alignment horizontal="center" vertical="top"/>
    </xf>
    <xf numFmtId="3" fontId="1" fillId="5" borderId="0" xfId="0" applyNumberFormat="1" applyFont="1" applyFill="1"/>
    <xf numFmtId="3" fontId="1" fillId="5" borderId="56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16" xfId="0" applyNumberFormat="1" applyFont="1" applyFill="1" applyBorder="1" applyAlignment="1">
      <alignment vertical="top"/>
    </xf>
    <xf numFmtId="49" fontId="3" fillId="3" borderId="28" xfId="0" applyNumberFormat="1" applyFont="1" applyFill="1" applyBorder="1" applyAlignment="1">
      <alignment vertical="top"/>
    </xf>
    <xf numFmtId="49" fontId="3" fillId="3" borderId="0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0" fontId="1" fillId="5" borderId="25" xfId="0" applyNumberFormat="1" applyFont="1" applyFill="1" applyBorder="1" applyAlignment="1">
      <alignment vertical="top" wrapText="1"/>
    </xf>
    <xf numFmtId="3" fontId="1" fillId="0" borderId="53" xfId="0" applyNumberFormat="1" applyFont="1" applyFill="1" applyBorder="1" applyAlignment="1">
      <alignment vertical="top" wrapText="1"/>
    </xf>
    <xf numFmtId="3" fontId="1" fillId="5" borderId="53" xfId="0" applyNumberFormat="1" applyFont="1" applyFill="1" applyBorder="1" applyAlignment="1">
      <alignment vertical="top" wrapText="1"/>
    </xf>
    <xf numFmtId="0" fontId="1" fillId="5" borderId="53" xfId="0" applyNumberFormat="1" applyFont="1" applyFill="1" applyBorder="1" applyAlignment="1">
      <alignment vertical="top" wrapText="1"/>
    </xf>
    <xf numFmtId="0" fontId="1" fillId="5" borderId="53" xfId="0" applyNumberFormat="1" applyFont="1" applyFill="1" applyBorder="1" applyAlignment="1">
      <alignment horizontal="left" vertical="top" wrapText="1"/>
    </xf>
    <xf numFmtId="3" fontId="1" fillId="0" borderId="25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vertical="top" wrapText="1"/>
    </xf>
    <xf numFmtId="3" fontId="1" fillId="0" borderId="22" xfId="0" applyNumberFormat="1" applyFont="1" applyBorder="1" applyAlignment="1">
      <alignment vertical="top" wrapText="1"/>
    </xf>
    <xf numFmtId="3" fontId="1" fillId="0" borderId="6" xfId="0" applyNumberFormat="1" applyFont="1" applyFill="1" applyBorder="1" applyAlignment="1">
      <alignment vertical="top" wrapText="1"/>
    </xf>
    <xf numFmtId="3" fontId="1" fillId="0" borderId="34" xfId="0" applyNumberFormat="1" applyFont="1" applyFill="1" applyBorder="1" applyAlignment="1">
      <alignment vertical="top" wrapText="1"/>
    </xf>
    <xf numFmtId="3" fontId="1" fillId="0" borderId="27" xfId="0" applyNumberFormat="1" applyFont="1" applyFill="1" applyBorder="1" applyAlignment="1">
      <alignment vertical="top" wrapText="1"/>
    </xf>
    <xf numFmtId="3" fontId="1" fillId="0" borderId="31" xfId="0" applyNumberFormat="1" applyFont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49" fontId="3" fillId="2" borderId="35" xfId="0" applyNumberFormat="1" applyFont="1" applyFill="1" applyBorder="1" applyAlignment="1">
      <alignment horizontal="center" vertical="top"/>
    </xf>
    <xf numFmtId="49" fontId="3" fillId="9" borderId="9" xfId="0" applyNumberFormat="1" applyFont="1" applyFill="1" applyBorder="1" applyAlignment="1">
      <alignment horizontal="center" vertical="top" wrapText="1"/>
    </xf>
    <xf numFmtId="49" fontId="11" fillId="5" borderId="46" xfId="0" applyNumberFormat="1" applyFont="1" applyFill="1" applyBorder="1" applyAlignment="1">
      <alignment horizontal="center" vertical="top" wrapText="1"/>
    </xf>
    <xf numFmtId="49" fontId="11" fillId="5" borderId="50" xfId="0" applyNumberFormat="1" applyFont="1" applyFill="1" applyBorder="1" applyAlignment="1">
      <alignment horizontal="center" vertical="top" wrapText="1"/>
    </xf>
    <xf numFmtId="3" fontId="1" fillId="5" borderId="3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Alignment="1">
      <alignment vertical="top"/>
    </xf>
    <xf numFmtId="3" fontId="3" fillId="5" borderId="35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49" fontId="3" fillId="9" borderId="47" xfId="0" applyNumberFormat="1" applyFont="1" applyFill="1" applyBorder="1" applyAlignment="1">
      <alignment horizontal="center" vertical="top"/>
    </xf>
    <xf numFmtId="49" fontId="3" fillId="2" borderId="55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3" fontId="6" fillId="0" borderId="55" xfId="0" applyNumberFormat="1" applyFont="1" applyFill="1" applyBorder="1" applyAlignment="1">
      <alignment vertical="top" textRotation="90" wrapText="1"/>
    </xf>
    <xf numFmtId="3" fontId="3" fillId="0" borderId="56" xfId="0" applyNumberFormat="1" applyFont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/>
    </xf>
    <xf numFmtId="0" fontId="1" fillId="5" borderId="30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Border="1" applyAlignment="1">
      <alignment horizontal="center" vertical="center"/>
    </xf>
    <xf numFmtId="3" fontId="1" fillId="0" borderId="65" xfId="0" applyNumberFormat="1" applyFont="1" applyBorder="1" applyAlignment="1">
      <alignment horizontal="center" vertical="center" textRotation="90"/>
    </xf>
    <xf numFmtId="3" fontId="1" fillId="0" borderId="53" xfId="0" applyNumberFormat="1" applyFont="1" applyFill="1" applyBorder="1" applyAlignment="1">
      <alignment horizontal="left" vertical="top" wrapText="1"/>
    </xf>
    <xf numFmtId="3" fontId="1" fillId="5" borderId="59" xfId="0" applyNumberFormat="1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3" fontId="1" fillId="5" borderId="14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164" fontId="1" fillId="5" borderId="70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164" fontId="1" fillId="5" borderId="46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3" fillId="4" borderId="69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164" fontId="1" fillId="0" borderId="50" xfId="0" applyNumberFormat="1" applyFont="1" applyBorder="1" applyAlignment="1">
      <alignment horizontal="center" vertical="top"/>
    </xf>
    <xf numFmtId="164" fontId="1" fillId="5" borderId="50" xfId="0" applyNumberFormat="1" applyFont="1" applyFill="1" applyBorder="1" applyAlignment="1">
      <alignment horizontal="center" vertical="top"/>
    </xf>
    <xf numFmtId="164" fontId="3" fillId="4" borderId="69" xfId="0" applyNumberFormat="1" applyFont="1" applyFill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 vertical="top"/>
    </xf>
    <xf numFmtId="164" fontId="1" fillId="5" borderId="70" xfId="0" applyNumberFormat="1" applyFont="1" applyFill="1" applyBorder="1" applyAlignment="1">
      <alignment horizontal="center" vertical="top" wrapText="1"/>
    </xf>
    <xf numFmtId="164" fontId="1" fillId="0" borderId="70" xfId="0" applyNumberFormat="1" applyFont="1" applyFill="1" applyBorder="1" applyAlignment="1">
      <alignment horizontal="center" vertical="top" wrapText="1"/>
    </xf>
    <xf numFmtId="164" fontId="3" fillId="4" borderId="12" xfId="0" applyNumberFormat="1" applyFont="1" applyFill="1" applyBorder="1" applyAlignment="1">
      <alignment horizontal="center" vertical="top"/>
    </xf>
    <xf numFmtId="164" fontId="1" fillId="5" borderId="5" xfId="0" applyNumberFormat="1" applyFont="1" applyFill="1" applyBorder="1" applyAlignment="1">
      <alignment horizontal="center" vertical="top" wrapText="1"/>
    </xf>
    <xf numFmtId="164" fontId="1" fillId="5" borderId="43" xfId="0" applyNumberFormat="1" applyFont="1" applyFill="1" applyBorder="1" applyAlignment="1">
      <alignment horizontal="center" vertical="top" wrapText="1"/>
    </xf>
    <xf numFmtId="164" fontId="1" fillId="5" borderId="50" xfId="0" applyNumberFormat="1" applyFont="1" applyFill="1" applyBorder="1" applyAlignment="1">
      <alignment horizontal="center" vertical="top" wrapText="1"/>
    </xf>
    <xf numFmtId="164" fontId="3" fillId="4" borderId="43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 wrapText="1"/>
    </xf>
    <xf numFmtId="164" fontId="3" fillId="4" borderId="43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3" fontId="11" fillId="0" borderId="17" xfId="0" applyNumberFormat="1" applyFont="1" applyFill="1" applyBorder="1" applyAlignment="1">
      <alignment horizontal="center" vertical="top"/>
    </xf>
    <xf numFmtId="3" fontId="3" fillId="4" borderId="33" xfId="0" applyNumberFormat="1" applyFont="1" applyFill="1" applyBorder="1" applyAlignment="1">
      <alignment horizontal="right" vertical="top"/>
    </xf>
    <xf numFmtId="3" fontId="11" fillId="0" borderId="28" xfId="0" applyNumberFormat="1" applyFont="1" applyFill="1" applyBorder="1" applyAlignment="1">
      <alignment horizontal="center" vertical="top" wrapText="1"/>
    </xf>
    <xf numFmtId="3" fontId="3" fillId="0" borderId="38" xfId="0" applyNumberFormat="1" applyFont="1" applyFill="1" applyBorder="1" applyAlignment="1">
      <alignment vertical="top"/>
    </xf>
    <xf numFmtId="164" fontId="3" fillId="2" borderId="71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vertical="top"/>
    </xf>
    <xf numFmtId="3" fontId="3" fillId="0" borderId="27" xfId="0" applyNumberFormat="1" applyFont="1" applyFill="1" applyBorder="1" applyAlignment="1">
      <alignment textRotation="90"/>
    </xf>
    <xf numFmtId="3" fontId="6" fillId="0" borderId="4" xfId="0" applyNumberFormat="1" applyFont="1" applyFill="1" applyBorder="1" applyAlignment="1">
      <alignment textRotation="90"/>
    </xf>
    <xf numFmtId="3" fontId="3" fillId="0" borderId="25" xfId="0" applyNumberFormat="1" applyFont="1" applyFill="1" applyBorder="1" applyAlignment="1">
      <alignment textRotation="90"/>
    </xf>
    <xf numFmtId="3" fontId="6" fillId="0" borderId="48" xfId="0" applyNumberFormat="1" applyFont="1" applyFill="1" applyBorder="1" applyAlignment="1">
      <alignment textRotation="90"/>
    </xf>
    <xf numFmtId="3" fontId="3" fillId="0" borderId="25" xfId="0" applyNumberFormat="1" applyFont="1" applyFill="1" applyBorder="1" applyAlignment="1">
      <alignment horizontal="center" textRotation="90"/>
    </xf>
    <xf numFmtId="164" fontId="1" fillId="3" borderId="12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textRotation="90"/>
    </xf>
    <xf numFmtId="3" fontId="3" fillId="0" borderId="3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49" xfId="0" applyNumberFormat="1" applyFont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52" xfId="0" applyNumberFormat="1" applyFont="1" applyFill="1" applyBorder="1" applyAlignment="1">
      <alignment horizontal="center" vertical="top" wrapText="1"/>
    </xf>
    <xf numFmtId="3" fontId="11" fillId="0" borderId="33" xfId="0" applyNumberFormat="1" applyFont="1" applyFill="1" applyBorder="1" applyAlignment="1">
      <alignment horizontal="center" vertical="top" wrapText="1"/>
    </xf>
    <xf numFmtId="164" fontId="1" fillId="5" borderId="0" xfId="0" applyNumberFormat="1" applyFont="1" applyFill="1"/>
    <xf numFmtId="3" fontId="1" fillId="5" borderId="0" xfId="0" applyNumberFormat="1" applyFont="1" applyFill="1" applyBorder="1"/>
    <xf numFmtId="3" fontId="3" fillId="5" borderId="46" xfId="0" applyNumberFormat="1" applyFont="1" applyFill="1" applyBorder="1" applyAlignment="1">
      <alignment vertical="top" wrapText="1"/>
    </xf>
    <xf numFmtId="3" fontId="11" fillId="0" borderId="25" xfId="0" applyNumberFormat="1" applyFont="1" applyFill="1" applyBorder="1" applyAlignment="1">
      <alignment vertical="top" wrapText="1"/>
    </xf>
    <xf numFmtId="164" fontId="1" fillId="5" borderId="0" xfId="0" applyNumberFormat="1" applyFont="1" applyFill="1" applyBorder="1"/>
    <xf numFmtId="3" fontId="3" fillId="5" borderId="12" xfId="0" applyNumberFormat="1" applyFont="1" applyFill="1" applyBorder="1" applyAlignment="1">
      <alignment vertical="top" wrapText="1"/>
    </xf>
    <xf numFmtId="165" fontId="1" fillId="0" borderId="0" xfId="0" applyNumberFormat="1" applyFont="1"/>
    <xf numFmtId="3" fontId="6" fillId="0" borderId="11" xfId="0" applyNumberFormat="1" applyFont="1" applyBorder="1" applyAlignment="1">
      <alignment vertical="center" textRotation="90"/>
    </xf>
    <xf numFmtId="3" fontId="6" fillId="5" borderId="66" xfId="0" applyNumberFormat="1" applyFont="1" applyFill="1" applyBorder="1" applyAlignment="1">
      <alignment horizontal="center" vertical="center" textRotation="90" wrapText="1"/>
    </xf>
    <xf numFmtId="3" fontId="6" fillId="5" borderId="68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Border="1"/>
    <xf numFmtId="3" fontId="3" fillId="0" borderId="18" xfId="0" applyNumberFormat="1" applyFont="1" applyFill="1" applyBorder="1" applyAlignment="1">
      <alignment vertical="center" textRotation="90" wrapText="1"/>
    </xf>
    <xf numFmtId="3" fontId="6" fillId="0" borderId="16" xfId="0" applyNumberFormat="1" applyFont="1" applyFill="1" applyBorder="1" applyAlignment="1">
      <alignment vertical="top" textRotation="90" wrapText="1"/>
    </xf>
    <xf numFmtId="3" fontId="3" fillId="0" borderId="38" xfId="0" applyNumberFormat="1" applyFont="1" applyFill="1" applyBorder="1" applyAlignment="1">
      <alignment vertical="top" wrapText="1"/>
    </xf>
    <xf numFmtId="164" fontId="1" fillId="3" borderId="70" xfId="0" applyNumberFormat="1" applyFont="1" applyFill="1" applyBorder="1" applyAlignment="1">
      <alignment horizontal="center" vertical="top" wrapText="1"/>
    </xf>
    <xf numFmtId="3" fontId="3" fillId="5" borderId="62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3" fontId="11" fillId="0" borderId="39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11" fillId="0" borderId="40" xfId="0" applyNumberFormat="1" applyFont="1" applyFill="1" applyBorder="1" applyAlignment="1">
      <alignment horizontal="center" vertical="top"/>
    </xf>
    <xf numFmtId="164" fontId="3" fillId="2" borderId="19" xfId="0" applyNumberFormat="1" applyFont="1" applyFill="1" applyBorder="1" applyAlignment="1">
      <alignment horizontal="center" vertical="top"/>
    </xf>
    <xf numFmtId="164" fontId="3" fillId="9" borderId="19" xfId="0" applyNumberFormat="1" applyFont="1" applyFill="1" applyBorder="1" applyAlignment="1">
      <alignment horizontal="center" vertical="top"/>
    </xf>
    <xf numFmtId="164" fontId="3" fillId="7" borderId="31" xfId="0" applyNumberFormat="1" applyFont="1" applyFill="1" applyBorder="1" applyAlignment="1">
      <alignment horizontal="center" vertical="top"/>
    </xf>
    <xf numFmtId="0" fontId="1" fillId="0" borderId="0" xfId="0" applyFont="1"/>
    <xf numFmtId="0" fontId="6" fillId="0" borderId="0" xfId="0" applyFont="1" applyAlignment="1">
      <alignment textRotation="90"/>
    </xf>
    <xf numFmtId="0" fontId="11" fillId="0" borderId="0" xfId="0" applyFont="1"/>
    <xf numFmtId="3" fontId="6" fillId="0" borderId="48" xfId="0" applyNumberFormat="1" applyFont="1" applyFill="1" applyBorder="1" applyAlignment="1">
      <alignment horizontal="center" vertical="center" textRotation="90"/>
    </xf>
    <xf numFmtId="3" fontId="6" fillId="0" borderId="48" xfId="0" applyNumberFormat="1" applyFont="1" applyFill="1" applyBorder="1" applyAlignment="1">
      <alignment horizontal="center" textRotation="90"/>
    </xf>
    <xf numFmtId="3" fontId="6" fillId="0" borderId="4" xfId="0" applyNumberFormat="1" applyFont="1" applyFill="1" applyBorder="1" applyAlignment="1">
      <alignment horizontal="center" vertical="top" textRotation="90"/>
    </xf>
    <xf numFmtId="3" fontId="3" fillId="5" borderId="0" xfId="0" applyNumberFormat="1" applyFont="1" applyFill="1" applyBorder="1" applyAlignment="1">
      <alignment horizontal="center" vertical="top" wrapText="1"/>
    </xf>
    <xf numFmtId="3" fontId="6" fillId="5" borderId="11" xfId="0" applyNumberFormat="1" applyFont="1" applyFill="1" applyBorder="1" applyAlignment="1">
      <alignment horizontal="center" vertical="center" textRotation="90" wrapText="1"/>
    </xf>
    <xf numFmtId="164" fontId="3" fillId="7" borderId="43" xfId="0" applyNumberFormat="1" applyFont="1" applyFill="1" applyBorder="1" applyAlignment="1">
      <alignment horizontal="center" vertical="top" wrapText="1"/>
    </xf>
    <xf numFmtId="164" fontId="1" fillId="0" borderId="43" xfId="0" applyNumberFormat="1" applyFont="1" applyBorder="1" applyAlignment="1">
      <alignment horizontal="center" vertical="top" wrapText="1"/>
    </xf>
    <xf numFmtId="164" fontId="3" fillId="7" borderId="43" xfId="0" applyNumberFormat="1" applyFont="1" applyFill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3" fontId="1" fillId="0" borderId="30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0" fontId="1" fillId="5" borderId="59" xfId="0" applyNumberFormat="1" applyFont="1" applyFill="1" applyBorder="1" applyAlignment="1">
      <alignment horizontal="center" vertical="top" wrapText="1"/>
    </xf>
    <xf numFmtId="0" fontId="1" fillId="5" borderId="57" xfId="0" applyNumberFormat="1" applyFont="1" applyFill="1" applyBorder="1" applyAlignment="1">
      <alignment horizontal="center" vertical="top" wrapText="1"/>
    </xf>
    <xf numFmtId="0" fontId="1" fillId="5" borderId="49" xfId="0" applyNumberFormat="1" applyFont="1" applyFill="1" applyBorder="1" applyAlignment="1">
      <alignment horizontal="center" vertical="top" wrapText="1"/>
    </xf>
    <xf numFmtId="165" fontId="1" fillId="0" borderId="36" xfId="0" applyNumberFormat="1" applyFont="1" applyFill="1" applyBorder="1" applyAlignment="1">
      <alignment horizontal="center" vertical="top" wrapText="1"/>
    </xf>
    <xf numFmtId="3" fontId="1" fillId="5" borderId="65" xfId="0" applyNumberFormat="1" applyFont="1" applyFill="1" applyBorder="1" applyAlignment="1">
      <alignment horizontal="center" vertical="top" wrapText="1"/>
    </xf>
    <xf numFmtId="164" fontId="1" fillId="5" borderId="5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vertical="top"/>
    </xf>
    <xf numFmtId="164" fontId="11" fillId="0" borderId="70" xfId="0" applyNumberFormat="1" applyFont="1" applyBorder="1" applyAlignment="1">
      <alignment horizontal="center" vertical="center" textRotation="90" wrapText="1"/>
    </xf>
    <xf numFmtId="49" fontId="3" fillId="0" borderId="44" xfId="0" applyNumberFormat="1" applyFont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0" fontId="1" fillId="5" borderId="56" xfId="0" applyNumberFormat="1" applyFont="1" applyFill="1" applyBorder="1" applyAlignment="1">
      <alignment horizontal="center" vertical="top" wrapText="1"/>
    </xf>
    <xf numFmtId="3" fontId="3" fillId="0" borderId="22" xfId="0" applyNumberFormat="1" applyFont="1" applyFill="1" applyBorder="1" applyAlignment="1">
      <alignment vertical="top" textRotation="180" wrapText="1"/>
    </xf>
    <xf numFmtId="3" fontId="11" fillId="0" borderId="23" xfId="0" applyNumberFormat="1" applyFont="1" applyBorder="1" applyAlignment="1">
      <alignment vertical="top"/>
    </xf>
    <xf numFmtId="3" fontId="6" fillId="0" borderId="67" xfId="0" applyNumberFormat="1" applyFont="1" applyBorder="1" applyAlignment="1">
      <alignment vertical="center" textRotation="90"/>
    </xf>
    <xf numFmtId="3" fontId="1" fillId="5" borderId="33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3" fontId="1" fillId="3" borderId="50" xfId="0" applyNumberFormat="1" applyFont="1" applyFill="1" applyBorder="1" applyAlignment="1">
      <alignment horizontal="left" vertical="top" wrapText="1"/>
    </xf>
    <xf numFmtId="3" fontId="3" fillId="3" borderId="5" xfId="0" applyNumberFormat="1" applyFont="1" applyFill="1" applyBorder="1" applyAlignment="1">
      <alignment horizontal="left" vertical="top" wrapText="1"/>
    </xf>
    <xf numFmtId="3" fontId="3" fillId="3" borderId="12" xfId="0" applyNumberFormat="1" applyFont="1" applyFill="1" applyBorder="1" applyAlignment="1">
      <alignment horizontal="left"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3" fontId="1" fillId="5" borderId="25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/>
    </xf>
    <xf numFmtId="3" fontId="3" fillId="0" borderId="36" xfId="0" applyNumberFormat="1" applyFont="1" applyBorder="1" applyAlignment="1">
      <alignment horizontal="center" vertical="top"/>
    </xf>
    <xf numFmtId="49" fontId="3" fillId="3" borderId="35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/>
    </xf>
    <xf numFmtId="3" fontId="6" fillId="0" borderId="55" xfId="0" applyNumberFormat="1" applyFont="1" applyFill="1" applyBorder="1" applyAlignment="1">
      <alignment textRotation="90"/>
    </xf>
    <xf numFmtId="164" fontId="1" fillId="10" borderId="12" xfId="1" applyNumberFormat="1" applyFont="1" applyFill="1" applyBorder="1" applyAlignment="1">
      <alignment horizontal="center" vertical="top"/>
    </xf>
    <xf numFmtId="164" fontId="1" fillId="10" borderId="43" xfId="1" applyNumberFormat="1" applyFont="1" applyFill="1" applyBorder="1" applyAlignment="1">
      <alignment horizontal="center" vertical="top"/>
    </xf>
    <xf numFmtId="164" fontId="1" fillId="10" borderId="50" xfId="1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left" vertical="top" wrapText="1"/>
    </xf>
    <xf numFmtId="3" fontId="6" fillId="0" borderId="4" xfId="0" applyNumberFormat="1" applyFont="1" applyFill="1" applyBorder="1" applyAlignment="1">
      <alignment horizontal="center" vertical="center" textRotation="90" wrapText="1"/>
    </xf>
    <xf numFmtId="3" fontId="6" fillId="0" borderId="16" xfId="0" applyNumberFormat="1" applyFont="1" applyFill="1" applyBorder="1" applyAlignment="1">
      <alignment horizontal="center" vertical="center" textRotation="90" wrapText="1"/>
    </xf>
    <xf numFmtId="3" fontId="3" fillId="0" borderId="8" xfId="0" applyNumberFormat="1" applyFont="1" applyFill="1" applyBorder="1" applyAlignment="1">
      <alignment horizontal="center" vertical="top"/>
    </xf>
    <xf numFmtId="3" fontId="3" fillId="0" borderId="45" xfId="0" applyNumberFormat="1" applyFont="1" applyFill="1" applyBorder="1" applyAlignment="1">
      <alignment horizontal="center" vertical="top"/>
    </xf>
    <xf numFmtId="3" fontId="11" fillId="0" borderId="5" xfId="0" applyNumberFormat="1" applyFont="1" applyFill="1" applyBorder="1" applyAlignment="1">
      <alignment horizontal="center" vertical="top" wrapText="1"/>
    </xf>
    <xf numFmtId="3" fontId="11" fillId="0" borderId="12" xfId="0" applyNumberFormat="1" applyFont="1" applyFill="1" applyBorder="1" applyAlignment="1">
      <alignment horizontal="center" vertical="top" wrapText="1"/>
    </xf>
    <xf numFmtId="49" fontId="3" fillId="9" borderId="25" xfId="0" applyNumberFormat="1" applyFont="1" applyFill="1" applyBorder="1" applyAlignment="1">
      <alignment horizontal="center" vertical="top"/>
    </xf>
    <xf numFmtId="49" fontId="3" fillId="9" borderId="31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3" fillId="3" borderId="28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top"/>
    </xf>
    <xf numFmtId="3" fontId="6" fillId="0" borderId="11" xfId="0" applyNumberFormat="1" applyFont="1" applyFill="1" applyBorder="1" applyAlignment="1">
      <alignment horizontal="center" vertical="top" textRotation="90" wrapText="1"/>
    </xf>
    <xf numFmtId="3" fontId="11" fillId="0" borderId="5" xfId="0" applyNumberFormat="1" applyFont="1" applyBorder="1" applyAlignment="1">
      <alignment horizontal="center" vertical="top" wrapText="1"/>
    </xf>
    <xf numFmtId="3" fontId="1" fillId="3" borderId="46" xfId="0" applyNumberFormat="1" applyFont="1" applyFill="1" applyBorder="1" applyAlignment="1">
      <alignment horizontal="left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0" borderId="27" xfId="0" applyNumberFormat="1" applyFont="1" applyFill="1" applyBorder="1" applyAlignment="1">
      <alignment horizontal="left" vertical="top" wrapText="1"/>
    </xf>
    <xf numFmtId="3" fontId="1" fillId="0" borderId="31" xfId="0" applyNumberFormat="1" applyFont="1" applyFill="1" applyBorder="1" applyAlignment="1">
      <alignment horizontal="left" vertical="top" wrapText="1"/>
    </xf>
    <xf numFmtId="3" fontId="6" fillId="0" borderId="16" xfId="0" applyNumberFormat="1" applyFont="1" applyFill="1" applyBorder="1" applyAlignment="1">
      <alignment horizontal="center" vertical="center" textRotation="90"/>
    </xf>
    <xf numFmtId="3" fontId="1" fillId="0" borderId="33" xfId="0" applyNumberFormat="1" applyFont="1" applyFill="1" applyBorder="1" applyAlignment="1">
      <alignment horizontal="left" vertical="top" wrapText="1"/>
    </xf>
    <xf numFmtId="3" fontId="6" fillId="0" borderId="16" xfId="0" applyNumberFormat="1" applyFont="1" applyFill="1" applyBorder="1" applyAlignment="1">
      <alignment horizontal="center" vertical="top" textRotation="90"/>
    </xf>
    <xf numFmtId="3" fontId="3" fillId="4" borderId="34" xfId="0" applyNumberFormat="1" applyFont="1" applyFill="1" applyBorder="1" applyAlignment="1">
      <alignment horizontal="right" vertical="top"/>
    </xf>
    <xf numFmtId="3" fontId="3" fillId="4" borderId="58" xfId="0" applyNumberFormat="1" applyFont="1" applyFill="1" applyBorder="1" applyAlignment="1">
      <alignment horizontal="right" vertical="top"/>
    </xf>
    <xf numFmtId="49" fontId="11" fillId="5" borderId="12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textRotation="90"/>
    </xf>
    <xf numFmtId="3" fontId="3" fillId="0" borderId="44" xfId="0" applyNumberFormat="1" applyFont="1" applyBorder="1" applyAlignment="1">
      <alignment horizontal="center" vertical="center" textRotation="90"/>
    </xf>
    <xf numFmtId="3" fontId="3" fillId="5" borderId="5" xfId="0" applyNumberFormat="1" applyFont="1" applyFill="1" applyBorder="1" applyAlignment="1">
      <alignment horizontal="left" vertical="top" wrapText="1"/>
    </xf>
    <xf numFmtId="3" fontId="3" fillId="5" borderId="12" xfId="0" applyNumberFormat="1" applyFont="1" applyFill="1" applyBorder="1" applyAlignment="1">
      <alignment horizontal="left" vertical="top" wrapText="1"/>
    </xf>
    <xf numFmtId="3" fontId="3" fillId="5" borderId="49" xfId="0" applyNumberFormat="1" applyFont="1" applyFill="1" applyBorder="1" applyAlignment="1">
      <alignment horizontal="center" vertical="top" wrapText="1"/>
    </xf>
    <xf numFmtId="3" fontId="3" fillId="5" borderId="36" xfId="0" applyNumberFormat="1" applyFont="1" applyFill="1" applyBorder="1" applyAlignment="1">
      <alignment horizontal="center" vertical="top" wrapText="1"/>
    </xf>
    <xf numFmtId="3" fontId="3" fillId="5" borderId="46" xfId="0" applyNumberFormat="1" applyFont="1" applyFill="1" applyBorder="1" applyAlignment="1">
      <alignment horizontal="left" vertical="top" wrapText="1"/>
    </xf>
    <xf numFmtId="49" fontId="1" fillId="3" borderId="49" xfId="0" applyNumberFormat="1" applyFont="1" applyFill="1" applyBorder="1" applyAlignment="1">
      <alignment horizontal="center" vertical="top" wrapText="1"/>
    </xf>
    <xf numFmtId="49" fontId="1" fillId="3" borderId="36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6" fillId="0" borderId="48" xfId="0" applyNumberFormat="1" applyFont="1" applyFill="1" applyBorder="1" applyAlignment="1">
      <alignment horizontal="center" vertical="top" textRotation="90" wrapText="1"/>
    </xf>
    <xf numFmtId="3" fontId="6" fillId="0" borderId="55" xfId="0" applyNumberFormat="1" applyFont="1" applyFill="1" applyBorder="1" applyAlignment="1">
      <alignment horizontal="center" vertical="top" textRotation="90" wrapText="1"/>
    </xf>
    <xf numFmtId="3" fontId="1" fillId="5" borderId="17" xfId="0" applyNumberFormat="1" applyFont="1" applyFill="1" applyBorder="1" applyAlignment="1">
      <alignment vertical="top" wrapText="1"/>
    </xf>
    <xf numFmtId="3" fontId="3" fillId="0" borderId="30" xfId="0" applyNumberFormat="1" applyFont="1" applyBorder="1" applyAlignment="1">
      <alignment horizontal="center" vertical="top"/>
    </xf>
    <xf numFmtId="3" fontId="3" fillId="0" borderId="38" xfId="0" applyNumberFormat="1" applyFont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/>
    </xf>
    <xf numFmtId="3" fontId="11" fillId="5" borderId="46" xfId="0" applyNumberFormat="1" applyFont="1" applyFill="1" applyBorder="1" applyAlignment="1">
      <alignment horizontal="center" vertical="top" wrapText="1"/>
    </xf>
    <xf numFmtId="3" fontId="3" fillId="4" borderId="3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3" fontId="11" fillId="5" borderId="25" xfId="0" applyNumberFormat="1" applyFont="1" applyFill="1" applyBorder="1" applyAlignment="1">
      <alignment horizontal="center" vertical="top" wrapText="1"/>
    </xf>
    <xf numFmtId="49" fontId="1" fillId="3" borderId="63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5" borderId="43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 wrapText="1"/>
    </xf>
    <xf numFmtId="3" fontId="3" fillId="5" borderId="33" xfId="0" applyNumberFormat="1" applyFont="1" applyFill="1" applyBorder="1" applyAlignment="1">
      <alignment horizontal="center" vertical="top" wrapText="1"/>
    </xf>
    <xf numFmtId="3" fontId="6" fillId="5" borderId="48" xfId="0" applyNumberFormat="1" applyFont="1" applyFill="1" applyBorder="1" applyAlignment="1">
      <alignment horizontal="center" vertical="center" textRotation="90" wrapText="1"/>
    </xf>
    <xf numFmtId="49" fontId="3" fillId="5" borderId="49" xfId="0" applyNumberFormat="1" applyFont="1" applyFill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49" fontId="1" fillId="9" borderId="44" xfId="0" applyNumberFormat="1" applyFont="1" applyFill="1" applyBorder="1" applyAlignment="1">
      <alignment vertical="top"/>
    </xf>
    <xf numFmtId="49" fontId="1" fillId="2" borderId="11" xfId="0" applyNumberFormat="1" applyFont="1" applyFill="1" applyBorder="1" applyAlignment="1">
      <alignment horizontal="center" vertical="top"/>
    </xf>
    <xf numFmtId="49" fontId="1" fillId="3" borderId="11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 wrapText="1"/>
    </xf>
    <xf numFmtId="49" fontId="3" fillId="9" borderId="6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3" borderId="72" xfId="0" applyNumberFormat="1" applyFont="1" applyFill="1" applyBorder="1" applyAlignment="1">
      <alignment horizontal="center" vertical="top" wrapText="1"/>
    </xf>
    <xf numFmtId="49" fontId="1" fillId="3" borderId="59" xfId="0" applyNumberFormat="1" applyFont="1" applyFill="1" applyBorder="1" applyAlignment="1">
      <alignment horizontal="center" vertical="top" wrapText="1"/>
    </xf>
    <xf numFmtId="3" fontId="11" fillId="0" borderId="70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center" vertical="top"/>
    </xf>
    <xf numFmtId="164" fontId="3" fillId="4" borderId="46" xfId="0" applyNumberFormat="1" applyFont="1" applyFill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 wrapText="1"/>
    </xf>
    <xf numFmtId="49" fontId="3" fillId="0" borderId="63" xfId="0" applyNumberFormat="1" applyFont="1" applyBorder="1" applyAlignment="1">
      <alignment horizontal="center" vertical="top"/>
    </xf>
    <xf numFmtId="49" fontId="11" fillId="0" borderId="46" xfId="0" applyNumberFormat="1" applyFont="1" applyBorder="1" applyAlignment="1">
      <alignment horizontal="center" vertical="top" wrapText="1"/>
    </xf>
    <xf numFmtId="0" fontId="1" fillId="5" borderId="53" xfId="0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/>
    </xf>
    <xf numFmtId="3" fontId="7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1" fillId="0" borderId="48" xfId="0" applyNumberFormat="1" applyFont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3" fontId="1" fillId="0" borderId="1" xfId="0" applyNumberFormat="1" applyFont="1" applyBorder="1" applyAlignment="1">
      <alignment horizontal="right"/>
    </xf>
    <xf numFmtId="3" fontId="3" fillId="9" borderId="64" xfId="0" applyNumberFormat="1" applyFont="1" applyFill="1" applyBorder="1" applyAlignment="1">
      <alignment horizontal="left" vertical="top" wrapText="1"/>
    </xf>
    <xf numFmtId="3" fontId="3" fillId="9" borderId="14" xfId="0" applyNumberFormat="1" applyFont="1" applyFill="1" applyBorder="1" applyAlignment="1">
      <alignment horizontal="left" vertical="top" wrapText="1"/>
    </xf>
    <xf numFmtId="3" fontId="1" fillId="9" borderId="14" xfId="0" applyNumberFormat="1" applyFont="1" applyFill="1" applyBorder="1" applyAlignment="1">
      <alignment horizontal="left" vertical="top" wrapText="1"/>
    </xf>
    <xf numFmtId="3" fontId="1" fillId="9" borderId="15" xfId="0" applyNumberFormat="1" applyFont="1" applyFill="1" applyBorder="1" applyAlignment="1">
      <alignment horizontal="left" vertical="top" wrapText="1"/>
    </xf>
    <xf numFmtId="3" fontId="3" fillId="2" borderId="37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3" fillId="2" borderId="40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center" vertical="center" textRotation="90" wrapText="1"/>
    </xf>
    <xf numFmtId="3" fontId="3" fillId="0" borderId="44" xfId="0" applyNumberFormat="1" applyFont="1" applyFill="1" applyBorder="1" applyAlignment="1">
      <alignment horizontal="center" vertical="center" textRotation="90" wrapText="1"/>
    </xf>
    <xf numFmtId="3" fontId="3" fillId="0" borderId="18" xfId="0" applyNumberFormat="1" applyFont="1" applyFill="1" applyBorder="1" applyAlignment="1">
      <alignment horizontal="center" vertical="center" textRotation="90" wrapText="1"/>
    </xf>
    <xf numFmtId="3" fontId="6" fillId="0" borderId="4" xfId="0" applyNumberFormat="1" applyFont="1" applyFill="1" applyBorder="1" applyAlignment="1">
      <alignment horizontal="center" vertical="center" textRotation="90" wrapText="1"/>
    </xf>
    <xf numFmtId="3" fontId="6" fillId="0" borderId="11" xfId="0" applyNumberFormat="1" applyFont="1" applyFill="1" applyBorder="1" applyAlignment="1">
      <alignment horizontal="center" vertical="center" textRotation="90" wrapText="1"/>
    </xf>
    <xf numFmtId="3" fontId="6" fillId="0" borderId="16" xfId="0" applyNumberFormat="1" applyFont="1" applyFill="1" applyBorder="1" applyAlignment="1">
      <alignment horizontal="center" vertical="center" textRotation="90" wrapText="1"/>
    </xf>
    <xf numFmtId="3" fontId="3" fillId="0" borderId="8" xfId="0" applyNumberFormat="1" applyFont="1" applyFill="1" applyBorder="1" applyAlignment="1">
      <alignment horizontal="center" vertical="top"/>
    </xf>
    <xf numFmtId="3" fontId="3" fillId="0" borderId="45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8" borderId="28" xfId="0" applyNumberFormat="1" applyFont="1" applyFill="1" applyBorder="1" applyAlignment="1">
      <alignment horizontal="left" vertical="top" wrapText="1"/>
    </xf>
    <xf numFmtId="3" fontId="3" fillId="8" borderId="0" xfId="0" applyNumberFormat="1" applyFont="1" applyFill="1" applyBorder="1" applyAlignment="1">
      <alignment horizontal="left" vertical="top" wrapText="1"/>
    </xf>
    <xf numFmtId="3" fontId="3" fillId="8" borderId="39" xfId="0" applyNumberFormat="1" applyFont="1" applyFill="1" applyBorder="1" applyAlignment="1">
      <alignment horizontal="left" vertical="top" wrapText="1"/>
    </xf>
    <xf numFmtId="3" fontId="13" fillId="7" borderId="53" xfId="0" applyNumberFormat="1" applyFont="1" applyFill="1" applyBorder="1" applyAlignment="1">
      <alignment horizontal="left" vertical="top" wrapText="1"/>
    </xf>
    <xf numFmtId="3" fontId="13" fillId="7" borderId="14" xfId="0" applyNumberFormat="1" applyFont="1" applyFill="1" applyBorder="1" applyAlignment="1">
      <alignment horizontal="left" vertical="top" wrapText="1"/>
    </xf>
    <xf numFmtId="3" fontId="13" fillId="7" borderId="15" xfId="0" applyNumberFormat="1" applyFont="1" applyFill="1" applyBorder="1" applyAlignment="1">
      <alignment horizontal="left" vertical="top" wrapText="1"/>
    </xf>
    <xf numFmtId="3" fontId="1" fillId="0" borderId="30" xfId="0" applyNumberFormat="1" applyFont="1" applyBorder="1" applyAlignment="1">
      <alignment horizontal="center" vertical="center" textRotation="90" wrapText="1"/>
    </xf>
    <xf numFmtId="3" fontId="1" fillId="0" borderId="36" xfId="0" applyNumberFormat="1" applyFont="1" applyBorder="1" applyAlignment="1">
      <alignment horizontal="center" vertical="center" textRotation="90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center" textRotation="90" wrapText="1"/>
    </xf>
    <xf numFmtId="49" fontId="1" fillId="0" borderId="16" xfId="0" applyNumberFormat="1" applyFont="1" applyBorder="1" applyAlignment="1">
      <alignment horizontal="center" vertical="center" textRotation="90" wrapText="1"/>
    </xf>
    <xf numFmtId="3" fontId="3" fillId="0" borderId="54" xfId="0" applyNumberFormat="1" applyFont="1" applyFill="1" applyBorder="1" applyAlignment="1">
      <alignment horizontal="center" vertical="top"/>
    </xf>
    <xf numFmtId="3" fontId="11" fillId="0" borderId="5" xfId="0" applyNumberFormat="1" applyFont="1" applyFill="1" applyBorder="1" applyAlignment="1">
      <alignment horizontal="center" vertical="top" wrapText="1"/>
    </xf>
    <xf numFmtId="3" fontId="11" fillId="0" borderId="12" xfId="0" applyNumberFormat="1" applyFont="1" applyFill="1" applyBorder="1" applyAlignment="1">
      <alignment horizontal="center" vertical="top" wrapText="1"/>
    </xf>
    <xf numFmtId="49" fontId="3" fillId="9" borderId="27" xfId="0" applyNumberFormat="1" applyFont="1" applyFill="1" applyBorder="1" applyAlignment="1">
      <alignment horizontal="center" vertical="top"/>
    </xf>
    <xf numFmtId="49" fontId="3" fillId="9" borderId="25" xfId="0" applyNumberFormat="1" applyFont="1" applyFill="1" applyBorder="1" applyAlignment="1">
      <alignment horizontal="center" vertical="top"/>
    </xf>
    <xf numFmtId="49" fontId="3" fillId="9" borderId="31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3" fillId="3" borderId="28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center" textRotation="90" wrapText="1"/>
    </xf>
    <xf numFmtId="3" fontId="1" fillId="0" borderId="16" xfId="0" applyNumberFormat="1" applyFont="1" applyFill="1" applyBorder="1" applyAlignment="1">
      <alignment horizontal="center" vertical="center" textRotation="90" wrapText="1"/>
    </xf>
    <xf numFmtId="3" fontId="1" fillId="0" borderId="5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1" fillId="5" borderId="52" xfId="0" applyNumberFormat="1" applyFont="1" applyFill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6" fillId="0" borderId="11" xfId="0" applyNumberFormat="1" applyFont="1" applyFill="1" applyBorder="1" applyAlignment="1">
      <alignment horizontal="center" vertical="top" textRotation="90" wrapText="1"/>
    </xf>
    <xf numFmtId="3" fontId="6" fillId="0" borderId="16" xfId="0" applyNumberFormat="1" applyFont="1" applyFill="1" applyBorder="1" applyAlignment="1">
      <alignment horizontal="center" vertical="top" textRotation="90" wrapText="1"/>
    </xf>
    <xf numFmtId="3" fontId="11" fillId="0" borderId="5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left" vertical="top" wrapText="1"/>
    </xf>
    <xf numFmtId="3" fontId="3" fillId="2" borderId="20" xfId="0" applyNumberFormat="1" applyFont="1" applyFill="1" applyBorder="1" applyAlignment="1">
      <alignment horizontal="left" vertical="top" wrapText="1"/>
    </xf>
    <xf numFmtId="3" fontId="3" fillId="2" borderId="21" xfId="0" applyNumberFormat="1" applyFont="1" applyFill="1" applyBorder="1" applyAlignment="1">
      <alignment horizontal="left" vertical="top" wrapText="1"/>
    </xf>
    <xf numFmtId="3" fontId="1" fillId="3" borderId="46" xfId="0" applyNumberFormat="1" applyFont="1" applyFill="1" applyBorder="1" applyAlignment="1">
      <alignment horizontal="left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3" fillId="2" borderId="19" xfId="0" applyNumberFormat="1" applyFont="1" applyFill="1" applyBorder="1" applyAlignment="1">
      <alignment horizontal="right" vertical="top"/>
    </xf>
    <xf numFmtId="3" fontId="3" fillId="2" borderId="20" xfId="0" applyNumberFormat="1" applyFont="1" applyFill="1" applyBorder="1" applyAlignment="1">
      <alignment horizontal="right" vertical="top"/>
    </xf>
    <xf numFmtId="3" fontId="3" fillId="2" borderId="20" xfId="0" applyNumberFormat="1" applyFont="1" applyFill="1" applyBorder="1" applyAlignment="1">
      <alignment horizontal="center" vertical="top"/>
    </xf>
    <xf numFmtId="3" fontId="3" fillId="2" borderId="21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5" borderId="30" xfId="0" applyNumberFormat="1" applyFont="1" applyFill="1" applyBorder="1" applyAlignment="1">
      <alignment horizontal="center" vertical="top"/>
    </xf>
    <xf numFmtId="3" fontId="1" fillId="5" borderId="38" xfId="0" applyNumberFormat="1" applyFont="1" applyFill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left" vertical="top" wrapText="1"/>
    </xf>
    <xf numFmtId="3" fontId="1" fillId="0" borderId="27" xfId="0" applyNumberFormat="1" applyFont="1" applyFill="1" applyBorder="1" applyAlignment="1">
      <alignment horizontal="left" vertical="top" wrapText="1"/>
    </xf>
    <xf numFmtId="3" fontId="1" fillId="0" borderId="3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top" textRotation="90"/>
    </xf>
    <xf numFmtId="3" fontId="1" fillId="0" borderId="16" xfId="0" applyNumberFormat="1" applyFont="1" applyFill="1" applyBorder="1" applyAlignment="1">
      <alignment horizontal="center" vertical="top" textRotation="90"/>
    </xf>
    <xf numFmtId="3" fontId="11" fillId="0" borderId="27" xfId="0" applyNumberFormat="1" applyFont="1" applyBorder="1" applyAlignment="1">
      <alignment horizontal="center" vertical="top" wrapText="1"/>
    </xf>
    <xf numFmtId="3" fontId="11" fillId="0" borderId="31" xfId="0" applyNumberFormat="1" applyFont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center" textRotation="90"/>
    </xf>
    <xf numFmtId="3" fontId="1" fillId="0" borderId="16" xfId="0" applyNumberFormat="1" applyFont="1" applyFill="1" applyBorder="1" applyAlignment="1">
      <alignment horizontal="center" vertical="center" textRotation="90"/>
    </xf>
    <xf numFmtId="3" fontId="11" fillId="0" borderId="17" xfId="0" applyNumberFormat="1" applyFont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center" textRotation="90"/>
    </xf>
    <xf numFmtId="3" fontId="6" fillId="0" borderId="16" xfId="0" applyNumberFormat="1" applyFont="1" applyFill="1" applyBorder="1" applyAlignment="1">
      <alignment horizontal="center" vertical="center" textRotation="90"/>
    </xf>
    <xf numFmtId="3" fontId="1" fillId="0" borderId="33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31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1" fillId="5" borderId="46" xfId="0" applyNumberFormat="1" applyFont="1" applyFill="1" applyBorder="1" applyAlignment="1">
      <alignment horizontal="left" vertical="top" wrapText="1"/>
    </xf>
    <xf numFmtId="3" fontId="6" fillId="0" borderId="48" xfId="0" applyNumberFormat="1" applyFont="1" applyFill="1" applyBorder="1" applyAlignment="1">
      <alignment horizontal="center" vertical="top" textRotation="90"/>
    </xf>
    <xf numFmtId="3" fontId="6" fillId="0" borderId="16" xfId="0" applyNumberFormat="1" applyFont="1" applyFill="1" applyBorder="1" applyAlignment="1">
      <alignment horizontal="center" vertical="top" textRotation="90"/>
    </xf>
    <xf numFmtId="3" fontId="3" fillId="4" borderId="34" xfId="0" applyNumberFormat="1" applyFont="1" applyFill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/>
    </xf>
    <xf numFmtId="49" fontId="11" fillId="5" borderId="46" xfId="0" applyNumberFormat="1" applyFont="1" applyFill="1" applyBorder="1" applyAlignment="1">
      <alignment horizontal="center" vertical="top" wrapText="1"/>
    </xf>
    <xf numFmtId="49" fontId="11" fillId="5" borderId="12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horizontal="left" vertical="top" wrapText="1"/>
    </xf>
    <xf numFmtId="3" fontId="6" fillId="0" borderId="11" xfId="0" applyNumberFormat="1" applyFont="1" applyFill="1" applyBorder="1" applyAlignment="1">
      <alignment horizontal="center" vertical="top" textRotation="90"/>
    </xf>
    <xf numFmtId="3" fontId="3" fillId="0" borderId="13" xfId="0" applyNumberFormat="1" applyFont="1" applyBorder="1" applyAlignment="1">
      <alignment horizontal="center" vertical="center" textRotation="90"/>
    </xf>
    <xf numFmtId="3" fontId="3" fillId="0" borderId="44" xfId="0" applyNumberFormat="1" applyFont="1" applyBorder="1" applyAlignment="1">
      <alignment horizontal="center" vertical="center" textRotation="90"/>
    </xf>
    <xf numFmtId="3" fontId="3" fillId="2" borderId="28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/>
    </xf>
    <xf numFmtId="49" fontId="3" fillId="0" borderId="37" xfId="0" applyNumberFormat="1" applyFont="1" applyBorder="1" applyAlignment="1">
      <alignment horizontal="center" vertical="top"/>
    </xf>
    <xf numFmtId="3" fontId="12" fillId="5" borderId="5" xfId="0" applyNumberFormat="1" applyFont="1" applyFill="1" applyBorder="1" applyAlignment="1">
      <alignment horizontal="center" vertical="top" wrapText="1"/>
    </xf>
    <xf numFmtId="3" fontId="12" fillId="5" borderId="17" xfId="0" applyNumberFormat="1" applyFont="1" applyFill="1" applyBorder="1" applyAlignment="1">
      <alignment horizontal="center" vertical="top" wrapText="1"/>
    </xf>
    <xf numFmtId="3" fontId="3" fillId="5" borderId="5" xfId="0" applyNumberFormat="1" applyFont="1" applyFill="1" applyBorder="1" applyAlignment="1">
      <alignment horizontal="left" vertical="top" wrapText="1"/>
    </xf>
    <xf numFmtId="3" fontId="3" fillId="5" borderId="12" xfId="0" applyNumberFormat="1" applyFont="1" applyFill="1" applyBorder="1" applyAlignment="1">
      <alignment horizontal="left" vertical="top" wrapText="1"/>
    </xf>
    <xf numFmtId="3" fontId="3" fillId="5" borderId="49" xfId="0" applyNumberFormat="1" applyFont="1" applyFill="1" applyBorder="1" applyAlignment="1">
      <alignment horizontal="center" vertical="top" wrapText="1"/>
    </xf>
    <xf numFmtId="3" fontId="3" fillId="5" borderId="36" xfId="0" applyNumberFormat="1" applyFont="1" applyFill="1" applyBorder="1" applyAlignment="1">
      <alignment horizontal="center" vertical="top" wrapText="1"/>
    </xf>
    <xf numFmtId="3" fontId="3" fillId="5" borderId="13" xfId="0" applyNumberFormat="1" applyFont="1" applyFill="1" applyBorder="1" applyAlignment="1">
      <alignment horizontal="center" vertical="top" wrapText="1"/>
    </xf>
    <xf numFmtId="3" fontId="3" fillId="5" borderId="44" xfId="0" applyNumberFormat="1" applyFont="1" applyFill="1" applyBorder="1" applyAlignment="1">
      <alignment horizontal="center" vertical="top" wrapText="1"/>
    </xf>
    <xf numFmtId="3" fontId="3" fillId="5" borderId="46" xfId="0" applyNumberFormat="1" applyFont="1" applyFill="1" applyBorder="1" applyAlignment="1">
      <alignment horizontal="left" vertical="top" wrapText="1"/>
    </xf>
    <xf numFmtId="49" fontId="1" fillId="3" borderId="49" xfId="0" applyNumberFormat="1" applyFont="1" applyFill="1" applyBorder="1" applyAlignment="1">
      <alignment horizontal="center" vertical="top" wrapText="1"/>
    </xf>
    <xf numFmtId="49" fontId="1" fillId="3" borderId="36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center" vertical="top"/>
    </xf>
    <xf numFmtId="49" fontId="3" fillId="2" borderId="42" xfId="0" applyNumberFormat="1" applyFont="1" applyFill="1" applyBorder="1" applyAlignment="1">
      <alignment horizontal="left" vertical="top" wrapText="1"/>
    </xf>
    <xf numFmtId="49" fontId="3" fillId="2" borderId="20" xfId="0" applyNumberFormat="1" applyFont="1" applyFill="1" applyBorder="1" applyAlignment="1">
      <alignment horizontal="left" vertical="top" wrapText="1"/>
    </xf>
    <xf numFmtId="3" fontId="6" fillId="0" borderId="48" xfId="0" applyNumberFormat="1" applyFont="1" applyFill="1" applyBorder="1" applyAlignment="1">
      <alignment horizontal="center" vertical="top" textRotation="90" wrapText="1"/>
    </xf>
    <xf numFmtId="3" fontId="6" fillId="0" borderId="55" xfId="0" applyNumberFormat="1" applyFont="1" applyFill="1" applyBorder="1" applyAlignment="1">
      <alignment horizontal="center" vertical="top" textRotation="90" wrapText="1"/>
    </xf>
    <xf numFmtId="3" fontId="11" fillId="5" borderId="12" xfId="0" applyNumberFormat="1" applyFont="1" applyFill="1" applyBorder="1" applyAlignment="1">
      <alignment horizontal="center" vertical="top" wrapText="1"/>
    </xf>
    <xf numFmtId="3" fontId="11" fillId="5" borderId="50" xfId="0" applyNumberFormat="1" applyFont="1" applyFill="1" applyBorder="1" applyAlignment="1">
      <alignment horizontal="center" vertical="top" wrapText="1"/>
    </xf>
    <xf numFmtId="3" fontId="3" fillId="4" borderId="58" xfId="0" applyNumberFormat="1" applyFont="1" applyFill="1" applyBorder="1" applyAlignment="1">
      <alignment horizontal="right" vertical="top"/>
    </xf>
    <xf numFmtId="3" fontId="1" fillId="5" borderId="5" xfId="0" applyNumberFormat="1" applyFont="1" applyFill="1" applyBorder="1" applyAlignment="1">
      <alignment vertical="top" wrapText="1"/>
    </xf>
    <xf numFmtId="3" fontId="1" fillId="5" borderId="17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3" fontId="3" fillId="0" borderId="30" xfId="0" applyNumberFormat="1" applyFont="1" applyBorder="1" applyAlignment="1">
      <alignment horizontal="center" vertical="top"/>
    </xf>
    <xf numFmtId="3" fontId="3" fillId="0" borderId="38" xfId="0" applyNumberFormat="1" applyFont="1" applyBorder="1" applyAlignment="1">
      <alignment horizontal="center" vertical="top"/>
    </xf>
    <xf numFmtId="3" fontId="1" fillId="5" borderId="27" xfId="0" applyNumberFormat="1" applyFont="1" applyFill="1" applyBorder="1" applyAlignment="1">
      <alignment horizontal="left" vertical="top" wrapText="1"/>
    </xf>
    <xf numFmtId="3" fontId="1" fillId="5" borderId="31" xfId="0" applyNumberFormat="1" applyFont="1" applyFill="1" applyBorder="1" applyAlignment="1">
      <alignment horizontal="left" vertical="top" wrapText="1"/>
    </xf>
    <xf numFmtId="3" fontId="1" fillId="6" borderId="34" xfId="0" applyNumberFormat="1" applyFont="1" applyFill="1" applyBorder="1" applyAlignment="1">
      <alignment horizontal="center" vertical="top" wrapText="1"/>
    </xf>
    <xf numFmtId="3" fontId="1" fillId="6" borderId="32" xfId="0" applyNumberFormat="1" applyFont="1" applyFill="1" applyBorder="1" applyAlignment="1">
      <alignment horizontal="center" vertical="top" wrapText="1"/>
    </xf>
    <xf numFmtId="3" fontId="1" fillId="0" borderId="25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0" fontId="1" fillId="5" borderId="33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3" fontId="1" fillId="5" borderId="13" xfId="0" applyNumberFormat="1" applyFont="1" applyFill="1" applyBorder="1" applyAlignment="1">
      <alignment horizontal="left" vertical="top" wrapText="1"/>
    </xf>
    <xf numFmtId="3" fontId="1" fillId="5" borderId="18" xfId="0" applyNumberFormat="1" applyFont="1" applyFill="1" applyBorder="1" applyAlignment="1">
      <alignment horizontal="left" vertical="top" wrapText="1"/>
    </xf>
    <xf numFmtId="3" fontId="1" fillId="0" borderId="18" xfId="0" applyNumberFormat="1" applyFont="1" applyFill="1" applyBorder="1" applyAlignment="1">
      <alignment horizontal="left" vertical="top" wrapText="1"/>
    </xf>
    <xf numFmtId="3" fontId="1" fillId="0" borderId="53" xfId="0" applyNumberFormat="1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 wrapText="1"/>
    </xf>
    <xf numFmtId="3" fontId="3" fillId="7" borderId="53" xfId="0" applyNumberFormat="1" applyFont="1" applyFill="1" applyBorder="1" applyAlignment="1">
      <alignment horizontal="right" vertical="top"/>
    </xf>
    <xf numFmtId="3" fontId="3" fillId="7" borderId="14" xfId="0" applyNumberFormat="1" applyFont="1" applyFill="1" applyBorder="1" applyAlignment="1">
      <alignment horizontal="right" vertical="top"/>
    </xf>
    <xf numFmtId="3" fontId="1" fillId="0" borderId="25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/>
    </xf>
    <xf numFmtId="3" fontId="1" fillId="0" borderId="9" xfId="0" applyNumberFormat="1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left" vertical="top"/>
    </xf>
    <xf numFmtId="3" fontId="1" fillId="0" borderId="64" xfId="0" applyNumberFormat="1" applyFont="1" applyBorder="1" applyAlignment="1">
      <alignment horizontal="left" vertical="top"/>
    </xf>
    <xf numFmtId="3" fontId="1" fillId="6" borderId="19" xfId="0" applyNumberFormat="1" applyFont="1" applyFill="1" applyBorder="1" applyAlignment="1">
      <alignment horizontal="center" vertical="top" wrapText="1"/>
    </xf>
    <xf numFmtId="3" fontId="1" fillId="6" borderId="21" xfId="0" applyNumberFormat="1" applyFont="1" applyFill="1" applyBorder="1" applyAlignment="1">
      <alignment horizontal="center" vertical="top" wrapText="1"/>
    </xf>
    <xf numFmtId="3" fontId="3" fillId="9" borderId="42" xfId="0" applyNumberFormat="1" applyFont="1" applyFill="1" applyBorder="1" applyAlignment="1">
      <alignment horizontal="right" vertical="top"/>
    </xf>
    <xf numFmtId="3" fontId="3" fillId="9" borderId="20" xfId="0" applyNumberFormat="1" applyFont="1" applyFill="1" applyBorder="1" applyAlignment="1">
      <alignment horizontal="right" vertical="top"/>
    </xf>
    <xf numFmtId="3" fontId="3" fillId="7" borderId="42" xfId="0" applyNumberFormat="1" applyFont="1" applyFill="1" applyBorder="1" applyAlignment="1">
      <alignment horizontal="right" vertical="top"/>
    </xf>
    <xf numFmtId="3" fontId="3" fillId="7" borderId="20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center" wrapText="1"/>
    </xf>
    <xf numFmtId="3" fontId="1" fillId="0" borderId="27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3" borderId="28" xfId="2" applyNumberFormat="1" applyFont="1" applyFill="1" applyBorder="1" applyAlignment="1">
      <alignment horizontal="left" vertical="top" wrapText="1"/>
    </xf>
    <xf numFmtId="0" fontId="2" fillId="0" borderId="28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3" fontId="1" fillId="0" borderId="61" xfId="0" applyNumberFormat="1" applyFont="1" applyFill="1" applyBorder="1" applyAlignment="1">
      <alignment horizontal="center" vertical="center" textRotation="90" wrapText="1"/>
    </xf>
    <xf numFmtId="3" fontId="1" fillId="0" borderId="60" xfId="0" applyNumberFormat="1" applyFont="1" applyFill="1" applyBorder="1" applyAlignment="1">
      <alignment horizontal="center" vertical="center" textRotation="90" wrapText="1"/>
    </xf>
    <xf numFmtId="3" fontId="1" fillId="5" borderId="44" xfId="0" applyNumberFormat="1" applyFont="1" applyFill="1" applyBorder="1" applyAlignment="1">
      <alignment horizontal="left" vertical="top" wrapText="1"/>
    </xf>
    <xf numFmtId="3" fontId="11" fillId="5" borderId="33" xfId="0" applyNumberFormat="1" applyFont="1" applyFill="1" applyBorder="1" applyAlignment="1">
      <alignment horizontal="center" vertical="top" wrapText="1"/>
    </xf>
    <xf numFmtId="3" fontId="11" fillId="5" borderId="25" xfId="0" applyNumberFormat="1" applyFont="1" applyFill="1" applyBorder="1" applyAlignment="1">
      <alignment horizontal="center" vertical="top" wrapText="1"/>
    </xf>
    <xf numFmtId="49" fontId="1" fillId="0" borderId="46" xfId="0" applyNumberFormat="1" applyFont="1" applyBorder="1" applyAlignment="1">
      <alignment horizontal="left" vertical="top" wrapText="1"/>
    </xf>
    <xf numFmtId="49" fontId="6" fillId="0" borderId="48" xfId="0" applyNumberFormat="1" applyFont="1" applyBorder="1" applyAlignment="1">
      <alignment horizontal="center" vertical="top" textRotation="90"/>
    </xf>
    <xf numFmtId="49" fontId="6" fillId="0" borderId="11" xfId="0" applyNumberFormat="1" applyFont="1" applyBorder="1" applyAlignment="1">
      <alignment horizontal="center" vertical="top" textRotation="90"/>
    </xf>
    <xf numFmtId="49" fontId="1" fillId="0" borderId="50" xfId="0" applyNumberFormat="1" applyFont="1" applyBorder="1" applyAlignment="1">
      <alignment horizontal="left" vertical="top" wrapText="1"/>
    </xf>
    <xf numFmtId="3" fontId="1" fillId="0" borderId="33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3" fillId="4" borderId="53" xfId="0" applyNumberFormat="1" applyFont="1" applyFill="1" applyBorder="1" applyAlignment="1">
      <alignment horizontal="right" vertical="top"/>
    </xf>
    <xf numFmtId="3" fontId="3" fillId="4" borderId="14" xfId="0" applyNumberFormat="1" applyFont="1" applyFill="1" applyBorder="1" applyAlignment="1">
      <alignment horizontal="right" vertical="top"/>
    </xf>
    <xf numFmtId="3" fontId="3" fillId="4" borderId="15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3" fontId="3" fillId="7" borderId="25" xfId="0" applyNumberFormat="1" applyFont="1" applyFill="1" applyBorder="1" applyAlignment="1">
      <alignment horizontal="right" vertical="top"/>
    </xf>
    <xf numFmtId="3" fontId="3" fillId="7" borderId="0" xfId="0" applyNumberFormat="1" applyFont="1" applyFill="1" applyBorder="1" applyAlignment="1">
      <alignment horizontal="right" vertical="top"/>
    </xf>
    <xf numFmtId="3" fontId="1" fillId="4" borderId="53" xfId="0" applyNumberFormat="1" applyFont="1" applyFill="1" applyBorder="1" applyAlignment="1">
      <alignment horizontal="left" vertical="top"/>
    </xf>
    <xf numFmtId="3" fontId="1" fillId="4" borderId="14" xfId="0" applyNumberFormat="1" applyFont="1" applyFill="1" applyBorder="1" applyAlignment="1">
      <alignment horizontal="left" vertical="top"/>
    </xf>
    <xf numFmtId="3" fontId="3" fillId="0" borderId="39" xfId="0" applyNumberFormat="1" applyFont="1" applyBorder="1" applyAlignment="1">
      <alignment horizontal="center" vertical="top"/>
    </xf>
    <xf numFmtId="3" fontId="3" fillId="0" borderId="40" xfId="0" applyNumberFormat="1" applyFont="1" applyBorder="1" applyAlignment="1">
      <alignment horizontal="center" vertical="top"/>
    </xf>
    <xf numFmtId="3" fontId="1" fillId="4" borderId="15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center" vertical="top" wrapText="1"/>
    </xf>
    <xf numFmtId="3" fontId="11" fillId="0" borderId="46" xfId="0" applyNumberFormat="1" applyFont="1" applyFill="1" applyBorder="1" applyAlignment="1">
      <alignment horizontal="center" vertical="top" wrapText="1"/>
    </xf>
  </cellXfs>
  <cellStyles count="3">
    <cellStyle name="Excel Built-in Normal" xfId="1"/>
    <cellStyle name="Įprastas" xfId="0" builtinId="0"/>
    <cellStyle name="Įprastas 2" xfId="2"/>
  </cellStyles>
  <dxfs count="0"/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61"/>
  <sheetViews>
    <sheetView tabSelected="1" topLeftCell="A16" zoomScaleNormal="100" workbookViewId="0">
      <selection activeCell="N24" sqref="N24"/>
    </sheetView>
  </sheetViews>
  <sheetFormatPr defaultColWidth="9.140625" defaultRowHeight="12.75" x14ac:dyDescent="0.2"/>
  <cols>
    <col min="1" max="1" width="3.140625" style="315" customWidth="1"/>
    <col min="2" max="4" width="3.140625" style="408" customWidth="1"/>
    <col min="5" max="5" width="28.28515625" style="315" customWidth="1"/>
    <col min="6" max="6" width="3" style="315" customWidth="1"/>
    <col min="7" max="7" width="3" style="316" hidden="1" customWidth="1"/>
    <col min="8" max="8" width="3" style="408" customWidth="1"/>
    <col min="9" max="9" width="16.42578125" style="317" customWidth="1"/>
    <col min="10" max="10" width="7.28515625" style="315" customWidth="1"/>
    <col min="11" max="11" width="8" style="315" customWidth="1"/>
    <col min="12" max="12" width="24.7109375" style="315" customWidth="1"/>
    <col min="13" max="13" width="5.42578125" style="408" customWidth="1"/>
    <col min="14" max="15" width="10.28515625" style="315" bestFit="1" customWidth="1"/>
    <col min="16" max="16384" width="9.140625" style="315"/>
  </cols>
  <sheetData>
    <row r="1" spans="1:16" s="40" customFormat="1" ht="54.75" customHeight="1" x14ac:dyDescent="0.25">
      <c r="A1" s="37"/>
      <c r="B1" s="39"/>
      <c r="C1" s="39"/>
      <c r="D1" s="39"/>
      <c r="E1" s="37"/>
      <c r="F1" s="38"/>
      <c r="G1" s="105"/>
      <c r="H1" s="61"/>
      <c r="I1" s="440" t="s">
        <v>180</v>
      </c>
      <c r="J1" s="440"/>
      <c r="K1" s="440"/>
      <c r="L1" s="440"/>
      <c r="M1" s="440"/>
    </row>
    <row r="2" spans="1:16" s="40" customFormat="1" ht="46.5" customHeight="1" x14ac:dyDescent="0.25">
      <c r="A2" s="37"/>
      <c r="B2" s="39"/>
      <c r="C2" s="39"/>
      <c r="D2" s="39"/>
      <c r="E2" s="37"/>
      <c r="F2" s="38"/>
      <c r="G2" s="105"/>
      <c r="H2" s="61"/>
      <c r="I2" s="440" t="s">
        <v>186</v>
      </c>
      <c r="J2" s="440"/>
      <c r="K2" s="440"/>
      <c r="L2" s="440"/>
      <c r="M2" s="440"/>
    </row>
    <row r="3" spans="1:16" s="158" customFormat="1" ht="14.25" customHeight="1" x14ac:dyDescent="0.2">
      <c r="A3" s="441" t="s">
        <v>176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26"/>
      <c r="O3" s="158" t="s">
        <v>59</v>
      </c>
    </row>
    <row r="4" spans="1:16" s="158" customFormat="1" ht="14.25" customHeight="1" x14ac:dyDescent="0.2">
      <c r="A4" s="442" t="s">
        <v>0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26"/>
    </row>
    <row r="5" spans="1:16" s="158" customFormat="1" ht="14.25" customHeight="1" x14ac:dyDescent="0.2">
      <c r="A5" s="443" t="s">
        <v>1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225"/>
    </row>
    <row r="6" spans="1:16" s="158" customFormat="1" ht="24" customHeight="1" thickBot="1" x14ac:dyDescent="0.25">
      <c r="A6" s="1"/>
      <c r="B6" s="1"/>
      <c r="C6" s="1"/>
      <c r="D6" s="1"/>
      <c r="E6" s="228"/>
      <c r="F6" s="228"/>
      <c r="G6" s="106"/>
      <c r="H6" s="228"/>
      <c r="I6" s="179"/>
      <c r="J6" s="228"/>
      <c r="K6" s="2"/>
      <c r="L6" s="460" t="s">
        <v>175</v>
      </c>
      <c r="M6" s="460"/>
      <c r="N6" s="228"/>
    </row>
    <row r="7" spans="1:16" s="158" customFormat="1" ht="17.25" customHeight="1" x14ac:dyDescent="0.2">
      <c r="A7" s="444" t="s">
        <v>2</v>
      </c>
      <c r="B7" s="447" t="s">
        <v>3</v>
      </c>
      <c r="C7" s="447" t="s">
        <v>4</v>
      </c>
      <c r="D7" s="498" t="s">
        <v>170</v>
      </c>
      <c r="E7" s="450" t="s">
        <v>5</v>
      </c>
      <c r="F7" s="452" t="s">
        <v>6</v>
      </c>
      <c r="G7" s="454" t="s">
        <v>90</v>
      </c>
      <c r="H7" s="490" t="s">
        <v>7</v>
      </c>
      <c r="I7" s="492" t="s">
        <v>89</v>
      </c>
      <c r="J7" s="495" t="s">
        <v>8</v>
      </c>
      <c r="K7" s="457" t="s">
        <v>177</v>
      </c>
      <c r="L7" s="479" t="s">
        <v>9</v>
      </c>
      <c r="M7" s="480"/>
    </row>
    <row r="8" spans="1:16" s="158" customFormat="1" ht="19.5" customHeight="1" x14ac:dyDescent="0.2">
      <c r="A8" s="445"/>
      <c r="B8" s="448"/>
      <c r="C8" s="448"/>
      <c r="D8" s="499"/>
      <c r="E8" s="451"/>
      <c r="F8" s="453"/>
      <c r="G8" s="455"/>
      <c r="H8" s="491"/>
      <c r="I8" s="493"/>
      <c r="J8" s="496"/>
      <c r="K8" s="458"/>
      <c r="L8" s="481" t="s">
        <v>5</v>
      </c>
      <c r="M8" s="237" t="s">
        <v>10</v>
      </c>
    </row>
    <row r="9" spans="1:16" s="158" customFormat="1" ht="81" customHeight="1" thickBot="1" x14ac:dyDescent="0.25">
      <c r="A9" s="446"/>
      <c r="B9" s="449"/>
      <c r="C9" s="449"/>
      <c r="D9" s="500"/>
      <c r="E9" s="451"/>
      <c r="F9" s="453"/>
      <c r="G9" s="456"/>
      <c r="H9" s="491"/>
      <c r="I9" s="494"/>
      <c r="J9" s="497"/>
      <c r="K9" s="459"/>
      <c r="L9" s="482"/>
      <c r="M9" s="238" t="s">
        <v>97</v>
      </c>
    </row>
    <row r="10" spans="1:16" s="158" customFormat="1" ht="30" customHeight="1" x14ac:dyDescent="0.2">
      <c r="A10" s="483" t="s">
        <v>11</v>
      </c>
      <c r="B10" s="484"/>
      <c r="C10" s="484"/>
      <c r="D10" s="484"/>
      <c r="E10" s="484"/>
      <c r="F10" s="484"/>
      <c r="G10" s="484"/>
      <c r="H10" s="484"/>
      <c r="I10" s="485"/>
      <c r="J10" s="485"/>
      <c r="K10" s="485"/>
      <c r="L10" s="484"/>
      <c r="M10" s="486"/>
    </row>
    <row r="11" spans="1:16" s="158" customFormat="1" x14ac:dyDescent="0.2">
      <c r="A11" s="487" t="s">
        <v>12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9"/>
    </row>
    <row r="12" spans="1:16" s="158" customFormat="1" ht="29.25" customHeight="1" x14ac:dyDescent="0.2">
      <c r="A12" s="219" t="s">
        <v>13</v>
      </c>
      <c r="B12" s="461" t="s">
        <v>14</v>
      </c>
      <c r="C12" s="462"/>
      <c r="D12" s="462"/>
      <c r="E12" s="462"/>
      <c r="F12" s="462"/>
      <c r="G12" s="462"/>
      <c r="H12" s="462"/>
      <c r="I12" s="462"/>
      <c r="J12" s="462"/>
      <c r="K12" s="463"/>
      <c r="L12" s="463"/>
      <c r="M12" s="464"/>
    </row>
    <row r="13" spans="1:16" s="158" customFormat="1" ht="16.5" customHeight="1" thickBot="1" x14ac:dyDescent="0.25">
      <c r="A13" s="368" t="s">
        <v>13</v>
      </c>
      <c r="B13" s="218" t="s">
        <v>13</v>
      </c>
      <c r="C13" s="465" t="s">
        <v>15</v>
      </c>
      <c r="D13" s="466"/>
      <c r="E13" s="466"/>
      <c r="F13" s="466"/>
      <c r="G13" s="466"/>
      <c r="H13" s="466"/>
      <c r="I13" s="466"/>
      <c r="J13" s="466"/>
      <c r="K13" s="466"/>
      <c r="L13" s="466"/>
      <c r="M13" s="467"/>
    </row>
    <row r="14" spans="1:16" s="158" customFormat="1" ht="28.5" customHeight="1" x14ac:dyDescent="0.2">
      <c r="A14" s="69" t="s">
        <v>13</v>
      </c>
      <c r="B14" s="199" t="s">
        <v>13</v>
      </c>
      <c r="C14" s="202" t="s">
        <v>13</v>
      </c>
      <c r="D14" s="134"/>
      <c r="E14" s="468" t="s">
        <v>154</v>
      </c>
      <c r="F14" s="470" t="s">
        <v>58</v>
      </c>
      <c r="G14" s="473">
        <v>11020306</v>
      </c>
      <c r="H14" s="476" t="s">
        <v>16</v>
      </c>
      <c r="I14" s="366" t="s">
        <v>75</v>
      </c>
      <c r="J14" s="196" t="s">
        <v>17</v>
      </c>
      <c r="K14" s="244">
        <v>4</v>
      </c>
      <c r="L14" s="242" t="s">
        <v>103</v>
      </c>
      <c r="M14" s="240">
        <v>60</v>
      </c>
    </row>
    <row r="15" spans="1:16" s="158" customFormat="1" ht="26.25" customHeight="1" x14ac:dyDescent="0.2">
      <c r="A15" s="70"/>
      <c r="B15" s="200"/>
      <c r="C15" s="203"/>
      <c r="D15" s="82"/>
      <c r="E15" s="469"/>
      <c r="F15" s="471"/>
      <c r="G15" s="474"/>
      <c r="H15" s="477"/>
      <c r="I15" s="266"/>
      <c r="J15" s="152" t="s">
        <v>17</v>
      </c>
      <c r="K15" s="245">
        <v>44</v>
      </c>
      <c r="L15" s="606" t="s">
        <v>104</v>
      </c>
      <c r="M15" s="92">
        <v>1</v>
      </c>
      <c r="P15" s="195"/>
    </row>
    <row r="16" spans="1:16" s="158" customFormat="1" ht="15.75" customHeight="1" thickBot="1" x14ac:dyDescent="0.25">
      <c r="A16" s="71"/>
      <c r="B16" s="201"/>
      <c r="C16" s="204"/>
      <c r="D16" s="135"/>
      <c r="E16" s="51"/>
      <c r="F16" s="472"/>
      <c r="G16" s="475"/>
      <c r="H16" s="478"/>
      <c r="I16" s="267"/>
      <c r="J16" s="268" t="s">
        <v>18</v>
      </c>
      <c r="K16" s="249">
        <f>SUM(K14:K15)</f>
        <v>48</v>
      </c>
      <c r="L16" s="607"/>
      <c r="M16" s="349"/>
      <c r="O16" s="195"/>
    </row>
    <row r="17" spans="1:29" s="158" customFormat="1" ht="27" customHeight="1" x14ac:dyDescent="0.2">
      <c r="A17" s="504" t="s">
        <v>13</v>
      </c>
      <c r="B17" s="507" t="s">
        <v>13</v>
      </c>
      <c r="C17" s="510" t="s">
        <v>19</v>
      </c>
      <c r="D17" s="134"/>
      <c r="E17" s="468" t="s">
        <v>57</v>
      </c>
      <c r="F17" s="470"/>
      <c r="G17" s="473">
        <v>11020307</v>
      </c>
      <c r="H17" s="476" t="s">
        <v>16</v>
      </c>
      <c r="I17" s="502" t="s">
        <v>75</v>
      </c>
      <c r="J17" s="9" t="s">
        <v>17</v>
      </c>
      <c r="K17" s="248">
        <v>9</v>
      </c>
      <c r="L17" s="379" t="s">
        <v>20</v>
      </c>
      <c r="M17" s="348">
        <v>20</v>
      </c>
    </row>
    <row r="18" spans="1:29" s="158" customFormat="1" ht="15.75" customHeight="1" x14ac:dyDescent="0.2">
      <c r="A18" s="505"/>
      <c r="B18" s="508"/>
      <c r="C18" s="511"/>
      <c r="D18" s="82"/>
      <c r="E18" s="469"/>
      <c r="F18" s="471"/>
      <c r="G18" s="474"/>
      <c r="H18" s="477"/>
      <c r="I18" s="503"/>
      <c r="J18" s="98" t="s">
        <v>67</v>
      </c>
      <c r="K18" s="250">
        <v>6</v>
      </c>
      <c r="L18" s="564" t="s">
        <v>105</v>
      </c>
      <c r="M18" s="92">
        <v>300</v>
      </c>
    </row>
    <row r="19" spans="1:29" s="158" customFormat="1" ht="15.75" customHeight="1" thickBot="1" x14ac:dyDescent="0.25">
      <c r="A19" s="506"/>
      <c r="B19" s="509"/>
      <c r="C19" s="511"/>
      <c r="D19" s="82"/>
      <c r="E19" s="469"/>
      <c r="F19" s="471"/>
      <c r="G19" s="475"/>
      <c r="H19" s="501"/>
      <c r="I19" s="267"/>
      <c r="J19" s="385" t="s">
        <v>18</v>
      </c>
      <c r="K19" s="249">
        <f>SUM(K17:K18)</f>
        <v>15</v>
      </c>
      <c r="L19" s="608"/>
      <c r="M19" s="241"/>
      <c r="P19" s="195"/>
    </row>
    <row r="20" spans="1:29" s="158" customFormat="1" ht="30" customHeight="1" x14ac:dyDescent="0.2">
      <c r="A20" s="504" t="s">
        <v>13</v>
      </c>
      <c r="B20" s="507" t="s">
        <v>13</v>
      </c>
      <c r="C20" s="510" t="s">
        <v>21</v>
      </c>
      <c r="D20" s="134"/>
      <c r="E20" s="468" t="s">
        <v>107</v>
      </c>
      <c r="F20" s="470"/>
      <c r="G20" s="473">
        <v>11020310</v>
      </c>
      <c r="H20" s="476" t="s">
        <v>16</v>
      </c>
      <c r="I20" s="269" t="s">
        <v>75</v>
      </c>
      <c r="J20" s="9" t="s">
        <v>17</v>
      </c>
      <c r="K20" s="248">
        <v>36</v>
      </c>
      <c r="L20" s="243" t="s">
        <v>73</v>
      </c>
      <c r="M20" s="240">
        <v>200</v>
      </c>
    </row>
    <row r="21" spans="1:29" s="158" customFormat="1" ht="37.5" customHeight="1" x14ac:dyDescent="0.2">
      <c r="A21" s="505"/>
      <c r="B21" s="508"/>
      <c r="C21" s="511"/>
      <c r="D21" s="82"/>
      <c r="E21" s="469"/>
      <c r="F21" s="471"/>
      <c r="G21" s="474"/>
      <c r="H21" s="477"/>
      <c r="I21" s="266"/>
      <c r="J21" s="196" t="s">
        <v>17</v>
      </c>
      <c r="K21" s="245">
        <v>26.3</v>
      </c>
      <c r="L21" s="514" t="s">
        <v>108</v>
      </c>
      <c r="M21" s="93">
        <v>32</v>
      </c>
      <c r="P21" s="195"/>
      <c r="R21" s="195"/>
    </row>
    <row r="22" spans="1:29" s="158" customFormat="1" ht="18" customHeight="1" thickBot="1" x14ac:dyDescent="0.25">
      <c r="A22" s="506"/>
      <c r="B22" s="509"/>
      <c r="C22" s="511"/>
      <c r="D22" s="82"/>
      <c r="E22" s="469"/>
      <c r="F22" s="471"/>
      <c r="G22" s="475"/>
      <c r="H22" s="501"/>
      <c r="I22" s="267"/>
      <c r="J22" s="385" t="s">
        <v>18</v>
      </c>
      <c r="K22" s="249">
        <f>SUM(K20:K21)</f>
        <v>62.3</v>
      </c>
      <c r="L22" s="515"/>
      <c r="M22" s="349"/>
    </row>
    <row r="23" spans="1:29" s="158" customFormat="1" ht="28.5" customHeight="1" x14ac:dyDescent="0.2">
      <c r="A23" s="504" t="s">
        <v>13</v>
      </c>
      <c r="B23" s="507" t="s">
        <v>13</v>
      </c>
      <c r="C23" s="510" t="s">
        <v>33</v>
      </c>
      <c r="D23" s="134"/>
      <c r="E23" s="468" t="s">
        <v>92</v>
      </c>
      <c r="F23" s="470"/>
      <c r="G23" s="473">
        <v>11020310</v>
      </c>
      <c r="H23" s="364" t="s">
        <v>16</v>
      </c>
      <c r="I23" s="269" t="s">
        <v>75</v>
      </c>
      <c r="J23" s="162" t="s">
        <v>17</v>
      </c>
      <c r="K23" s="244">
        <f>153-6.7</f>
        <v>146.30000000000001</v>
      </c>
      <c r="L23" s="243" t="s">
        <v>88</v>
      </c>
      <c r="M23" s="240">
        <v>10326</v>
      </c>
      <c r="Q23" s="195"/>
    </row>
    <row r="24" spans="1:29" s="158" customFormat="1" ht="16.5" customHeight="1" x14ac:dyDescent="0.2">
      <c r="A24" s="505"/>
      <c r="B24" s="508"/>
      <c r="C24" s="511"/>
      <c r="D24" s="82"/>
      <c r="E24" s="469"/>
      <c r="F24" s="471"/>
      <c r="G24" s="474"/>
      <c r="H24" s="365">
        <v>3</v>
      </c>
      <c r="I24" s="654" t="s">
        <v>187</v>
      </c>
      <c r="J24" s="34" t="s">
        <v>17</v>
      </c>
      <c r="K24" s="246">
        <v>10.4</v>
      </c>
      <c r="L24" s="516" t="s">
        <v>93</v>
      </c>
      <c r="M24" s="143">
        <v>88</v>
      </c>
    </row>
    <row r="25" spans="1:29" s="158" customFormat="1" ht="15.75" customHeight="1" thickBot="1" x14ac:dyDescent="0.25">
      <c r="A25" s="506"/>
      <c r="B25" s="509"/>
      <c r="C25" s="511"/>
      <c r="D25" s="135"/>
      <c r="E25" s="469"/>
      <c r="F25" s="471"/>
      <c r="G25" s="475"/>
      <c r="H25" s="270"/>
      <c r="I25" s="653"/>
      <c r="J25" s="385" t="s">
        <v>18</v>
      </c>
      <c r="K25" s="249">
        <f t="shared" ref="K25" si="0">SUM(K23:K24)</f>
        <v>156.70000000000002</v>
      </c>
      <c r="L25" s="517"/>
      <c r="M25" s="129"/>
    </row>
    <row r="26" spans="1:29" s="158" customFormat="1" ht="24.75" customHeight="1" x14ac:dyDescent="0.2">
      <c r="A26" s="504" t="s">
        <v>13</v>
      </c>
      <c r="B26" s="507" t="s">
        <v>13</v>
      </c>
      <c r="C26" s="510" t="s">
        <v>56</v>
      </c>
      <c r="D26" s="134"/>
      <c r="E26" s="468" t="s">
        <v>155</v>
      </c>
      <c r="F26" s="470"/>
      <c r="G26" s="512">
        <v>11020310</v>
      </c>
      <c r="H26" s="532" t="s">
        <v>16</v>
      </c>
      <c r="I26" s="534" t="s">
        <v>75</v>
      </c>
      <c r="J26" s="162" t="s">
        <v>17</v>
      </c>
      <c r="K26" s="244">
        <v>25</v>
      </c>
      <c r="L26" s="536" t="s">
        <v>156</v>
      </c>
      <c r="M26" s="537">
        <v>2</v>
      </c>
      <c r="N26" s="197"/>
    </row>
    <row r="27" spans="1:29" s="158" customFormat="1" ht="15.75" customHeight="1" thickBot="1" x14ac:dyDescent="0.25">
      <c r="A27" s="506"/>
      <c r="B27" s="509"/>
      <c r="C27" s="511"/>
      <c r="D27" s="135"/>
      <c r="E27" s="469"/>
      <c r="F27" s="471"/>
      <c r="G27" s="513"/>
      <c r="H27" s="533"/>
      <c r="I27" s="535"/>
      <c r="J27" s="385" t="s">
        <v>18</v>
      </c>
      <c r="K27" s="249">
        <f>SUM(K26:K26)</f>
        <v>25</v>
      </c>
      <c r="L27" s="515"/>
      <c r="M27" s="538"/>
      <c r="N27" s="157"/>
    </row>
    <row r="28" spans="1:29" s="158" customFormat="1" ht="13.5" thickBot="1" x14ac:dyDescent="0.25">
      <c r="A28" s="62" t="s">
        <v>13</v>
      </c>
      <c r="B28" s="3" t="s">
        <v>13</v>
      </c>
      <c r="C28" s="528" t="s">
        <v>22</v>
      </c>
      <c r="D28" s="529"/>
      <c r="E28" s="529"/>
      <c r="F28" s="529"/>
      <c r="G28" s="529"/>
      <c r="H28" s="529"/>
      <c r="I28" s="529"/>
      <c r="J28" s="529"/>
      <c r="K28" s="271">
        <f>K19+K16+K22+K25+K27</f>
        <v>307</v>
      </c>
      <c r="L28" s="530"/>
      <c r="M28" s="531"/>
    </row>
    <row r="29" spans="1:29" s="158" customFormat="1" ht="13.5" thickBot="1" x14ac:dyDescent="0.25">
      <c r="A29" s="62" t="s">
        <v>13</v>
      </c>
      <c r="B29" s="4" t="s">
        <v>19</v>
      </c>
      <c r="C29" s="523" t="s">
        <v>23</v>
      </c>
      <c r="D29" s="524"/>
      <c r="E29" s="524"/>
      <c r="F29" s="524"/>
      <c r="G29" s="524"/>
      <c r="H29" s="524"/>
      <c r="I29" s="524"/>
      <c r="J29" s="524"/>
      <c r="K29" s="524"/>
      <c r="L29" s="524"/>
      <c r="M29" s="525"/>
    </row>
    <row r="30" spans="1:29" s="158" customFormat="1" ht="29.25" customHeight="1" x14ac:dyDescent="0.2">
      <c r="A30" s="63" t="s">
        <v>13</v>
      </c>
      <c r="B30" s="370" t="s">
        <v>19</v>
      </c>
      <c r="C30" s="6" t="s">
        <v>13</v>
      </c>
      <c r="D30" s="134"/>
      <c r="E30" s="346" t="s">
        <v>24</v>
      </c>
      <c r="F30" s="95"/>
      <c r="G30" s="107"/>
      <c r="H30" s="401">
        <v>2</v>
      </c>
      <c r="I30" s="376" t="s">
        <v>75</v>
      </c>
      <c r="J30" s="100" t="s">
        <v>25</v>
      </c>
      <c r="K30" s="334">
        <v>350.3</v>
      </c>
      <c r="L30" s="383" t="s">
        <v>26</v>
      </c>
      <c r="M30" s="329">
        <v>3000</v>
      </c>
      <c r="N30" s="272"/>
      <c r="Q30" s="195"/>
      <c r="V30" s="195"/>
    </row>
    <row r="31" spans="1:29" s="158" customFormat="1" ht="40.5" customHeight="1" x14ac:dyDescent="0.2">
      <c r="A31" s="64"/>
      <c r="B31" s="371"/>
      <c r="C31" s="6"/>
      <c r="D31" s="82"/>
      <c r="E31" s="347"/>
      <c r="F31" s="95"/>
      <c r="G31" s="108"/>
      <c r="H31" s="353"/>
      <c r="I31" s="180"/>
      <c r="J31" s="102" t="s">
        <v>55</v>
      </c>
      <c r="K31" s="355">
        <v>65.599999999999994</v>
      </c>
      <c r="L31" s="145" t="s">
        <v>109</v>
      </c>
      <c r="M31" s="330">
        <v>1794</v>
      </c>
      <c r="N31" s="272"/>
      <c r="Q31" s="195"/>
    </row>
    <row r="32" spans="1:29" s="158" customFormat="1" ht="30" customHeight="1" x14ac:dyDescent="0.2">
      <c r="A32" s="64"/>
      <c r="B32" s="371"/>
      <c r="C32" s="6"/>
      <c r="D32" s="82"/>
      <c r="E32" s="347"/>
      <c r="F32" s="95"/>
      <c r="G32" s="108"/>
      <c r="H32" s="353"/>
      <c r="I32" s="180"/>
      <c r="J32" s="34"/>
      <c r="K32" s="252"/>
      <c r="L32" s="145" t="s">
        <v>110</v>
      </c>
      <c r="M32" s="330">
        <v>265</v>
      </c>
      <c r="N32" s="272"/>
      <c r="R32" s="195"/>
      <c r="AC32" s="195"/>
    </row>
    <row r="33" spans="1:22" s="158" customFormat="1" ht="30" customHeight="1" x14ac:dyDescent="0.2">
      <c r="A33" s="64"/>
      <c r="B33" s="371"/>
      <c r="C33" s="6"/>
      <c r="D33" s="82"/>
      <c r="E33" s="347"/>
      <c r="F33" s="95"/>
      <c r="G33" s="108"/>
      <c r="H33" s="353"/>
      <c r="I33" s="180"/>
      <c r="J33" s="34"/>
      <c r="K33" s="252"/>
      <c r="L33" s="206" t="s">
        <v>74</v>
      </c>
      <c r="M33" s="330">
        <v>114</v>
      </c>
      <c r="N33" s="272"/>
      <c r="Q33" s="195"/>
    </row>
    <row r="34" spans="1:22" s="158" customFormat="1" ht="30" customHeight="1" x14ac:dyDescent="0.2">
      <c r="A34" s="64"/>
      <c r="B34" s="371"/>
      <c r="C34" s="6"/>
      <c r="D34" s="82"/>
      <c r="E34" s="347"/>
      <c r="F34" s="95"/>
      <c r="G34" s="108"/>
      <c r="H34" s="353"/>
      <c r="I34" s="180"/>
      <c r="J34" s="34"/>
      <c r="K34" s="252"/>
      <c r="L34" s="206" t="s">
        <v>181</v>
      </c>
      <c r="M34" s="330">
        <v>34</v>
      </c>
      <c r="N34" s="272"/>
      <c r="Q34" s="195"/>
    </row>
    <row r="35" spans="1:22" s="158" customFormat="1" ht="28.5" customHeight="1" x14ac:dyDescent="0.2">
      <c r="A35" s="64"/>
      <c r="B35" s="371"/>
      <c r="C35" s="6"/>
      <c r="D35" s="136" t="s">
        <v>13</v>
      </c>
      <c r="E35" s="377" t="s">
        <v>27</v>
      </c>
      <c r="F35" s="95"/>
      <c r="G35" s="132">
        <v>11030201</v>
      </c>
      <c r="H35" s="353"/>
      <c r="I35" s="181"/>
      <c r="J35" s="50" t="s">
        <v>17</v>
      </c>
      <c r="K35" s="247">
        <f>1661.3-71.6</f>
        <v>1589.7</v>
      </c>
      <c r="L35" s="207" t="s">
        <v>150</v>
      </c>
      <c r="M35" s="330">
        <v>812</v>
      </c>
      <c r="N35" s="120"/>
      <c r="O35" s="120"/>
      <c r="Q35" s="195"/>
    </row>
    <row r="36" spans="1:22" s="158" customFormat="1" ht="18" customHeight="1" x14ac:dyDescent="0.2">
      <c r="A36" s="64"/>
      <c r="B36" s="371"/>
      <c r="C36" s="6"/>
      <c r="D36" s="82"/>
      <c r="E36" s="378"/>
      <c r="F36" s="95"/>
      <c r="G36" s="108"/>
      <c r="H36" s="353"/>
      <c r="I36" s="180"/>
      <c r="J36" s="149"/>
      <c r="K36" s="252"/>
      <c r="L36" s="145" t="s">
        <v>111</v>
      </c>
      <c r="M36" s="330">
        <v>12</v>
      </c>
      <c r="N36" s="272"/>
      <c r="Q36" s="195"/>
    </row>
    <row r="37" spans="1:22" s="158" customFormat="1" ht="28.5" customHeight="1" x14ac:dyDescent="0.2">
      <c r="A37" s="229"/>
      <c r="B37" s="230"/>
      <c r="C37" s="231"/>
      <c r="D37" s="154"/>
      <c r="E37" s="345"/>
      <c r="F37" s="340"/>
      <c r="G37" s="232"/>
      <c r="H37" s="233"/>
      <c r="I37" s="341"/>
      <c r="J37" s="148"/>
      <c r="K37" s="253"/>
      <c r="L37" s="344" t="s">
        <v>112</v>
      </c>
      <c r="M37" s="339">
        <v>1</v>
      </c>
      <c r="N37" s="272"/>
      <c r="Q37" s="195"/>
    </row>
    <row r="38" spans="1:22" s="158" customFormat="1" ht="28.5" customHeight="1" x14ac:dyDescent="0.2">
      <c r="A38" s="64"/>
      <c r="B38" s="371"/>
      <c r="C38" s="6"/>
      <c r="D38" s="82"/>
      <c r="E38" s="378"/>
      <c r="F38" s="95"/>
      <c r="G38" s="108"/>
      <c r="H38" s="353"/>
      <c r="I38" s="180"/>
      <c r="J38" s="149"/>
      <c r="K38" s="252"/>
      <c r="L38" s="344" t="s">
        <v>113</v>
      </c>
      <c r="M38" s="339">
        <v>1</v>
      </c>
      <c r="N38" s="272"/>
      <c r="Q38" s="195"/>
    </row>
    <row r="39" spans="1:22" s="158" customFormat="1" ht="18" customHeight="1" x14ac:dyDescent="0.2">
      <c r="A39" s="64"/>
      <c r="B39" s="371"/>
      <c r="C39" s="6"/>
      <c r="D39" s="82"/>
      <c r="E39" s="378"/>
      <c r="F39" s="95"/>
      <c r="G39" s="108"/>
      <c r="H39" s="353"/>
      <c r="I39" s="180"/>
      <c r="J39" s="149"/>
      <c r="K39" s="252"/>
      <c r="L39" s="344" t="s">
        <v>114</v>
      </c>
      <c r="M39" s="339">
        <v>1</v>
      </c>
      <c r="N39" s="272"/>
      <c r="Q39" s="195"/>
      <c r="R39" s="195"/>
    </row>
    <row r="40" spans="1:22" s="158" customFormat="1" ht="18" customHeight="1" x14ac:dyDescent="0.2">
      <c r="A40" s="64"/>
      <c r="B40" s="371"/>
      <c r="C40" s="6"/>
      <c r="D40" s="82"/>
      <c r="E40" s="378"/>
      <c r="F40" s="95"/>
      <c r="G40" s="108"/>
      <c r="H40" s="353"/>
      <c r="I40" s="180"/>
      <c r="J40" s="149"/>
      <c r="K40" s="252"/>
      <c r="L40" s="145" t="s">
        <v>115</v>
      </c>
      <c r="M40" s="330">
        <v>1</v>
      </c>
      <c r="N40" s="272"/>
      <c r="Q40" s="195"/>
      <c r="R40" s="195"/>
    </row>
    <row r="41" spans="1:22" s="158" customFormat="1" ht="18" customHeight="1" x14ac:dyDescent="0.2">
      <c r="A41" s="64"/>
      <c r="B41" s="371"/>
      <c r="C41" s="6"/>
      <c r="D41" s="82"/>
      <c r="E41" s="378"/>
      <c r="F41" s="95"/>
      <c r="G41" s="108"/>
      <c r="H41" s="353"/>
      <c r="I41" s="180"/>
      <c r="J41" s="149"/>
      <c r="K41" s="252"/>
      <c r="L41" s="145" t="s">
        <v>116</v>
      </c>
      <c r="M41" s="330">
        <v>1</v>
      </c>
      <c r="N41" s="272"/>
      <c r="Q41" s="195"/>
      <c r="R41" s="195"/>
    </row>
    <row r="42" spans="1:22" s="158" customFormat="1" ht="28.5" customHeight="1" x14ac:dyDescent="0.2">
      <c r="A42" s="64"/>
      <c r="B42" s="371"/>
      <c r="C42" s="6"/>
      <c r="D42" s="82"/>
      <c r="E42" s="378"/>
      <c r="F42" s="95"/>
      <c r="G42" s="108"/>
      <c r="H42" s="353"/>
      <c r="I42" s="180"/>
      <c r="J42" s="149"/>
      <c r="K42" s="252"/>
      <c r="L42" s="145" t="s">
        <v>118</v>
      </c>
      <c r="M42" s="330">
        <v>11607</v>
      </c>
      <c r="N42" s="272"/>
      <c r="Q42" s="195"/>
    </row>
    <row r="43" spans="1:22" s="158" customFormat="1" ht="30" customHeight="1" x14ac:dyDescent="0.2">
      <c r="A43" s="64"/>
      <c r="B43" s="371"/>
      <c r="C43" s="6"/>
      <c r="D43" s="136" t="s">
        <v>19</v>
      </c>
      <c r="E43" s="377" t="s">
        <v>28</v>
      </c>
      <c r="F43" s="95"/>
      <c r="G43" s="108">
        <v>11030301</v>
      </c>
      <c r="H43" s="353"/>
      <c r="I43" s="180"/>
      <c r="J43" s="50" t="s">
        <v>17</v>
      </c>
      <c r="K43" s="247">
        <v>669.5</v>
      </c>
      <c r="L43" s="145" t="s">
        <v>150</v>
      </c>
      <c r="M43" s="330">
        <v>545</v>
      </c>
      <c r="N43" s="272"/>
      <c r="P43" s="195"/>
    </row>
    <row r="44" spans="1:22" s="158" customFormat="1" ht="30" customHeight="1" x14ac:dyDescent="0.2">
      <c r="A44" s="64"/>
      <c r="B44" s="371"/>
      <c r="C44" s="6"/>
      <c r="D44" s="82"/>
      <c r="E44" s="378"/>
      <c r="F44" s="95"/>
      <c r="G44" s="108"/>
      <c r="H44" s="353"/>
      <c r="I44" s="180"/>
      <c r="J44" s="149"/>
      <c r="K44" s="246"/>
      <c r="L44" s="206" t="s">
        <v>181</v>
      </c>
      <c r="M44" s="330">
        <v>20</v>
      </c>
      <c r="N44" s="272"/>
      <c r="P44" s="195"/>
      <c r="V44" s="195"/>
    </row>
    <row r="45" spans="1:22" s="158" customFormat="1" ht="30" customHeight="1" x14ac:dyDescent="0.2">
      <c r="A45" s="64"/>
      <c r="B45" s="371"/>
      <c r="C45" s="6"/>
      <c r="D45" s="82"/>
      <c r="E45" s="378"/>
      <c r="F45" s="95"/>
      <c r="G45" s="108"/>
      <c r="H45" s="353"/>
      <c r="I45" s="180"/>
      <c r="J45" s="149"/>
      <c r="K45" s="246"/>
      <c r="L45" s="150" t="s">
        <v>119</v>
      </c>
      <c r="M45" s="55">
        <v>1</v>
      </c>
      <c r="N45" s="272"/>
      <c r="P45" s="195"/>
    </row>
    <row r="46" spans="1:22" s="158" customFormat="1" ht="42.75" customHeight="1" x14ac:dyDescent="0.2">
      <c r="A46" s="64"/>
      <c r="B46" s="371"/>
      <c r="C46" s="6"/>
      <c r="D46" s="82"/>
      <c r="E46" s="378"/>
      <c r="F46" s="95"/>
      <c r="G46" s="108"/>
      <c r="H46" s="353"/>
      <c r="I46" s="180"/>
      <c r="J46" s="149"/>
      <c r="K46" s="246"/>
      <c r="L46" s="207" t="s">
        <v>120</v>
      </c>
      <c r="M46" s="198">
        <v>3</v>
      </c>
      <c r="N46" s="272"/>
      <c r="P46" s="195"/>
    </row>
    <row r="47" spans="1:22" s="158" customFormat="1" ht="31.5" customHeight="1" x14ac:dyDescent="0.2">
      <c r="A47" s="64"/>
      <c r="B47" s="371"/>
      <c r="C47" s="6"/>
      <c r="D47" s="136" t="s">
        <v>21</v>
      </c>
      <c r="E47" s="526" t="s">
        <v>29</v>
      </c>
      <c r="F47" s="95"/>
      <c r="G47" s="109">
        <v>11030401</v>
      </c>
      <c r="H47" s="353"/>
      <c r="I47" s="180"/>
      <c r="J47" s="50" t="s">
        <v>17</v>
      </c>
      <c r="K47" s="247">
        <v>471.5</v>
      </c>
      <c r="L47" s="145" t="s">
        <v>150</v>
      </c>
      <c r="M47" s="55">
        <v>550</v>
      </c>
      <c r="N47" s="272"/>
      <c r="O47" s="195"/>
      <c r="Q47" s="195"/>
      <c r="R47" s="195"/>
    </row>
    <row r="48" spans="1:22" s="158" customFormat="1" ht="31.5" customHeight="1" x14ac:dyDescent="0.2">
      <c r="A48" s="64"/>
      <c r="B48" s="371"/>
      <c r="C48" s="6"/>
      <c r="D48" s="82"/>
      <c r="E48" s="527"/>
      <c r="F48" s="95"/>
      <c r="G48" s="109"/>
      <c r="H48" s="353"/>
      <c r="I48" s="180"/>
      <c r="J48" s="149"/>
      <c r="K48" s="246"/>
      <c r="L48" s="206" t="s">
        <v>181</v>
      </c>
      <c r="M48" s="55">
        <v>5</v>
      </c>
      <c r="N48" s="272"/>
      <c r="O48" s="195"/>
      <c r="Q48" s="195"/>
      <c r="R48" s="195"/>
    </row>
    <row r="49" spans="1:21" s="158" customFormat="1" ht="40.5" customHeight="1" x14ac:dyDescent="0.2">
      <c r="A49" s="64"/>
      <c r="B49" s="371"/>
      <c r="C49" s="6"/>
      <c r="D49" s="82"/>
      <c r="E49" s="527"/>
      <c r="F49" s="95"/>
      <c r="G49" s="109"/>
      <c r="H49" s="353"/>
      <c r="I49" s="180"/>
      <c r="J49" s="149"/>
      <c r="K49" s="246"/>
      <c r="L49" s="207" t="s">
        <v>120</v>
      </c>
      <c r="M49" s="55">
        <v>1</v>
      </c>
      <c r="N49" s="272"/>
      <c r="O49" s="195"/>
      <c r="Q49" s="195"/>
      <c r="R49" s="195"/>
    </row>
    <row r="50" spans="1:21" s="158" customFormat="1" ht="28.5" customHeight="1" x14ac:dyDescent="0.2">
      <c r="A50" s="64"/>
      <c r="B50" s="371"/>
      <c r="C50" s="6"/>
      <c r="D50" s="82"/>
      <c r="E50" s="378"/>
      <c r="F50" s="95"/>
      <c r="G50" s="109"/>
      <c r="H50" s="353"/>
      <c r="I50" s="180"/>
      <c r="J50" s="149"/>
      <c r="K50" s="246"/>
      <c r="L50" s="145" t="s">
        <v>121</v>
      </c>
      <c r="M50" s="55">
        <v>1</v>
      </c>
      <c r="N50" s="272"/>
      <c r="O50" s="195"/>
      <c r="Q50" s="195"/>
      <c r="R50" s="195"/>
    </row>
    <row r="51" spans="1:21" s="158" customFormat="1" ht="28.5" customHeight="1" x14ac:dyDescent="0.2">
      <c r="A51" s="64"/>
      <c r="B51" s="371"/>
      <c r="C51" s="6"/>
      <c r="D51" s="82"/>
      <c r="E51" s="378"/>
      <c r="F51" s="95"/>
      <c r="G51" s="109"/>
      <c r="H51" s="353"/>
      <c r="I51" s="180"/>
      <c r="J51" s="149"/>
      <c r="K51" s="246"/>
      <c r="L51" s="145" t="s">
        <v>118</v>
      </c>
      <c r="M51" s="330">
        <v>6402</v>
      </c>
      <c r="N51" s="272"/>
      <c r="O51" s="195"/>
      <c r="Q51" s="195"/>
      <c r="R51" s="195"/>
    </row>
    <row r="52" spans="1:21" s="158" customFormat="1" ht="29.25" customHeight="1" x14ac:dyDescent="0.2">
      <c r="A52" s="64"/>
      <c r="B52" s="371"/>
      <c r="C52" s="6"/>
      <c r="D52" s="136" t="s">
        <v>33</v>
      </c>
      <c r="E52" s="377" t="s">
        <v>30</v>
      </c>
      <c r="F52" s="95"/>
      <c r="G52" s="109">
        <v>11030501</v>
      </c>
      <c r="H52" s="353"/>
      <c r="I52" s="180"/>
      <c r="J52" s="50" t="s">
        <v>17</v>
      </c>
      <c r="K52" s="247">
        <v>536.4</v>
      </c>
      <c r="L52" s="145" t="s">
        <v>150</v>
      </c>
      <c r="M52" s="30">
        <v>690</v>
      </c>
      <c r="N52" s="272"/>
      <c r="S52" s="195"/>
      <c r="U52" s="195"/>
    </row>
    <row r="53" spans="1:21" s="158" customFormat="1" ht="29.25" customHeight="1" x14ac:dyDescent="0.2">
      <c r="A53" s="64"/>
      <c r="B53" s="371"/>
      <c r="C53" s="6"/>
      <c r="D53" s="82"/>
      <c r="E53" s="378"/>
      <c r="F53" s="95"/>
      <c r="G53" s="109"/>
      <c r="H53" s="353"/>
      <c r="I53" s="180"/>
      <c r="J53" s="149"/>
      <c r="K53" s="246"/>
      <c r="L53" s="206" t="s">
        <v>181</v>
      </c>
      <c r="M53" s="30">
        <v>5</v>
      </c>
      <c r="N53" s="272"/>
      <c r="S53" s="195"/>
      <c r="U53" s="195"/>
    </row>
    <row r="54" spans="1:21" s="158" customFormat="1" ht="29.25" customHeight="1" x14ac:dyDescent="0.2">
      <c r="A54" s="64"/>
      <c r="B54" s="371"/>
      <c r="C54" s="6"/>
      <c r="D54" s="82"/>
      <c r="E54" s="345"/>
      <c r="F54" s="95"/>
      <c r="G54" s="109"/>
      <c r="H54" s="353"/>
      <c r="I54" s="180"/>
      <c r="J54" s="149"/>
      <c r="K54" s="246"/>
      <c r="L54" s="239" t="s">
        <v>117</v>
      </c>
      <c r="M54" s="14">
        <v>6411</v>
      </c>
      <c r="N54" s="272"/>
      <c r="Q54" s="195"/>
      <c r="S54" s="195"/>
      <c r="U54" s="195"/>
    </row>
    <row r="55" spans="1:21" s="158" customFormat="1" ht="27" customHeight="1" x14ac:dyDescent="0.2">
      <c r="A55" s="64"/>
      <c r="B55" s="371"/>
      <c r="C55" s="6"/>
      <c r="D55" s="136" t="s">
        <v>56</v>
      </c>
      <c r="E55" s="526" t="s">
        <v>65</v>
      </c>
      <c r="F55" s="118"/>
      <c r="G55" s="109">
        <v>11030801</v>
      </c>
      <c r="H55" s="353"/>
      <c r="I55" s="181"/>
      <c r="J55" s="50" t="s">
        <v>17</v>
      </c>
      <c r="K55" s="247">
        <v>763.3</v>
      </c>
      <c r="L55" s="145" t="s">
        <v>150</v>
      </c>
      <c r="M55" s="30">
        <v>320</v>
      </c>
      <c r="N55" s="272"/>
      <c r="O55" s="195"/>
      <c r="Q55" s="195"/>
    </row>
    <row r="56" spans="1:21" s="158" customFormat="1" ht="27" customHeight="1" x14ac:dyDescent="0.2">
      <c r="A56" s="64"/>
      <c r="B56" s="371"/>
      <c r="C56" s="6"/>
      <c r="D56" s="82"/>
      <c r="E56" s="527"/>
      <c r="F56" s="155"/>
      <c r="G56" s="132"/>
      <c r="H56" s="353"/>
      <c r="I56" s="180"/>
      <c r="J56" s="149"/>
      <c r="K56" s="246"/>
      <c r="L56" s="206" t="s">
        <v>181</v>
      </c>
      <c r="M56" s="30">
        <v>4</v>
      </c>
      <c r="N56" s="272"/>
      <c r="O56" s="195"/>
      <c r="Q56" s="195"/>
    </row>
    <row r="57" spans="1:21" s="158" customFormat="1" ht="17.25" customHeight="1" x14ac:dyDescent="0.2">
      <c r="A57" s="64"/>
      <c r="B57" s="371"/>
      <c r="C57" s="6"/>
      <c r="D57" s="82"/>
      <c r="E57" s="527"/>
      <c r="F57" s="155"/>
      <c r="G57" s="132"/>
      <c r="H57" s="353"/>
      <c r="I57" s="180"/>
      <c r="J57" s="149"/>
      <c r="K57" s="246"/>
      <c r="L57" s="145" t="s">
        <v>151</v>
      </c>
      <c r="M57" s="330">
        <v>20</v>
      </c>
      <c r="N57" s="272"/>
      <c r="O57" s="195"/>
      <c r="Q57" s="195"/>
    </row>
    <row r="58" spans="1:21" s="158" customFormat="1" ht="16.5" customHeight="1" x14ac:dyDescent="0.2">
      <c r="A58" s="64"/>
      <c r="B58" s="371"/>
      <c r="C58" s="6"/>
      <c r="D58" s="82"/>
      <c r="E58" s="527"/>
      <c r="F58" s="155"/>
      <c r="G58" s="132"/>
      <c r="H58" s="353"/>
      <c r="I58" s="180"/>
      <c r="J58" s="149"/>
      <c r="K58" s="246"/>
      <c r="L58" s="207" t="s">
        <v>163</v>
      </c>
      <c r="M58" s="330">
        <v>1</v>
      </c>
      <c r="N58" s="272"/>
      <c r="O58" s="195"/>
      <c r="Q58" s="195"/>
    </row>
    <row r="59" spans="1:21" s="158" customFormat="1" ht="30" customHeight="1" x14ac:dyDescent="0.2">
      <c r="A59" s="64"/>
      <c r="B59" s="371"/>
      <c r="C59" s="6"/>
      <c r="D59" s="82"/>
      <c r="E59" s="527"/>
      <c r="F59" s="155"/>
      <c r="G59" s="132"/>
      <c r="H59" s="353"/>
      <c r="I59" s="180"/>
      <c r="J59" s="149"/>
      <c r="K59" s="246"/>
      <c r="L59" s="207" t="s">
        <v>122</v>
      </c>
      <c r="M59" s="330">
        <v>1</v>
      </c>
      <c r="N59" s="272"/>
      <c r="O59" s="195"/>
      <c r="Q59" s="195"/>
    </row>
    <row r="60" spans="1:21" s="158" customFormat="1" ht="29.25" customHeight="1" x14ac:dyDescent="0.2">
      <c r="A60" s="64"/>
      <c r="B60" s="371"/>
      <c r="C60" s="6"/>
      <c r="D60" s="82"/>
      <c r="E60" s="378"/>
      <c r="F60" s="155"/>
      <c r="G60" s="132"/>
      <c r="H60" s="353"/>
      <c r="I60" s="180"/>
      <c r="J60" s="149"/>
      <c r="K60" s="246"/>
      <c r="L60" s="207" t="s">
        <v>123</v>
      </c>
      <c r="M60" s="330">
        <v>1</v>
      </c>
      <c r="N60" s="272"/>
      <c r="O60" s="195"/>
    </row>
    <row r="61" spans="1:21" s="158" customFormat="1" ht="15" customHeight="1" x14ac:dyDescent="0.2">
      <c r="A61" s="64"/>
      <c r="B61" s="371"/>
      <c r="C61" s="6"/>
      <c r="D61" s="82"/>
      <c r="E61" s="378"/>
      <c r="F61" s="155"/>
      <c r="G61" s="132"/>
      <c r="H61" s="353"/>
      <c r="I61" s="180"/>
      <c r="J61" s="149"/>
      <c r="K61" s="246"/>
      <c r="L61" s="207" t="s">
        <v>124</v>
      </c>
      <c r="M61" s="330">
        <v>1</v>
      </c>
      <c r="N61" s="272"/>
      <c r="O61" s="195"/>
      <c r="Q61" s="195"/>
    </row>
    <row r="62" spans="1:21" s="158" customFormat="1" ht="15" customHeight="1" x14ac:dyDescent="0.2">
      <c r="A62" s="64"/>
      <c r="B62" s="371"/>
      <c r="C62" s="6"/>
      <c r="D62" s="82"/>
      <c r="E62" s="378"/>
      <c r="F62" s="155"/>
      <c r="G62" s="132"/>
      <c r="H62" s="353"/>
      <c r="I62" s="180"/>
      <c r="J62" s="149"/>
      <c r="K62" s="246"/>
      <c r="L62" s="207" t="s">
        <v>125</v>
      </c>
      <c r="M62" s="330">
        <v>2</v>
      </c>
      <c r="N62" s="272"/>
      <c r="O62" s="195"/>
    </row>
    <row r="63" spans="1:21" s="158" customFormat="1" ht="29.25" customHeight="1" x14ac:dyDescent="0.2">
      <c r="A63" s="64"/>
      <c r="B63" s="371"/>
      <c r="C63" s="6"/>
      <c r="D63" s="82"/>
      <c r="E63" s="378"/>
      <c r="F63" s="155"/>
      <c r="G63" s="132"/>
      <c r="H63" s="353"/>
      <c r="I63" s="181"/>
      <c r="J63" s="149"/>
      <c r="K63" s="246"/>
      <c r="L63" s="53" t="s">
        <v>126</v>
      </c>
      <c r="M63" s="331">
        <v>1</v>
      </c>
      <c r="N63" s="272"/>
      <c r="O63" s="195"/>
      <c r="T63" s="195"/>
      <c r="U63" s="195"/>
    </row>
    <row r="64" spans="1:21" s="158" customFormat="1" ht="15.75" customHeight="1" x14ac:dyDescent="0.2">
      <c r="A64" s="64"/>
      <c r="B64" s="371"/>
      <c r="C64" s="6"/>
      <c r="D64" s="136" t="s">
        <v>100</v>
      </c>
      <c r="E64" s="539" t="s">
        <v>60</v>
      </c>
      <c r="F64" s="95"/>
      <c r="G64" s="398">
        <v>11020101</v>
      </c>
      <c r="H64" s="353"/>
      <c r="I64" s="180"/>
      <c r="J64" s="50" t="s">
        <v>17</v>
      </c>
      <c r="K64" s="247">
        <f>724.6-40-27.6</f>
        <v>657</v>
      </c>
      <c r="L64" s="207" t="s">
        <v>152</v>
      </c>
      <c r="M64" s="330">
        <v>13</v>
      </c>
      <c r="O64" s="195"/>
      <c r="P64" s="195"/>
      <c r="Q64" s="195"/>
    </row>
    <row r="65" spans="1:19" s="158" customFormat="1" ht="15" customHeight="1" x14ac:dyDescent="0.2">
      <c r="A65" s="64"/>
      <c r="B65" s="371"/>
      <c r="C65" s="6"/>
      <c r="D65" s="82"/>
      <c r="E65" s="469"/>
      <c r="F65" s="95"/>
      <c r="G65" s="375"/>
      <c r="H65" s="353"/>
      <c r="I65" s="180"/>
      <c r="J65" s="149"/>
      <c r="K65" s="246"/>
      <c r="L65" s="208" t="s">
        <v>94</v>
      </c>
      <c r="M65" s="55">
        <v>13</v>
      </c>
      <c r="O65" s="195"/>
      <c r="P65" s="195"/>
    </row>
    <row r="66" spans="1:19" s="158" customFormat="1" ht="29.25" customHeight="1" x14ac:dyDescent="0.2">
      <c r="A66" s="64"/>
      <c r="B66" s="371"/>
      <c r="C66" s="6"/>
      <c r="D66" s="82"/>
      <c r="E66" s="361"/>
      <c r="F66" s="95"/>
      <c r="G66" s="375"/>
      <c r="H66" s="353"/>
      <c r="I66" s="180"/>
      <c r="J66" s="149"/>
      <c r="K66" s="246"/>
      <c r="L66" s="209" t="s">
        <v>164</v>
      </c>
      <c r="M66" s="55">
        <v>1</v>
      </c>
      <c r="O66" s="195"/>
      <c r="P66" s="195"/>
      <c r="Q66" s="195"/>
      <c r="S66" s="195"/>
    </row>
    <row r="67" spans="1:19" s="158" customFormat="1" ht="29.25" customHeight="1" x14ac:dyDescent="0.2">
      <c r="A67" s="64"/>
      <c r="B67" s="371"/>
      <c r="C67" s="6"/>
      <c r="D67" s="82"/>
      <c r="E67" s="361"/>
      <c r="F67" s="95"/>
      <c r="G67" s="375"/>
      <c r="H67" s="353"/>
      <c r="I67" s="180"/>
      <c r="J67" s="149"/>
      <c r="K67" s="246"/>
      <c r="L67" s="205" t="s">
        <v>128</v>
      </c>
      <c r="M67" s="55">
        <v>1</v>
      </c>
      <c r="O67" s="195"/>
      <c r="P67" s="195"/>
      <c r="R67" s="195"/>
    </row>
    <row r="68" spans="1:19" s="158" customFormat="1" ht="16.5" customHeight="1" x14ac:dyDescent="0.2">
      <c r="A68" s="64"/>
      <c r="B68" s="371"/>
      <c r="C68" s="6"/>
      <c r="D68" s="82"/>
      <c r="E68" s="361"/>
      <c r="F68" s="95"/>
      <c r="G68" s="375"/>
      <c r="H68" s="353"/>
      <c r="I68" s="180"/>
      <c r="J68" s="149"/>
      <c r="K68" s="246"/>
      <c r="L68" s="208" t="s">
        <v>129</v>
      </c>
      <c r="M68" s="55">
        <v>1</v>
      </c>
      <c r="O68" s="195"/>
      <c r="P68" s="195"/>
    </row>
    <row r="69" spans="1:19" s="158" customFormat="1" ht="15.75" customHeight="1" x14ac:dyDescent="0.2">
      <c r="A69" s="64"/>
      <c r="B69" s="371"/>
      <c r="C69" s="6"/>
      <c r="D69" s="82"/>
      <c r="E69" s="361"/>
      <c r="F69" s="95"/>
      <c r="G69" s="375"/>
      <c r="H69" s="353"/>
      <c r="I69" s="180"/>
      <c r="J69" s="149"/>
      <c r="K69" s="246"/>
      <c r="L69" s="208" t="s">
        <v>130</v>
      </c>
      <c r="M69" s="55">
        <v>1</v>
      </c>
      <c r="O69" s="195"/>
      <c r="P69" s="195"/>
      <c r="S69" s="195"/>
    </row>
    <row r="70" spans="1:19" s="158" customFormat="1" ht="29.25" customHeight="1" x14ac:dyDescent="0.2">
      <c r="A70" s="229"/>
      <c r="B70" s="230"/>
      <c r="C70" s="231"/>
      <c r="D70" s="154"/>
      <c r="E70" s="423"/>
      <c r="F70" s="340"/>
      <c r="G70" s="399"/>
      <c r="H70" s="233"/>
      <c r="I70" s="341"/>
      <c r="J70" s="148"/>
      <c r="K70" s="254"/>
      <c r="L70" s="208" t="s">
        <v>127</v>
      </c>
      <c r="M70" s="55"/>
      <c r="O70" s="195"/>
      <c r="P70" s="195"/>
    </row>
    <row r="71" spans="1:19" s="158" customFormat="1" ht="29.25" customHeight="1" x14ac:dyDescent="0.2">
      <c r="A71" s="64"/>
      <c r="B71" s="371"/>
      <c r="C71" s="356"/>
      <c r="D71" s="154" t="s">
        <v>101</v>
      </c>
      <c r="E71" s="421" t="s">
        <v>86</v>
      </c>
      <c r="F71" s="95"/>
      <c r="G71" s="108">
        <v>11020102</v>
      </c>
      <c r="H71" s="353"/>
      <c r="I71" s="181"/>
      <c r="J71" s="152" t="s">
        <v>17</v>
      </c>
      <c r="K71" s="254">
        <v>225</v>
      </c>
      <c r="L71" s="422" t="s">
        <v>165</v>
      </c>
      <c r="M71" s="198">
        <v>4</v>
      </c>
      <c r="O71" s="195"/>
      <c r="P71" s="195"/>
    </row>
    <row r="72" spans="1:19" s="158" customFormat="1" ht="29.25" customHeight="1" x14ac:dyDescent="0.2">
      <c r="A72" s="64"/>
      <c r="B72" s="371"/>
      <c r="C72" s="6"/>
      <c r="D72" s="82" t="s">
        <v>102</v>
      </c>
      <c r="E72" s="469" t="s">
        <v>64</v>
      </c>
      <c r="F72" s="95"/>
      <c r="G72" s="519">
        <v>11031001</v>
      </c>
      <c r="H72" s="130"/>
      <c r="I72" s="182"/>
      <c r="J72" s="34" t="s">
        <v>17</v>
      </c>
      <c r="K72" s="246">
        <v>10</v>
      </c>
      <c r="L72" s="210" t="s">
        <v>84</v>
      </c>
      <c r="M72" s="46">
        <v>6</v>
      </c>
      <c r="O72" s="195"/>
      <c r="P72" s="195"/>
      <c r="Q72" s="195"/>
      <c r="R72" s="195"/>
    </row>
    <row r="73" spans="1:19" s="158" customFormat="1" ht="15.75" customHeight="1" thickBot="1" x14ac:dyDescent="0.25">
      <c r="A73" s="65"/>
      <c r="B73" s="372"/>
      <c r="C73" s="7"/>
      <c r="D73" s="135"/>
      <c r="E73" s="518"/>
      <c r="F73" s="96"/>
      <c r="G73" s="520"/>
      <c r="H73" s="131"/>
      <c r="I73" s="183"/>
      <c r="J73" s="8" t="s">
        <v>18</v>
      </c>
      <c r="K73" s="255">
        <f>SUM(K30:K72)</f>
        <v>5338.3</v>
      </c>
      <c r="L73" s="211"/>
      <c r="M73" s="349"/>
      <c r="N73" s="272"/>
      <c r="S73" s="195"/>
    </row>
    <row r="74" spans="1:19" s="158" customFormat="1" ht="30.75" customHeight="1" x14ac:dyDescent="0.2">
      <c r="A74" s="66" t="s">
        <v>13</v>
      </c>
      <c r="B74" s="370" t="s">
        <v>19</v>
      </c>
      <c r="C74" s="5" t="s">
        <v>19</v>
      </c>
      <c r="D74" s="134"/>
      <c r="E74" s="390" t="s">
        <v>157</v>
      </c>
      <c r="F74" s="273"/>
      <c r="G74" s="274"/>
      <c r="H74" s="401" t="s">
        <v>16</v>
      </c>
      <c r="I74" s="521" t="s">
        <v>75</v>
      </c>
      <c r="J74" s="9"/>
      <c r="K74" s="256"/>
      <c r="L74" s="380" t="s">
        <v>158</v>
      </c>
      <c r="M74" s="348">
        <v>100</v>
      </c>
      <c r="O74" s="195"/>
      <c r="P74" s="195"/>
    </row>
    <row r="75" spans="1:19" s="158" customFormat="1" ht="30.75" customHeight="1" x14ac:dyDescent="0.2">
      <c r="A75" s="424"/>
      <c r="B75" s="425"/>
      <c r="C75" s="426"/>
      <c r="D75" s="133" t="s">
        <v>13</v>
      </c>
      <c r="E75" s="10" t="s">
        <v>31</v>
      </c>
      <c r="F75" s="275"/>
      <c r="G75" s="318">
        <v>11030608</v>
      </c>
      <c r="H75" s="90"/>
      <c r="I75" s="522"/>
      <c r="J75" s="196" t="s">
        <v>17</v>
      </c>
      <c r="K75" s="245">
        <v>433.4</v>
      </c>
      <c r="L75" s="206" t="s">
        <v>82</v>
      </c>
      <c r="M75" s="55">
        <v>210</v>
      </c>
      <c r="Q75" s="195"/>
      <c r="R75" s="195"/>
    </row>
    <row r="76" spans="1:19" s="158" customFormat="1" ht="30" customHeight="1" x14ac:dyDescent="0.2">
      <c r="A76" s="67"/>
      <c r="B76" s="371"/>
      <c r="C76" s="6"/>
      <c r="D76" s="82" t="s">
        <v>19</v>
      </c>
      <c r="E76" s="54" t="s">
        <v>131</v>
      </c>
      <c r="F76" s="275"/>
      <c r="G76" s="357">
        <v>1102020101</v>
      </c>
      <c r="H76" s="353"/>
      <c r="I76" s="180"/>
      <c r="J76" s="34" t="s">
        <v>17</v>
      </c>
      <c r="K76" s="246">
        <v>87.8</v>
      </c>
      <c r="L76" s="212" t="s">
        <v>81</v>
      </c>
      <c r="M76" s="31">
        <v>40</v>
      </c>
      <c r="O76" s="195"/>
      <c r="P76" s="195" t="s">
        <v>59</v>
      </c>
      <c r="Q76" s="195"/>
      <c r="R76" s="195"/>
    </row>
    <row r="77" spans="1:19" s="158" customFormat="1" ht="30" customHeight="1" x14ac:dyDescent="0.2">
      <c r="A77" s="67"/>
      <c r="B77" s="371"/>
      <c r="C77" s="6"/>
      <c r="D77" s="133" t="s">
        <v>21</v>
      </c>
      <c r="E77" s="146" t="s">
        <v>132</v>
      </c>
      <c r="F77" s="275"/>
      <c r="G77" s="276"/>
      <c r="H77" s="353"/>
      <c r="I77" s="180"/>
      <c r="J77" s="98" t="s">
        <v>17</v>
      </c>
      <c r="K77" s="245">
        <v>46</v>
      </c>
      <c r="L77" s="212" t="s">
        <v>81</v>
      </c>
      <c r="M77" s="13">
        <v>26</v>
      </c>
      <c r="O77" s="195"/>
      <c r="P77" s="195"/>
      <c r="Q77" s="195"/>
      <c r="R77" s="195"/>
    </row>
    <row r="78" spans="1:19" s="158" customFormat="1" ht="28.5" customHeight="1" x14ac:dyDescent="0.2">
      <c r="A78" s="67"/>
      <c r="B78" s="371"/>
      <c r="C78" s="6"/>
      <c r="D78" s="136" t="s">
        <v>33</v>
      </c>
      <c r="E78" s="10" t="s">
        <v>133</v>
      </c>
      <c r="F78" s="277"/>
      <c r="G78" s="318">
        <v>11020204</v>
      </c>
      <c r="H78" s="353"/>
      <c r="I78" s="181"/>
      <c r="J78" s="98" t="s">
        <v>17</v>
      </c>
      <c r="K78" s="278">
        <v>76.2</v>
      </c>
      <c r="L78" s="383" t="s">
        <v>166</v>
      </c>
      <c r="M78" s="13">
        <v>7</v>
      </c>
      <c r="P78" s="195"/>
      <c r="R78" s="195"/>
    </row>
    <row r="79" spans="1:19" s="158" customFormat="1" ht="15" customHeight="1" x14ac:dyDescent="0.2">
      <c r="A79" s="67"/>
      <c r="B79" s="371"/>
      <c r="C79" s="6"/>
      <c r="D79" s="136" t="s">
        <v>56</v>
      </c>
      <c r="E79" s="557" t="s">
        <v>32</v>
      </c>
      <c r="F79" s="277"/>
      <c r="G79" s="319">
        <v>11020202</v>
      </c>
      <c r="H79" s="353"/>
      <c r="I79" s="180"/>
      <c r="J79" s="235" t="s">
        <v>17</v>
      </c>
      <c r="K79" s="247">
        <v>27</v>
      </c>
      <c r="L79" s="553" t="s">
        <v>167</v>
      </c>
      <c r="M79" s="13">
        <v>313</v>
      </c>
      <c r="P79" s="195"/>
    </row>
    <row r="80" spans="1:19" s="158" customFormat="1" ht="15" customHeight="1" x14ac:dyDescent="0.2">
      <c r="A80" s="67"/>
      <c r="B80" s="371"/>
      <c r="C80" s="6"/>
      <c r="D80" s="82"/>
      <c r="E80" s="603"/>
      <c r="F80" s="279"/>
      <c r="G80" s="280"/>
      <c r="H80" s="353"/>
      <c r="I80" s="180"/>
      <c r="J80" s="196" t="s">
        <v>40</v>
      </c>
      <c r="K80" s="245">
        <v>18.600000000000001</v>
      </c>
      <c r="L80" s="602"/>
      <c r="M80" s="332"/>
      <c r="Q80" s="158" t="s">
        <v>59</v>
      </c>
    </row>
    <row r="81" spans="1:19" s="158" customFormat="1" ht="15" customHeight="1" thickBot="1" x14ac:dyDescent="0.25">
      <c r="A81" s="68"/>
      <c r="B81" s="372"/>
      <c r="C81" s="7"/>
      <c r="D81" s="135"/>
      <c r="E81" s="400"/>
      <c r="F81" s="281"/>
      <c r="G81" s="382"/>
      <c r="H81" s="402"/>
      <c r="I81" s="282"/>
      <c r="J81" s="385" t="s">
        <v>18</v>
      </c>
      <c r="K81" s="251">
        <f>SUM(K75:K80)</f>
        <v>689</v>
      </c>
      <c r="L81" s="381"/>
      <c r="M81" s="349"/>
      <c r="P81" s="195"/>
      <c r="Q81" s="195"/>
    </row>
    <row r="82" spans="1:19" s="158" customFormat="1" ht="27" customHeight="1" x14ac:dyDescent="0.2">
      <c r="A82" s="69" t="s">
        <v>13</v>
      </c>
      <c r="B82" s="370" t="s">
        <v>19</v>
      </c>
      <c r="C82" s="373" t="s">
        <v>21</v>
      </c>
      <c r="D82" s="134"/>
      <c r="E82" s="546" t="s">
        <v>134</v>
      </c>
      <c r="F82" s="161"/>
      <c r="G82" s="551">
        <v>11020205</v>
      </c>
      <c r="H82" s="401" t="s">
        <v>16</v>
      </c>
      <c r="I82" s="521" t="s">
        <v>75</v>
      </c>
      <c r="J82" s="162" t="s">
        <v>17</v>
      </c>
      <c r="K82" s="420">
        <v>581.1</v>
      </c>
      <c r="L82" s="540" t="s">
        <v>146</v>
      </c>
      <c r="M82" s="236">
        <v>2.9</v>
      </c>
    </row>
    <row r="83" spans="1:19" s="158" customFormat="1" ht="15.75" customHeight="1" thickBot="1" x14ac:dyDescent="0.25">
      <c r="A83" s="71"/>
      <c r="B83" s="372"/>
      <c r="C83" s="227"/>
      <c r="D83" s="135"/>
      <c r="E83" s="547"/>
      <c r="F83" s="163"/>
      <c r="G83" s="552"/>
      <c r="H83" s="402"/>
      <c r="I83" s="550"/>
      <c r="J83" s="407" t="s">
        <v>18</v>
      </c>
      <c r="K83" s="251">
        <f t="shared" ref="K83" si="1">+K82</f>
        <v>581.1</v>
      </c>
      <c r="L83" s="541"/>
      <c r="M83" s="349"/>
    </row>
    <row r="84" spans="1:19" s="158" customFormat="1" ht="17.25" customHeight="1" x14ac:dyDescent="0.2">
      <c r="A84" s="70" t="s">
        <v>13</v>
      </c>
      <c r="B84" s="371" t="s">
        <v>19</v>
      </c>
      <c r="C84" s="374" t="s">
        <v>33</v>
      </c>
      <c r="D84" s="82"/>
      <c r="E84" s="468" t="s">
        <v>135</v>
      </c>
      <c r="F84" s="156"/>
      <c r="G84" s="542">
        <v>11020406</v>
      </c>
      <c r="H84" s="401">
        <v>2</v>
      </c>
      <c r="I84" s="544" t="s">
        <v>75</v>
      </c>
      <c r="J84" s="162" t="s">
        <v>17</v>
      </c>
      <c r="K84" s="258">
        <f>156.5-63.5</f>
        <v>93</v>
      </c>
      <c r="L84" s="540" t="s">
        <v>136</v>
      </c>
      <c r="M84" s="93">
        <v>2019</v>
      </c>
      <c r="N84" s="157"/>
      <c r="R84" s="159"/>
      <c r="S84" s="157"/>
    </row>
    <row r="85" spans="1:19" s="158" customFormat="1" ht="15.75" customHeight="1" thickBot="1" x14ac:dyDescent="0.25">
      <c r="A85" s="70"/>
      <c r="B85" s="371"/>
      <c r="C85" s="374"/>
      <c r="D85" s="82"/>
      <c r="E85" s="469"/>
      <c r="F85" s="160"/>
      <c r="G85" s="543"/>
      <c r="H85" s="402"/>
      <c r="I85" s="545"/>
      <c r="J85" s="385" t="s">
        <v>18</v>
      </c>
      <c r="K85" s="259">
        <f>+K84</f>
        <v>93</v>
      </c>
      <c r="L85" s="541"/>
      <c r="M85" s="93"/>
      <c r="R85" s="159"/>
      <c r="S85" s="157"/>
    </row>
    <row r="86" spans="1:19" s="158" customFormat="1" ht="17.25" customHeight="1" x14ac:dyDescent="0.2">
      <c r="A86" s="69" t="s">
        <v>13</v>
      </c>
      <c r="B86" s="370" t="s">
        <v>19</v>
      </c>
      <c r="C86" s="373" t="s">
        <v>56</v>
      </c>
      <c r="D86" s="134"/>
      <c r="E86" s="546" t="s">
        <v>137</v>
      </c>
      <c r="F86" s="161"/>
      <c r="G86" s="548">
        <v>11020205</v>
      </c>
      <c r="H86" s="401" t="s">
        <v>16</v>
      </c>
      <c r="I86" s="521" t="s">
        <v>75</v>
      </c>
      <c r="J86" s="162" t="s">
        <v>17</v>
      </c>
      <c r="K86" s="257">
        <v>5.4</v>
      </c>
      <c r="L86" s="213" t="s">
        <v>138</v>
      </c>
      <c r="M86" s="240">
        <v>18</v>
      </c>
      <c r="N86" s="157"/>
      <c r="P86" s="195"/>
      <c r="S86" s="157"/>
    </row>
    <row r="87" spans="1:19" s="158" customFormat="1" ht="17.25" customHeight="1" thickBot="1" x14ac:dyDescent="0.25">
      <c r="A87" s="71"/>
      <c r="B87" s="372"/>
      <c r="C87" s="227"/>
      <c r="D87" s="135"/>
      <c r="E87" s="547"/>
      <c r="F87" s="163"/>
      <c r="G87" s="549"/>
      <c r="H87" s="402"/>
      <c r="I87" s="550"/>
      <c r="J87" s="407" t="s">
        <v>18</v>
      </c>
      <c r="K87" s="251">
        <f>+K86</f>
        <v>5.4</v>
      </c>
      <c r="L87" s="214" t="s">
        <v>139</v>
      </c>
      <c r="M87" s="333">
        <v>120</v>
      </c>
      <c r="S87" s="157"/>
    </row>
    <row r="88" spans="1:19" s="158" customFormat="1" ht="27" customHeight="1" x14ac:dyDescent="0.2">
      <c r="A88" s="69" t="s">
        <v>13</v>
      </c>
      <c r="B88" s="370" t="s">
        <v>19</v>
      </c>
      <c r="C88" s="373" t="s">
        <v>100</v>
      </c>
      <c r="D88" s="134"/>
      <c r="E88" s="546" t="s">
        <v>106</v>
      </c>
      <c r="F88" s="161"/>
      <c r="G88" s="548">
        <v>11020205</v>
      </c>
      <c r="H88" s="401">
        <v>1</v>
      </c>
      <c r="I88" s="521" t="s">
        <v>79</v>
      </c>
      <c r="J88" s="162" t="s">
        <v>17</v>
      </c>
      <c r="K88" s="260">
        <v>12.6</v>
      </c>
      <c r="L88" s="215" t="s">
        <v>153</v>
      </c>
      <c r="M88" s="222">
        <v>100</v>
      </c>
      <c r="N88" s="157"/>
      <c r="S88" s="157"/>
    </row>
    <row r="89" spans="1:19" s="158" customFormat="1" ht="18" customHeight="1" thickBot="1" x14ac:dyDescent="0.25">
      <c r="A89" s="71"/>
      <c r="B89" s="372"/>
      <c r="C89" s="227"/>
      <c r="D89" s="135"/>
      <c r="E89" s="547"/>
      <c r="F89" s="163"/>
      <c r="G89" s="549"/>
      <c r="H89" s="402"/>
      <c r="I89" s="550"/>
      <c r="J89" s="407" t="s">
        <v>18</v>
      </c>
      <c r="K89" s="249">
        <f>+K88</f>
        <v>12.6</v>
      </c>
      <c r="L89" s="211"/>
      <c r="M89" s="129"/>
      <c r="S89" s="157"/>
    </row>
    <row r="90" spans="1:19" s="158" customFormat="1" ht="15.75" customHeight="1" x14ac:dyDescent="0.2">
      <c r="A90" s="69" t="s">
        <v>13</v>
      </c>
      <c r="B90" s="370" t="s">
        <v>19</v>
      </c>
      <c r="C90" s="373" t="s">
        <v>101</v>
      </c>
      <c r="D90" s="82"/>
      <c r="E90" s="557" t="s">
        <v>87</v>
      </c>
      <c r="F90" s="283"/>
      <c r="G90" s="558">
        <v>11020406</v>
      </c>
      <c r="H90" s="284">
        <v>2</v>
      </c>
      <c r="I90" s="522" t="s">
        <v>75</v>
      </c>
      <c r="J90" s="98" t="s">
        <v>67</v>
      </c>
      <c r="K90" s="261">
        <v>17.7</v>
      </c>
      <c r="L90" s="553" t="s">
        <v>85</v>
      </c>
      <c r="M90" s="13">
        <v>2</v>
      </c>
    </row>
    <row r="91" spans="1:19" s="158" customFormat="1" ht="15.75" customHeight="1" thickBot="1" x14ac:dyDescent="0.25">
      <c r="A91" s="71"/>
      <c r="B91" s="372"/>
      <c r="C91" s="227"/>
      <c r="D91" s="135"/>
      <c r="E91" s="547"/>
      <c r="F91" s="163"/>
      <c r="G91" s="559"/>
      <c r="H91" s="402"/>
      <c r="I91" s="550"/>
      <c r="J91" s="385" t="s">
        <v>18</v>
      </c>
      <c r="K91" s="251">
        <f>SUM(K90:K90)</f>
        <v>17.7</v>
      </c>
      <c r="L91" s="541"/>
      <c r="M91" s="349"/>
    </row>
    <row r="92" spans="1:19" s="158" customFormat="1" ht="13.5" thickBot="1" x14ac:dyDescent="0.25">
      <c r="A92" s="369" t="s">
        <v>13</v>
      </c>
      <c r="B92" s="372" t="s">
        <v>19</v>
      </c>
      <c r="C92" s="554" t="s">
        <v>22</v>
      </c>
      <c r="D92" s="554"/>
      <c r="E92" s="554"/>
      <c r="F92" s="554"/>
      <c r="G92" s="554"/>
      <c r="H92" s="554"/>
      <c r="I92" s="554"/>
      <c r="J92" s="554"/>
      <c r="K92" s="285">
        <f>+K91+K83+K81+K73+K85+K87+K89</f>
        <v>6737.1</v>
      </c>
      <c r="L92" s="555"/>
      <c r="M92" s="556"/>
      <c r="Q92" s="195"/>
    </row>
    <row r="93" spans="1:19" s="158" customFormat="1" ht="15.75" customHeight="1" thickBot="1" x14ac:dyDescent="0.25">
      <c r="A93" s="72" t="s">
        <v>13</v>
      </c>
      <c r="B93" s="11" t="s">
        <v>21</v>
      </c>
      <c r="C93" s="524" t="s">
        <v>34</v>
      </c>
      <c r="D93" s="524"/>
      <c r="E93" s="524"/>
      <c r="F93" s="524"/>
      <c r="G93" s="569"/>
      <c r="H93" s="569"/>
      <c r="I93" s="569"/>
      <c r="J93" s="569"/>
      <c r="K93" s="569"/>
      <c r="L93" s="524"/>
      <c r="M93" s="525"/>
      <c r="Q93" s="195"/>
    </row>
    <row r="94" spans="1:19" s="158" customFormat="1" ht="27" customHeight="1" x14ac:dyDescent="0.2">
      <c r="A94" s="66" t="s">
        <v>13</v>
      </c>
      <c r="B94" s="507" t="s">
        <v>21</v>
      </c>
      <c r="C94" s="570" t="s">
        <v>13</v>
      </c>
      <c r="D94" s="396"/>
      <c r="E94" s="546" t="s">
        <v>140</v>
      </c>
      <c r="F94" s="168"/>
      <c r="G94" s="169"/>
      <c r="H94" s="164">
        <v>2</v>
      </c>
      <c r="I94" s="572"/>
      <c r="J94" s="165" t="s">
        <v>17</v>
      </c>
      <c r="K94" s="260">
        <v>18</v>
      </c>
      <c r="L94" s="166" t="s">
        <v>141</v>
      </c>
      <c r="M94" s="222">
        <v>1</v>
      </c>
      <c r="N94" s="157"/>
    </row>
    <row r="95" spans="1:19" s="158" customFormat="1" ht="16.5" customHeight="1" thickBot="1" x14ac:dyDescent="0.25">
      <c r="A95" s="68"/>
      <c r="B95" s="509"/>
      <c r="C95" s="571"/>
      <c r="D95" s="396"/>
      <c r="E95" s="547"/>
      <c r="F95" s="170"/>
      <c r="G95" s="171"/>
      <c r="H95" s="172"/>
      <c r="I95" s="573"/>
      <c r="J95" s="386" t="s">
        <v>18</v>
      </c>
      <c r="K95" s="255">
        <f>+K94</f>
        <v>18</v>
      </c>
      <c r="L95" s="173"/>
      <c r="M95" s="129"/>
      <c r="N95" s="157"/>
    </row>
    <row r="96" spans="1:19" s="158" customFormat="1" ht="15.75" customHeight="1" x14ac:dyDescent="0.2">
      <c r="A96" s="73" t="s">
        <v>13</v>
      </c>
      <c r="B96" s="45" t="s">
        <v>21</v>
      </c>
      <c r="C96" s="12" t="s">
        <v>19</v>
      </c>
      <c r="D96" s="137"/>
      <c r="E96" s="574" t="s">
        <v>37</v>
      </c>
      <c r="F96" s="35"/>
      <c r="G96" s="110"/>
      <c r="H96" s="29"/>
      <c r="I96" s="184"/>
      <c r="J96" s="411"/>
      <c r="K96" s="260"/>
      <c r="L96" s="116"/>
      <c r="M96" s="327"/>
      <c r="O96" s="195"/>
      <c r="P96" s="195"/>
    </row>
    <row r="97" spans="1:29" s="158" customFormat="1" ht="15.75" customHeight="1" x14ac:dyDescent="0.2">
      <c r="A97" s="74"/>
      <c r="B97" s="234"/>
      <c r="C97" s="354"/>
      <c r="D97" s="396"/>
      <c r="E97" s="575"/>
      <c r="F97" s="36"/>
      <c r="G97" s="111"/>
      <c r="H97" s="60"/>
      <c r="I97" s="185"/>
      <c r="J97" s="412"/>
      <c r="K97" s="262"/>
      <c r="L97" s="117"/>
      <c r="M97" s="328"/>
      <c r="O97" s="195"/>
      <c r="P97" s="195"/>
    </row>
    <row r="98" spans="1:29" s="158" customFormat="1" ht="29.25" customHeight="1" x14ac:dyDescent="0.2">
      <c r="A98" s="70"/>
      <c r="B98" s="371"/>
      <c r="C98" s="354"/>
      <c r="D98" s="395" t="s">
        <v>13</v>
      </c>
      <c r="E98" s="394" t="s">
        <v>72</v>
      </c>
      <c r="F98" s="286" t="s">
        <v>35</v>
      </c>
      <c r="G98" s="558">
        <v>1101012101</v>
      </c>
      <c r="H98" s="287">
        <v>5</v>
      </c>
      <c r="I98" s="288" t="s">
        <v>71</v>
      </c>
      <c r="J98" s="413"/>
      <c r="K98" s="261"/>
      <c r="L98" s="145"/>
      <c r="M98" s="55"/>
      <c r="N98" s="289"/>
      <c r="O98" s="197"/>
      <c r="P98" s="290"/>
      <c r="Q98" s="88"/>
      <c r="R98" s="89"/>
      <c r="S98" s="290"/>
      <c r="T98" s="290"/>
    </row>
    <row r="99" spans="1:29" s="158" customFormat="1" ht="13.5" customHeight="1" x14ac:dyDescent="0.2">
      <c r="A99" s="70"/>
      <c r="B99" s="371"/>
      <c r="C99" s="354"/>
      <c r="D99" s="396"/>
      <c r="E99" s="291" t="s">
        <v>70</v>
      </c>
      <c r="F99" s="567" t="s">
        <v>39</v>
      </c>
      <c r="G99" s="566"/>
      <c r="H99" s="223"/>
      <c r="I99" s="292"/>
      <c r="J99" s="414" t="s">
        <v>17</v>
      </c>
      <c r="K99" s="261">
        <v>2.8</v>
      </c>
      <c r="L99" s="343" t="s">
        <v>38</v>
      </c>
      <c r="M99" s="93">
        <v>50</v>
      </c>
      <c r="O99" s="293"/>
      <c r="P99" s="121"/>
      <c r="Q99" s="147"/>
      <c r="R99" s="194"/>
      <c r="S99" s="290"/>
      <c r="T99" s="290"/>
    </row>
    <row r="100" spans="1:29" s="158" customFormat="1" ht="13.5" customHeight="1" x14ac:dyDescent="0.2">
      <c r="A100" s="70"/>
      <c r="B100" s="371"/>
      <c r="C100" s="354"/>
      <c r="D100" s="396"/>
      <c r="E100" s="294"/>
      <c r="F100" s="568"/>
      <c r="G100" s="566"/>
      <c r="H100" s="223"/>
      <c r="I100" s="292"/>
      <c r="J100" s="414" t="s">
        <v>67</v>
      </c>
      <c r="K100" s="261">
        <v>1000</v>
      </c>
      <c r="L100" s="350"/>
      <c r="M100" s="93"/>
      <c r="N100" s="295"/>
      <c r="O100" s="295"/>
      <c r="P100" s="295"/>
      <c r="Q100" s="147"/>
      <c r="R100" s="194"/>
      <c r="S100" s="290"/>
      <c r="T100" s="290"/>
    </row>
    <row r="101" spans="1:29" s="158" customFormat="1" ht="13.5" customHeight="1" x14ac:dyDescent="0.2">
      <c r="A101" s="70"/>
      <c r="B101" s="371"/>
      <c r="C101" s="354"/>
      <c r="D101" s="396"/>
      <c r="E101" s="294"/>
      <c r="F101" s="568"/>
      <c r="G101" s="388"/>
      <c r="H101" s="223"/>
      <c r="I101" s="292"/>
      <c r="J101" s="415" t="s">
        <v>36</v>
      </c>
      <c r="K101" s="261">
        <v>51.5</v>
      </c>
      <c r="L101" s="350"/>
      <c r="M101" s="93"/>
      <c r="N101" s="295"/>
      <c r="O101" s="295"/>
      <c r="P101" s="295"/>
      <c r="Q101" s="193"/>
      <c r="R101" s="89"/>
      <c r="S101" s="290"/>
      <c r="T101" s="290"/>
    </row>
    <row r="102" spans="1:29" s="158" customFormat="1" ht="13.5" customHeight="1" x14ac:dyDescent="0.2">
      <c r="A102" s="70"/>
      <c r="B102" s="371"/>
      <c r="C102" s="354"/>
      <c r="D102" s="396"/>
      <c r="E102" s="294"/>
      <c r="F102" s="568"/>
      <c r="G102" s="296"/>
      <c r="H102" s="223"/>
      <c r="I102" s="292"/>
      <c r="J102" s="414" t="s">
        <v>69</v>
      </c>
      <c r="K102" s="261">
        <v>583.20000000000005</v>
      </c>
      <c r="L102" s="350"/>
      <c r="M102" s="93"/>
      <c r="N102" s="295"/>
      <c r="O102" s="295"/>
      <c r="P102" s="295"/>
      <c r="Q102" s="88"/>
      <c r="R102" s="89"/>
      <c r="S102" s="290"/>
      <c r="T102" s="290"/>
    </row>
    <row r="103" spans="1:29" s="158" customFormat="1" ht="13.5" customHeight="1" x14ac:dyDescent="0.2">
      <c r="A103" s="70"/>
      <c r="B103" s="371"/>
      <c r="C103" s="354"/>
      <c r="D103" s="396"/>
      <c r="E103" s="294"/>
      <c r="F103" s="389"/>
      <c r="G103" s="342"/>
      <c r="H103" s="223"/>
      <c r="I103" s="292"/>
      <c r="J103" s="414" t="s">
        <v>147</v>
      </c>
      <c r="K103" s="261">
        <v>906.8</v>
      </c>
      <c r="L103" s="350"/>
      <c r="M103" s="93"/>
      <c r="N103" s="295"/>
      <c r="O103" s="295"/>
      <c r="P103" s="295"/>
      <c r="Q103" s="88"/>
      <c r="R103" s="89"/>
      <c r="S103" s="290"/>
      <c r="T103" s="290"/>
    </row>
    <row r="104" spans="1:29" s="158" customFormat="1" ht="13.5" customHeight="1" x14ac:dyDescent="0.2">
      <c r="A104" s="70"/>
      <c r="B104" s="371"/>
      <c r="C104" s="354"/>
      <c r="D104" s="396"/>
      <c r="E104" s="291" t="s">
        <v>179</v>
      </c>
      <c r="F104" s="389"/>
      <c r="G104" s="342"/>
      <c r="H104" s="223"/>
      <c r="I104" s="292"/>
      <c r="J104" s="414" t="s">
        <v>147</v>
      </c>
      <c r="K104" s="261">
        <f>1993.2-200</f>
        <v>1793.2</v>
      </c>
      <c r="L104" s="343" t="s">
        <v>38</v>
      </c>
      <c r="M104" s="55">
        <v>40</v>
      </c>
      <c r="O104" s="293"/>
      <c r="P104" s="121"/>
      <c r="Q104" s="147"/>
      <c r="R104" s="194"/>
      <c r="S104" s="290"/>
      <c r="T104" s="290"/>
    </row>
    <row r="105" spans="1:29" s="158" customFormat="1" ht="13.5" customHeight="1" x14ac:dyDescent="0.2">
      <c r="A105" s="70"/>
      <c r="B105" s="371"/>
      <c r="C105" s="354"/>
      <c r="D105" s="581" t="s">
        <v>19</v>
      </c>
      <c r="E105" s="580" t="s">
        <v>171</v>
      </c>
      <c r="F105" s="578" t="s">
        <v>35</v>
      </c>
      <c r="G105" s="297">
        <v>11010116</v>
      </c>
      <c r="H105" s="576">
        <v>5</v>
      </c>
      <c r="I105" s="633" t="s">
        <v>71</v>
      </c>
      <c r="J105" s="413" t="s">
        <v>17</v>
      </c>
      <c r="K105" s="358">
        <v>484.3</v>
      </c>
      <c r="L105" s="606" t="s">
        <v>41</v>
      </c>
      <c r="M105" s="92">
        <v>60</v>
      </c>
      <c r="N105" s="289"/>
      <c r="O105" s="197"/>
      <c r="P105" s="290"/>
      <c r="Q105" s="197"/>
      <c r="R105" s="290"/>
      <c r="S105" s="197"/>
      <c r="T105" s="197"/>
    </row>
    <row r="106" spans="1:29" s="158" customFormat="1" ht="13.5" customHeight="1" x14ac:dyDescent="0.2">
      <c r="A106" s="70"/>
      <c r="B106" s="371"/>
      <c r="C106" s="354"/>
      <c r="D106" s="582"/>
      <c r="E106" s="575"/>
      <c r="F106" s="579"/>
      <c r="G106" s="298"/>
      <c r="H106" s="577"/>
      <c r="I106" s="634"/>
      <c r="J106" s="413" t="s">
        <v>67</v>
      </c>
      <c r="K106" s="359">
        <v>1044.8</v>
      </c>
      <c r="L106" s="632"/>
      <c r="M106" s="93"/>
      <c r="N106" s="289"/>
      <c r="O106" s="197"/>
      <c r="P106" s="290"/>
      <c r="Q106" s="197"/>
      <c r="R106" s="290"/>
      <c r="S106" s="197"/>
      <c r="T106" s="197"/>
    </row>
    <row r="107" spans="1:29" s="158" customFormat="1" ht="13.5" customHeight="1" x14ac:dyDescent="0.2">
      <c r="A107" s="70"/>
      <c r="B107" s="371"/>
      <c r="C107" s="354"/>
      <c r="D107" s="396"/>
      <c r="E107" s="391"/>
      <c r="F107" s="321"/>
      <c r="G107" s="322"/>
      <c r="H107" s="393"/>
      <c r="I107" s="409"/>
      <c r="J107" s="413" t="s">
        <v>36</v>
      </c>
      <c r="K107" s="360">
        <v>0</v>
      </c>
      <c r="L107" s="350"/>
      <c r="M107" s="93"/>
      <c r="N107" s="289"/>
      <c r="O107" s="197"/>
      <c r="P107" s="290"/>
      <c r="Q107" s="197"/>
      <c r="R107" s="290"/>
      <c r="S107" s="197"/>
      <c r="T107" s="197"/>
    </row>
    <row r="108" spans="1:29" s="158" customFormat="1" ht="45" customHeight="1" x14ac:dyDescent="0.2">
      <c r="A108" s="70"/>
      <c r="B108" s="371"/>
      <c r="C108" s="354"/>
      <c r="D108" s="410" t="s">
        <v>21</v>
      </c>
      <c r="E108" s="557" t="s">
        <v>182</v>
      </c>
      <c r="F108" s="416"/>
      <c r="G108" s="417"/>
      <c r="H108" s="392">
        <v>2</v>
      </c>
      <c r="I108" s="406" t="s">
        <v>75</v>
      </c>
      <c r="J108" s="413" t="s">
        <v>17</v>
      </c>
      <c r="K108" s="358">
        <v>14.6</v>
      </c>
      <c r="L108" s="343" t="s">
        <v>183</v>
      </c>
      <c r="M108" s="92">
        <v>2</v>
      </c>
      <c r="N108" s="289"/>
      <c r="O108" s="197"/>
      <c r="P108" s="290"/>
      <c r="Q108" s="197"/>
      <c r="R108" s="290"/>
      <c r="S108" s="197"/>
      <c r="T108" s="197"/>
    </row>
    <row r="109" spans="1:29" s="158" customFormat="1" ht="13.5" customHeight="1" thickBot="1" x14ac:dyDescent="0.25">
      <c r="A109" s="75"/>
      <c r="B109" s="44"/>
      <c r="C109" s="22"/>
      <c r="D109" s="22"/>
      <c r="E109" s="547"/>
      <c r="F109" s="300"/>
      <c r="G109" s="301"/>
      <c r="H109" s="302"/>
      <c r="I109" s="560" t="s">
        <v>42</v>
      </c>
      <c r="J109" s="561"/>
      <c r="K109" s="255">
        <f>SUM(K98:K108)</f>
        <v>5881.2000000000007</v>
      </c>
      <c r="L109" s="173"/>
      <c r="M109" s="129"/>
      <c r="N109" s="157"/>
      <c r="O109" s="157"/>
      <c r="P109" s="299"/>
    </row>
    <row r="110" spans="1:29" s="158" customFormat="1" ht="43.5" customHeight="1" x14ac:dyDescent="0.2">
      <c r="A110" s="428" t="s">
        <v>13</v>
      </c>
      <c r="B110" s="429" t="s">
        <v>21</v>
      </c>
      <c r="C110" s="430" t="s">
        <v>21</v>
      </c>
      <c r="D110" s="431"/>
      <c r="E110" s="47" t="s">
        <v>43</v>
      </c>
      <c r="F110" s="97"/>
      <c r="G110" s="104"/>
      <c r="H110" s="123"/>
      <c r="I110" s="432"/>
      <c r="J110" s="162" t="s">
        <v>17</v>
      </c>
      <c r="K110" s="303"/>
      <c r="L110" s="119"/>
      <c r="M110" s="94"/>
      <c r="Q110" s="195"/>
      <c r="R110" s="195"/>
      <c r="V110" s="195"/>
    </row>
    <row r="111" spans="1:29" s="158" customFormat="1" ht="29.25" customHeight="1" x14ac:dyDescent="0.2">
      <c r="A111" s="74"/>
      <c r="B111" s="234"/>
      <c r="C111" s="354"/>
      <c r="D111" s="396" t="s">
        <v>13</v>
      </c>
      <c r="E111" s="583" t="s">
        <v>61</v>
      </c>
      <c r="F111" s="52"/>
      <c r="G111" s="474">
        <v>11010130</v>
      </c>
      <c r="H111" s="427">
        <v>2</v>
      </c>
      <c r="I111" s="367" t="s">
        <v>75</v>
      </c>
      <c r="J111" s="397" t="s">
        <v>17</v>
      </c>
      <c r="K111" s="254">
        <v>5</v>
      </c>
      <c r="L111" s="43" t="s">
        <v>142</v>
      </c>
      <c r="M111" s="93">
        <v>100</v>
      </c>
      <c r="N111" s="120"/>
      <c r="P111" s="25"/>
    </row>
    <row r="112" spans="1:29" s="158" customFormat="1" ht="27.75" customHeight="1" x14ac:dyDescent="0.2">
      <c r="A112" s="67"/>
      <c r="B112" s="371"/>
      <c r="C112" s="352"/>
      <c r="D112" s="140"/>
      <c r="E112" s="583"/>
      <c r="F112" s="32"/>
      <c r="G112" s="474"/>
      <c r="H112" s="124"/>
      <c r="I112" s="387"/>
      <c r="J112" s="167" t="s">
        <v>17</v>
      </c>
      <c r="K112" s="245">
        <v>1.4</v>
      </c>
      <c r="L112" s="207" t="s">
        <v>159</v>
      </c>
      <c r="M112" s="55">
        <v>100</v>
      </c>
      <c r="N112" s="405"/>
      <c r="O112" s="27"/>
      <c r="P112" s="195"/>
      <c r="Q112" s="195"/>
      <c r="AC112" s="195"/>
    </row>
    <row r="113" spans="1:20" s="158" customFormat="1" ht="43.5" customHeight="1" x14ac:dyDescent="0.2">
      <c r="A113" s="67"/>
      <c r="B113" s="371"/>
      <c r="C113" s="352"/>
      <c r="D113" s="140"/>
      <c r="E113" s="48"/>
      <c r="F113" s="32"/>
      <c r="G113" s="112"/>
      <c r="H113" s="124"/>
      <c r="I113" s="186"/>
      <c r="J113" s="125" t="s">
        <v>17</v>
      </c>
      <c r="K113" s="254">
        <v>6</v>
      </c>
      <c r="L113" s="150" t="s">
        <v>160</v>
      </c>
      <c r="M113" s="198">
        <v>3</v>
      </c>
      <c r="N113" s="405"/>
      <c r="P113" s="25"/>
      <c r="R113" s="195"/>
    </row>
    <row r="114" spans="1:20" s="158" customFormat="1" ht="43.5" customHeight="1" x14ac:dyDescent="0.2">
      <c r="A114" s="67"/>
      <c r="B114" s="371"/>
      <c r="C114" s="352"/>
      <c r="D114" s="140"/>
      <c r="E114" s="48"/>
      <c r="F114" s="32"/>
      <c r="G114" s="112"/>
      <c r="H114" s="124"/>
      <c r="I114" s="186"/>
      <c r="J114" s="397" t="s">
        <v>17</v>
      </c>
      <c r="K114" s="254">
        <v>29</v>
      </c>
      <c r="L114" s="43" t="s">
        <v>161</v>
      </c>
      <c r="M114" s="93">
        <v>100</v>
      </c>
      <c r="N114" s="405"/>
      <c r="P114" s="25"/>
      <c r="R114" s="195"/>
      <c r="T114" s="195"/>
    </row>
    <row r="115" spans="1:20" s="158" customFormat="1" ht="54" customHeight="1" x14ac:dyDescent="0.2">
      <c r="A115" s="67"/>
      <c r="B115" s="371"/>
      <c r="C115" s="352"/>
      <c r="D115" s="140"/>
      <c r="E115" s="48"/>
      <c r="F115" s="32"/>
      <c r="G115" s="112"/>
      <c r="H115" s="124"/>
      <c r="I115" s="186"/>
      <c r="J115" s="167" t="s">
        <v>17</v>
      </c>
      <c r="K115" s="245">
        <v>54.6</v>
      </c>
      <c r="L115" s="207" t="s">
        <v>162</v>
      </c>
      <c r="M115" s="55">
        <v>100</v>
      </c>
      <c r="N115" s="405"/>
      <c r="P115" s="25"/>
      <c r="R115" s="195"/>
    </row>
    <row r="116" spans="1:20" s="158" customFormat="1" ht="29.25" customHeight="1" x14ac:dyDescent="0.2">
      <c r="A116" s="67"/>
      <c r="B116" s="371"/>
      <c r="C116" s="352"/>
      <c r="D116" s="140"/>
      <c r="E116" s="48"/>
      <c r="F116" s="32"/>
      <c r="G116" s="112"/>
      <c r="H116" s="124"/>
      <c r="I116" s="186"/>
      <c r="J116" s="50" t="s">
        <v>67</v>
      </c>
      <c r="K116" s="247">
        <v>35</v>
      </c>
      <c r="L116" s="53" t="s">
        <v>184</v>
      </c>
      <c r="M116" s="92">
        <v>100</v>
      </c>
      <c r="N116" s="405"/>
      <c r="P116" s="25"/>
      <c r="R116" s="195"/>
    </row>
    <row r="117" spans="1:20" s="158" customFormat="1" ht="28.5" customHeight="1" x14ac:dyDescent="0.2">
      <c r="A117" s="67"/>
      <c r="B117" s="371"/>
      <c r="C117" s="352"/>
      <c r="D117" s="140"/>
      <c r="E117" s="48"/>
      <c r="F117" s="337"/>
      <c r="G117" s="112"/>
      <c r="H117" s="418" t="s">
        <v>169</v>
      </c>
      <c r="I117" s="562" t="s">
        <v>76</v>
      </c>
      <c r="J117" s="419" t="s">
        <v>17</v>
      </c>
      <c r="K117" s="250">
        <v>60.6</v>
      </c>
      <c r="L117" s="564" t="s">
        <v>168</v>
      </c>
      <c r="M117" s="13">
        <v>100</v>
      </c>
      <c r="N117" s="405"/>
      <c r="P117" s="25"/>
      <c r="R117" s="195"/>
      <c r="S117" s="195"/>
    </row>
    <row r="118" spans="1:20" s="158" customFormat="1" ht="14.25" customHeight="1" x14ac:dyDescent="0.2">
      <c r="A118" s="67"/>
      <c r="B118" s="371"/>
      <c r="C118" s="352"/>
      <c r="D118" s="141"/>
      <c r="E118" s="48"/>
      <c r="F118" s="32"/>
      <c r="G118" s="112"/>
      <c r="H118" s="352"/>
      <c r="I118" s="563"/>
      <c r="J118" s="433" t="s">
        <v>18</v>
      </c>
      <c r="K118" s="434">
        <f>SUM(K111:K117)</f>
        <v>191.6</v>
      </c>
      <c r="L118" s="565"/>
      <c r="M118" s="435"/>
      <c r="N118" s="405"/>
      <c r="O118" s="27"/>
      <c r="P118" s="195"/>
      <c r="Q118" s="195"/>
    </row>
    <row r="119" spans="1:20" s="158" customFormat="1" ht="29.25" customHeight="1" x14ac:dyDescent="0.2">
      <c r="A119" s="67"/>
      <c r="B119" s="371"/>
      <c r="C119" s="352"/>
      <c r="D119" s="140" t="s">
        <v>19</v>
      </c>
      <c r="E119" s="635" t="s">
        <v>77</v>
      </c>
      <c r="F119" s="49"/>
      <c r="G119" s="636" t="s">
        <v>91</v>
      </c>
      <c r="H119" s="436" t="s">
        <v>16</v>
      </c>
      <c r="I119" s="437" t="s">
        <v>75</v>
      </c>
      <c r="J119" s="167" t="s">
        <v>17</v>
      </c>
      <c r="K119" s="245">
        <v>2.4</v>
      </c>
      <c r="L119" s="438" t="s">
        <v>143</v>
      </c>
      <c r="M119" s="55">
        <v>100</v>
      </c>
      <c r="N119" s="405"/>
      <c r="O119" s="27"/>
      <c r="P119" s="195"/>
      <c r="Q119" s="195"/>
      <c r="R119" s="195"/>
    </row>
    <row r="120" spans="1:20" s="158" customFormat="1" ht="16.5" customHeight="1" x14ac:dyDescent="0.2">
      <c r="A120" s="67"/>
      <c r="B120" s="371"/>
      <c r="C120" s="352"/>
      <c r="D120" s="140"/>
      <c r="E120" s="583"/>
      <c r="F120" s="32"/>
      <c r="G120" s="637"/>
      <c r="H120" s="352"/>
      <c r="I120" s="187"/>
      <c r="J120" s="167" t="s">
        <v>17</v>
      </c>
      <c r="K120" s="245">
        <v>7</v>
      </c>
      <c r="L120" s="604" t="s">
        <v>149</v>
      </c>
      <c r="M120" s="92">
        <v>100</v>
      </c>
      <c r="N120" s="405"/>
      <c r="O120" s="27"/>
      <c r="P120" s="195"/>
      <c r="Q120" s="195"/>
      <c r="R120" s="195"/>
      <c r="S120" s="195"/>
    </row>
    <row r="121" spans="1:20" s="158" customFormat="1" ht="14.25" customHeight="1" x14ac:dyDescent="0.2">
      <c r="A121" s="67"/>
      <c r="B121" s="371"/>
      <c r="C121" s="352"/>
      <c r="D121" s="140"/>
      <c r="E121" s="48"/>
      <c r="F121" s="127"/>
      <c r="G121" s="128"/>
      <c r="H121" s="177"/>
      <c r="I121" s="188"/>
      <c r="J121" s="99" t="s">
        <v>18</v>
      </c>
      <c r="K121" s="263">
        <f>SUM(K119:K120)</f>
        <v>9.4</v>
      </c>
      <c r="L121" s="605"/>
      <c r="M121" s="198"/>
      <c r="N121" s="28"/>
      <c r="O121" s="195"/>
      <c r="P121" s="195"/>
      <c r="R121" s="195"/>
      <c r="S121" s="195"/>
    </row>
    <row r="122" spans="1:20" s="158" customFormat="1" ht="30" customHeight="1" x14ac:dyDescent="0.2">
      <c r="A122" s="70"/>
      <c r="B122" s="371"/>
      <c r="C122" s="352"/>
      <c r="D122" s="142" t="s">
        <v>21</v>
      </c>
      <c r="E122" s="635" t="s">
        <v>98</v>
      </c>
      <c r="F122" s="49"/>
      <c r="G122" s="126"/>
      <c r="H122" s="176" t="s">
        <v>16</v>
      </c>
      <c r="I122" s="220" t="s">
        <v>75</v>
      </c>
      <c r="J122" s="148" t="s">
        <v>17</v>
      </c>
      <c r="K122" s="245">
        <v>100</v>
      </c>
      <c r="L122" s="639" t="s">
        <v>99</v>
      </c>
      <c r="M122" s="144">
        <v>50</v>
      </c>
      <c r="N122" s="28"/>
      <c r="O122" s="195"/>
      <c r="P122" s="195"/>
      <c r="R122" s="195"/>
      <c r="S122" s="195"/>
    </row>
    <row r="123" spans="1:20" s="158" customFormat="1" ht="14.25" customHeight="1" x14ac:dyDescent="0.2">
      <c r="A123" s="70"/>
      <c r="B123" s="371"/>
      <c r="C123" s="352"/>
      <c r="D123" s="141"/>
      <c r="E123" s="638"/>
      <c r="F123" s="127"/>
      <c r="G123" s="128"/>
      <c r="H123" s="177"/>
      <c r="I123" s="221"/>
      <c r="J123" s="56" t="s">
        <v>18</v>
      </c>
      <c r="K123" s="263">
        <f>SUM(K122)</f>
        <v>100</v>
      </c>
      <c r="L123" s="640"/>
      <c r="M123" s="143"/>
      <c r="N123" s="28"/>
      <c r="O123" s="195"/>
      <c r="P123" s="195"/>
      <c r="R123" s="195"/>
      <c r="S123" s="195"/>
    </row>
    <row r="124" spans="1:20" s="158" customFormat="1" ht="15.75" customHeight="1" x14ac:dyDescent="0.2">
      <c r="A124" s="70"/>
      <c r="B124" s="371"/>
      <c r="C124" s="354"/>
      <c r="D124" s="396" t="s">
        <v>33</v>
      </c>
      <c r="E124" s="53" t="s">
        <v>62</v>
      </c>
      <c r="F124" s="101"/>
      <c r="G124" s="587">
        <v>11010100</v>
      </c>
      <c r="H124" s="153">
        <v>6</v>
      </c>
      <c r="I124" s="589" t="s">
        <v>76</v>
      </c>
      <c r="J124" s="58" t="s">
        <v>17</v>
      </c>
      <c r="K124" s="264">
        <v>153.1</v>
      </c>
      <c r="L124" s="41" t="s">
        <v>63</v>
      </c>
      <c r="M124" s="91">
        <v>6</v>
      </c>
      <c r="N124" s="28"/>
      <c r="O124" s="195"/>
      <c r="S124" s="195"/>
    </row>
    <row r="125" spans="1:20" s="158" customFormat="1" ht="15.75" customHeight="1" x14ac:dyDescent="0.2">
      <c r="A125" s="70"/>
      <c r="B125" s="371"/>
      <c r="C125" s="354"/>
      <c r="D125" s="396"/>
      <c r="E125" s="43"/>
      <c r="F125" s="33"/>
      <c r="G125" s="519"/>
      <c r="H125" s="226"/>
      <c r="I125" s="589"/>
      <c r="J125" s="58" t="s">
        <v>67</v>
      </c>
      <c r="K125" s="264">
        <v>28.7</v>
      </c>
      <c r="L125" s="41"/>
      <c r="M125" s="90"/>
      <c r="N125" s="28"/>
      <c r="O125" s="195"/>
      <c r="S125" s="195"/>
    </row>
    <row r="126" spans="1:20" s="158" customFormat="1" ht="17.25" customHeight="1" x14ac:dyDescent="0.2">
      <c r="A126" s="70"/>
      <c r="B126" s="371"/>
      <c r="C126" s="354"/>
      <c r="D126" s="396"/>
      <c r="E126" s="43"/>
      <c r="F126" s="42"/>
      <c r="G126" s="588"/>
      <c r="H126" s="304"/>
      <c r="I126" s="590"/>
      <c r="J126" s="56" t="s">
        <v>18</v>
      </c>
      <c r="K126" s="265">
        <f>SUM(K124:K125)</f>
        <v>181.79999999999998</v>
      </c>
      <c r="L126" s="41"/>
      <c r="M126" s="90"/>
      <c r="N126" s="405"/>
    </row>
    <row r="127" spans="1:20" s="158" customFormat="1" ht="13.5" customHeight="1" thickBot="1" x14ac:dyDescent="0.25">
      <c r="A127" s="67"/>
      <c r="B127" s="371"/>
      <c r="C127" s="352"/>
      <c r="D127" s="140"/>
      <c r="E127" s="404"/>
      <c r="F127" s="174"/>
      <c r="G127" s="175"/>
      <c r="H127" s="178"/>
      <c r="I127" s="591" t="s">
        <v>42</v>
      </c>
      <c r="J127" s="591"/>
      <c r="K127" s="249">
        <f>+K126+K121+K118+K123</f>
        <v>482.79999999999995</v>
      </c>
      <c r="L127" s="216"/>
      <c r="M127" s="351"/>
      <c r="N127" s="305"/>
    </row>
    <row r="128" spans="1:20" s="158" customFormat="1" ht="16.5" customHeight="1" x14ac:dyDescent="0.2">
      <c r="A128" s="66" t="s">
        <v>13</v>
      </c>
      <c r="B128" s="507" t="s">
        <v>21</v>
      </c>
      <c r="C128" s="570" t="s">
        <v>33</v>
      </c>
      <c r="D128" s="138"/>
      <c r="E128" s="592" t="s">
        <v>78</v>
      </c>
      <c r="F128" s="594"/>
      <c r="G128" s="473">
        <v>11020404</v>
      </c>
      <c r="H128" s="596">
        <v>1</v>
      </c>
      <c r="I128" s="189" t="s">
        <v>79</v>
      </c>
      <c r="J128" s="151" t="s">
        <v>67</v>
      </c>
      <c r="K128" s="246">
        <v>261.3</v>
      </c>
      <c r="L128" s="598" t="s">
        <v>80</v>
      </c>
      <c r="M128" s="222">
        <v>100</v>
      </c>
    </row>
    <row r="129" spans="1:19" s="158" customFormat="1" ht="15.75" customHeight="1" thickBot="1" x14ac:dyDescent="0.25">
      <c r="A129" s="68"/>
      <c r="B129" s="509"/>
      <c r="C129" s="571"/>
      <c r="D129" s="139"/>
      <c r="E129" s="593"/>
      <c r="F129" s="595"/>
      <c r="G129" s="475"/>
      <c r="H129" s="597"/>
      <c r="I129" s="190"/>
      <c r="J129" s="59" t="s">
        <v>18</v>
      </c>
      <c r="K129" s="249">
        <f>SUM(K128:K128)</f>
        <v>261.3</v>
      </c>
      <c r="L129" s="599"/>
      <c r="M129" s="129"/>
    </row>
    <row r="130" spans="1:19" s="158" customFormat="1" ht="14.25" customHeight="1" thickBot="1" x14ac:dyDescent="0.25">
      <c r="A130" s="62" t="s">
        <v>13</v>
      </c>
      <c r="B130" s="15" t="s">
        <v>21</v>
      </c>
      <c r="C130" s="529" t="s">
        <v>22</v>
      </c>
      <c r="D130" s="529"/>
      <c r="E130" s="529"/>
      <c r="F130" s="529"/>
      <c r="G130" s="529"/>
      <c r="H130" s="529"/>
      <c r="I130" s="529"/>
      <c r="J130" s="554"/>
      <c r="K130" s="285">
        <f>+K127+K109+K129+K95</f>
        <v>6643.3000000000011</v>
      </c>
      <c r="L130" s="600"/>
      <c r="M130" s="601"/>
      <c r="N130" s="584"/>
      <c r="P130" s="195"/>
    </row>
    <row r="131" spans="1:19" s="158" customFormat="1" ht="14.25" customHeight="1" thickBot="1" x14ac:dyDescent="0.25">
      <c r="A131" s="76" t="s">
        <v>13</v>
      </c>
      <c r="B131" s="15" t="s">
        <v>33</v>
      </c>
      <c r="C131" s="585" t="s">
        <v>44</v>
      </c>
      <c r="D131" s="586"/>
      <c r="E131" s="586"/>
      <c r="F131" s="586"/>
      <c r="G131" s="586"/>
      <c r="H131" s="586"/>
      <c r="I131" s="586"/>
      <c r="J131" s="586"/>
      <c r="K131" s="586"/>
      <c r="L131" s="586"/>
      <c r="M131" s="306"/>
      <c r="N131" s="584"/>
      <c r="P131" s="195"/>
    </row>
    <row r="132" spans="1:19" s="158" customFormat="1" ht="28.5" customHeight="1" x14ac:dyDescent="0.2">
      <c r="A132" s="66" t="s">
        <v>13</v>
      </c>
      <c r="B132" s="370" t="s">
        <v>33</v>
      </c>
      <c r="C132" s="5" t="s">
        <v>13</v>
      </c>
      <c r="D132" s="134"/>
      <c r="E132" s="468" t="s">
        <v>144</v>
      </c>
      <c r="F132" s="307"/>
      <c r="G132" s="320">
        <v>11030607</v>
      </c>
      <c r="H132" s="308" t="s">
        <v>16</v>
      </c>
      <c r="I132" s="309" t="s">
        <v>75</v>
      </c>
      <c r="J132" s="57" t="s">
        <v>17</v>
      </c>
      <c r="K132" s="115">
        <f>755.3+250-30</f>
        <v>975.3</v>
      </c>
      <c r="L132" s="166" t="s">
        <v>83</v>
      </c>
      <c r="M132" s="222">
        <v>6</v>
      </c>
      <c r="N132" s="584"/>
      <c r="P132" s="195"/>
    </row>
    <row r="133" spans="1:19" s="158" customFormat="1" ht="15" customHeight="1" thickBot="1" x14ac:dyDescent="0.25">
      <c r="A133" s="68"/>
      <c r="B133" s="372"/>
      <c r="C133" s="7"/>
      <c r="D133" s="135"/>
      <c r="E133" s="518"/>
      <c r="F133" s="310"/>
      <c r="G133" s="384"/>
      <c r="H133" s="87"/>
      <c r="I133" s="311"/>
      <c r="J133" s="59" t="s">
        <v>18</v>
      </c>
      <c r="K133" s="114">
        <f>SUM(K132:K132)</f>
        <v>975.3</v>
      </c>
      <c r="L133" s="403"/>
      <c r="M133" s="129"/>
      <c r="N133" s="397"/>
      <c r="O133" s="405"/>
    </row>
    <row r="134" spans="1:19" s="158" customFormat="1" ht="32.25" customHeight="1" x14ac:dyDescent="0.2">
      <c r="A134" s="66" t="s">
        <v>13</v>
      </c>
      <c r="B134" s="507" t="s">
        <v>33</v>
      </c>
      <c r="C134" s="570" t="s">
        <v>19</v>
      </c>
      <c r="D134" s="138"/>
      <c r="E134" s="592" t="s">
        <v>145</v>
      </c>
      <c r="F134" s="630"/>
      <c r="G134" s="362">
        <v>11030701</v>
      </c>
      <c r="H134" s="650" t="s">
        <v>16</v>
      </c>
      <c r="I134" s="191" t="s">
        <v>75</v>
      </c>
      <c r="J134" s="24" t="s">
        <v>17</v>
      </c>
      <c r="K134" s="113">
        <v>50</v>
      </c>
      <c r="L134" s="598" t="s">
        <v>45</v>
      </c>
      <c r="M134" s="222">
        <v>25</v>
      </c>
      <c r="Q134" s="195"/>
      <c r="R134" s="195"/>
    </row>
    <row r="135" spans="1:19" s="158" customFormat="1" ht="13.5" thickBot="1" x14ac:dyDescent="0.25">
      <c r="A135" s="68"/>
      <c r="B135" s="509"/>
      <c r="C135" s="571"/>
      <c r="D135" s="139"/>
      <c r="E135" s="593"/>
      <c r="F135" s="631"/>
      <c r="G135" s="363"/>
      <c r="H135" s="651"/>
      <c r="I135" s="192"/>
      <c r="J135" s="23" t="s">
        <v>18</v>
      </c>
      <c r="K135" s="114">
        <f t="shared" ref="K135" si="2">SUM(K134:K134)</f>
        <v>50</v>
      </c>
      <c r="L135" s="599"/>
      <c r="M135" s="129"/>
    </row>
    <row r="136" spans="1:19" s="158" customFormat="1" ht="13.5" thickBot="1" x14ac:dyDescent="0.25">
      <c r="A136" s="62" t="s">
        <v>13</v>
      </c>
      <c r="B136" s="15" t="s">
        <v>33</v>
      </c>
      <c r="C136" s="529" t="s">
        <v>22</v>
      </c>
      <c r="D136" s="529"/>
      <c r="E136" s="529"/>
      <c r="F136" s="529"/>
      <c r="G136" s="529"/>
      <c r="H136" s="529"/>
      <c r="I136" s="529"/>
      <c r="J136" s="529"/>
      <c r="K136" s="312">
        <f t="shared" ref="K136" si="3">K135+K133</f>
        <v>1025.3</v>
      </c>
      <c r="L136" s="618"/>
      <c r="M136" s="619"/>
    </row>
    <row r="137" spans="1:19" s="197" customFormat="1" ht="13.5" thickBot="1" x14ac:dyDescent="0.25">
      <c r="A137" s="62" t="s">
        <v>13</v>
      </c>
      <c r="B137" s="620" t="s">
        <v>46</v>
      </c>
      <c r="C137" s="621"/>
      <c r="D137" s="621"/>
      <c r="E137" s="621"/>
      <c r="F137" s="621"/>
      <c r="G137" s="621"/>
      <c r="H137" s="621"/>
      <c r="I137" s="621"/>
      <c r="J137" s="621"/>
      <c r="K137" s="313">
        <f>K130+K92+K28+K136</f>
        <v>14712.7</v>
      </c>
      <c r="L137" s="77"/>
      <c r="M137" s="78"/>
    </row>
    <row r="138" spans="1:19" s="197" customFormat="1" ht="13.5" thickBot="1" x14ac:dyDescent="0.25">
      <c r="A138" s="79" t="s">
        <v>47</v>
      </c>
      <c r="B138" s="622" t="s">
        <v>48</v>
      </c>
      <c r="C138" s="623"/>
      <c r="D138" s="623"/>
      <c r="E138" s="623"/>
      <c r="F138" s="623"/>
      <c r="G138" s="623"/>
      <c r="H138" s="623"/>
      <c r="I138" s="623"/>
      <c r="J138" s="623"/>
      <c r="K138" s="314">
        <f t="shared" ref="K138" si="4">K137</f>
        <v>14712.7</v>
      </c>
      <c r="L138" s="80"/>
      <c r="M138" s="81"/>
    </row>
    <row r="139" spans="1:19" s="225" customFormat="1" ht="17.25" customHeight="1" x14ac:dyDescent="0.25">
      <c r="A139" s="627" t="s">
        <v>185</v>
      </c>
      <c r="B139" s="628"/>
      <c r="C139" s="628"/>
      <c r="D139" s="628"/>
      <c r="E139" s="628"/>
      <c r="F139" s="628"/>
      <c r="G139" s="628"/>
      <c r="H139" s="628"/>
      <c r="I139" s="628"/>
      <c r="J139" s="628"/>
      <c r="K139" s="628"/>
      <c r="L139" s="628"/>
      <c r="M139" s="629"/>
      <c r="N139" s="335"/>
      <c r="O139" s="335"/>
      <c r="P139" s="335"/>
      <c r="Q139" s="335"/>
      <c r="R139" s="335"/>
      <c r="S139" s="335"/>
    </row>
    <row r="140" spans="1:19" s="158" customFormat="1" ht="21.75" customHeight="1" thickBot="1" x14ac:dyDescent="0.25">
      <c r="A140" s="16"/>
      <c r="B140" s="624" t="s">
        <v>49</v>
      </c>
      <c r="C140" s="624"/>
      <c r="D140" s="624"/>
      <c r="E140" s="624"/>
      <c r="F140" s="624"/>
      <c r="G140" s="624"/>
      <c r="H140" s="624"/>
      <c r="I140" s="624"/>
      <c r="J140" s="624"/>
      <c r="K140" s="624"/>
      <c r="L140" s="18"/>
      <c r="M140" s="223"/>
    </row>
    <row r="141" spans="1:19" s="158" customFormat="1" ht="44.25" customHeight="1" x14ac:dyDescent="0.2">
      <c r="A141" s="17"/>
      <c r="B141" s="625" t="s">
        <v>50</v>
      </c>
      <c r="C141" s="626"/>
      <c r="D141" s="626"/>
      <c r="E141" s="626"/>
      <c r="F141" s="626"/>
      <c r="G141" s="626"/>
      <c r="H141" s="626"/>
      <c r="I141" s="626"/>
      <c r="J141" s="626"/>
      <c r="K141" s="336" t="s">
        <v>96</v>
      </c>
      <c r="L141" s="19"/>
      <c r="M141" s="86"/>
    </row>
    <row r="142" spans="1:19" s="158" customFormat="1" x14ac:dyDescent="0.2">
      <c r="A142" s="17"/>
      <c r="B142" s="611" t="s">
        <v>51</v>
      </c>
      <c r="C142" s="612"/>
      <c r="D142" s="612"/>
      <c r="E142" s="612"/>
      <c r="F142" s="612"/>
      <c r="G142" s="612"/>
      <c r="H142" s="612"/>
      <c r="I142" s="612"/>
      <c r="J142" s="612"/>
      <c r="K142" s="323">
        <f>+K143+K149+K150</f>
        <v>14694.1</v>
      </c>
      <c r="M142" s="84"/>
      <c r="P142" s="195"/>
    </row>
    <row r="143" spans="1:19" s="158" customFormat="1" x14ac:dyDescent="0.2">
      <c r="A143" s="17"/>
      <c r="B143" s="641" t="s">
        <v>178</v>
      </c>
      <c r="C143" s="642"/>
      <c r="D143" s="642"/>
      <c r="E143" s="642"/>
      <c r="F143" s="642"/>
      <c r="G143" s="642"/>
      <c r="H143" s="642"/>
      <c r="I143" s="642"/>
      <c r="J143" s="643"/>
      <c r="K143" s="265">
        <f>SUM(K144:K148)</f>
        <v>12235</v>
      </c>
      <c r="M143" s="84"/>
      <c r="P143" s="195"/>
    </row>
    <row r="144" spans="1:19" s="158" customFormat="1" ht="12.75" customHeight="1" x14ac:dyDescent="0.2">
      <c r="A144" s="17"/>
      <c r="B144" s="613" t="s">
        <v>172</v>
      </c>
      <c r="C144" s="614"/>
      <c r="D144" s="614"/>
      <c r="E144" s="614"/>
      <c r="F144" s="614"/>
      <c r="G144" s="614"/>
      <c r="H144" s="614"/>
      <c r="I144" s="614"/>
      <c r="J144" s="614"/>
      <c r="K144" s="253">
        <f>SUMIF(J14:J134,"sb",K14:K134)</f>
        <v>8550</v>
      </c>
      <c r="L144" s="217"/>
      <c r="M144" s="122"/>
    </row>
    <row r="145" spans="1:25" s="158" customFormat="1" ht="12.75" customHeight="1" x14ac:dyDescent="0.2">
      <c r="A145" s="17"/>
      <c r="B145" s="615" t="s">
        <v>148</v>
      </c>
      <c r="C145" s="616"/>
      <c r="D145" s="616"/>
      <c r="E145" s="616"/>
      <c r="F145" s="616"/>
      <c r="G145" s="616"/>
      <c r="H145" s="616"/>
      <c r="I145" s="616"/>
      <c r="J145" s="617"/>
      <c r="K145" s="253">
        <f>SUMIF(J14:J135,"sb(p)",K14:K135)</f>
        <v>2700</v>
      </c>
      <c r="L145" s="103"/>
      <c r="M145" s="122"/>
    </row>
    <row r="146" spans="1:25" s="158" customFormat="1" ht="15" customHeight="1" x14ac:dyDescent="0.2">
      <c r="A146" s="17"/>
      <c r="B146" s="609" t="s">
        <v>173</v>
      </c>
      <c r="C146" s="610"/>
      <c r="D146" s="610"/>
      <c r="E146" s="610"/>
      <c r="F146" s="610"/>
      <c r="G146" s="610"/>
      <c r="H146" s="610"/>
      <c r="I146" s="610"/>
      <c r="J146" s="610"/>
      <c r="K146" s="324">
        <f>SUMIF(J14:J134,"sb(sp)",K14:K134)</f>
        <v>350.3</v>
      </c>
      <c r="L146" s="224"/>
      <c r="M146" s="85"/>
    </row>
    <row r="147" spans="1:25" s="158" customFormat="1" x14ac:dyDescent="0.2">
      <c r="A147" s="17"/>
      <c r="B147" s="609" t="s">
        <v>52</v>
      </c>
      <c r="C147" s="610"/>
      <c r="D147" s="610"/>
      <c r="E147" s="610"/>
      <c r="F147" s="610"/>
      <c r="G147" s="610"/>
      <c r="H147" s="610"/>
      <c r="I147" s="610"/>
      <c r="J147" s="610"/>
      <c r="K147" s="324">
        <f>SUMIF(J14:J134,"SB(VB)",K14:K134)</f>
        <v>51.5</v>
      </c>
      <c r="L147" s="224"/>
      <c r="M147" s="85"/>
      <c r="U147" s="195"/>
    </row>
    <row r="148" spans="1:25" s="158" customFormat="1" x14ac:dyDescent="0.2">
      <c r="A148" s="17"/>
      <c r="B148" s="609" t="s">
        <v>174</v>
      </c>
      <c r="C148" s="610"/>
      <c r="D148" s="610"/>
      <c r="E148" s="610"/>
      <c r="F148" s="610"/>
      <c r="G148" s="610"/>
      <c r="H148" s="610"/>
      <c r="I148" s="610"/>
      <c r="J148" s="610"/>
      <c r="K148" s="324">
        <f>SUMIF(J16:J135,"SB(ES)",K16:K135)</f>
        <v>583.20000000000005</v>
      </c>
      <c r="L148" s="224"/>
      <c r="M148" s="85"/>
    </row>
    <row r="149" spans="1:25" s="158" customFormat="1" ht="12.75" customHeight="1" x14ac:dyDescent="0.2">
      <c r="A149" s="17"/>
      <c r="B149" s="648" t="s">
        <v>68</v>
      </c>
      <c r="C149" s="649"/>
      <c r="D149" s="649"/>
      <c r="E149" s="649"/>
      <c r="F149" s="649"/>
      <c r="G149" s="649"/>
      <c r="H149" s="649"/>
      <c r="I149" s="649"/>
      <c r="J149" s="649"/>
      <c r="K149" s="338">
        <f>SUMIF(J16:J135,"sb(l)",K16:K135)</f>
        <v>2393.5</v>
      </c>
      <c r="L149" s="224"/>
      <c r="M149" s="85"/>
      <c r="R149" s="195"/>
    </row>
    <row r="150" spans="1:25" s="158" customFormat="1" ht="12.75" customHeight="1" x14ac:dyDescent="0.2">
      <c r="A150" s="17"/>
      <c r="B150" s="648" t="s">
        <v>66</v>
      </c>
      <c r="C150" s="649"/>
      <c r="D150" s="649"/>
      <c r="E150" s="649"/>
      <c r="F150" s="649"/>
      <c r="G150" s="649"/>
      <c r="H150" s="649"/>
      <c r="I150" s="649"/>
      <c r="J150" s="652"/>
      <c r="K150" s="338">
        <f>SUMIF(J17:J136,"sb(spl)",K17:K136)</f>
        <v>65.599999999999994</v>
      </c>
      <c r="L150" s="224"/>
      <c r="M150" s="85"/>
      <c r="R150" s="195"/>
    </row>
    <row r="151" spans="1:25" s="158" customFormat="1" x14ac:dyDescent="0.2">
      <c r="A151" s="17"/>
      <c r="B151" s="646" t="s">
        <v>53</v>
      </c>
      <c r="C151" s="647"/>
      <c r="D151" s="647"/>
      <c r="E151" s="647"/>
      <c r="F151" s="647"/>
      <c r="G151" s="647"/>
      <c r="H151" s="647"/>
      <c r="I151" s="647"/>
      <c r="J151" s="647"/>
      <c r="K151" s="325">
        <f>SUM(K152:K152)</f>
        <v>18.600000000000001</v>
      </c>
      <c r="L151" s="20"/>
      <c r="M151" s="84"/>
    </row>
    <row r="152" spans="1:25" s="158" customFormat="1" x14ac:dyDescent="0.2">
      <c r="A152" s="17"/>
      <c r="B152" s="615" t="s">
        <v>54</v>
      </c>
      <c r="C152" s="616"/>
      <c r="D152" s="616"/>
      <c r="E152" s="616"/>
      <c r="F152" s="616"/>
      <c r="G152" s="616"/>
      <c r="H152" s="616"/>
      <c r="I152" s="616"/>
      <c r="J152" s="617"/>
      <c r="K152" s="326">
        <f>SUMIF(J14:J134,"lrvb",K14:K134)</f>
        <v>18.600000000000001</v>
      </c>
      <c r="L152" s="224"/>
      <c r="M152" s="85"/>
      <c r="S152" s="195"/>
      <c r="Y152" s="195"/>
    </row>
    <row r="153" spans="1:25" ht="13.5" thickBot="1" x14ac:dyDescent="0.25">
      <c r="A153" s="21"/>
      <c r="B153" s="644" t="s">
        <v>18</v>
      </c>
      <c r="C153" s="561"/>
      <c r="D153" s="561"/>
      <c r="E153" s="561"/>
      <c r="F153" s="561"/>
      <c r="G153" s="561"/>
      <c r="H153" s="561"/>
      <c r="I153" s="561"/>
      <c r="J153" s="561"/>
      <c r="K153" s="249">
        <f>K151+K142</f>
        <v>14712.7</v>
      </c>
      <c r="L153" s="439"/>
      <c r="M153" s="83"/>
    </row>
    <row r="154" spans="1:25" x14ac:dyDescent="0.2">
      <c r="K154" s="157"/>
    </row>
    <row r="155" spans="1:25" x14ac:dyDescent="0.2">
      <c r="F155" s="645" t="s">
        <v>95</v>
      </c>
      <c r="G155" s="645"/>
      <c r="H155" s="645"/>
      <c r="I155" s="645"/>
      <c r="J155" s="645"/>
      <c r="K155" s="408"/>
    </row>
    <row r="156" spans="1:25" x14ac:dyDescent="0.2">
      <c r="K156" s="157"/>
    </row>
    <row r="157" spans="1:25" x14ac:dyDescent="0.2">
      <c r="K157" s="157"/>
    </row>
    <row r="158" spans="1:25" x14ac:dyDescent="0.2">
      <c r="K158" s="157"/>
    </row>
    <row r="159" spans="1:25" x14ac:dyDescent="0.2">
      <c r="K159" s="157"/>
      <c r="L159" s="157"/>
    </row>
    <row r="160" spans="1:25" x14ac:dyDescent="0.2">
      <c r="K160" s="157"/>
    </row>
    <row r="161" spans="11:11" x14ac:dyDescent="0.2">
      <c r="K161" s="157"/>
    </row>
  </sheetData>
  <mergeCells count="160">
    <mergeCell ref="E119:E120"/>
    <mergeCell ref="G119:G120"/>
    <mergeCell ref="E122:E123"/>
    <mergeCell ref="L122:L123"/>
    <mergeCell ref="B143:J143"/>
    <mergeCell ref="B153:J153"/>
    <mergeCell ref="F155:J155"/>
    <mergeCell ref="B148:J148"/>
    <mergeCell ref="B151:J151"/>
    <mergeCell ref="B152:J152"/>
    <mergeCell ref="B149:J149"/>
    <mergeCell ref="H134:H135"/>
    <mergeCell ref="L134:L135"/>
    <mergeCell ref="B150:J150"/>
    <mergeCell ref="L79:L80"/>
    <mergeCell ref="E79:E80"/>
    <mergeCell ref="L120:L121"/>
    <mergeCell ref="E132:E133"/>
    <mergeCell ref="L15:L16"/>
    <mergeCell ref="L18:L19"/>
    <mergeCell ref="B147:J147"/>
    <mergeCell ref="B142:J142"/>
    <mergeCell ref="B144:J144"/>
    <mergeCell ref="B145:J145"/>
    <mergeCell ref="B146:J146"/>
    <mergeCell ref="C136:J136"/>
    <mergeCell ref="L136:M136"/>
    <mergeCell ref="B137:J137"/>
    <mergeCell ref="B138:J138"/>
    <mergeCell ref="B140:K140"/>
    <mergeCell ref="B141:J141"/>
    <mergeCell ref="A139:M139"/>
    <mergeCell ref="B134:B135"/>
    <mergeCell ref="C134:C135"/>
    <mergeCell ref="E134:E135"/>
    <mergeCell ref="F134:F135"/>
    <mergeCell ref="L105:L106"/>
    <mergeCell ref="I105:I106"/>
    <mergeCell ref="N130:N132"/>
    <mergeCell ref="C131:L131"/>
    <mergeCell ref="G124:G126"/>
    <mergeCell ref="I124:I126"/>
    <mergeCell ref="I127:J127"/>
    <mergeCell ref="B128:B129"/>
    <mergeCell ref="C128:C129"/>
    <mergeCell ref="E128:E129"/>
    <mergeCell ref="F128:F129"/>
    <mergeCell ref="G128:G129"/>
    <mergeCell ref="H128:H129"/>
    <mergeCell ref="L128:L129"/>
    <mergeCell ref="C130:J130"/>
    <mergeCell ref="L130:M130"/>
    <mergeCell ref="I109:J109"/>
    <mergeCell ref="I117:I118"/>
    <mergeCell ref="L117:L118"/>
    <mergeCell ref="G98:G100"/>
    <mergeCell ref="F99:F102"/>
    <mergeCell ref="C93:M93"/>
    <mergeCell ref="B94:B95"/>
    <mergeCell ref="C94:C95"/>
    <mergeCell ref="E94:E95"/>
    <mergeCell ref="I94:I95"/>
    <mergeCell ref="E96:E97"/>
    <mergeCell ref="H105:H106"/>
    <mergeCell ref="F105:F106"/>
    <mergeCell ref="E105:E106"/>
    <mergeCell ref="D105:D106"/>
    <mergeCell ref="E111:E112"/>
    <mergeCell ref="G111:G112"/>
    <mergeCell ref="E108:E109"/>
    <mergeCell ref="L90:L91"/>
    <mergeCell ref="C92:J92"/>
    <mergeCell ref="L92:M92"/>
    <mergeCell ref="E88:E89"/>
    <mergeCell ref="G88:G89"/>
    <mergeCell ref="I88:I89"/>
    <mergeCell ref="E90:E91"/>
    <mergeCell ref="G90:G91"/>
    <mergeCell ref="I90:I91"/>
    <mergeCell ref="L82:L83"/>
    <mergeCell ref="E84:E85"/>
    <mergeCell ref="G84:G85"/>
    <mergeCell ref="I84:I85"/>
    <mergeCell ref="L84:L85"/>
    <mergeCell ref="E86:E87"/>
    <mergeCell ref="G86:G87"/>
    <mergeCell ref="I86:I87"/>
    <mergeCell ref="E82:E83"/>
    <mergeCell ref="G82:G83"/>
    <mergeCell ref="I82:I83"/>
    <mergeCell ref="E72:E73"/>
    <mergeCell ref="G72:G73"/>
    <mergeCell ref="I74:I75"/>
    <mergeCell ref="C29:M29"/>
    <mergeCell ref="E47:E49"/>
    <mergeCell ref="E55:E59"/>
    <mergeCell ref="C28:J28"/>
    <mergeCell ref="L28:M28"/>
    <mergeCell ref="H26:H27"/>
    <mergeCell ref="I26:I27"/>
    <mergeCell ref="L26:L27"/>
    <mergeCell ref="M26:M27"/>
    <mergeCell ref="E64:E65"/>
    <mergeCell ref="A26:A27"/>
    <mergeCell ref="B26:B27"/>
    <mergeCell ref="C26:C27"/>
    <mergeCell ref="E26:E27"/>
    <mergeCell ref="F26:F27"/>
    <mergeCell ref="G26:G27"/>
    <mergeCell ref="L21:L22"/>
    <mergeCell ref="A23:A25"/>
    <mergeCell ref="B23:B25"/>
    <mergeCell ref="C23:C25"/>
    <mergeCell ref="E23:E25"/>
    <mergeCell ref="F23:F25"/>
    <mergeCell ref="G23:G25"/>
    <mergeCell ref="L24:L25"/>
    <mergeCell ref="I24:I25"/>
    <mergeCell ref="H17:H19"/>
    <mergeCell ref="I17:I18"/>
    <mergeCell ref="A20:A22"/>
    <mergeCell ref="B20:B22"/>
    <mergeCell ref="C20:C22"/>
    <mergeCell ref="E20:E22"/>
    <mergeCell ref="F20:F22"/>
    <mergeCell ref="G20:G22"/>
    <mergeCell ref="H20:H22"/>
    <mergeCell ref="A17:A19"/>
    <mergeCell ref="B17:B19"/>
    <mergeCell ref="C17:C19"/>
    <mergeCell ref="E17:E19"/>
    <mergeCell ref="F17:F19"/>
    <mergeCell ref="G17:G19"/>
    <mergeCell ref="B12:M12"/>
    <mergeCell ref="C13:M13"/>
    <mergeCell ref="E14:E15"/>
    <mergeCell ref="F14:F16"/>
    <mergeCell ref="G14:G16"/>
    <mergeCell ref="H14:H16"/>
    <mergeCell ref="L7:M7"/>
    <mergeCell ref="L8:L9"/>
    <mergeCell ref="A10:M10"/>
    <mergeCell ref="A11:M11"/>
    <mergeCell ref="H7:H9"/>
    <mergeCell ref="I7:I9"/>
    <mergeCell ref="J7:J9"/>
    <mergeCell ref="D7:D9"/>
    <mergeCell ref="I1:M1"/>
    <mergeCell ref="A3:M3"/>
    <mergeCell ref="A4:M4"/>
    <mergeCell ref="A5:M5"/>
    <mergeCell ref="A7:A9"/>
    <mergeCell ref="B7:B9"/>
    <mergeCell ref="C7:C9"/>
    <mergeCell ref="E7:E9"/>
    <mergeCell ref="F7:F9"/>
    <mergeCell ref="G7:G9"/>
    <mergeCell ref="K7:K9"/>
    <mergeCell ref="L6:M6"/>
    <mergeCell ref="I2:M2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84" orientation="portrait" horizontalDpi="300" verticalDpi="300" r:id="rId1"/>
  <rowBreaks count="3" manualBreakCount="3">
    <brk id="70" max="12" man="1"/>
    <brk id="110" max="12" man="1"/>
    <brk id="139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11 MVP</vt:lpstr>
      <vt:lpstr>'11 MVP'!Print_Area</vt:lpstr>
      <vt:lpstr>'11 MVP'!Print_Titles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2019-05-15T14:13:16Z</cp:lastPrinted>
  <dcterms:created xsi:type="dcterms:W3CDTF">2015-11-25T08:18:21Z</dcterms:created>
  <dcterms:modified xsi:type="dcterms:W3CDTF">2019-09-11T08:08:03Z</dcterms:modified>
</cp:coreProperties>
</file>