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9-2021 SVP keitimas\2019-07-25 keitimas\SPRENDIMAS\"/>
    </mc:Choice>
  </mc:AlternateContent>
  <bookViews>
    <workbookView xWindow="0" yWindow="0" windowWidth="28800" windowHeight="12300"/>
  </bookViews>
  <sheets>
    <sheet name="3 programa" sheetId="18" r:id="rId1"/>
    <sheet name="Lyginamasis variantas" sheetId="19" state="hidden" r:id="rId2"/>
    <sheet name="aiškinamoji lentelė" sheetId="17" state="hidden" r:id="rId3"/>
  </sheets>
  <definedNames>
    <definedName name="_xlnm.Print_Area" localSheetId="0">'3 programa'!$A$1:$N$176</definedName>
    <definedName name="_xlnm.Print_Area" localSheetId="2">'aiškinamoji lentelė'!$A$1:$P$184</definedName>
    <definedName name="_xlnm.Print_Area" localSheetId="1">'Lyginamasis variantas'!$A$1:$U$174</definedName>
    <definedName name="_xlnm.Print_Titles" localSheetId="0">'3 programa'!$10:$12</definedName>
    <definedName name="_xlnm.Print_Titles" localSheetId="2">'aiškinamoji lentelė'!$6:$8</definedName>
    <definedName name="_xlnm.Print_Titles" localSheetId="1">'Lyginamasis variantas'!$8:$10</definedName>
  </definedNames>
  <calcPr calcId="162913"/>
</workbook>
</file>

<file path=xl/calcChain.xml><?xml version="1.0" encoding="utf-8"?>
<calcChain xmlns="http://schemas.openxmlformats.org/spreadsheetml/2006/main">
  <c r="J58" i="17" l="1"/>
  <c r="J54" i="17"/>
  <c r="L54" i="17"/>
  <c r="K54" i="17"/>
  <c r="L41" i="19"/>
  <c r="J20" i="19"/>
  <c r="I20" i="19"/>
  <c r="I34" i="19" s="1"/>
  <c r="J43" i="18"/>
  <c r="I43" i="18"/>
  <c r="H43" i="18"/>
  <c r="H22" i="18"/>
  <c r="O41" i="19" l="1"/>
  <c r="L43" i="19"/>
  <c r="I43" i="19"/>
  <c r="J33" i="17" l="1"/>
  <c r="I41" i="19" l="1"/>
  <c r="H17" i="18" l="1"/>
  <c r="J14" i="17"/>
  <c r="J15" i="19"/>
  <c r="I15" i="19"/>
  <c r="P41" i="19" l="1"/>
  <c r="P43" i="19" s="1"/>
  <c r="M41" i="19"/>
  <c r="M43" i="19" s="1"/>
  <c r="N41" i="19"/>
  <c r="J41" i="19"/>
  <c r="J43" i="19" s="1"/>
  <c r="O43" i="19"/>
  <c r="N43" i="19"/>
  <c r="H43" i="19"/>
  <c r="K41" i="19"/>
  <c r="K43" i="19" s="1"/>
  <c r="H41" i="19"/>
  <c r="J65" i="17" l="1"/>
  <c r="I62" i="19"/>
  <c r="J69" i="17" l="1"/>
  <c r="I47" i="19"/>
  <c r="H50" i="18"/>
  <c r="H49" i="18"/>
  <c r="J47" i="19"/>
  <c r="J48" i="19"/>
  <c r="I48" i="19"/>
  <c r="H18" i="19" l="1"/>
  <c r="I18" i="19"/>
  <c r="H20" i="18" l="1"/>
  <c r="J19" i="17"/>
  <c r="I66" i="19" l="1"/>
  <c r="H66" i="19"/>
  <c r="J79" i="17" l="1"/>
  <c r="J66" i="19" l="1"/>
  <c r="M159" i="19" l="1"/>
  <c r="J159" i="19"/>
  <c r="P160" i="19"/>
  <c r="P158" i="19"/>
  <c r="O171" i="19"/>
  <c r="O170" i="19"/>
  <c r="O168" i="19"/>
  <c r="O167" i="19"/>
  <c r="O166" i="19"/>
  <c r="O165" i="19"/>
  <c r="O164" i="19"/>
  <c r="O163" i="19"/>
  <c r="O162" i="19"/>
  <c r="O161" i="19"/>
  <c r="O160" i="19"/>
  <c r="O159" i="19"/>
  <c r="N171" i="19"/>
  <c r="N170" i="19"/>
  <c r="N168" i="19"/>
  <c r="N167" i="19"/>
  <c r="N166" i="19"/>
  <c r="N165" i="19"/>
  <c r="N164" i="19"/>
  <c r="N163" i="19"/>
  <c r="N162" i="19"/>
  <c r="N161" i="19"/>
  <c r="N160" i="19"/>
  <c r="N159" i="19"/>
  <c r="M158" i="19"/>
  <c r="K160" i="19"/>
  <c r="L171" i="19"/>
  <c r="L170" i="19"/>
  <c r="L168" i="19"/>
  <c r="L167" i="19"/>
  <c r="L166" i="19"/>
  <c r="L165" i="19"/>
  <c r="L164" i="19"/>
  <c r="L163" i="19"/>
  <c r="L162" i="19"/>
  <c r="L161" i="19"/>
  <c r="L160" i="19"/>
  <c r="L159" i="19"/>
  <c r="K171" i="19"/>
  <c r="K170" i="19"/>
  <c r="K168" i="19"/>
  <c r="K167" i="19"/>
  <c r="K166" i="19"/>
  <c r="K165" i="19"/>
  <c r="K164" i="19"/>
  <c r="K163" i="19"/>
  <c r="K162" i="19"/>
  <c r="K161" i="19"/>
  <c r="K159" i="19"/>
  <c r="J171" i="19"/>
  <c r="J170" i="19"/>
  <c r="J168" i="19"/>
  <c r="J167" i="19"/>
  <c r="J166" i="19"/>
  <c r="J165" i="19"/>
  <c r="J164" i="19"/>
  <c r="J163" i="19"/>
  <c r="J162" i="19"/>
  <c r="J161" i="19"/>
  <c r="J160" i="19"/>
  <c r="J158" i="19"/>
  <c r="J157" i="19" l="1"/>
  <c r="J156" i="19" s="1"/>
  <c r="I171" i="19"/>
  <c r="H171" i="19"/>
  <c r="H170" i="19"/>
  <c r="H168" i="19"/>
  <c r="H167" i="19"/>
  <c r="H166" i="19"/>
  <c r="H164" i="19"/>
  <c r="H163" i="19"/>
  <c r="H162" i="19"/>
  <c r="H159" i="19"/>
  <c r="O169" i="19" l="1"/>
  <c r="O148" i="19"/>
  <c r="O145" i="19"/>
  <c r="O128" i="19"/>
  <c r="O129" i="19" s="1"/>
  <c r="O108" i="19"/>
  <c r="O115" i="19" s="1"/>
  <c r="O116" i="19" s="1"/>
  <c r="O105" i="19"/>
  <c r="O102" i="19"/>
  <c r="O99" i="19"/>
  <c r="O68" i="19"/>
  <c r="O66" i="19"/>
  <c r="O62" i="19"/>
  <c r="O45" i="19"/>
  <c r="O38" i="19"/>
  <c r="O37" i="19"/>
  <c r="O34" i="19"/>
  <c r="N169" i="19"/>
  <c r="N148" i="19"/>
  <c r="N145" i="19"/>
  <c r="N128" i="19"/>
  <c r="N129" i="19" s="1"/>
  <c r="N108" i="19"/>
  <c r="N115" i="19" s="1"/>
  <c r="N116" i="19" s="1"/>
  <c r="N105" i="19"/>
  <c r="N102" i="19"/>
  <c r="N99" i="19"/>
  <c r="N68" i="19"/>
  <c r="N66" i="19"/>
  <c r="N62" i="19"/>
  <c r="N45" i="19"/>
  <c r="N38" i="19"/>
  <c r="N37" i="19"/>
  <c r="N34" i="19"/>
  <c r="L169" i="19"/>
  <c r="L148" i="19"/>
  <c r="L145" i="19"/>
  <c r="L128" i="19"/>
  <c r="L129" i="19" s="1"/>
  <c r="L108" i="19"/>
  <c r="L115" i="19" s="1"/>
  <c r="L116" i="19" s="1"/>
  <c r="L105" i="19"/>
  <c r="L102" i="19"/>
  <c r="L99" i="19"/>
  <c r="L68" i="19"/>
  <c r="L66" i="19"/>
  <c r="L62" i="19"/>
  <c r="L45" i="19"/>
  <c r="L38" i="19"/>
  <c r="L37" i="19"/>
  <c r="L34" i="19"/>
  <c r="K169" i="19"/>
  <c r="K148" i="19"/>
  <c r="K145" i="19"/>
  <c r="K128" i="19"/>
  <c r="K129" i="19" s="1"/>
  <c r="K108" i="19"/>
  <c r="K115" i="19" s="1"/>
  <c r="K116" i="19" s="1"/>
  <c r="K105" i="19"/>
  <c r="K102" i="19"/>
  <c r="K99" i="19"/>
  <c r="K68" i="19"/>
  <c r="K66" i="19"/>
  <c r="K62" i="19"/>
  <c r="K45" i="19"/>
  <c r="K38" i="19"/>
  <c r="K158" i="19" s="1"/>
  <c r="K37" i="19"/>
  <c r="K34" i="19"/>
  <c r="J148" i="19"/>
  <c r="J145" i="19"/>
  <c r="J128" i="19"/>
  <c r="J129" i="19" s="1"/>
  <c r="J115" i="19"/>
  <c r="J116" i="19" s="1"/>
  <c r="J105" i="19"/>
  <c r="J102" i="19"/>
  <c r="J99" i="19"/>
  <c r="J68" i="19"/>
  <c r="J62" i="19"/>
  <c r="J45" i="19"/>
  <c r="J40" i="19"/>
  <c r="J37" i="19"/>
  <c r="J34" i="19"/>
  <c r="H161" i="19"/>
  <c r="H148" i="19"/>
  <c r="H132" i="19"/>
  <c r="H145" i="19" s="1"/>
  <c r="H149" i="19" s="1"/>
  <c r="H128" i="19"/>
  <c r="H129" i="19" s="1"/>
  <c r="H108" i="19"/>
  <c r="H115" i="19" s="1"/>
  <c r="H116" i="19" s="1"/>
  <c r="H105" i="19"/>
  <c r="H100" i="19"/>
  <c r="H102" i="19" s="1"/>
  <c r="H99" i="19"/>
  <c r="H68" i="19"/>
  <c r="H62" i="19"/>
  <c r="H45" i="19"/>
  <c r="H38" i="19"/>
  <c r="H40" i="19" s="1"/>
  <c r="H35" i="19"/>
  <c r="H20" i="19"/>
  <c r="H165" i="19" s="1"/>
  <c r="H160" i="19"/>
  <c r="P171" i="19"/>
  <c r="M171" i="19"/>
  <c r="P170" i="19"/>
  <c r="M170" i="19"/>
  <c r="I170" i="19"/>
  <c r="P168" i="19"/>
  <c r="M168" i="19"/>
  <c r="I168" i="19"/>
  <c r="P167" i="19"/>
  <c r="M167" i="19"/>
  <c r="I167" i="19"/>
  <c r="P166" i="19"/>
  <c r="M166" i="19"/>
  <c r="I166" i="19"/>
  <c r="P165" i="19"/>
  <c r="M165" i="19"/>
  <c r="P164" i="19"/>
  <c r="M164" i="19"/>
  <c r="I164" i="19"/>
  <c r="P163" i="19"/>
  <c r="M163" i="19"/>
  <c r="I163" i="19"/>
  <c r="P162" i="19"/>
  <c r="M162" i="19"/>
  <c r="I162" i="19"/>
  <c r="P161" i="19"/>
  <c r="M161" i="19"/>
  <c r="I161" i="19"/>
  <c r="M160" i="19"/>
  <c r="P159" i="19"/>
  <c r="I159" i="19"/>
  <c r="P148" i="19"/>
  <c r="M148" i="19"/>
  <c r="I148" i="19"/>
  <c r="P145" i="19"/>
  <c r="M145" i="19"/>
  <c r="M149" i="19" s="1"/>
  <c r="I132" i="19"/>
  <c r="I145" i="19" s="1"/>
  <c r="P128" i="19"/>
  <c r="P129" i="19" s="1"/>
  <c r="M128" i="19"/>
  <c r="M129" i="19" s="1"/>
  <c r="I128" i="19"/>
  <c r="I129" i="19" s="1"/>
  <c r="P115" i="19"/>
  <c r="P116" i="19" s="1"/>
  <c r="M115" i="19"/>
  <c r="M116" i="19" s="1"/>
  <c r="I108" i="19"/>
  <c r="I115" i="19" s="1"/>
  <c r="I116" i="19" s="1"/>
  <c r="P105" i="19"/>
  <c r="M105" i="19"/>
  <c r="I105" i="19"/>
  <c r="P102" i="19"/>
  <c r="M102" i="19"/>
  <c r="I100" i="19"/>
  <c r="I102" i="19" s="1"/>
  <c r="P99" i="19"/>
  <c r="M99" i="19"/>
  <c r="I99" i="19"/>
  <c r="P68" i="19"/>
  <c r="M68" i="19"/>
  <c r="I68" i="19"/>
  <c r="P66" i="19"/>
  <c r="M66" i="19"/>
  <c r="P62" i="19"/>
  <c r="M62" i="19"/>
  <c r="P45" i="19"/>
  <c r="M45" i="19"/>
  <c r="I45" i="19"/>
  <c r="P40" i="19"/>
  <c r="I38" i="19"/>
  <c r="I40" i="19" s="1"/>
  <c r="P37" i="19"/>
  <c r="M37" i="19"/>
  <c r="I35" i="19"/>
  <c r="I37" i="19" s="1"/>
  <c r="P34" i="19"/>
  <c r="M34" i="19"/>
  <c r="R29" i="19"/>
  <c r="I165" i="19"/>
  <c r="K40" i="19" l="1"/>
  <c r="N149" i="19"/>
  <c r="O149" i="19"/>
  <c r="H37" i="19"/>
  <c r="H158" i="19"/>
  <c r="H157" i="19" s="1"/>
  <c r="H156" i="19" s="1"/>
  <c r="K149" i="19"/>
  <c r="L40" i="19"/>
  <c r="L106" i="19" s="1"/>
  <c r="L158" i="19"/>
  <c r="L157" i="19" s="1"/>
  <c r="L156" i="19" s="1"/>
  <c r="L172" i="19" s="1"/>
  <c r="L149" i="19"/>
  <c r="N40" i="19"/>
  <c r="N106" i="19" s="1"/>
  <c r="N150" i="19" s="1"/>
  <c r="N151" i="19" s="1"/>
  <c r="N158" i="19"/>
  <c r="N157" i="19" s="1"/>
  <c r="N156" i="19" s="1"/>
  <c r="N172" i="19" s="1"/>
  <c r="O40" i="19"/>
  <c r="O158" i="19"/>
  <c r="O157" i="19" s="1"/>
  <c r="O156" i="19" s="1"/>
  <c r="O172" i="19" s="1"/>
  <c r="J149" i="19"/>
  <c r="P169" i="19"/>
  <c r="M169" i="19"/>
  <c r="O106" i="19"/>
  <c r="O150" i="19" s="1"/>
  <c r="O151" i="19" s="1"/>
  <c r="H34" i="19"/>
  <c r="H106" i="19" s="1"/>
  <c r="H150" i="19" s="1"/>
  <c r="H151" i="19" s="1"/>
  <c r="P149" i="19"/>
  <c r="J106" i="19"/>
  <c r="J150" i="19" s="1"/>
  <c r="J151" i="19" s="1"/>
  <c r="K106" i="19"/>
  <c r="K150" i="19" s="1"/>
  <c r="K151" i="19" s="1"/>
  <c r="M157" i="19"/>
  <c r="M156" i="19" s="1"/>
  <c r="I169" i="19"/>
  <c r="H169" i="19"/>
  <c r="K157" i="19"/>
  <c r="I149" i="19"/>
  <c r="M40" i="19"/>
  <c r="M106" i="19" s="1"/>
  <c r="M150" i="19" s="1"/>
  <c r="M151" i="19" s="1"/>
  <c r="I158" i="19"/>
  <c r="P106" i="19"/>
  <c r="P157" i="19"/>
  <c r="P156" i="19" s="1"/>
  <c r="I160" i="19"/>
  <c r="P150" i="19" l="1"/>
  <c r="P151" i="19" s="1"/>
  <c r="I106" i="19"/>
  <c r="I150" i="19" s="1"/>
  <c r="I151" i="19" s="1"/>
  <c r="M172" i="19"/>
  <c r="L150" i="19"/>
  <c r="L151" i="19" s="1"/>
  <c r="H172" i="19"/>
  <c r="P172" i="19"/>
  <c r="I157" i="19"/>
  <c r="I156" i="19" s="1"/>
  <c r="I172" i="19" s="1"/>
  <c r="K156" i="19"/>
  <c r="K172" i="19" s="1"/>
  <c r="J169" i="19" l="1"/>
  <c r="J111" i="17"/>
  <c r="J172" i="19" l="1"/>
  <c r="H133" i="18"/>
  <c r="J71" i="17" l="1"/>
  <c r="J66" i="17"/>
  <c r="J75" i="17" l="1"/>
  <c r="H169" i="18" l="1"/>
  <c r="J167" i="18"/>
  <c r="I167" i="18"/>
  <c r="H167" i="18"/>
  <c r="J168" i="18"/>
  <c r="I168" i="18"/>
  <c r="H168" i="18"/>
  <c r="H166" i="18"/>
  <c r="H160" i="18"/>
  <c r="I146" i="18"/>
  <c r="J146" i="18"/>
  <c r="H146" i="18"/>
  <c r="I129" i="18"/>
  <c r="I130" i="18" s="1"/>
  <c r="J129" i="18"/>
  <c r="J130" i="18" s="1"/>
  <c r="H129" i="18"/>
  <c r="H130" i="18" s="1"/>
  <c r="J109" i="18"/>
  <c r="K128" i="17"/>
  <c r="I109" i="18"/>
  <c r="H109" i="18"/>
  <c r="H101" i="18"/>
  <c r="I100" i="18"/>
  <c r="J100" i="18"/>
  <c r="H100" i="18"/>
  <c r="H64" i="18"/>
  <c r="I64" i="18"/>
  <c r="J64" i="18"/>
  <c r="J40" i="18"/>
  <c r="I40" i="18"/>
  <c r="H40" i="18"/>
  <c r="I36" i="18"/>
  <c r="J36" i="18"/>
  <c r="H36" i="18"/>
  <c r="J172" i="18" l="1"/>
  <c r="I172" i="18"/>
  <c r="H172" i="18"/>
  <c r="J171" i="18"/>
  <c r="I171" i="18"/>
  <c r="H171" i="18"/>
  <c r="J169" i="18"/>
  <c r="I169" i="18"/>
  <c r="J166" i="18"/>
  <c r="I166" i="18"/>
  <c r="J165" i="18"/>
  <c r="I165" i="18"/>
  <c r="H165" i="18"/>
  <c r="J164" i="18"/>
  <c r="I164" i="18"/>
  <c r="H164" i="18"/>
  <c r="J163" i="18"/>
  <c r="I163" i="18"/>
  <c r="H163" i="18"/>
  <c r="J162" i="18"/>
  <c r="I162" i="18"/>
  <c r="H162" i="18"/>
  <c r="J161" i="18"/>
  <c r="I161" i="18"/>
  <c r="H161" i="18"/>
  <c r="J160" i="18"/>
  <c r="I160" i="18"/>
  <c r="J149" i="18"/>
  <c r="J150" i="18" s="1"/>
  <c r="I149" i="18"/>
  <c r="I150" i="18" s="1"/>
  <c r="H149" i="18"/>
  <c r="H150" i="18" s="1"/>
  <c r="J116" i="18"/>
  <c r="J117" i="18" s="1"/>
  <c r="I116" i="18"/>
  <c r="I117" i="18" s="1"/>
  <c r="J106" i="18"/>
  <c r="I106" i="18"/>
  <c r="H106" i="18"/>
  <c r="J103" i="18"/>
  <c r="I103" i="18"/>
  <c r="H103" i="18"/>
  <c r="J69" i="18"/>
  <c r="I69" i="18"/>
  <c r="H69" i="18"/>
  <c r="J67" i="18"/>
  <c r="I67" i="18"/>
  <c r="H67" i="18"/>
  <c r="J47" i="18"/>
  <c r="I47" i="18"/>
  <c r="H47" i="18"/>
  <c r="J45" i="18"/>
  <c r="I45" i="18"/>
  <c r="H45" i="18"/>
  <c r="J42" i="18"/>
  <c r="I42" i="18"/>
  <c r="H42" i="18"/>
  <c r="J39" i="18"/>
  <c r="I39" i="18"/>
  <c r="H37" i="18"/>
  <c r="L31" i="18"/>
  <c r="H39" i="18" l="1"/>
  <c r="H107" i="18" s="1"/>
  <c r="H159" i="18"/>
  <c r="I107" i="18"/>
  <c r="J107" i="18"/>
  <c r="J151" i="18" s="1"/>
  <c r="J152" i="18" s="1"/>
  <c r="J170" i="18"/>
  <c r="H170" i="18"/>
  <c r="I170" i="18"/>
  <c r="I159" i="18"/>
  <c r="I158" i="18" s="1"/>
  <c r="I157" i="18" s="1"/>
  <c r="H116" i="18"/>
  <c r="H117" i="18" s="1"/>
  <c r="J159" i="18"/>
  <c r="J158" i="18" s="1"/>
  <c r="J157" i="18" s="1"/>
  <c r="K75" i="17"/>
  <c r="H158" i="18" l="1"/>
  <c r="H157" i="18" s="1"/>
  <c r="H173" i="18" s="1"/>
  <c r="I173" i="18"/>
  <c r="J173" i="18"/>
  <c r="H151" i="18"/>
  <c r="H152" i="18" s="1"/>
  <c r="I151" i="18"/>
  <c r="I152" i="18" s="1"/>
  <c r="J50" i="17"/>
  <c r="J47" i="17"/>
  <c r="L176" i="17" l="1"/>
  <c r="K176" i="17"/>
  <c r="J176" i="17"/>
  <c r="J114" i="17"/>
  <c r="J140" i="17"/>
  <c r="J182" i="17"/>
  <c r="J180" i="17"/>
  <c r="J171" i="17"/>
  <c r="J172" i="17"/>
  <c r="J174" i="17"/>
  <c r="J179" i="17"/>
  <c r="J175" i="17"/>
  <c r="J39" i="17" l="1"/>
  <c r="J20" i="17" l="1"/>
  <c r="J120" i="17" l="1"/>
  <c r="J127" i="17"/>
  <c r="J128" i="17" l="1"/>
  <c r="L128" i="17"/>
  <c r="J26" i="17" l="1"/>
  <c r="N32" i="17" l="1"/>
  <c r="J149" i="17" l="1"/>
  <c r="L31" i="17" l="1"/>
  <c r="K31" i="17"/>
  <c r="L29" i="17"/>
  <c r="K29" i="17"/>
  <c r="J177" i="17"/>
  <c r="J31" i="17"/>
  <c r="J29" i="17"/>
  <c r="L20" i="17"/>
  <c r="K20" i="17"/>
  <c r="J46" i="17" l="1"/>
  <c r="L183" i="17"/>
  <c r="K183" i="17"/>
  <c r="J183" i="17"/>
  <c r="L182" i="17"/>
  <c r="K182" i="17"/>
  <c r="L180" i="17"/>
  <c r="K180" i="17"/>
  <c r="L179" i="17"/>
  <c r="K179" i="17"/>
  <c r="L178" i="17"/>
  <c r="K178" i="17"/>
  <c r="J178" i="17"/>
  <c r="L177" i="17"/>
  <c r="K177" i="17"/>
  <c r="L175" i="17"/>
  <c r="K175" i="17"/>
  <c r="L174" i="17"/>
  <c r="K174" i="17"/>
  <c r="L173" i="17"/>
  <c r="K173" i="17"/>
  <c r="J173" i="17"/>
  <c r="L172" i="17"/>
  <c r="K172" i="17"/>
  <c r="L171" i="17"/>
  <c r="K171" i="17"/>
  <c r="L170" i="17"/>
  <c r="L159" i="17"/>
  <c r="K159" i="17"/>
  <c r="J159" i="17"/>
  <c r="L156" i="17"/>
  <c r="J156" i="17"/>
  <c r="K156" i="17"/>
  <c r="L140" i="17"/>
  <c r="L141" i="17" s="1"/>
  <c r="K140" i="17"/>
  <c r="K141" i="17" s="1"/>
  <c r="J141" i="17"/>
  <c r="L129" i="17"/>
  <c r="K129" i="17"/>
  <c r="J129" i="17"/>
  <c r="L117" i="17"/>
  <c r="K117" i="17"/>
  <c r="J117" i="17"/>
  <c r="L114" i="17"/>
  <c r="K114" i="17"/>
  <c r="L111" i="17"/>
  <c r="K111" i="17"/>
  <c r="L81" i="17"/>
  <c r="K81" i="17"/>
  <c r="J81" i="17"/>
  <c r="L79" i="17"/>
  <c r="K79" i="17"/>
  <c r="L75" i="17"/>
  <c r="L60" i="17"/>
  <c r="K60" i="17"/>
  <c r="J60" i="17"/>
  <c r="L58" i="17"/>
  <c r="K58" i="17"/>
  <c r="L53" i="17"/>
  <c r="K53" i="17"/>
  <c r="J53" i="17"/>
  <c r="L49" i="17"/>
  <c r="K49" i="17"/>
  <c r="J49" i="17"/>
  <c r="L46" i="17"/>
  <c r="K46" i="17"/>
  <c r="K170" i="17"/>
  <c r="L169" i="17" l="1"/>
  <c r="L168" i="17" s="1"/>
  <c r="K169" i="17"/>
  <c r="K168" i="17" s="1"/>
  <c r="L160" i="17"/>
  <c r="J170" i="17"/>
  <c r="J169" i="17" s="1"/>
  <c r="J168" i="17" s="1"/>
  <c r="J160" i="17"/>
  <c r="K181" i="17"/>
  <c r="J181" i="17"/>
  <c r="K160" i="17"/>
  <c r="L181" i="17"/>
  <c r="L118" i="17"/>
  <c r="J118" i="17"/>
  <c r="K118" i="17"/>
  <c r="L161" i="17" l="1"/>
  <c r="L162" i="17" s="1"/>
  <c r="J161" i="17"/>
  <c r="J162" i="17" s="1"/>
  <c r="J184" i="17"/>
  <c r="L184" i="17"/>
  <c r="K161" i="17"/>
  <c r="K162" i="17" s="1"/>
  <c r="K184" i="17"/>
</calcChain>
</file>

<file path=xl/comments1.xml><?xml version="1.0" encoding="utf-8"?>
<comments xmlns="http://schemas.openxmlformats.org/spreadsheetml/2006/main">
  <authors>
    <author>Audra Cepiene</author>
    <author>Indre Buteniene</author>
  </authors>
  <commentList>
    <comment ref="K51" authorId="0" shapeId="0">
      <text>
        <r>
          <rPr>
            <sz val="9"/>
            <color indexed="81"/>
            <rFont val="Tahoma"/>
            <family val="2"/>
            <charset val="186"/>
          </rPr>
          <t>Savivaldybių asociacija (0,03 proc. nuo biudžeto apimties), VVG, ŽVVG po 50 eur per metus</t>
        </r>
      </text>
    </comment>
    <comment ref="E122"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text>
    </comment>
    <comment ref="E124"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
</t>
        </r>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r>
          <rPr>
            <sz val="9"/>
            <color indexed="81"/>
            <rFont val="Tahoma"/>
            <family val="2"/>
            <charset val="186"/>
          </rPr>
          <t xml:space="preserve">
</t>
        </r>
      </text>
    </comment>
    <comment ref="D147"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H158" authorId="0" shapeId="0">
      <text>
        <r>
          <rPr>
            <b/>
            <sz val="9"/>
            <color indexed="81"/>
            <rFont val="Tahoma"/>
            <family val="2"/>
            <charset val="186"/>
          </rPr>
          <t xml:space="preserve">14439,1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Indre Buteniene</author>
  </authors>
  <commentList>
    <comment ref="Q49" authorId="0" shapeId="0">
      <text>
        <r>
          <rPr>
            <sz val="9"/>
            <color indexed="81"/>
            <rFont val="Tahoma"/>
            <family val="2"/>
            <charset val="186"/>
          </rPr>
          <t>Savivaldybių asociacija (0,03 proc. nuo biudžeto apimties), VVG, ŽVVG po 50 eur per metus</t>
        </r>
      </text>
    </comment>
    <comment ref="E121"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text>
    </comment>
    <comment ref="E123"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
</t>
        </r>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r>
          <rPr>
            <sz val="9"/>
            <color indexed="81"/>
            <rFont val="Tahoma"/>
            <family val="2"/>
            <charset val="186"/>
          </rPr>
          <t xml:space="preserve">
</t>
        </r>
      </text>
    </comment>
    <comment ref="D146"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 ref="H157" authorId="0" shapeId="0">
      <text>
        <r>
          <rPr>
            <b/>
            <sz val="9"/>
            <color indexed="81"/>
            <rFont val="Tahoma"/>
            <family val="2"/>
            <charset val="186"/>
          </rPr>
          <t xml:space="preserve">14375,7
</t>
        </r>
        <r>
          <rPr>
            <sz val="9"/>
            <color indexed="81"/>
            <rFont val="Tahoma"/>
            <family val="2"/>
            <charset val="186"/>
          </rPr>
          <t xml:space="preserve">
</t>
        </r>
      </text>
    </comment>
    <comment ref="I157" authorId="0" shapeId="0">
      <text>
        <r>
          <rPr>
            <b/>
            <sz val="9"/>
            <color indexed="81"/>
            <rFont val="Tahoma"/>
            <family val="2"/>
            <charset val="186"/>
          </rPr>
          <t>14439,1</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Indre Buteniene</author>
  </authors>
  <commentList>
    <comment ref="N14" authorId="0" shapeId="0">
      <text>
        <r>
          <rPr>
            <sz val="9"/>
            <color indexed="81"/>
            <rFont val="Tahoma"/>
            <family val="2"/>
            <charset val="186"/>
          </rPr>
          <t xml:space="preserve">2018-06-28 T2-125 nustatytas didžiausias leistinas valstybės tarnautojų ir darbuotojų skaičius – 438,5   </t>
        </r>
      </text>
    </comment>
    <comment ref="J18" authorId="0" shapeId="0">
      <text>
        <r>
          <rPr>
            <sz val="9"/>
            <color indexed="81"/>
            <rFont val="Tahoma"/>
            <family val="2"/>
            <charset val="186"/>
          </rPr>
          <t xml:space="preserve">VšĮ „Klaipėdos šventės“ vietinės rinkliavos administravimo apmokėjimas </t>
        </r>
      </text>
    </comment>
    <comment ref="M27" authorId="0" shapeId="0">
      <text>
        <r>
          <rPr>
            <sz val="9"/>
            <color indexed="81"/>
            <rFont val="Tahoma"/>
            <family val="2"/>
            <charset val="186"/>
          </rPr>
          <t>Įsigyta inventoriaus (2019 m. - 30 vnt. kabinų, 20 vnt. balsadėžių, 14 vnt. nedegių spintų, 11 nuovažų neįgaliesiems, 5 darbo stalai kairiniai; 2 darbo stalai dešininiai; 8 mobilūs stalčių blokai; 6 spintelės prie stalo; 1 spintelė printeriui; 1 spintelė su durelėmis; 2 atviros spintelės prie stalo; 1 darbo stalas kairinis; 7 darbo kėdės; 13 dokumentų naikiklių), vnt.</t>
        </r>
      </text>
    </comment>
    <comment ref="J32" authorId="0" shapeId="0">
      <text>
        <r>
          <rPr>
            <sz val="9"/>
            <color indexed="81"/>
            <rFont val="Tahoma"/>
            <family val="2"/>
            <charset val="186"/>
          </rPr>
          <t xml:space="preserve">2019 m. rinkimai - Savivaldybių tarybų, LR prezidento,  Europos parlamento. Lėšos didėja dėl privalomos politinės reklamos, darbo užmokesčio
</t>
        </r>
      </text>
    </comment>
    <comment ref="N34" authorId="0" shapeId="0">
      <text>
        <r>
          <rPr>
            <sz val="9"/>
            <color indexed="81"/>
            <rFont val="Tahoma"/>
            <family val="2"/>
            <charset val="186"/>
          </rPr>
          <t xml:space="preserve"> 2019-2021 m. planuojama tęsti valstybės tarnautojų ir darbuotojų, dirbančių pagal darbo sutartis, kvalifikacijos kėlimo programą. Atsižvelgiant į naujai priimamus teisės aktus, kurie įsigalios nuo 2019-01-01 bei į tai, kad vykdant kokybės vadybos metodų diegimą bus apmokyti 266 darbuotojai, nuo 2019 m. sumažinama 25 proc. apmokytų asmenų ir programų skaičių bei 20 proc. mokymams išlaidų skaičius  t. y. kasmet bus apmokyti 180 asmenų pagal 30 programų. </t>
        </r>
      </text>
    </comment>
    <comment ref="M39" authorId="0" shapeId="0">
      <text>
        <r>
          <rPr>
            <sz val="9"/>
            <color indexed="81"/>
            <rFont val="Tahoma"/>
            <family val="2"/>
            <charset val="186"/>
          </rPr>
          <t>Neteisminiam ir teisminiam žalos atlyginimui (pvz. dėl duobių). Konkrečių bylų išskirti šiuo metu nepavyktų, tačiau tokia suma tikėtina</t>
        </r>
      </text>
    </comment>
    <comment ref="M45" authorId="0" shapeId="0">
      <text>
        <r>
          <rPr>
            <sz val="9"/>
            <color indexed="81"/>
            <rFont val="Tahoma"/>
            <family val="2"/>
            <charset val="186"/>
          </rPr>
          <t>Atsižvelgdami į vis didėjančią didelę riziką dėl Savivaldybės administracijos civilinės atsakomybės kylimo, ANK nuostatų pokyčius bei ilgus ir sudėtingus ginčus sprendžiant administracinės ir civilinės atsakomybės klausimus, siūlome kasmet planuoti lėšas Savivaldybės administracijos civilinės atsakomybės draudimui. Preliminari draudimo įmoka metams yra apie 12 tūkst. eurų</t>
        </r>
      </text>
    </comment>
    <comment ref="M62" authorId="0" shapeId="0">
      <text>
        <r>
          <rPr>
            <sz val="9"/>
            <color indexed="81"/>
            <rFont val="Tahoma"/>
            <family val="2"/>
            <charset val="186"/>
          </rPr>
          <t>Savivaldybių asociacija (0,03 proc. nuo biudžeto apimties), VVG, ŽVVG po 50 eur per metus</t>
        </r>
      </text>
    </comment>
    <comment ref="E69" authorId="0" shapeId="0">
      <text>
        <r>
          <rPr>
            <sz val="9"/>
            <color indexed="81"/>
            <rFont val="Tahoma"/>
            <family val="2"/>
            <charset val="186"/>
          </rPr>
          <t>Klaipėdos miesto pristatymų užsienio žurnalistams ir investuotojų delegacijoms</t>
        </r>
      </text>
    </comment>
    <comment ref="M69" authorId="0" shapeId="0">
      <text>
        <r>
          <rPr>
            <sz val="9"/>
            <color indexed="81"/>
            <rFont val="Tahoma"/>
            <family val="2"/>
            <charset val="186"/>
          </rPr>
          <t>(apgyvendinimo, maitinimo paslaugos, kultūrinė programa)</t>
        </r>
      </text>
    </comment>
    <comment ref="M71" authorId="0" shapeId="0">
      <text>
        <r>
          <rPr>
            <sz val="9"/>
            <color indexed="81"/>
            <rFont val="Tahoma"/>
            <family val="2"/>
            <charset val="186"/>
          </rPr>
          <t xml:space="preserve">Priemonė skirta 2019 m. organizuoti renginį ar renginių ciklą, skirtą diskutuoti su vietos bendruomenėmis, klaipėdiečių diasporos atstovais, užsieniečiais gyvenančiais Klaipėdoje ir išgirsti jų nuomonę apie Klaipėdos miesto ateitį, aptarti būdus, kaip atskiri piliečiai arba bendruomenės gali įsitraukti į sprendimų priėmimą dėl miesto ateities. Diskusijos gali būti įvairiomis temomis, svarbiausia, kad būtų susiję su "Globali Klaipėda".                              </t>
        </r>
        <r>
          <rPr>
            <b/>
            <i/>
            <u/>
            <sz val="9"/>
            <color indexed="81"/>
            <rFont val="Tahoma"/>
            <family val="2"/>
            <charset val="186"/>
          </rPr>
          <t xml:space="preserve">perkeltas rodiklis </t>
        </r>
        <r>
          <rPr>
            <b/>
            <sz val="9"/>
            <color indexed="81"/>
            <rFont val="Tahoma"/>
            <family val="2"/>
            <charset val="186"/>
          </rPr>
          <t>Parengta ir įgyvendinta rinkodaros kampanija „Globali Klaipėda" - Priemonė skirta pristatyti Klaipėdos miesto savivaldybės įgyvendinamas ar planuojamas įgyvendinti priemones</t>
        </r>
      </text>
    </comment>
    <comment ref="M72" authorId="0" shapeId="0">
      <text>
        <r>
          <rPr>
            <sz val="9"/>
            <color indexed="81"/>
            <rFont val="Tahoma"/>
            <family val="2"/>
            <charset val="186"/>
          </rPr>
          <t xml:space="preserve">Priemonė- 2015-2018 m. vykdyto URBACT programos projekto „Gen_Y City“ integruoto veiksmų plano (IAP) dalis. Projekto vykdymo metu specialistai iš viešojo ir privataus sektorių parengė integruotą veiksmų planą, kurio tikslas – sukurti tinkamas sąlygas jauniems laisvai samdomiems darbuotojams (freelancer‘iams) kurti, gyventi ir tobulėti Klaipėdoje. Šio tikslo siekiama kuriant „freelancerių platformą“ (virtualią bei fizinę), kurioje turėtų būti sutelkta visa laisvai samdomiems darbuotojams aktuali informacija: informacija apie darbo vietas ir galimybes, veiklas, paslaugų teikimą, apgyvendinimą, projektus, poilsį ir pan. </t>
        </r>
      </text>
    </comment>
    <comment ref="M98" authorId="0" shapeId="0">
      <text>
        <r>
          <rPr>
            <b/>
            <sz val="9"/>
            <color indexed="81"/>
            <rFont val="Tahoma"/>
            <family val="2"/>
            <charset val="186"/>
          </rPr>
          <t>techninis parengtas</t>
        </r>
        <r>
          <rPr>
            <sz val="9"/>
            <color indexed="81"/>
            <rFont val="Tahoma"/>
            <family val="2"/>
            <charset val="186"/>
          </rPr>
          <t xml:space="preserve">
</t>
        </r>
      </text>
    </comment>
    <comment ref="M104" authorId="0" shapeId="0">
      <text>
        <r>
          <rPr>
            <sz val="9"/>
            <color indexed="81"/>
            <rFont val="Tahoma"/>
            <family val="2"/>
            <charset val="186"/>
          </rPr>
          <t>Darbai nebus atlikti 2018 m. - stogas-42,0; fasadas-65,0. Užtruko techninio projekto parengimas.</t>
        </r>
      </text>
    </comment>
    <comment ref="M107" authorId="0" shapeId="0">
      <text>
        <r>
          <rPr>
            <sz val="9"/>
            <color indexed="81"/>
            <rFont val="Tahoma"/>
            <family val="2"/>
            <charset val="186"/>
          </rPr>
          <t>Per du metus išpirkta - gyvenamųjų ir negyvenamųjų patalpų Nemuno g. 113 (9 butai, 3 negyvenamosios patalpos, 1 sandėlis) ir Nemuno g. 133 (12 butų, 1 sandėlis), Klaipėdoje, nuosavybės teise priklausančio fiziniams ir juridiniams asmenims (toliau – NT) – pirkimą.</t>
        </r>
      </text>
    </comment>
    <comment ref="M113" authorId="0" shapeId="0">
      <text>
        <r>
          <rPr>
            <sz val="9"/>
            <color indexed="81"/>
            <rFont val="Tahoma"/>
            <family val="2"/>
            <charset val="186"/>
          </rPr>
          <t xml:space="preserve">2018-10-15 protokolas Nr. ADM1-364
NUTARTA:
1. Pritarti </t>
        </r>
        <r>
          <rPr>
            <b/>
            <sz val="9"/>
            <color indexed="81"/>
            <rFont val="Tahoma"/>
            <family val="2"/>
            <charset val="186"/>
          </rPr>
          <t xml:space="preserve">Istorinių laivų krantinės Klaipėdos piliavietėje sutvarkymo </t>
        </r>
        <r>
          <rPr>
            <sz val="9"/>
            <color indexed="81"/>
            <rFont val="Tahoma"/>
            <family val="2"/>
            <charset val="186"/>
          </rPr>
          <t xml:space="preserve">sprendimui pirmiausia atlikti krantinės ekspertizę, techninio stovio įvertinimą. Ekspertizę planuoti Statybos leidimų ir statinių priežiūros skyriui priemonėje „Savivaldybei priklausančių statinių esamos techninės būklės įvertinimo paslaugų įsigijimas“.
2. Projektavimo užduotį rengti atsižvelgiant į ekspertizės išvadas.
</t>
        </r>
      </text>
    </comment>
    <comment ref="F132"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text>
    </comment>
    <comment ref="E134" authorId="0"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34" authorId="0" shapeId="0">
      <text>
        <r>
          <rPr>
            <b/>
            <sz val="9"/>
            <color indexed="81"/>
            <rFont val="Tahoma"/>
            <family val="2"/>
            <charset val="186"/>
          </rPr>
          <t>P3.4.3.5</t>
        </r>
        <r>
          <rPr>
            <sz val="9"/>
            <color indexed="81"/>
            <rFont val="Tahoma"/>
            <family val="2"/>
            <charset val="186"/>
          </rPr>
          <t xml:space="preserve"> Diegti visuotinės kokybės vadybos principus Savivaldybės administracijoje,
</t>
        </r>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r>
          <rPr>
            <b/>
            <sz val="9"/>
            <color indexed="81"/>
            <rFont val="Tahoma"/>
            <family val="2"/>
            <charset val="186"/>
          </rPr>
          <t xml:space="preserve">1.1.1. priemonė
</t>
        </r>
        <r>
          <rPr>
            <sz val="9"/>
            <color indexed="81"/>
            <rFont val="Tahoma"/>
            <family val="2"/>
            <charset val="186"/>
          </rPr>
          <t xml:space="preserve">
</t>
        </r>
      </text>
    </comment>
    <comment ref="M134" authorId="0"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M150" authorId="0" shapeId="0">
      <text>
        <r>
          <rPr>
            <sz val="9"/>
            <color indexed="81"/>
            <rFont val="Tahoma"/>
            <family val="2"/>
            <charset val="186"/>
          </rPr>
          <t>Parengtas techninis projektas, bus šiltinamas pastatas</t>
        </r>
      </text>
    </comment>
    <comment ref="J152" authorId="0" shapeId="0">
      <text>
        <r>
          <rPr>
            <sz val="9"/>
            <color indexed="81"/>
            <rFont val="Tahoma"/>
            <family val="2"/>
            <charset val="186"/>
          </rPr>
          <t xml:space="preserve">Techninis projektas bus parengtas 2019 m. vasario mėn. Kaina 11,9 tūkst. eur
</t>
        </r>
      </text>
    </comment>
    <comment ref="M153" authorId="0" shapeId="0">
      <text>
        <r>
          <rPr>
            <sz val="9"/>
            <color indexed="81"/>
            <rFont val="Tahoma"/>
            <family val="2"/>
            <charset val="186"/>
          </rPr>
          <t>Atlikta pastato (Šimkaus g. 11) stogo (1350 m²), fasado (125 m²) ir  patalpų  (200 m²) remonto darbų. Užbaigtumas, proc. Stogo remontui gali reikėti 80 tūkst. eur</t>
        </r>
      </text>
    </comment>
    <comment ref="E157" authorId="1" shapeId="0">
      <text>
        <r>
          <rPr>
            <b/>
            <sz val="9"/>
            <color indexed="81"/>
            <rFont val="Tahoma"/>
            <family val="2"/>
            <charset val="186"/>
          </rPr>
          <t>Indre Buteniene:</t>
        </r>
        <r>
          <rPr>
            <sz val="9"/>
            <color indexed="81"/>
            <rFont val="Tahoma"/>
            <family val="2"/>
            <charset val="186"/>
          </rPr>
          <t xml:space="preserve">
Bus planuojama, jei bus apsipręsta kraustytis </t>
        </r>
      </text>
    </comment>
  </commentList>
</comments>
</file>

<file path=xl/sharedStrings.xml><?xml version="1.0" encoding="utf-8"?>
<sst xmlns="http://schemas.openxmlformats.org/spreadsheetml/2006/main" count="1078" uniqueCount="260">
  <si>
    <t>Veiklos plano tikslo kodas</t>
  </si>
  <si>
    <t>Uždavinio kodas</t>
  </si>
  <si>
    <t>Priemonės kodas</t>
  </si>
  <si>
    <t>Papriemonės kodas</t>
  </si>
  <si>
    <t>Pavadinimas</t>
  </si>
  <si>
    <t>Priemonės požymis</t>
  </si>
  <si>
    <t>Asignavimų valdytojo kodas</t>
  </si>
  <si>
    <t>Vykdytojas (skyrius / asmuo)</t>
  </si>
  <si>
    <t>Finansavimo šaltinis</t>
  </si>
  <si>
    <t>Produkto kriterijaus</t>
  </si>
  <si>
    <t>Planas</t>
  </si>
  <si>
    <t>Strateginis tikslas 01. Didinti miesto konkurencingumą, kryptingai vystant infrastruktūrą ir sudarant palankias sąlygas verslui</t>
  </si>
  <si>
    <t>03 Savivaldybės valdymo programa</t>
  </si>
  <si>
    <t>01</t>
  </si>
  <si>
    <t>Kurti savivaldybės valdymo sistemą, patogią verslui ir gyventojams</t>
  </si>
  <si>
    <t>Organizuoti savivaldybės veiklos bendrųjų funkcijų vykdymą</t>
  </si>
  <si>
    <t>Savivaldybės administracijos veiklos užtikrinimas:</t>
  </si>
  <si>
    <t>Savivaldybės administracijos veiklos užtikrinimas (darbo užmokestis)</t>
  </si>
  <si>
    <t>1</t>
  </si>
  <si>
    <t>FTD Apskaitos skyrius</t>
  </si>
  <si>
    <t>SB</t>
  </si>
  <si>
    <t>SB(VB)</t>
  </si>
  <si>
    <t>02</t>
  </si>
  <si>
    <t>Ūkio skyrius</t>
  </si>
  <si>
    <t>SB(SP)</t>
  </si>
  <si>
    <t>SB(SPL)</t>
  </si>
  <si>
    <t>03</t>
  </si>
  <si>
    <t>Dalyvavimas organizuojant rinkimus</t>
  </si>
  <si>
    <t>04</t>
  </si>
  <si>
    <t>Personalo skyrius</t>
  </si>
  <si>
    <t>05</t>
  </si>
  <si>
    <t>Informavimo ir e.paslaugų skyrius</t>
  </si>
  <si>
    <t>Atlikta apklausų, tyrimų, vnt.</t>
  </si>
  <si>
    <t>06</t>
  </si>
  <si>
    <t>Teisės skyrius</t>
  </si>
  <si>
    <t>Per ataskaitinį laikotarpį užbaigtų bylų skaičius</t>
  </si>
  <si>
    <t>07</t>
  </si>
  <si>
    <t>08</t>
  </si>
  <si>
    <t>Daugiabučių gyvenamųjų namų žemės nuomos mokesčio paskirstymo ir administravimo paslaugos pirkimas</t>
  </si>
  <si>
    <t>FTD Mokesčių skyrius</t>
  </si>
  <si>
    <t>Namų administratorių, teikiančių paslaugas, skaičius</t>
  </si>
  <si>
    <t>09</t>
  </si>
  <si>
    <t>SB(VR)</t>
  </si>
  <si>
    <t>SB(VRL)</t>
  </si>
  <si>
    <t>10</t>
  </si>
  <si>
    <t>Viešosios tvarkos skyrius</t>
  </si>
  <si>
    <t>11</t>
  </si>
  <si>
    <t>Kontrolės ir audito tarnybos finansinio, ūkinio bei materialinio aptarnavimo užtikrinimas</t>
  </si>
  <si>
    <t>Kontrolės ir audito tarnybos darbuotojų skaičius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</si>
  <si>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</si>
  <si>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</si>
  <si>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</si>
  <si>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</si>
  <si>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</si>
  <si>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5</t>
  </si>
  <si>
    <t>IED Tarptautinių ryšių, verslo plėtros ir turizmo skyrius</t>
  </si>
  <si>
    <t>Tarptautinių organizacijų, kurių narė yra Klaipėdos miesto savivaldybė, skaičius</t>
  </si>
  <si>
    <t>Paskolų grąžinimas ir palūkanų mokėjimas</t>
  </si>
  <si>
    <t>Savivaldybės administracijos direktoriaus rezervas</t>
  </si>
  <si>
    <t>Savivaldybei nuosavybės teise priklausančio ir patikėjimo teise valdomo turto valdymas, naudojimas ir disponavimas:</t>
  </si>
  <si>
    <t>FTD Turto skyrius</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</si>
  <si>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</si>
  <si>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</si>
  <si>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</si>
  <si>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 xml:space="preserve">MŪD </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</si>
  <si>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</si>
  <si>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</si>
  <si>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</si>
  <si>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</si>
  <si>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</si>
  <si>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 xml:space="preserve">Savivaldybės nekilnojamojo turto  (negyvenamoji paskirtis) remontas </t>
  </si>
  <si>
    <t xml:space="preserve">Savivaldybei priklausančių statinių esamos techninės būklės įvertinimo paslaugų įsigijimas </t>
  </si>
  <si>
    <t>Įvertinta pastatų, skaičius</t>
  </si>
  <si>
    <t>Iš viso uždaviniui:</t>
  </si>
  <si>
    <t>Diegti Savivaldybės administracijoje modernias informacines sistemas ir plėsti elektroninių paslaugų spektrą</t>
  </si>
  <si>
    <t>Informavimo ir e. paslaugų skyrius</t>
  </si>
  <si>
    <t>Gerinti gyventojų aptarnavimo ir darbuotojų darbo sąlygas Savivaldybės administracijoje</t>
  </si>
  <si>
    <t>Savivaldybės administracijos reikmėms naudojamų pastatų ir patalpų einamasis remontas:</t>
  </si>
  <si>
    <t>Iš viso tikslui:</t>
  </si>
  <si>
    <t>Iš viso programai:</t>
  </si>
  <si>
    <t>Finansavimo šaltinių suvestinė</t>
  </si>
  <si>
    <t>Finansavimo šaltiniai</t>
  </si>
  <si>
    <t>SAVIVALDYBĖS  LĖŠOS, IŠ VISO:</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</si>
  <si>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</si>
  <si>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</si>
  <si>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</si>
  <si>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</si>
  <si>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</si>
  <si>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</si>
  <si>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 xml:space="preserve">Programų lėšų likučių laikinai laisvos lėšos </t>
    </r>
    <r>
      <rPr>
        <b/>
        <sz val="10"/>
        <rFont val="Times New Roman"/>
        <family val="1"/>
        <charset val="186"/>
      </rPr>
      <t>SB(L)</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</si>
  <si>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</si>
  <si>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</si>
  <si>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</si>
  <si>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Valstybės biudžeto lėšos </t>
    </r>
    <r>
      <rPr>
        <b/>
        <sz val="10"/>
        <rFont val="Times New Roman"/>
        <family val="1"/>
        <charset val="186"/>
      </rPr>
      <t>LRVB</t>
    </r>
  </si>
  <si>
    <t>IŠ VISO:</t>
  </si>
  <si>
    <t xml:space="preserve">Nugriauta statinių, vnt. </t>
  </si>
  <si>
    <t>P.3.4.3.1</t>
  </si>
  <si>
    <r>
      <t xml:space="preserve">Žemės pardavimų likučio lėšos </t>
    </r>
    <r>
      <rPr>
        <b/>
        <sz val="10"/>
        <rFont val="Times New Roman"/>
        <family val="1"/>
        <charset val="186"/>
      </rPr>
      <t>SB(ŽPL)</t>
    </r>
  </si>
  <si>
    <t>Lietuvoje veikiančių asociacijų, kurių narė yra savivaldybė, skaičius</t>
  </si>
  <si>
    <t>Vykdoma sutarčių su Klaipėdos rajono savivaldybe, vnt.</t>
  </si>
  <si>
    <t>Įsigyta organizacinės technikos, vnt.</t>
  </si>
  <si>
    <t xml:space="preserve">Eksploatuojama kompiuterių, vnt. </t>
  </si>
  <si>
    <t>Įsigyta kompiuterinės technikos, vnt.</t>
  </si>
  <si>
    <t>UPD  Statybos leidimų ir statinių priežiūros sk.</t>
  </si>
  <si>
    <t>Išsiųsta laiškų, tūkst. vnt.</t>
  </si>
  <si>
    <t>FTD Apskaitos sk.</t>
  </si>
  <si>
    <t>Savivaldybės tarybos ir mero sekretoriato finansinio, ūkinio bei materialinio aptarnavimo užtikrinimas</t>
  </si>
  <si>
    <t>Savivaldybės tarybos ir mero sekretoriato darbuotojų skaičius</t>
  </si>
  <si>
    <t>Inžinerinių tinklų, kurių atlikti matavimai, ilgis, km</t>
  </si>
  <si>
    <t>Kompiuterinės, programinės įrangos, organizacinės technikos bei licencijų įsigijimas, eksploatavimas</t>
  </si>
  <si>
    <t>Išmokų seniūnaičiams mokėjimas</t>
  </si>
  <si>
    <t>Seniūnaičių, gaunančių išmokas, skaičius</t>
  </si>
  <si>
    <t xml:space="preserve">Dalyvio mokestis už narystę Lietuvoje veikiančiose asociacijose </t>
  </si>
  <si>
    <t xml:space="preserve"> TIKSLŲ, UŽDAVINIŲ, PRIEMONIŲ, PRIEMONIŲ IŠLAIDŲ IR PRODUKTO KRITERIJŲ SUVESTINĖ</t>
  </si>
  <si>
    <t>tūkst. Eur</t>
  </si>
  <si>
    <t>VALDYMO PROGRAMOS (NR. 03)</t>
  </si>
  <si>
    <t>P3.4.1.1, P3.4.2.1, P3.4.1.4</t>
  </si>
  <si>
    <t>Savivaldybės administracijos darbuotojų etatų skaičius</t>
  </si>
  <si>
    <t>SB(L)</t>
  </si>
  <si>
    <t>2019-ųjų metų lėšų projektas</t>
  </si>
  <si>
    <t>2019-ieji metai</t>
  </si>
  <si>
    <t>Aiškinamojo rašto priedas Nr.3</t>
  </si>
  <si>
    <t>IED</t>
  </si>
  <si>
    <t>1/34</t>
  </si>
  <si>
    <t xml:space="preserve"> Klaipėdos miesto savivaldybės administracijos perkėlimas į naujas patalpas</t>
  </si>
  <si>
    <t>Mokamas narystės asociacijoje „Klaipėdos regionas“ mokestis, skaičius</t>
  </si>
  <si>
    <t xml:space="preserve">Išsiųsta registruotų laiškų su įteikimu, paprastų laiškų Viešosios tvarkos skyriaus vykdomai veikla, tūkst. vnt. </t>
  </si>
  <si>
    <t xml:space="preserve">Savivaldybės nenaudojamų (neeksploatuojamų) statinių nugriovimas ir jų inžinerinių tinklų techninės būklės palaikymas </t>
  </si>
  <si>
    <t xml:space="preserve">Prižiūrėta objektų, vnt. </t>
  </si>
  <si>
    <t xml:space="preserve">Remontuota objektų, vnt. </t>
  </si>
  <si>
    <t>Perduota inžinerinių tinklų, km</t>
  </si>
  <si>
    <t>Įsigyta programinės įrangos, vnt.</t>
  </si>
  <si>
    <t>Prižiūrėta programinės įrangos, vnt.</t>
  </si>
  <si>
    <t>Eksploatuojama šviestuvų, vnt.</t>
  </si>
  <si>
    <t>Viešųjų ryšių plėtojimas (gyventojų apklausos, nuomonių tyrimai,  informacijos sklaida žiniasklaidos priemonėse, savivaldybės skelbimų publikavimas, rinkodaros ir reprezentacinių  priemonių vykdymas ir kt.)</t>
  </si>
  <si>
    <t>Automobilių statymo aikštelės prie „Švyturio“ arenos apšvietimo išlaidų dengimas ir energinių išteklių išlaidų kompensavimas UAB „Klaipėdos arena“</t>
  </si>
  <si>
    <t>Įsigyta suvenyrų  rūšių, vnt.</t>
  </si>
  <si>
    <t>Kapinių priežiūros skyriaus pastato remontas (Toleikių k., Klaipėdos r. sav.)</t>
  </si>
  <si>
    <r>
      <t xml:space="preserve">Europos Sąjungos paramos lėšos, kurios įtrauktos į Savivaldybės biudžetą </t>
    </r>
    <r>
      <rPr>
        <b/>
        <sz val="10"/>
        <rFont val="Times New Roman"/>
        <family val="1"/>
        <charset val="186"/>
      </rPr>
      <t>SB(ES)</t>
    </r>
  </si>
  <si>
    <t>Įsigytas turtas, vnt.</t>
  </si>
  <si>
    <t>2020-ųjų metų lėšų projektas</t>
  </si>
  <si>
    <t>2020-ieji metai</t>
  </si>
  <si>
    <t>FTD Finansų skyrius</t>
  </si>
  <si>
    <t>12</t>
  </si>
  <si>
    <t>Nupirkta spaudos ploto dienraščiuose, tūkst. kv. cm</t>
  </si>
  <si>
    <t xml:space="preserve">Gerinti gyventojų aptarnavimo kokybę, diegiant pažangius vadybos principus </t>
  </si>
  <si>
    <t>ES</t>
  </si>
  <si>
    <t>Įsteigta piliečių chartija, vnt.</t>
  </si>
  <si>
    <t>Apmokyta darbuotojų, skaičius</t>
  </si>
  <si>
    <t>Sertifikuota atskirų metodų vidinių lyderių, skaičius</t>
  </si>
  <si>
    <t>Mokymų (valstybės tarnautojų įvadiniai mokymai, specifiniai mokymai atestatams ir licencijoms įgyti, naujų darbuotojų adaptavimas) organizavimas</t>
  </si>
  <si>
    <t xml:space="preserve">Pateikta VĮ Registrų centras suvestinių duomenų apie žemės sklypų mokestines vertes, kartai </t>
  </si>
  <si>
    <t xml:space="preserve">Eksploatuojama administracinių teisės pažeidimų protokolų valdymo programa, vartotojų skaičius </t>
  </si>
  <si>
    <t>Naudojamos programinės įrangos licencijos, vnt.</t>
  </si>
  <si>
    <t>Strateginio planavimo skyrius</t>
  </si>
  <si>
    <t>Atlikta pastato Debreceno g. 41 vidaus patalpų remonto darbų. Užbaigtumas, proc.</t>
  </si>
  <si>
    <t>Parengtas planas, vnt.</t>
  </si>
  <si>
    <t>Valstybės deleguotų funkcijų vykdymas: Žemės ūkio priemonių vykdymas</t>
  </si>
  <si>
    <r>
      <t xml:space="preserve">Europos Sąjungos paramos lėšos </t>
    </r>
    <r>
      <rPr>
        <b/>
        <sz val="10"/>
        <rFont val="Times New Roman"/>
        <family val="1"/>
        <charset val="186"/>
      </rPr>
      <t>ES</t>
    </r>
  </si>
  <si>
    <t>Pašto patalpų Aukštoji g. 13, Klaipėdoje išpirkimas</t>
  </si>
  <si>
    <t>Įsigytas civilinės atsakomybės draudimas (Administracinių nusižengimų kodekso ginčų nagrinėjimui), vnt.</t>
  </si>
  <si>
    <t>Patvirtinta nauja Savivaldybės administracijos organizacinė struktūra, vnt.</t>
  </si>
  <si>
    <t>Savivaldybės administracijos organizacinės struktūros tobulinimas</t>
  </si>
  <si>
    <t>Atstovavimo teismuose ir teismų sprendimų vykdymo organizavimas bei teismo išlaidų apmokėjimas</t>
  </si>
  <si>
    <t>Civilinės atsakomybės draudimo įsigijimas</t>
  </si>
  <si>
    <t>Socialinės paramos skyriaus patalpų remontas (Vytauto g. 13)</t>
  </si>
  <si>
    <t>Atlikta pastato Debreceno g. 41 dalies fasado sienų, langų, durų ir stogo tvarkymo darbų. Užbaigtumas, proc.</t>
  </si>
  <si>
    <t>Pasirašytų paskolų sutarčių, vnt.</t>
  </si>
  <si>
    <t xml:space="preserve">Atlikta pastato (Kalvos g. 4) stogo ir fasado remonto darbų. Užbaigtumas, proc. </t>
  </si>
  <si>
    <t>Atlikta pastato (Tiltų g. 8) fasado darbų. Užbaigtumas, proc.</t>
  </si>
  <si>
    <t>Tobulinti savivaldybės administracijos veiklos valdymą:</t>
  </si>
  <si>
    <t>Suremontuota kabinetų ploto, kv. m</t>
  </si>
  <si>
    <t>Atlikta pastato stogo, fasado, vidaus vamzdynų ir patalpų  remonto darbų. Užbaigtumas, proc.</t>
  </si>
  <si>
    <t>Atlikta pastato fasado remonto darbų. Užbaigtumas, proc.</t>
  </si>
  <si>
    <t>Atlikta pastato patalpų remonto darbų. Užbaigtumas, proc.</t>
  </si>
  <si>
    <t>Įsigyta vaizdo konferencinė įranga, vnt.</t>
  </si>
  <si>
    <t>Pastato Liepų g. 11 fasado ir patalpų remontas</t>
  </si>
  <si>
    <t>Skirtumas</t>
  </si>
  <si>
    <t>Paaiškinimas</t>
  </si>
  <si>
    <t>Lyginamasis variantas</t>
  </si>
  <si>
    <t>2021-ųjų metų lėšų projektas</t>
  </si>
  <si>
    <t>2021-ieji metai</t>
  </si>
  <si>
    <t>1000</t>
  </si>
  <si>
    <t xml:space="preserve">Projekto „Paslaugų teikimo gyventojams kokybės gerinimas Klaipėdos regiono savivaldybėse“ įgyvendinimas </t>
  </si>
  <si>
    <t>Išsinuomota ir užpildyta stelažų dokumentų saugojimui (Archyvo veiklai), m</t>
  </si>
  <si>
    <t>26/3</t>
  </si>
  <si>
    <t>180 /30</t>
  </si>
  <si>
    <t>Apmokyta darbuotojų ir mokymo programų skaičius</t>
  </si>
  <si>
    <t>95,4</t>
  </si>
  <si>
    <t>Suorganizuota renginių, vnt.</t>
  </si>
  <si>
    <t>Dalyvauta tarptautinių organizacijų veikloje, tarptautiniuose ir miestų partnerių organizuojamuose renginiuose, kartai per metus</t>
  </si>
  <si>
    <t>Sukurta virtuali laisvai samdomų darbuotojų platforma, vnt.</t>
  </si>
  <si>
    <t xml:space="preserve">Priemonių, susijusių su diasporos veikomis, įgyvendinimas </t>
  </si>
  <si>
    <t>Organizuotas tarptautinis renginys – „Globali Klaipėda" piliečių dialogas, vnt.</t>
  </si>
  <si>
    <t>Savivaldybės kontroliuojamų įmonių įstatinio kapitalo didinimas, perduodant inžinerinius tinklus funkcijoms vykdyti, neveikiančių įmonių likvidavimas</t>
  </si>
  <si>
    <t>Pastatų pripažinimo tinkamais naudoti dokumentų rengimas</t>
  </si>
  <si>
    <t>Privatiems asmenims priklausančių patalpų Nemuno g. 113 ir 133, Klaipėdoje, išpirkimas</t>
  </si>
  <si>
    <t>Išpirkta gyvenamųjų ir negyvenamųjų patalpų, sandėlis, vnt.</t>
  </si>
  <si>
    <t xml:space="preserve">Atlikta scenos (prie Šaulių g. 36) remonto darbų. Užbaigtumas, proc. </t>
  </si>
  <si>
    <t xml:space="preserve">Atlikta pastato (Šilutės pl. 38) stogo ir fasado remonto darbų. Užbaigtumas, proc. </t>
  </si>
  <si>
    <t>90</t>
  </si>
  <si>
    <t>Suremontuota apšvietimo prožektorių, vnt.</t>
  </si>
  <si>
    <t>Tarptautinio bendradarbiavimo vystymas, atstovaujant Klaipėdos miestą  (Tarptautinės organizacijos – Cruise Baltic – CB, EUROCITIES, Union of the Baltic Cities – UBC, Baltic Sail,  European Cities Against Drugs – ECAD, Healthy Cities network – WHO, Kommunnes Internasjonale Miljoorganisasjon – KIMO, Istoriniųi miestų lyga – IMLA, Žydų kultūros paveldo Europoje asociacija, Hansos miestų sąjunga, Tall Ships Races Europe Ltd. (Sail Training International – STI)</t>
  </si>
  <si>
    <t>Atlikta istorinių laivų krantinės Klaipėdos piliavietėje sutvarkymo ekspertizė bei techninio svorio įvertinimas, vnt.</t>
  </si>
  <si>
    <t>Sumažinto darbo užmokesčio grąžinimas darbuotojams, skaičius</t>
  </si>
  <si>
    <t>254</t>
  </si>
  <si>
    <t>Išversta į užsienio kalbas tarptautinio bendradarbiavimo dokumentų, puslapių skaičius</t>
  </si>
  <si>
    <t>Organizuota užsienio delegacijų priėmimų ir  pristatymų apie Klaipėdos miestą, vnt.</t>
  </si>
  <si>
    <t xml:space="preserve">Pastato Liepų g. 13 fasado remontas </t>
  </si>
  <si>
    <t>Atlikta remonto darbų H. Manto g. 51 ir Liepų g. 13. Užbaigtumas, proc.</t>
  </si>
  <si>
    <t xml:space="preserve">Archyvo patalpų elektros naudojimo įrenginių remontas </t>
  </si>
  <si>
    <t>Suremontuotas neįgaliųjų liftas (Liepų g. 11), vnt.</t>
  </si>
  <si>
    <t>Parengtas techninis projektas, vnt.</t>
  </si>
  <si>
    <t>Atlikta stogo remonto darbų. Užbaigtumas, proc.</t>
  </si>
  <si>
    <t>Įsigyta inventoriaus (2019 m. - 30 vnt. kabinų, 20 vnt. balsadėžių, 14 vnt. nedegių spintų, 11 nuovažų neįgaliesiems), vnt.</t>
  </si>
  <si>
    <t>Patalpų nuoma Socialinės paramos skyriaus darbuotojams dėl Vytauto g. 13 patalpų remonto, mėn. per metus</t>
  </si>
  <si>
    <t>Įsigyta finansų valdymo ir apskaitos informacinės sistemos "Biudžeta VS" priežiūros paslauga, vnt.</t>
  </si>
  <si>
    <t>Savivaldybės administracijos veiklos užtikrinimas (pastatų eksploatacija, prekių ir paslaugų įsigijimas, korespondencijos siuntimas paštu, spaudinių prenumerata ir kt.)</t>
  </si>
  <si>
    <t>Viešosios tvarkos skyriaus veiklos užtikrinimas (pastatų eksploatacija, prekių ir paslaugų įsigijimas, korespondencijos siuntimas paštu ir kt.)</t>
  </si>
  <si>
    <t xml:space="preserve">Pastato Šimkaus g. 11 stogo remontas </t>
  </si>
  <si>
    <t>Užsienio delegacijų priėmimų organizavimas</t>
  </si>
  <si>
    <t>SB(KPP)</t>
  </si>
  <si>
    <r>
      <t xml:space="preserve">Kelių priežiūros ir plėtros programos lėšos įtrauktos į savivaldybės biudžetą </t>
    </r>
    <r>
      <rPr>
        <b/>
        <sz val="10"/>
        <rFont val="Times New Roman"/>
        <family val="1"/>
        <charset val="186"/>
      </rPr>
      <t>SB(KPP)</t>
    </r>
  </si>
  <si>
    <t>P3.4.3.5, P6</t>
  </si>
  <si>
    <t>P6</t>
  </si>
  <si>
    <t xml:space="preserve">Klaipėdos miesto savivaldybės valdymo </t>
  </si>
  <si>
    <t>programos (Nr. 03) aprašymo</t>
  </si>
  <si>
    <t>priedas</t>
  </si>
  <si>
    <t>2019-ųjų metų asignavimų planas</t>
  </si>
  <si>
    <t>Organizuotas tarptautinis renginys Klaipėdoje, vnt.</t>
  </si>
  <si>
    <t xml:space="preserve">Išsiųsta registruotų laiškų su įteikimu, paprastų laiškų Viešosios tvarkos skyriaus vykdomai veiklai, tūkst. vnt. </t>
  </si>
  <si>
    <t>Išnuomota autotransporto priemonių, vnt.</t>
  </si>
  <si>
    <t xml:space="preserve">Įdiegta ir taikoma vadybos metodų, vnt. </t>
  </si>
  <si>
    <t>Klaipėdos savivaldybės strateginio plėtros plano 2021–2030 m. parengimas</t>
  </si>
  <si>
    <r>
      <t xml:space="preserve">2019–2020 M. KLAIPĖDOS MIESTO SAVIVALDYBĖS </t>
    </r>
    <r>
      <rPr>
        <b/>
        <sz val="11"/>
        <rFont val="Times New Roman"/>
        <family val="1"/>
        <charset val="186"/>
      </rPr>
      <t xml:space="preserve">            </t>
    </r>
  </si>
  <si>
    <t>Įgyvendintas projektas, vnt.</t>
  </si>
  <si>
    <t>______________________________________</t>
  </si>
  <si>
    <r>
      <t xml:space="preserve">Europos Sąjungos paramos lėšos, kurios įtrauktos į savivaldybės biudžetą </t>
    </r>
    <r>
      <rPr>
        <b/>
        <sz val="10"/>
        <rFont val="Times New Roman"/>
        <family val="1"/>
        <charset val="186"/>
      </rPr>
      <t>SB(ES)</t>
    </r>
  </si>
  <si>
    <t>2019-ųjų metų asignavi-mų planas</t>
  </si>
  <si>
    <t>Įsigyta inventoriaus (2019 m. – 30 vnt. kabinų, 20 vnt. balsadėžių, 14 vnt. nedegių spintų, 11 nuovažų neįgaliesiems), vnt.</t>
  </si>
  <si>
    <r>
      <t xml:space="preserve">Tarptautinio bendradarbiavimo vystymas, atstovaujant Klaipėdos miestui  (tarptautinės organizacijos – </t>
    </r>
    <r>
      <rPr>
        <i/>
        <sz val="10"/>
        <rFont val="Times New Roman"/>
        <family val="1"/>
        <charset val="186"/>
      </rPr>
      <t>Cruise Baltic</t>
    </r>
    <r>
      <rPr>
        <sz val="10"/>
        <rFont val="Times New Roman"/>
        <family val="1"/>
        <charset val="186"/>
      </rPr>
      <t xml:space="preserve"> – CB, EUROCITIES, </t>
    </r>
    <r>
      <rPr>
        <i/>
        <sz val="10"/>
        <rFont val="Times New Roman"/>
        <family val="1"/>
        <charset val="186"/>
      </rPr>
      <t>Union of the Baltic Cities</t>
    </r>
    <r>
      <rPr>
        <sz val="10"/>
        <rFont val="Times New Roman"/>
        <family val="1"/>
        <charset val="186"/>
      </rPr>
      <t xml:space="preserve"> – UBC, </t>
    </r>
    <r>
      <rPr>
        <i/>
        <sz val="10"/>
        <rFont val="Times New Roman"/>
        <family val="1"/>
        <charset val="186"/>
      </rPr>
      <t xml:space="preserve">Baltic Sail,  European Cities Against Drugs </t>
    </r>
    <r>
      <rPr>
        <sz val="10"/>
        <rFont val="Times New Roman"/>
        <family val="1"/>
        <charset val="186"/>
      </rPr>
      <t>– ECAD,</t>
    </r>
    <r>
      <rPr>
        <i/>
        <sz val="10"/>
        <rFont val="Times New Roman"/>
        <family val="1"/>
        <charset val="186"/>
      </rPr>
      <t xml:space="preserve"> Healthy Cities network – </t>
    </r>
    <r>
      <rPr>
        <sz val="10"/>
        <rFont val="Times New Roman"/>
        <family val="1"/>
        <charset val="186"/>
      </rPr>
      <t>WHO,</t>
    </r>
    <r>
      <rPr>
        <i/>
        <sz val="10"/>
        <rFont val="Times New Roman"/>
        <family val="1"/>
        <charset val="186"/>
      </rPr>
      <t xml:space="preserve"> Kommunnes Internasjonale Miljoorganisasjon – </t>
    </r>
    <r>
      <rPr>
        <sz val="10"/>
        <rFont val="Times New Roman"/>
        <family val="1"/>
        <charset val="186"/>
      </rPr>
      <t xml:space="preserve">KIMO, Istorinių miestų lyga – IMLA, Žydų kultūros paveldo Europoje asociacija, Hansos miestų sąjunga, </t>
    </r>
    <r>
      <rPr>
        <i/>
        <sz val="10"/>
        <rFont val="Times New Roman"/>
        <family val="1"/>
        <charset val="186"/>
      </rPr>
      <t>Tall Ships Races Europe Ltd.</t>
    </r>
    <r>
      <rPr>
        <sz val="10"/>
        <rFont val="Times New Roman"/>
        <family val="1"/>
        <charset val="186"/>
      </rPr>
      <t xml:space="preserve"> (</t>
    </r>
    <r>
      <rPr>
        <i/>
        <sz val="10"/>
        <rFont val="Times New Roman"/>
        <family val="1"/>
        <charset val="186"/>
      </rPr>
      <t>Sail Training International – STI</t>
    </r>
    <r>
      <rPr>
        <sz val="10"/>
        <rFont val="Times New Roman"/>
        <family val="1"/>
        <charset val="186"/>
      </rPr>
      <t>)</t>
    </r>
  </si>
  <si>
    <t>Organizuotas tarptautinis renginys – „Globali Klaipėda“ piliečių dialogas“, vnt.</t>
  </si>
  <si>
    <t>Valstybės deleguotų funkcijų vykdymas: žemės ūkio priemonių vykdymas</t>
  </si>
  <si>
    <t>Įsigyta finansų valdymo ir apskaitos informacinės sistemos „Biudžetas VS“ priežiūros paslauga, vnt.</t>
  </si>
  <si>
    <t>Siūlomas keisti 2019-ųjų metų asignavimų planas</t>
  </si>
  <si>
    <t>Siūlomas keisti 2020-ųjų metų  lėšų projektas</t>
  </si>
  <si>
    <t>Siūlomas keisti 2021-ųjų metų  lėšų projektas</t>
  </si>
  <si>
    <t>TIKSLŲ, UŽDAVINIŲ, PRIEMONIŲ, PRIEMONIŲ IŠLAIDŲ IR PRODUKTO KRITERIJŲ SUVESTINĖ</t>
  </si>
  <si>
    <t>Siūlomas keisti 2019 metų  asignavimų planas</t>
  </si>
  <si>
    <r>
      <t xml:space="preserve">2019–2021 M. KLAIPĖDOS MIESTO SAVIVALDYBĖS </t>
    </r>
    <r>
      <rPr>
        <b/>
        <sz val="11"/>
        <rFont val="Times New Roman"/>
        <family val="1"/>
        <charset val="186"/>
      </rPr>
      <t xml:space="preserve">            </t>
    </r>
  </si>
  <si>
    <r>
      <rPr>
        <strike/>
        <sz val="10"/>
        <color rgb="FFFF0000"/>
        <rFont val="Times New Roman"/>
        <family val="1"/>
        <charset val="186"/>
      </rPr>
      <t>11</t>
    </r>
    <r>
      <rPr>
        <sz val="10"/>
        <color rgb="FFFF0000"/>
        <rFont val="Times New Roman"/>
        <family val="1"/>
        <charset val="186"/>
      </rPr>
      <t xml:space="preserve"> 13</t>
    </r>
  </si>
  <si>
    <r>
      <rPr>
        <strike/>
        <sz val="10"/>
        <color rgb="FFFF0000"/>
        <rFont val="Times New Roman"/>
        <family val="1"/>
        <charset val="186"/>
      </rPr>
      <t xml:space="preserve">11 </t>
    </r>
    <r>
      <rPr>
        <sz val="10"/>
        <color rgb="FFFF0000"/>
        <rFont val="Times New Roman"/>
        <family val="1"/>
        <charset val="186"/>
      </rPr>
      <t>13</t>
    </r>
  </si>
  <si>
    <t>Įsigyta inventoriaus, vnt.</t>
  </si>
  <si>
    <t>Organizuotas tarptautinis renginys – „Globali Klaipėda“ piliečių dialogas, vnt.</t>
  </si>
  <si>
    <t>Siūloma padidinti priemonės finansinę vertę 2019 m. ir suplanuoti nepanaudotų savivaldybių biudžetų lėšų piniginei socialinei paramai skaičiuoti ir mokėti panaudoti Socialinių reikalų departamento Socialinės paramos skyriaus darbuotojų, dirbančių su socialinėmis išmokomis, darbo užmokesčio fondo padidinimui.</t>
  </si>
  <si>
    <t>Vykdant rinkimų aptarnavimo funkciją, buvo sutaupyta lėšų (SB(L)), siūloma jas panaudoti kitoms programos priemonėms vykdyti</t>
  </si>
  <si>
    <t xml:space="preserve">Siūloma didinti priemonės finansavimo apimtį 2019 m.  dėl to, kad atvykus didesnei, nei planuota, delegacijai iš Japonijos Kuji miesto (35 žmonės), buvo išnaudotos visos užsienio delegacijoms priimti skirtos lėšos, o 2019 m. dar planuoja atvykti keletas delegacijų (tarp jų - užsienio žurnalistų delegacija), reikia užtikrinti jų sklandų priėmimą. Taip pat reikia apmokėti tarptautinės organizacijos – Cruise Baltic nario mokestį (PVM apmokėjimui)
</t>
  </si>
  <si>
    <t xml:space="preserve">Vadovaujantis 2019 balandžio 12 d. Tarybos sprendimu Nr. T2-112 (įsteigtos 2 mero patarėjų pareigybės), reikalinga didinti priemonės finansavimo apimtį 2019-2021 m.: suplanuoti lėšas darbo užmokesčiui, darbuotojų darbo vietų įrengimui. Posėdžių salėje Danės g. 17 siūloma įrengti diskusijų sistemą - siekiant, kad komitetų ir komisjų posėdžiai būtų tiesiogiai transliuojami. </t>
  </si>
  <si>
    <t>Įrengta diskusijų sistema posėdžių salėje Danės g. 17, vnt.</t>
  </si>
  <si>
    <t>Tarptautinio projekto su miestais partneriais (Karlskruna ir Gdyne) įgyvendinimas pagal Švedijos instituto programą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</si>
</sst>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41">
    <font>
      <sz val="11"/>
      <color theme="1"/>
      <name val="Calibri"/>
      <family val="2"/>
      <charset val="186"/>
      <scheme val="minor"/>
    </font>
    <font>
      <sz val="11"/>
      <color theme="1"/>
      <name val="Calibri"/>
      <family val="2"/>
      <charset val="186"/>
      <scheme val="minor"/>
    </font>
    <font>
      <sz val="11"/>
      <name val="Times New Roman"/>
      <family val="1"/>
      <charset val="186"/>
    </font>
    <font>
      <b/>
      <sz val="11"/>
      <name val="Times New Roman"/>
      <family val="1"/>
      <charset val="186"/>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b/>
      <u/>
      <sz val="10"/>
      <name val="Times New Roman"/>
      <family val="1"/>
      <charset val="186"/>
    </font>
    <font>
      <sz val="8"/>
      <name val="Times New Roman"/>
      <family val="1"/>
      <charset val="186"/>
    </font>
    <font>
      <sz val="10"/>
      <name val="Times New Roman"/>
      <family val="1"/>
    </font>
    <font>
      <sz val="10"/>
      <name val="Arial"/>
      <family val="2"/>
      <charset val="186"/>
    </font>
    <font>
      <sz val="8"/>
      <name val="Times New Roman"/>
      <family val="1"/>
    </font>
    <font>
      <sz val="9"/>
      <name val="Times New Roman"/>
      <family val="1"/>
    </font>
    <font>
      <b/>
      <sz val="9"/>
      <color indexed="81"/>
      <name val="Tahoma"/>
      <family val="2"/>
      <charset val="186"/>
    </font>
    <font>
      <sz val="10"/>
      <name val="TimesLT"/>
      <charset val="186"/>
    </font>
    <font>
      <sz val="11"/>
      <name val="Calibri"/>
      <family val="2"/>
      <charset val="186"/>
      <scheme val="minor"/>
    </font>
    <font>
      <sz val="10"/>
      <name val="Calibri"/>
      <family val="2"/>
      <charset val="186"/>
      <scheme val="minor"/>
    </font>
    <font>
      <sz val="9"/>
      <color indexed="81"/>
      <name val="Tahoma"/>
      <family val="2"/>
      <charset val="186"/>
    </font>
    <font>
      <sz val="10"/>
      <color rgb="FFFF0000"/>
      <name val="Times New Roman"/>
      <family val="1"/>
      <charset val="186"/>
    </font>
    <font>
      <sz val="10"/>
      <color theme="1"/>
      <name val="Times New Roman"/>
      <family val="1"/>
      <charset val="186"/>
    </font>
    <font>
      <b/>
      <sz val="11"/>
      <name val="Calibri"/>
      <family val="2"/>
      <charset val="186"/>
      <scheme val="minor"/>
    </font>
    <font>
      <i/>
      <sz val="10"/>
      <name val="Times New Roman"/>
      <family val="1"/>
      <charset val="186"/>
    </font>
    <font>
      <sz val="9"/>
      <color rgb="FFFF0000"/>
      <name val="Times New Roman"/>
      <family val="1"/>
      <charset val="186"/>
    </font>
    <font>
      <sz val="7"/>
      <color indexed="81"/>
      <name val="Tahoma"/>
      <family val="2"/>
      <charset val="186"/>
    </font>
    <font>
      <b/>
      <sz val="10"/>
      <color theme="1"/>
      <name val="Times New Roman"/>
      <family val="1"/>
      <charset val="186"/>
    </font>
    <font>
      <sz val="10"/>
      <color theme="3"/>
      <name val="Times New Roman"/>
      <family val="1"/>
      <charset val="186"/>
    </font>
    <font>
      <sz val="12"/>
      <name val="Times New Roman"/>
      <family val="1"/>
      <charset val="186"/>
    </font>
    <font>
      <sz val="10"/>
      <color theme="4" tint="-0.249977111117893"/>
      <name val="Times New Roman"/>
      <family val="1"/>
      <charset val="186"/>
    </font>
    <font>
      <sz val="9"/>
      <color theme="4" tint="-0.249977111117893"/>
      <name val="Times New Roman"/>
      <family val="1"/>
      <charset val="186"/>
    </font>
    <font>
      <i/>
      <sz val="9"/>
      <name val="Times New Roman"/>
      <family val="1"/>
      <charset val="186"/>
    </font>
    <font>
      <b/>
      <i/>
      <sz val="10"/>
      <name val="Times New Roman"/>
      <family val="1"/>
      <charset val="186"/>
    </font>
    <font>
      <b/>
      <i/>
      <u/>
      <sz val="9"/>
      <color indexed="81"/>
      <name val="Tahoma"/>
      <family val="2"/>
      <charset val="186"/>
    </font>
    <font>
      <sz val="10"/>
      <color theme="4" tint="-0.499984740745262"/>
      <name val="Times New Roman"/>
      <family val="1"/>
      <charset val="186"/>
    </font>
    <font>
      <b/>
      <sz val="10"/>
      <color rgb="FFFF0000"/>
      <name val="Times New Roman"/>
      <family val="1"/>
      <charset val="186"/>
    </font>
    <font>
      <sz val="9"/>
      <color rgb="FFFF0000"/>
      <name val="Times New Roman"/>
      <family val="1"/>
    </font>
    <font>
      <strike/>
      <sz val="10"/>
      <color rgb="FFFF0000"/>
      <name val="Times New Roman"/>
      <family val="1"/>
      <charset val="186"/>
    </font>
    <font>
      <sz val="10"/>
      <color theme="1"/>
      <name val="Calibri"/>
      <family val="2"/>
      <charset val="186"/>
      <scheme val="minor"/>
    </font>
    <font>
      <sz val="11"/>
      <color theme="1"/>
      <name val="Times New Roman"/>
      <family val="1"/>
      <charset val="186"/>
    </font>
    <font>
      <sz val="10"/>
      <color rgb="FFFF0000"/>
      <name val="Times New Roman"/>
      <family val="1"/>
    </font>
    <font>
      <sz val="8"/>
      <color rgb="FFFF0000"/>
      <name val="Times New Roman"/>
      <family val="1"/>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11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right style="medium">
        <color indexed="64"/>
      </right>
      <top/>
      <bottom/>
      <diagonal/>
    </border>
    <border>
      <left/>
      <right style="medium">
        <color indexed="64"/>
      </right>
      <top/>
      <bottom style="hair">
        <color auto="1"/>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hair">
        <color indexed="64"/>
      </bottom>
      <diagonal/>
    </border>
    <border>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164" fontId="1" fillId="0" borderId="0" applyFont="0" applyFill="0" applyBorder="0" applyAlignment="0" applyProtection="0"/>
    <xf numFmtId="0" fontId="11" fillId="0" borderId="0"/>
    <xf numFmtId="0" fontId="15" fillId="0" borderId="0"/>
  </cellStyleXfs>
  <cellXfs count="1584">
    <xf numFmtId="0" fontId="0" fillId="0" borderId="0" xfId="0"/>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49" fontId="6" fillId="4" borderId="31" xfId="0" applyNumberFormat="1" applyFont="1" applyFill="1" applyBorder="1" applyAlignment="1">
      <alignment horizontal="left" vertical="top" wrapText="1"/>
    </xf>
    <xf numFmtId="49" fontId="6" fillId="4" borderId="32" xfId="0" applyNumberFormat="1" applyFont="1" applyFill="1" applyBorder="1" applyAlignment="1">
      <alignment horizontal="left" vertical="top"/>
    </xf>
    <xf numFmtId="49" fontId="6" fillId="5" borderId="16" xfId="0" applyNumberFormat="1" applyFont="1" applyFill="1" applyBorder="1" applyAlignment="1">
      <alignment horizontal="left" vertical="top"/>
    </xf>
    <xf numFmtId="49" fontId="6" fillId="4" borderId="10" xfId="0" applyNumberFormat="1" applyFont="1" applyFill="1" applyBorder="1" applyAlignment="1">
      <alignment vertical="top"/>
    </xf>
    <xf numFmtId="49" fontId="6" fillId="5" borderId="11" xfId="0" applyNumberFormat="1" applyFont="1" applyFill="1" applyBorder="1" applyAlignment="1">
      <alignment vertical="top"/>
    </xf>
    <xf numFmtId="0" fontId="6" fillId="6" borderId="0" xfId="0" applyFont="1" applyFill="1" applyBorder="1" applyAlignment="1">
      <alignment horizontal="left" vertical="top" wrapText="1"/>
    </xf>
    <xf numFmtId="3" fontId="4" fillId="4" borderId="13" xfId="0" applyNumberFormat="1" applyFont="1" applyFill="1" applyBorder="1" applyAlignment="1">
      <alignment vertical="top"/>
    </xf>
    <xf numFmtId="3" fontId="4" fillId="7" borderId="11" xfId="0" applyNumberFormat="1" applyFont="1" applyFill="1" applyBorder="1" applyAlignment="1">
      <alignment vertical="top"/>
    </xf>
    <xf numFmtId="3" fontId="6" fillId="4" borderId="10" xfId="0" applyNumberFormat="1" applyFont="1" applyFill="1" applyBorder="1" applyAlignment="1">
      <alignment vertical="top"/>
    </xf>
    <xf numFmtId="3" fontId="6" fillId="5" borderId="11" xfId="0" applyNumberFormat="1" applyFont="1" applyFill="1" applyBorder="1" applyAlignment="1">
      <alignment vertical="top"/>
    </xf>
    <xf numFmtId="3" fontId="6" fillId="5" borderId="12" xfId="0" applyNumberFormat="1" applyFont="1" applyFill="1" applyBorder="1" applyAlignment="1">
      <alignment vertical="top"/>
    </xf>
    <xf numFmtId="3" fontId="4" fillId="0" borderId="13" xfId="0" applyNumberFormat="1" applyFont="1" applyBorder="1" applyAlignment="1">
      <alignment horizontal="center" vertical="top"/>
    </xf>
    <xf numFmtId="3" fontId="4" fillId="0" borderId="49" xfId="0" applyNumberFormat="1" applyFont="1" applyBorder="1" applyAlignment="1">
      <alignment horizontal="center" vertical="top"/>
    </xf>
    <xf numFmtId="3" fontId="4" fillId="0" borderId="31" xfId="0" applyNumberFormat="1" applyFont="1" applyBorder="1" applyAlignment="1">
      <alignment horizontal="center" vertical="top"/>
    </xf>
    <xf numFmtId="3" fontId="4" fillId="6" borderId="13" xfId="0" applyNumberFormat="1" applyFont="1" applyFill="1" applyBorder="1" applyAlignment="1">
      <alignment horizontal="center" vertical="top"/>
    </xf>
    <xf numFmtId="3" fontId="5" fillId="6" borderId="12" xfId="0" applyNumberFormat="1" applyFont="1" applyFill="1" applyBorder="1" applyAlignment="1">
      <alignment horizontal="center" vertical="top" wrapText="1"/>
    </xf>
    <xf numFmtId="3" fontId="5" fillId="6" borderId="58"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xf>
    <xf numFmtId="3" fontId="6" fillId="4" borderId="13" xfId="0" applyNumberFormat="1" applyFont="1" applyFill="1" applyBorder="1" applyAlignment="1">
      <alignment horizontal="center" vertical="top"/>
    </xf>
    <xf numFmtId="3" fontId="4" fillId="6" borderId="59" xfId="0" applyNumberFormat="1" applyFont="1" applyFill="1" applyBorder="1" applyAlignment="1">
      <alignment horizontal="center" vertical="top"/>
    </xf>
    <xf numFmtId="3" fontId="4" fillId="6" borderId="49" xfId="0" applyNumberFormat="1" applyFont="1" applyFill="1" applyBorder="1" applyAlignment="1">
      <alignment horizontal="center" vertical="top"/>
    </xf>
    <xf numFmtId="3" fontId="6" fillId="4" borderId="24" xfId="0" applyNumberFormat="1" applyFont="1" applyFill="1" applyBorder="1" applyAlignment="1">
      <alignment horizontal="center" vertical="top"/>
    </xf>
    <xf numFmtId="3" fontId="6" fillId="5" borderId="66" xfId="0" applyNumberFormat="1" applyFont="1" applyFill="1" applyBorder="1" applyAlignment="1">
      <alignment horizontal="center" vertical="top"/>
    </xf>
    <xf numFmtId="3" fontId="7" fillId="0" borderId="39" xfId="0" applyNumberFormat="1" applyFont="1" applyFill="1" applyBorder="1" applyAlignment="1">
      <alignment horizontal="center" vertical="center" textRotation="90"/>
    </xf>
    <xf numFmtId="0" fontId="4" fillId="0" borderId="0" xfId="0" applyFont="1" applyFill="1" applyBorder="1" applyAlignment="1">
      <alignment vertical="top"/>
    </xf>
    <xf numFmtId="3" fontId="4" fillId="6" borderId="2" xfId="0" applyNumberFormat="1" applyFont="1" applyFill="1" applyBorder="1" applyAlignment="1">
      <alignment vertical="top"/>
    </xf>
    <xf numFmtId="3" fontId="6" fillId="4" borderId="2" xfId="0" applyNumberFormat="1" applyFont="1" applyFill="1" applyBorder="1" applyAlignment="1">
      <alignment vertical="top"/>
    </xf>
    <xf numFmtId="3" fontId="6" fillId="5" borderId="3" xfId="0" applyNumberFormat="1" applyFont="1" applyFill="1" applyBorder="1" applyAlignment="1">
      <alignment vertical="top"/>
    </xf>
    <xf numFmtId="3" fontId="5" fillId="6" borderId="3" xfId="0" applyNumberFormat="1" applyFont="1" applyFill="1" applyBorder="1" applyAlignment="1">
      <alignment vertical="top" wrapText="1"/>
    </xf>
    <xf numFmtId="3" fontId="4" fillId="0" borderId="8" xfId="0" applyNumberFormat="1" applyFont="1" applyBorder="1" applyAlignment="1">
      <alignment horizontal="center" vertical="top"/>
    </xf>
    <xf numFmtId="3" fontId="5" fillId="6" borderId="11" xfId="0" applyNumberFormat="1" applyFont="1" applyFill="1" applyBorder="1" applyAlignment="1">
      <alignment vertical="top" wrapText="1"/>
    </xf>
    <xf numFmtId="3" fontId="4" fillId="0" borderId="34" xfId="0" applyNumberFormat="1" applyFont="1" applyBorder="1" applyAlignment="1">
      <alignment horizontal="center" vertical="top"/>
    </xf>
    <xf numFmtId="3" fontId="4" fillId="0" borderId="0" xfId="0" applyNumberFormat="1" applyFont="1" applyFill="1" applyBorder="1" applyAlignment="1">
      <alignment horizontal="right" vertical="top"/>
    </xf>
    <xf numFmtId="3" fontId="6" fillId="5" borderId="66" xfId="0" applyNumberFormat="1" applyFont="1" applyFill="1" applyBorder="1" applyAlignment="1">
      <alignment vertical="top"/>
    </xf>
    <xf numFmtId="3" fontId="6" fillId="6" borderId="12" xfId="1" applyNumberFormat="1" applyFont="1" applyFill="1" applyBorder="1" applyAlignment="1">
      <alignment horizontal="center" vertical="top"/>
    </xf>
    <xf numFmtId="3" fontId="4" fillId="0" borderId="0" xfId="0" applyNumberFormat="1" applyFont="1" applyFill="1" applyBorder="1" applyAlignment="1">
      <alignment vertical="top"/>
    </xf>
    <xf numFmtId="3" fontId="6" fillId="9" borderId="65" xfId="0" applyNumberFormat="1" applyFont="1" applyFill="1" applyBorder="1" applyAlignment="1">
      <alignment horizontal="center" vertical="top"/>
    </xf>
    <xf numFmtId="0" fontId="9" fillId="0" borderId="0" xfId="0" applyFont="1" applyBorder="1" applyAlignment="1">
      <alignment vertical="top"/>
    </xf>
    <xf numFmtId="3" fontId="4" fillId="7" borderId="1" xfId="0" applyNumberFormat="1" applyFont="1" applyFill="1" applyBorder="1" applyAlignment="1">
      <alignment vertical="top"/>
    </xf>
    <xf numFmtId="3" fontId="4" fillId="7" borderId="25" xfId="0" applyNumberFormat="1" applyFont="1" applyFill="1" applyBorder="1" applyAlignment="1">
      <alignment horizontal="center" vertical="top"/>
    </xf>
    <xf numFmtId="3" fontId="6" fillId="4" borderId="70" xfId="0" applyNumberFormat="1" applyFont="1" applyFill="1" applyBorder="1" applyAlignment="1">
      <alignment horizontal="center" vertical="top"/>
    </xf>
    <xf numFmtId="3" fontId="6" fillId="5" borderId="71" xfId="0" applyNumberFormat="1" applyFont="1" applyFill="1" applyBorder="1" applyAlignment="1">
      <alignment horizontal="center" vertical="top"/>
    </xf>
    <xf numFmtId="3" fontId="4" fillId="6" borderId="69" xfId="0" applyNumberFormat="1" applyFont="1" applyFill="1" applyBorder="1" applyAlignment="1">
      <alignment vertical="top"/>
    </xf>
    <xf numFmtId="3" fontId="4" fillId="6" borderId="38" xfId="0" applyNumberFormat="1" applyFont="1" applyFill="1" applyBorder="1" applyAlignment="1">
      <alignment horizontal="center" vertical="top"/>
    </xf>
    <xf numFmtId="3" fontId="6" fillId="5" borderId="74" xfId="0" applyNumberFormat="1" applyFont="1" applyFill="1" applyBorder="1" applyAlignment="1">
      <alignment horizontal="center" vertical="top"/>
    </xf>
    <xf numFmtId="3" fontId="4" fillId="0" borderId="0" xfId="0" applyNumberFormat="1" applyFont="1" applyBorder="1" applyAlignment="1">
      <alignment vertical="top"/>
    </xf>
    <xf numFmtId="0" fontId="4" fillId="6" borderId="14" xfId="0" applyFont="1" applyFill="1" applyBorder="1" applyAlignment="1">
      <alignment horizontal="center" vertical="top"/>
    </xf>
    <xf numFmtId="0" fontId="6" fillId="9" borderId="65" xfId="0" applyFont="1" applyFill="1" applyBorder="1" applyAlignment="1">
      <alignment horizontal="center" vertical="top"/>
    </xf>
    <xf numFmtId="3" fontId="6" fillId="6" borderId="64" xfId="0" applyNumberFormat="1" applyFont="1" applyFill="1" applyBorder="1" applyAlignment="1">
      <alignment vertical="top" wrapText="1"/>
    </xf>
    <xf numFmtId="3" fontId="4" fillId="6" borderId="63" xfId="0" applyNumberFormat="1" applyFont="1" applyFill="1" applyBorder="1" applyAlignment="1">
      <alignment horizontal="left" vertical="top" wrapText="1"/>
    </xf>
    <xf numFmtId="3" fontId="6" fillId="3" borderId="70" xfId="0" applyNumberFormat="1" applyFont="1" applyFill="1" applyBorder="1" applyAlignment="1">
      <alignment horizontal="center" vertical="top"/>
    </xf>
    <xf numFmtId="3" fontId="6"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3" fontId="4" fillId="0" borderId="0" xfId="0" applyNumberFormat="1" applyFont="1" applyFill="1" applyBorder="1" applyAlignment="1">
      <alignment horizontal="center" vertical="top"/>
    </xf>
    <xf numFmtId="3" fontId="4" fillId="0" borderId="0" xfId="0" applyNumberFormat="1" applyFont="1" applyAlignment="1">
      <alignment vertical="top"/>
    </xf>
    <xf numFmtId="3" fontId="4" fillId="0" borderId="0" xfId="0" applyNumberFormat="1" applyFont="1" applyAlignment="1">
      <alignment horizontal="center" vertical="top"/>
    </xf>
    <xf numFmtId="3" fontId="9" fillId="0" borderId="0" xfId="0" applyNumberFormat="1" applyFont="1" applyAlignment="1">
      <alignment vertical="top"/>
    </xf>
    <xf numFmtId="0" fontId="9" fillId="0" borderId="0" xfId="0" applyFont="1" applyAlignment="1">
      <alignment vertical="top"/>
    </xf>
    <xf numFmtId="3" fontId="5" fillId="0" borderId="0" xfId="0" applyNumberFormat="1" applyFont="1" applyAlignment="1">
      <alignment vertical="top"/>
    </xf>
    <xf numFmtId="3" fontId="9" fillId="0" borderId="0" xfId="0" applyNumberFormat="1" applyFont="1" applyAlignment="1">
      <alignment horizontal="center" vertical="top"/>
    </xf>
    <xf numFmtId="3" fontId="12" fillId="6" borderId="11" xfId="0" applyNumberFormat="1" applyFont="1" applyFill="1" applyBorder="1" applyAlignment="1">
      <alignment horizontal="center" vertical="top" wrapText="1"/>
    </xf>
    <xf numFmtId="3" fontId="12" fillId="6" borderId="57"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3" fontId="4" fillId="6" borderId="14" xfId="0" applyNumberFormat="1" applyFont="1" applyFill="1" applyBorder="1" applyAlignment="1">
      <alignment horizontal="center" vertical="top"/>
    </xf>
    <xf numFmtId="3" fontId="9" fillId="0" borderId="0" xfId="0" applyNumberFormat="1" applyFont="1" applyFill="1" applyBorder="1" applyAlignment="1">
      <alignment vertical="top"/>
    </xf>
    <xf numFmtId="3" fontId="5" fillId="6" borderId="57" xfId="0" applyNumberFormat="1" applyFont="1" applyFill="1" applyBorder="1" applyAlignment="1">
      <alignment vertical="top" wrapText="1"/>
    </xf>
    <xf numFmtId="3" fontId="5" fillId="6" borderId="39" xfId="0" applyNumberFormat="1" applyFont="1" applyFill="1" applyBorder="1" applyAlignment="1">
      <alignment horizontal="center" vertical="top" wrapText="1"/>
    </xf>
    <xf numFmtId="0" fontId="6" fillId="6" borderId="12" xfId="0" applyFont="1" applyFill="1" applyBorder="1" applyAlignment="1">
      <alignment horizontal="left" vertical="top" wrapText="1"/>
    </xf>
    <xf numFmtId="3" fontId="4" fillId="6" borderId="50" xfId="0" applyNumberFormat="1" applyFont="1" applyFill="1" applyBorder="1" applyAlignment="1">
      <alignment horizontal="center" vertical="top"/>
    </xf>
    <xf numFmtId="3" fontId="6" fillId="6" borderId="1" xfId="0" applyNumberFormat="1" applyFont="1" applyFill="1" applyBorder="1" applyAlignment="1">
      <alignment horizontal="center" vertical="top"/>
    </xf>
    <xf numFmtId="3" fontId="7" fillId="6" borderId="39" xfId="0" applyNumberFormat="1" applyFont="1" applyFill="1" applyBorder="1" applyAlignment="1">
      <alignment horizontal="center" vertical="center" textRotation="90"/>
    </xf>
    <xf numFmtId="3" fontId="7" fillId="6" borderId="11" xfId="0" applyNumberFormat="1" applyFont="1" applyFill="1" applyBorder="1" applyAlignment="1">
      <alignment horizontal="center" vertical="top" wrapText="1"/>
    </xf>
    <xf numFmtId="166" fontId="4" fillId="9" borderId="53" xfId="0" applyNumberFormat="1" applyFont="1" applyFill="1" applyBorder="1" applyAlignment="1">
      <alignment horizontal="center" vertical="top" wrapText="1"/>
    </xf>
    <xf numFmtId="166" fontId="4" fillId="0" borderId="53" xfId="0" applyNumberFormat="1" applyFont="1" applyFill="1" applyBorder="1" applyAlignment="1">
      <alignment horizontal="center" vertical="top" wrapText="1"/>
    </xf>
    <xf numFmtId="166" fontId="6" fillId="3" borderId="53" xfId="0" applyNumberFormat="1" applyFont="1" applyFill="1" applyBorder="1" applyAlignment="1">
      <alignment horizontal="center" vertical="top" wrapText="1"/>
    </xf>
    <xf numFmtId="3" fontId="6" fillId="6" borderId="0" xfId="0" applyNumberFormat="1" applyFont="1" applyFill="1" applyBorder="1" applyAlignment="1">
      <alignment horizontal="center" vertical="top"/>
    </xf>
    <xf numFmtId="0" fontId="6" fillId="6" borderId="11" xfId="0" applyFont="1" applyFill="1" applyBorder="1" applyAlignment="1">
      <alignment horizontal="left" vertical="top" wrapText="1"/>
    </xf>
    <xf numFmtId="3" fontId="4" fillId="6" borderId="0" xfId="0" applyNumberFormat="1" applyFont="1" applyFill="1" applyAlignment="1">
      <alignment vertical="top"/>
    </xf>
    <xf numFmtId="0" fontId="16" fillId="0" borderId="0" xfId="0" applyFont="1"/>
    <xf numFmtId="3" fontId="16" fillId="0" borderId="0" xfId="0" applyNumberFormat="1" applyFont="1"/>
    <xf numFmtId="3" fontId="4" fillId="0" borderId="63" xfId="0" applyNumberFormat="1" applyFont="1" applyFill="1" applyBorder="1" applyAlignment="1">
      <alignment vertical="top" wrapText="1"/>
    </xf>
    <xf numFmtId="3" fontId="5" fillId="0" borderId="16" xfId="0" applyNumberFormat="1" applyFont="1" applyFill="1" applyBorder="1" applyAlignment="1">
      <alignment horizontal="center" vertical="center" textRotation="90" wrapText="1"/>
    </xf>
    <xf numFmtId="3" fontId="9" fillId="0" borderId="0" xfId="0" applyNumberFormat="1" applyFont="1" applyFill="1" applyAlignment="1">
      <alignment vertical="top"/>
    </xf>
    <xf numFmtId="166" fontId="4" fillId="6" borderId="13" xfId="0" applyNumberFormat="1" applyFont="1" applyFill="1" applyBorder="1" applyAlignment="1">
      <alignment horizontal="center" vertical="top"/>
    </xf>
    <xf numFmtId="166" fontId="4" fillId="6" borderId="35" xfId="0" applyNumberFormat="1" applyFont="1" applyFill="1" applyBorder="1" applyAlignment="1">
      <alignment horizontal="center" vertical="top"/>
    </xf>
    <xf numFmtId="166" fontId="6" fillId="9" borderId="68" xfId="0" applyNumberFormat="1" applyFont="1" applyFill="1" applyBorder="1" applyAlignment="1">
      <alignment horizontal="center" vertical="top"/>
    </xf>
    <xf numFmtId="166" fontId="6" fillId="4" borderId="75" xfId="0" applyNumberFormat="1" applyFont="1" applyFill="1" applyBorder="1" applyAlignment="1">
      <alignment horizontal="center" vertical="top"/>
    </xf>
    <xf numFmtId="166" fontId="6" fillId="3" borderId="75" xfId="0" applyNumberFormat="1" applyFont="1" applyFill="1" applyBorder="1" applyAlignment="1">
      <alignment horizontal="center" vertical="top"/>
    </xf>
    <xf numFmtId="3" fontId="6" fillId="9" borderId="68" xfId="0" applyNumberFormat="1" applyFont="1" applyFill="1" applyBorder="1" applyAlignment="1">
      <alignment horizontal="center" vertical="top" wrapText="1"/>
    </xf>
    <xf numFmtId="3" fontId="13" fillId="6" borderId="13" xfId="0" applyNumberFormat="1" applyFont="1" applyFill="1" applyBorder="1" applyAlignment="1">
      <alignment horizontal="center" vertical="top" wrapText="1"/>
    </xf>
    <xf numFmtId="3" fontId="13" fillId="6" borderId="34" xfId="0" applyNumberFormat="1" applyFont="1" applyFill="1" applyBorder="1" applyAlignment="1">
      <alignment horizontal="center" vertical="top" wrapText="1"/>
    </xf>
    <xf numFmtId="3" fontId="6" fillId="9" borderId="41" xfId="0" applyNumberFormat="1" applyFont="1" applyFill="1" applyBorder="1" applyAlignment="1">
      <alignment horizontal="center" vertical="top" wrapText="1"/>
    </xf>
    <xf numFmtId="3" fontId="4" fillId="0" borderId="5" xfId="0" applyNumberFormat="1" applyFont="1" applyFill="1" applyBorder="1" applyAlignment="1">
      <alignment horizontal="center" vertical="top"/>
    </xf>
    <xf numFmtId="3" fontId="4" fillId="6" borderId="36" xfId="0" applyNumberFormat="1" applyFont="1" applyFill="1" applyBorder="1" applyAlignment="1">
      <alignment vertical="top" wrapText="1"/>
    </xf>
    <xf numFmtId="3" fontId="4" fillId="6" borderId="55" xfId="0" applyNumberFormat="1" applyFont="1" applyFill="1" applyBorder="1" applyAlignment="1">
      <alignment vertical="top" wrapText="1"/>
    </xf>
    <xf numFmtId="0" fontId="16" fillId="0" borderId="60" xfId="0" applyFont="1" applyBorder="1" applyAlignment="1">
      <alignment vertical="top" wrapText="1"/>
    </xf>
    <xf numFmtId="3" fontId="4" fillId="0" borderId="60" xfId="0" applyNumberFormat="1" applyFont="1" applyBorder="1" applyAlignment="1">
      <alignment vertical="top" wrapText="1"/>
    </xf>
    <xf numFmtId="166" fontId="4" fillId="6" borderId="61" xfId="0" applyNumberFormat="1" applyFont="1" applyFill="1" applyBorder="1" applyAlignment="1">
      <alignment horizontal="center" vertical="top"/>
    </xf>
    <xf numFmtId="166" fontId="4" fillId="6" borderId="50" xfId="0" applyNumberFormat="1" applyFont="1" applyFill="1" applyBorder="1" applyAlignment="1">
      <alignment horizontal="center" vertical="top"/>
    </xf>
    <xf numFmtId="166" fontId="4" fillId="6" borderId="14" xfId="0" applyNumberFormat="1" applyFont="1" applyFill="1" applyBorder="1" applyAlignment="1">
      <alignment horizontal="center" vertical="top"/>
    </xf>
    <xf numFmtId="166" fontId="13" fillId="6" borderId="14" xfId="0" applyNumberFormat="1" applyFont="1" applyFill="1" applyBorder="1" applyAlignment="1">
      <alignment horizontal="center" vertical="top"/>
    </xf>
    <xf numFmtId="0" fontId="4" fillId="6" borderId="34" xfId="0" applyFont="1" applyFill="1" applyBorder="1" applyAlignment="1">
      <alignment horizontal="center" vertical="top"/>
    </xf>
    <xf numFmtId="166" fontId="4" fillId="6" borderId="48" xfId="0" applyNumberFormat="1" applyFont="1" applyFill="1" applyBorder="1" applyAlignment="1">
      <alignment horizontal="center" vertical="top"/>
    </xf>
    <xf numFmtId="166" fontId="4" fillId="6" borderId="38" xfId="0" applyNumberFormat="1" applyFont="1" applyFill="1" applyBorder="1" applyAlignment="1">
      <alignment horizontal="center" vertical="top"/>
    </xf>
    <xf numFmtId="166" fontId="4" fillId="6" borderId="53" xfId="0" applyNumberFormat="1" applyFont="1" applyFill="1" applyBorder="1" applyAlignment="1">
      <alignment horizontal="center" vertical="top"/>
    </xf>
    <xf numFmtId="166" fontId="4" fillId="0" borderId="48" xfId="0" applyNumberFormat="1" applyFont="1" applyBorder="1" applyAlignment="1">
      <alignment horizontal="center" vertical="top"/>
    </xf>
    <xf numFmtId="166" fontId="6" fillId="9" borderId="26" xfId="0" applyNumberFormat="1" applyFont="1" applyFill="1" applyBorder="1" applyAlignment="1">
      <alignment horizontal="center" vertical="top"/>
    </xf>
    <xf numFmtId="166" fontId="4" fillId="8" borderId="61" xfId="0" applyNumberFormat="1" applyFont="1" applyFill="1" applyBorder="1" applyAlignment="1">
      <alignment horizontal="center" vertical="top"/>
    </xf>
    <xf numFmtId="166" fontId="6" fillId="9" borderId="65" xfId="0" applyNumberFormat="1" applyFont="1" applyFill="1" applyBorder="1" applyAlignment="1">
      <alignment horizontal="center" vertical="top"/>
    </xf>
    <xf numFmtId="166" fontId="4" fillId="0" borderId="8" xfId="0" applyNumberFormat="1" applyFont="1" applyFill="1" applyBorder="1" applyAlignment="1">
      <alignment horizontal="center" vertical="top"/>
    </xf>
    <xf numFmtId="166" fontId="4" fillId="6" borderId="49" xfId="0" applyNumberFormat="1" applyFont="1" applyFill="1" applyBorder="1" applyAlignment="1">
      <alignment horizontal="center" vertical="top"/>
    </xf>
    <xf numFmtId="166" fontId="4" fillId="0" borderId="34" xfId="0" applyNumberFormat="1" applyFont="1" applyBorder="1" applyAlignment="1">
      <alignment horizontal="center" vertical="top"/>
    </xf>
    <xf numFmtId="166" fontId="4" fillId="6" borderId="34" xfId="0" applyNumberFormat="1" applyFont="1" applyFill="1" applyBorder="1" applyAlignment="1">
      <alignment horizontal="center" vertical="top"/>
    </xf>
    <xf numFmtId="166" fontId="4" fillId="6" borderId="32" xfId="0" applyNumberFormat="1" applyFont="1" applyFill="1" applyBorder="1" applyAlignment="1">
      <alignment horizontal="center" vertical="top"/>
    </xf>
    <xf numFmtId="166" fontId="6" fillId="5" borderId="21" xfId="0" applyNumberFormat="1" applyFont="1" applyFill="1" applyBorder="1" applyAlignment="1">
      <alignment horizontal="center" vertical="top"/>
    </xf>
    <xf numFmtId="166" fontId="4" fillId="0" borderId="14" xfId="0" applyNumberFormat="1" applyFont="1" applyFill="1" applyBorder="1" applyAlignment="1">
      <alignment horizontal="center" vertical="top"/>
    </xf>
    <xf numFmtId="3" fontId="4" fillId="6" borderId="60" xfId="0" applyNumberFormat="1" applyFont="1" applyFill="1" applyBorder="1" applyAlignment="1">
      <alignment vertical="top"/>
    </xf>
    <xf numFmtId="3" fontId="4" fillId="6" borderId="13" xfId="0" applyNumberFormat="1" applyFont="1" applyFill="1" applyBorder="1" applyAlignment="1">
      <alignment horizontal="center" vertical="top" wrapText="1"/>
    </xf>
    <xf numFmtId="3" fontId="4" fillId="6" borderId="34" xfId="0" applyNumberFormat="1" applyFont="1" applyFill="1" applyBorder="1" applyAlignment="1">
      <alignment horizontal="center" vertical="top" wrapText="1"/>
    </xf>
    <xf numFmtId="166" fontId="6" fillId="5" borderId="76" xfId="0" applyNumberFormat="1" applyFont="1" applyFill="1" applyBorder="1" applyAlignment="1">
      <alignment horizontal="center" vertical="top"/>
    </xf>
    <xf numFmtId="166" fontId="4" fillId="6" borderId="3" xfId="0" applyNumberFormat="1" applyFont="1" applyFill="1" applyBorder="1" applyAlignment="1">
      <alignment horizontal="center" vertical="top"/>
    </xf>
    <xf numFmtId="166" fontId="4" fillId="6" borderId="11" xfId="0" applyNumberFormat="1" applyFont="1" applyFill="1" applyBorder="1" applyAlignment="1">
      <alignment horizontal="center" vertical="top"/>
    </xf>
    <xf numFmtId="166" fontId="6" fillId="5" borderId="75" xfId="0" applyNumberFormat="1" applyFont="1" applyFill="1" applyBorder="1" applyAlignment="1">
      <alignment horizontal="center" vertical="top"/>
    </xf>
    <xf numFmtId="166" fontId="6" fillId="3" borderId="61" xfId="0" applyNumberFormat="1" applyFont="1" applyFill="1" applyBorder="1" applyAlignment="1">
      <alignment horizontal="center" vertical="top" wrapText="1"/>
    </xf>
    <xf numFmtId="166" fontId="6" fillId="9" borderId="53" xfId="0" applyNumberFormat="1" applyFont="1" applyFill="1" applyBorder="1" applyAlignment="1">
      <alignment horizontal="center" vertical="top" wrapText="1"/>
    </xf>
    <xf numFmtId="166" fontId="4" fillId="0" borderId="53" xfId="0" applyNumberFormat="1" applyFont="1" applyBorder="1" applyAlignment="1">
      <alignment horizontal="center" vertical="top" wrapText="1"/>
    </xf>
    <xf numFmtId="166" fontId="6" fillId="9" borderId="65" xfId="0" applyNumberFormat="1" applyFont="1" applyFill="1" applyBorder="1" applyAlignment="1">
      <alignment horizontal="center" vertical="top" wrapText="1"/>
    </xf>
    <xf numFmtId="3" fontId="5" fillId="6" borderId="12" xfId="0" applyNumberFormat="1" applyFont="1" applyFill="1" applyBorder="1" applyAlignment="1">
      <alignment horizontal="center" vertical="center" textRotation="90" wrapText="1"/>
    </xf>
    <xf numFmtId="3" fontId="6" fillId="6" borderId="58" xfId="1" applyNumberFormat="1" applyFont="1" applyFill="1" applyBorder="1" applyAlignment="1">
      <alignment horizontal="center" vertical="top"/>
    </xf>
    <xf numFmtId="166" fontId="4" fillId="6" borderId="61" xfId="0" applyNumberFormat="1" applyFont="1" applyFill="1" applyBorder="1" applyAlignment="1">
      <alignment vertical="top"/>
    </xf>
    <xf numFmtId="3" fontId="4" fillId="0" borderId="53" xfId="0" applyNumberFormat="1" applyFont="1" applyBorder="1" applyAlignment="1">
      <alignment horizontal="center" vertical="top" wrapText="1"/>
    </xf>
    <xf numFmtId="3" fontId="6" fillId="6" borderId="38" xfId="0" applyNumberFormat="1" applyFont="1" applyFill="1" applyBorder="1" applyAlignment="1">
      <alignment horizontal="center" vertical="top"/>
    </xf>
    <xf numFmtId="3" fontId="6" fillId="0" borderId="39" xfId="0" applyNumberFormat="1" applyFont="1" applyFill="1" applyBorder="1" applyAlignment="1">
      <alignment horizontal="center" vertical="top"/>
    </xf>
    <xf numFmtId="3" fontId="16" fillId="0" borderId="26" xfId="0" applyNumberFormat="1" applyFont="1" applyBorder="1" applyAlignment="1">
      <alignment horizontal="center" vertical="top" wrapText="1"/>
    </xf>
    <xf numFmtId="3" fontId="13" fillId="6" borderId="14" xfId="0" applyNumberFormat="1" applyFont="1" applyFill="1" applyBorder="1" applyAlignment="1">
      <alignment horizontal="left" vertical="top" wrapText="1"/>
    </xf>
    <xf numFmtId="3" fontId="6" fillId="6" borderId="4" xfId="1" applyNumberFormat="1" applyFont="1" applyFill="1" applyBorder="1" applyAlignment="1">
      <alignment horizontal="center" vertical="top"/>
    </xf>
    <xf numFmtId="3" fontId="6" fillId="6" borderId="39" xfId="1" applyNumberFormat="1" applyFont="1" applyFill="1" applyBorder="1" applyAlignment="1">
      <alignment horizontal="center" vertical="top"/>
    </xf>
    <xf numFmtId="3" fontId="6" fillId="6" borderId="14" xfId="1" applyNumberFormat="1" applyFont="1" applyFill="1" applyBorder="1" applyAlignment="1">
      <alignment horizontal="center" vertical="top"/>
    </xf>
    <xf numFmtId="3" fontId="6" fillId="6" borderId="38" xfId="1" applyNumberFormat="1" applyFont="1" applyFill="1" applyBorder="1" applyAlignment="1">
      <alignment horizontal="center" vertical="top"/>
    </xf>
    <xf numFmtId="3" fontId="4" fillId="6" borderId="14" xfId="0" applyNumberFormat="1" applyFont="1" applyFill="1" applyBorder="1" applyAlignment="1">
      <alignment horizontal="center" vertical="center" wrapText="1"/>
    </xf>
    <xf numFmtId="3" fontId="6" fillId="6" borderId="4"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xf>
    <xf numFmtId="166" fontId="4" fillId="6" borderId="7" xfId="0" applyNumberFormat="1" applyFont="1" applyFill="1" applyBorder="1" applyAlignment="1">
      <alignment horizontal="center" vertical="top"/>
    </xf>
    <xf numFmtId="0" fontId="4" fillId="6" borderId="82" xfId="0" applyFont="1" applyFill="1" applyBorder="1" applyAlignment="1">
      <alignment horizontal="left" vertical="top" wrapText="1"/>
    </xf>
    <xf numFmtId="3" fontId="6" fillId="0" borderId="16" xfId="0" applyNumberFormat="1" applyFont="1" applyBorder="1" applyAlignment="1">
      <alignment horizontal="center" vertical="top"/>
    </xf>
    <xf numFmtId="3" fontId="5" fillId="6" borderId="52" xfId="0" applyNumberFormat="1" applyFont="1" applyFill="1" applyBorder="1" applyAlignment="1">
      <alignment vertical="top" wrapText="1"/>
    </xf>
    <xf numFmtId="3" fontId="6" fillId="6" borderId="16" xfId="1" applyNumberFormat="1" applyFont="1" applyFill="1" applyBorder="1" applyAlignment="1">
      <alignment horizontal="center" vertical="top"/>
    </xf>
    <xf numFmtId="3" fontId="4" fillId="6" borderId="53" xfId="1" applyNumberFormat="1" applyFont="1" applyFill="1" applyBorder="1" applyAlignment="1">
      <alignment horizontal="center" vertical="top" wrapText="1"/>
    </xf>
    <xf numFmtId="166" fontId="16" fillId="0" borderId="0" xfId="0" applyNumberFormat="1" applyFont="1"/>
    <xf numFmtId="166" fontId="4" fillId="6" borderId="0" xfId="0" applyNumberFormat="1" applyFont="1" applyFill="1" applyBorder="1" applyAlignment="1">
      <alignment horizontal="center" vertical="top"/>
    </xf>
    <xf numFmtId="166" fontId="4" fillId="6" borderId="41" xfId="0" applyNumberFormat="1" applyFont="1" applyFill="1" applyBorder="1" applyAlignment="1">
      <alignment horizontal="center" vertical="top"/>
    </xf>
    <xf numFmtId="166" fontId="4" fillId="6" borderId="5" xfId="0" applyNumberFormat="1" applyFont="1" applyFill="1" applyBorder="1" applyAlignment="1">
      <alignment horizontal="center" vertical="top"/>
    </xf>
    <xf numFmtId="166" fontId="13" fillId="6" borderId="13" xfId="0" applyNumberFormat="1" applyFont="1" applyFill="1" applyBorder="1" applyAlignment="1">
      <alignment horizontal="center" vertical="top"/>
    </xf>
    <xf numFmtId="166" fontId="4" fillId="0" borderId="13" xfId="0" applyNumberFormat="1" applyFont="1" applyFill="1" applyBorder="1" applyAlignment="1">
      <alignment horizontal="center" vertical="top"/>
    </xf>
    <xf numFmtId="166" fontId="5" fillId="6" borderId="13" xfId="0" applyNumberFormat="1" applyFont="1" applyFill="1" applyBorder="1" applyAlignment="1">
      <alignment horizontal="center" vertical="top"/>
    </xf>
    <xf numFmtId="0" fontId="4" fillId="0" borderId="81" xfId="0" applyFont="1" applyBorder="1" applyAlignment="1">
      <alignment horizontal="center" vertical="center" textRotation="90"/>
    </xf>
    <xf numFmtId="0" fontId="4" fillId="0" borderId="29" xfId="0" applyFont="1" applyBorder="1" applyAlignment="1">
      <alignment horizontal="center" vertical="center" textRotation="90"/>
    </xf>
    <xf numFmtId="166" fontId="4" fillId="8" borderId="8" xfId="0" applyNumberFormat="1" applyFont="1" applyFill="1" applyBorder="1" applyAlignment="1">
      <alignment horizontal="center" vertical="top"/>
    </xf>
    <xf numFmtId="166" fontId="4" fillId="6" borderId="67" xfId="0" applyNumberFormat="1" applyFont="1" applyFill="1" applyBorder="1" applyAlignment="1">
      <alignment horizontal="center" vertical="top"/>
    </xf>
    <xf numFmtId="166" fontId="4" fillId="6" borderId="85" xfId="0" applyNumberFormat="1" applyFont="1" applyFill="1" applyBorder="1" applyAlignment="1">
      <alignment horizontal="center" vertical="top"/>
    </xf>
    <xf numFmtId="166" fontId="4" fillId="6" borderId="37" xfId="0" applyNumberFormat="1" applyFont="1" applyFill="1" applyBorder="1" applyAlignment="1">
      <alignment horizontal="center" vertical="top"/>
    </xf>
    <xf numFmtId="166" fontId="4" fillId="8" borderId="9" xfId="0" applyNumberFormat="1" applyFont="1" applyFill="1" applyBorder="1" applyAlignment="1">
      <alignment horizontal="center" vertical="top"/>
    </xf>
    <xf numFmtId="166" fontId="13" fillId="6" borderId="85" xfId="0" applyNumberFormat="1" applyFont="1" applyFill="1" applyBorder="1" applyAlignment="1">
      <alignment horizontal="center" vertical="top"/>
    </xf>
    <xf numFmtId="166" fontId="4" fillId="6" borderId="6" xfId="0" applyNumberFormat="1" applyFont="1" applyFill="1" applyBorder="1" applyAlignment="1">
      <alignment horizontal="center" vertical="top"/>
    </xf>
    <xf numFmtId="166" fontId="4" fillId="0" borderId="85" xfId="0" applyNumberFormat="1" applyFont="1" applyFill="1" applyBorder="1" applyAlignment="1">
      <alignment horizontal="center" vertical="top"/>
    </xf>
    <xf numFmtId="166" fontId="4" fillId="6" borderId="40" xfId="0" applyNumberFormat="1" applyFont="1" applyFill="1" applyBorder="1" applyAlignment="1">
      <alignment horizontal="center" vertical="top"/>
    </xf>
    <xf numFmtId="166" fontId="4" fillId="6" borderId="57" xfId="0" applyNumberFormat="1" applyFont="1" applyFill="1" applyBorder="1" applyAlignment="1">
      <alignment horizontal="center" vertical="top"/>
    </xf>
    <xf numFmtId="166" fontId="4" fillId="8" borderId="64" xfId="0" applyNumberFormat="1" applyFont="1" applyFill="1" applyBorder="1" applyAlignment="1">
      <alignment horizontal="center" vertical="top"/>
    </xf>
    <xf numFmtId="166" fontId="13" fillId="6" borderId="11" xfId="0" applyNumberFormat="1" applyFont="1" applyFill="1" applyBorder="1" applyAlignment="1">
      <alignment horizontal="center" vertical="top"/>
    </xf>
    <xf numFmtId="166" fontId="4" fillId="0" borderId="11" xfId="0" applyNumberFormat="1" applyFont="1" applyFill="1" applyBorder="1" applyAlignment="1">
      <alignment horizontal="center" vertical="top"/>
    </xf>
    <xf numFmtId="165" fontId="4" fillId="6" borderId="39" xfId="0" applyNumberFormat="1" applyFont="1" applyFill="1" applyBorder="1" applyAlignment="1">
      <alignment horizontal="center" vertical="top" wrapText="1"/>
    </xf>
    <xf numFmtId="165" fontId="4" fillId="6" borderId="12" xfId="0" applyNumberFormat="1" applyFont="1" applyFill="1" applyBorder="1" applyAlignment="1">
      <alignment horizontal="center" vertical="top" wrapText="1"/>
    </xf>
    <xf numFmtId="3" fontId="16" fillId="0" borderId="58" xfId="0" applyNumberFormat="1" applyFont="1" applyBorder="1" applyAlignment="1">
      <alignment horizontal="center" wrapText="1"/>
    </xf>
    <xf numFmtId="3" fontId="4" fillId="6" borderId="91" xfId="0" applyNumberFormat="1" applyFont="1" applyFill="1" applyBorder="1" applyAlignment="1">
      <alignment horizontal="center" vertical="top"/>
    </xf>
    <xf numFmtId="3" fontId="4" fillId="6" borderId="58" xfId="0" applyNumberFormat="1" applyFont="1" applyFill="1" applyBorder="1" applyAlignment="1">
      <alignment horizontal="center" vertical="top"/>
    </xf>
    <xf numFmtId="3" fontId="4" fillId="0" borderId="39" xfId="0" applyNumberFormat="1" applyFont="1" applyBorder="1" applyAlignment="1">
      <alignment horizontal="center" vertical="top"/>
    </xf>
    <xf numFmtId="3" fontId="4" fillId="0" borderId="58" xfId="0" applyNumberFormat="1" applyFont="1" applyBorder="1" applyAlignment="1">
      <alignment horizontal="center" vertical="top"/>
    </xf>
    <xf numFmtId="3" fontId="4" fillId="6" borderId="39" xfId="0" applyNumberFormat="1" applyFont="1" applyFill="1" applyBorder="1" applyAlignment="1">
      <alignment horizontal="center" vertical="top"/>
    </xf>
    <xf numFmtId="3" fontId="5" fillId="6" borderId="39" xfId="0" applyNumberFormat="1" applyFont="1" applyFill="1" applyBorder="1" applyAlignment="1">
      <alignment horizontal="center" vertical="top"/>
    </xf>
    <xf numFmtId="3" fontId="5" fillId="6" borderId="58" xfId="0" applyNumberFormat="1" applyFont="1" applyFill="1" applyBorder="1" applyAlignment="1">
      <alignment horizontal="center" vertical="top"/>
    </xf>
    <xf numFmtId="3" fontId="4" fillId="0" borderId="16" xfId="0" applyNumberFormat="1" applyFont="1" applyBorder="1" applyAlignment="1">
      <alignment horizontal="center" vertical="top"/>
    </xf>
    <xf numFmtId="3" fontId="4" fillId="7" borderId="1" xfId="0" applyNumberFormat="1" applyFont="1" applyFill="1" applyBorder="1" applyAlignment="1">
      <alignment horizontal="center" vertical="top"/>
    </xf>
    <xf numFmtId="165" fontId="4" fillId="6" borderId="40" xfId="0" applyNumberFormat="1" applyFont="1" applyFill="1" applyBorder="1" applyAlignment="1">
      <alignment horizontal="center" vertical="top" wrapText="1"/>
    </xf>
    <xf numFmtId="165" fontId="4" fillId="6" borderId="11" xfId="0" applyNumberFormat="1" applyFont="1" applyFill="1" applyBorder="1" applyAlignment="1">
      <alignment horizontal="center" vertical="top" wrapText="1"/>
    </xf>
    <xf numFmtId="3" fontId="16" fillId="0" borderId="57" xfId="0" applyNumberFormat="1" applyFont="1" applyBorder="1" applyAlignment="1">
      <alignment horizontal="center" wrapText="1"/>
    </xf>
    <xf numFmtId="3" fontId="4" fillId="6" borderId="89" xfId="0" applyNumberFormat="1" applyFont="1" applyFill="1" applyBorder="1" applyAlignment="1">
      <alignment horizontal="center" vertical="top"/>
    </xf>
    <xf numFmtId="3" fontId="4" fillId="6" borderId="45" xfId="0" applyNumberFormat="1" applyFont="1" applyFill="1" applyBorder="1" applyAlignment="1">
      <alignment horizontal="center" vertical="top"/>
    </xf>
    <xf numFmtId="3" fontId="4" fillId="6" borderId="57" xfId="0" applyNumberFormat="1" applyFont="1" applyFill="1" applyBorder="1" applyAlignment="1">
      <alignment horizontal="center" vertical="top"/>
    </xf>
    <xf numFmtId="3" fontId="4" fillId="6" borderId="88" xfId="0" applyNumberFormat="1" applyFont="1" applyFill="1" applyBorder="1" applyAlignment="1">
      <alignment horizontal="center" vertical="top"/>
    </xf>
    <xf numFmtId="3" fontId="4" fillId="0" borderId="88" xfId="0" applyNumberFormat="1" applyFont="1" applyFill="1" applyBorder="1" applyAlignment="1">
      <alignment horizontal="center" vertical="top"/>
    </xf>
    <xf numFmtId="3" fontId="4" fillId="6" borderId="96" xfId="0" applyNumberFormat="1" applyFont="1" applyFill="1" applyBorder="1" applyAlignment="1">
      <alignment horizontal="center" vertical="top"/>
    </xf>
    <xf numFmtId="3" fontId="4" fillId="0" borderId="45" xfId="0" applyNumberFormat="1" applyFont="1" applyFill="1" applyBorder="1" applyAlignment="1">
      <alignment horizontal="center" vertical="top" wrapText="1"/>
    </xf>
    <xf numFmtId="3" fontId="10" fillId="8" borderId="40" xfId="0" applyNumberFormat="1" applyFont="1" applyFill="1" applyBorder="1" applyAlignment="1">
      <alignment horizontal="center" vertical="top"/>
    </xf>
    <xf numFmtId="3" fontId="10" fillId="8" borderId="11" xfId="0" applyNumberFormat="1" applyFont="1" applyFill="1" applyBorder="1" applyAlignment="1">
      <alignment horizontal="center" vertical="top"/>
    </xf>
    <xf numFmtId="3" fontId="4" fillId="6" borderId="40" xfId="0" applyNumberFormat="1" applyFont="1" applyFill="1" applyBorder="1" applyAlignment="1">
      <alignment horizontal="center" vertical="top"/>
    </xf>
    <xf numFmtId="3" fontId="4" fillId="0" borderId="64" xfId="0" applyNumberFormat="1" applyFont="1" applyFill="1" applyBorder="1" applyAlignment="1">
      <alignment horizontal="center" vertical="top"/>
    </xf>
    <xf numFmtId="166" fontId="4" fillId="6" borderId="8" xfId="0" applyNumberFormat="1" applyFont="1" applyFill="1" applyBorder="1" applyAlignment="1">
      <alignment vertical="top"/>
    </xf>
    <xf numFmtId="0" fontId="4" fillId="6" borderId="12" xfId="0" applyNumberFormat="1" applyFont="1" applyFill="1" applyBorder="1" applyAlignment="1">
      <alignment horizontal="center" vertical="top"/>
    </xf>
    <xf numFmtId="3" fontId="4" fillId="6" borderId="9" xfId="0" applyNumberFormat="1" applyFont="1" applyFill="1" applyBorder="1" applyAlignment="1">
      <alignment horizontal="center" vertical="top"/>
    </xf>
    <xf numFmtId="3" fontId="4" fillId="7" borderId="87" xfId="0" applyNumberFormat="1" applyFont="1" applyFill="1" applyBorder="1" applyAlignment="1">
      <alignment horizontal="center" vertical="top"/>
    </xf>
    <xf numFmtId="0" fontId="4" fillId="0" borderId="6" xfId="0" applyNumberFormat="1" applyFont="1" applyBorder="1" applyAlignment="1">
      <alignment horizontal="center" vertical="top"/>
    </xf>
    <xf numFmtId="0" fontId="4" fillId="6" borderId="85" xfId="0" applyNumberFormat="1" applyFont="1" applyFill="1" applyBorder="1" applyAlignment="1">
      <alignment horizontal="center" vertical="top"/>
    </xf>
    <xf numFmtId="3" fontId="4" fillId="6" borderId="64" xfId="0" applyNumberFormat="1" applyFont="1" applyFill="1" applyBorder="1" applyAlignment="1">
      <alignment horizontal="center" vertical="top"/>
    </xf>
    <xf numFmtId="0" fontId="4" fillId="0" borderId="3" xfId="0" applyNumberFormat="1" applyFont="1" applyBorder="1" applyAlignment="1">
      <alignment horizontal="center" vertical="top"/>
    </xf>
    <xf numFmtId="0" fontId="4" fillId="6" borderId="11" xfId="0" applyNumberFormat="1" applyFont="1" applyFill="1" applyBorder="1" applyAlignment="1">
      <alignment horizontal="center" vertical="top"/>
    </xf>
    <xf numFmtId="166" fontId="5" fillId="6" borderId="34" xfId="0" applyNumberFormat="1" applyFont="1" applyFill="1" applyBorder="1" applyAlignment="1">
      <alignment horizontal="center" vertical="top"/>
    </xf>
    <xf numFmtId="166" fontId="6" fillId="3" borderId="72" xfId="0" applyNumberFormat="1" applyFont="1" applyFill="1" applyBorder="1" applyAlignment="1">
      <alignment horizontal="center" vertical="top"/>
    </xf>
    <xf numFmtId="166" fontId="6" fillId="3" borderId="74" xfId="0" applyNumberFormat="1" applyFont="1" applyFill="1" applyBorder="1" applyAlignment="1">
      <alignment horizontal="center" vertical="top"/>
    </xf>
    <xf numFmtId="165" fontId="4" fillId="6" borderId="18" xfId="0" applyNumberFormat="1" applyFont="1" applyFill="1" applyBorder="1" applyAlignment="1">
      <alignment horizontal="center" vertical="top" wrapText="1"/>
    </xf>
    <xf numFmtId="3" fontId="4" fillId="0" borderId="99" xfId="0" applyNumberFormat="1" applyFont="1" applyBorder="1" applyAlignment="1">
      <alignment horizontal="center" vertical="top"/>
    </xf>
    <xf numFmtId="3" fontId="5" fillId="6" borderId="18" xfId="0" applyNumberFormat="1" applyFont="1" applyFill="1" applyBorder="1" applyAlignment="1">
      <alignment horizontal="center" vertical="top"/>
    </xf>
    <xf numFmtId="3" fontId="4" fillId="0" borderId="100" xfId="0" applyNumberFormat="1" applyFont="1" applyBorder="1" applyAlignment="1">
      <alignment horizontal="center" vertical="top"/>
    </xf>
    <xf numFmtId="3" fontId="4" fillId="0" borderId="101" xfId="0" applyNumberFormat="1" applyFont="1" applyBorder="1" applyAlignment="1">
      <alignment horizontal="center" vertical="top"/>
    </xf>
    <xf numFmtId="3" fontId="5" fillId="6" borderId="99" xfId="0" applyNumberFormat="1" applyFont="1" applyFill="1" applyBorder="1" applyAlignment="1">
      <alignment horizontal="center" vertical="top"/>
    </xf>
    <xf numFmtId="3" fontId="4" fillId="6" borderId="18" xfId="0" applyNumberFormat="1" applyFont="1" applyFill="1" applyBorder="1" applyAlignment="1">
      <alignment horizontal="center" vertical="top"/>
    </xf>
    <xf numFmtId="3" fontId="4" fillId="6" borderId="99" xfId="0" applyNumberFormat="1" applyFont="1" applyFill="1" applyBorder="1" applyAlignment="1">
      <alignment horizontal="center" vertical="top"/>
    </xf>
    <xf numFmtId="0" fontId="4" fillId="6" borderId="99" xfId="0" applyNumberFormat="1" applyFont="1" applyFill="1" applyBorder="1" applyAlignment="1">
      <alignment horizontal="center" vertical="top"/>
    </xf>
    <xf numFmtId="3" fontId="4" fillId="0" borderId="102" xfId="0" applyNumberFormat="1" applyFont="1" applyBorder="1" applyAlignment="1">
      <alignment horizontal="center" vertical="top"/>
    </xf>
    <xf numFmtId="0" fontId="4" fillId="6" borderId="98" xfId="0" applyFont="1" applyFill="1" applyBorder="1" applyAlignment="1">
      <alignment horizontal="center" vertical="top"/>
    </xf>
    <xf numFmtId="0" fontId="4" fillId="0" borderId="92" xfId="0" applyFont="1" applyBorder="1" applyAlignment="1">
      <alignment horizontal="center" vertical="top"/>
    </xf>
    <xf numFmtId="3" fontId="4" fillId="6" borderId="5" xfId="0" applyNumberFormat="1" applyFont="1" applyFill="1" applyBorder="1" applyAlignment="1">
      <alignment vertical="top" wrapText="1"/>
    </xf>
    <xf numFmtId="166" fontId="6" fillId="0" borderId="0" xfId="0" applyNumberFormat="1" applyFont="1" applyFill="1" applyBorder="1" applyAlignment="1">
      <alignment horizontal="center" vertical="top"/>
    </xf>
    <xf numFmtId="166" fontId="6" fillId="9" borderId="87" xfId="0" applyNumberFormat="1" applyFont="1" applyFill="1" applyBorder="1" applyAlignment="1">
      <alignment horizontal="center" vertical="top"/>
    </xf>
    <xf numFmtId="166" fontId="6" fillId="9" borderId="27" xfId="0" applyNumberFormat="1" applyFont="1" applyFill="1" applyBorder="1" applyAlignment="1">
      <alignment horizontal="center" vertical="top"/>
    </xf>
    <xf numFmtId="166" fontId="4" fillId="6" borderId="30" xfId="0" applyNumberFormat="1" applyFont="1" applyFill="1" applyBorder="1" applyAlignment="1">
      <alignment horizontal="center" vertical="top"/>
    </xf>
    <xf numFmtId="166" fontId="6" fillId="3" borderId="76" xfId="0" applyNumberFormat="1" applyFont="1" applyFill="1" applyBorder="1" applyAlignment="1">
      <alignment horizontal="center" vertical="top"/>
    </xf>
    <xf numFmtId="166" fontId="6" fillId="9" borderId="24" xfId="0" applyNumberFormat="1" applyFont="1" applyFill="1" applyBorder="1" applyAlignment="1">
      <alignment horizontal="center" vertical="top"/>
    </xf>
    <xf numFmtId="0" fontId="4" fillId="6" borderId="34" xfId="0" applyFont="1" applyFill="1" applyBorder="1" applyAlignment="1">
      <alignment vertical="top" wrapText="1"/>
    </xf>
    <xf numFmtId="0" fontId="4" fillId="6" borderId="57" xfId="0" applyFont="1" applyFill="1" applyBorder="1" applyAlignment="1">
      <alignment horizontal="center" vertical="top"/>
    </xf>
    <xf numFmtId="0" fontId="4" fillId="6" borderId="49" xfId="0" applyFont="1" applyFill="1" applyBorder="1" applyAlignment="1">
      <alignment vertical="top" wrapText="1"/>
    </xf>
    <xf numFmtId="165" fontId="4" fillId="6" borderId="18" xfId="0" applyNumberFormat="1" applyFont="1" applyFill="1" applyBorder="1" applyAlignment="1">
      <alignment horizontal="center" vertical="center" textRotation="90"/>
    </xf>
    <xf numFmtId="165" fontId="4" fillId="6" borderId="33" xfId="0" applyNumberFormat="1" applyFont="1" applyFill="1" applyBorder="1" applyAlignment="1">
      <alignment horizontal="center" vertical="top" wrapText="1"/>
    </xf>
    <xf numFmtId="3" fontId="16" fillId="0" borderId="99" xfId="0" applyNumberFormat="1" applyFont="1" applyBorder="1" applyAlignment="1">
      <alignment horizontal="center" wrapText="1"/>
    </xf>
    <xf numFmtId="3" fontId="4" fillId="6" borderId="104" xfId="0" applyNumberFormat="1" applyFont="1" applyFill="1" applyBorder="1" applyAlignment="1">
      <alignment horizontal="center" vertical="top"/>
    </xf>
    <xf numFmtId="0" fontId="4" fillId="6" borderId="101" xfId="0" applyFont="1" applyFill="1" applyBorder="1" applyAlignment="1">
      <alignment horizontal="center" vertical="top"/>
    </xf>
    <xf numFmtId="0" fontId="4" fillId="0" borderId="90" xfId="0" applyFont="1" applyBorder="1" applyAlignment="1">
      <alignment horizontal="center" vertical="top"/>
    </xf>
    <xf numFmtId="0" fontId="4" fillId="6" borderId="104" xfId="0" applyFont="1" applyFill="1" applyBorder="1" applyAlignment="1">
      <alignment horizontal="center" vertical="top"/>
    </xf>
    <xf numFmtId="0" fontId="4" fillId="6" borderId="47" xfId="0" applyFont="1" applyFill="1" applyBorder="1" applyAlignment="1">
      <alignment horizontal="left" vertical="top" wrapText="1"/>
    </xf>
    <xf numFmtId="0" fontId="4" fillId="0" borderId="91" xfId="0" applyFont="1" applyBorder="1" applyAlignment="1">
      <alignment horizontal="center" vertical="top"/>
    </xf>
    <xf numFmtId="0" fontId="4" fillId="6" borderId="43" xfId="0" applyFont="1" applyFill="1" applyBorder="1" applyAlignment="1">
      <alignment horizontal="left" vertical="top" wrapText="1"/>
    </xf>
    <xf numFmtId="0" fontId="4" fillId="6" borderId="88" xfId="0" applyFont="1" applyFill="1" applyBorder="1" applyAlignment="1">
      <alignment horizontal="center" vertical="top"/>
    </xf>
    <xf numFmtId="166" fontId="5" fillId="6" borderId="50" xfId="0" applyNumberFormat="1" applyFont="1" applyFill="1" applyBorder="1" applyAlignment="1">
      <alignment horizontal="center" vertical="top"/>
    </xf>
    <xf numFmtId="166" fontId="5" fillId="6" borderId="41" xfId="0" applyNumberFormat="1" applyFont="1" applyFill="1" applyBorder="1" applyAlignment="1">
      <alignment horizontal="center" vertical="top"/>
    </xf>
    <xf numFmtId="166" fontId="5" fillId="6" borderId="14" xfId="0" applyNumberFormat="1" applyFont="1" applyFill="1" applyBorder="1" applyAlignment="1">
      <alignment horizontal="center" vertical="top"/>
    </xf>
    <xf numFmtId="166" fontId="5" fillId="6" borderId="0" xfId="0" applyNumberFormat="1" applyFont="1" applyFill="1" applyBorder="1" applyAlignment="1">
      <alignment horizontal="center" vertical="top"/>
    </xf>
    <xf numFmtId="166" fontId="5" fillId="6" borderId="11" xfId="0" applyNumberFormat="1" applyFont="1" applyFill="1" applyBorder="1" applyAlignment="1">
      <alignment horizontal="center" vertical="top"/>
    </xf>
    <xf numFmtId="166" fontId="5" fillId="6" borderId="38" xfId="0" applyNumberFormat="1" applyFont="1" applyFill="1" applyBorder="1" applyAlignment="1">
      <alignment horizontal="center" vertical="top"/>
    </xf>
    <xf numFmtId="166" fontId="5" fillId="6" borderId="59" xfId="0" applyNumberFormat="1" applyFont="1" applyFill="1" applyBorder="1" applyAlignment="1">
      <alignment horizontal="center" vertical="top"/>
    </xf>
    <xf numFmtId="166" fontId="5" fillId="6" borderId="57" xfId="0" applyNumberFormat="1" applyFont="1" applyFill="1" applyBorder="1" applyAlignment="1">
      <alignment horizontal="center" vertical="top"/>
    </xf>
    <xf numFmtId="166" fontId="5" fillId="6" borderId="49" xfId="0" applyNumberFormat="1" applyFont="1" applyFill="1" applyBorder="1" applyAlignment="1">
      <alignment horizontal="center" vertical="top"/>
    </xf>
    <xf numFmtId="166" fontId="5" fillId="6" borderId="44" xfId="0" applyNumberFormat="1" applyFont="1" applyFill="1" applyBorder="1" applyAlignment="1">
      <alignment horizontal="center" vertical="top"/>
    </xf>
    <xf numFmtId="0" fontId="4" fillId="0" borderId="93" xfId="0" applyFont="1" applyFill="1" applyBorder="1" applyAlignment="1">
      <alignment horizontal="center" vertical="top"/>
    </xf>
    <xf numFmtId="166" fontId="4" fillId="6" borderId="15" xfId="0" applyNumberFormat="1" applyFont="1" applyFill="1" applyBorder="1" applyAlignment="1">
      <alignment horizontal="center" vertical="top"/>
    </xf>
    <xf numFmtId="3" fontId="4" fillId="6" borderId="41" xfId="0" applyNumberFormat="1" applyFont="1" applyFill="1" applyBorder="1" applyAlignment="1">
      <alignment horizontal="center" vertical="top"/>
    </xf>
    <xf numFmtId="0" fontId="4" fillId="6" borderId="18" xfId="0" applyNumberFormat="1" applyFont="1" applyFill="1" applyBorder="1" applyAlignment="1">
      <alignment horizontal="center" vertical="top"/>
    </xf>
    <xf numFmtId="3" fontId="6" fillId="6" borderId="30" xfId="0" applyNumberFormat="1" applyFont="1" applyFill="1" applyBorder="1" applyAlignment="1">
      <alignment horizontal="center" vertical="top"/>
    </xf>
    <xf numFmtId="49" fontId="4" fillId="6" borderId="11" xfId="0" applyNumberFormat="1" applyFont="1" applyFill="1" applyBorder="1" applyAlignment="1">
      <alignment horizontal="center" vertical="top"/>
    </xf>
    <xf numFmtId="3" fontId="7" fillId="6" borderId="12" xfId="0" applyNumberFormat="1" applyFont="1" applyFill="1" applyBorder="1" applyAlignment="1">
      <alignment horizontal="center" vertical="center" textRotation="90"/>
    </xf>
    <xf numFmtId="3" fontId="6" fillId="6" borderId="18" xfId="0" applyNumberFormat="1" applyFont="1" applyFill="1" applyBorder="1" applyAlignment="1">
      <alignment horizontal="center" vertical="top"/>
    </xf>
    <xf numFmtId="0" fontId="9" fillId="6" borderId="1" xfId="0" applyFont="1" applyFill="1" applyBorder="1" applyAlignment="1">
      <alignment vertical="top"/>
    </xf>
    <xf numFmtId="3" fontId="4" fillId="6" borderId="32" xfId="0" applyNumberFormat="1" applyFont="1" applyFill="1" applyBorder="1" applyAlignment="1">
      <alignment vertical="top" wrapText="1"/>
    </xf>
    <xf numFmtId="3" fontId="5" fillId="6" borderId="59" xfId="0" applyNumberFormat="1" applyFont="1" applyFill="1" applyBorder="1" applyAlignment="1">
      <alignment horizontal="center" vertical="top" wrapText="1"/>
    </xf>
    <xf numFmtId="49" fontId="6" fillId="6" borderId="11" xfId="0" applyNumberFormat="1" applyFont="1" applyFill="1" applyBorder="1" applyAlignment="1">
      <alignment vertical="top"/>
    </xf>
    <xf numFmtId="3" fontId="6" fillId="6" borderId="11" xfId="0" applyNumberFormat="1" applyFont="1" applyFill="1" applyBorder="1" applyAlignment="1">
      <alignment vertical="top"/>
    </xf>
    <xf numFmtId="166" fontId="4" fillId="6" borderId="108" xfId="0" applyNumberFormat="1" applyFont="1" applyFill="1" applyBorder="1" applyAlignment="1">
      <alignment horizontal="center" vertical="top"/>
    </xf>
    <xf numFmtId="3" fontId="6" fillId="9" borderId="26" xfId="0" applyNumberFormat="1" applyFont="1" applyFill="1" applyBorder="1" applyAlignment="1">
      <alignment horizontal="right" vertical="top" wrapText="1"/>
    </xf>
    <xf numFmtId="3" fontId="6" fillId="6" borderId="66" xfId="0" applyNumberFormat="1" applyFont="1" applyFill="1" applyBorder="1" applyAlignment="1">
      <alignment horizontal="center" vertical="top"/>
    </xf>
    <xf numFmtId="3" fontId="6" fillId="9" borderId="65" xfId="0" applyNumberFormat="1" applyFont="1" applyFill="1" applyBorder="1" applyAlignment="1">
      <alignment horizontal="center" vertical="top" wrapText="1"/>
    </xf>
    <xf numFmtId="166" fontId="4" fillId="0" borderId="0" xfId="0" applyNumberFormat="1" applyFont="1" applyAlignment="1">
      <alignment vertical="top"/>
    </xf>
    <xf numFmtId="166" fontId="4" fillId="0" borderId="14" xfId="0" applyNumberFormat="1" applyFont="1" applyBorder="1" applyAlignment="1">
      <alignment horizontal="center" vertical="top"/>
    </xf>
    <xf numFmtId="166" fontId="4" fillId="6" borderId="10" xfId="0" applyNumberFormat="1" applyFont="1" applyFill="1" applyBorder="1" applyAlignment="1">
      <alignment horizontal="center" vertical="top"/>
    </xf>
    <xf numFmtId="3" fontId="6" fillId="6" borderId="3" xfId="0" applyNumberFormat="1" applyFont="1" applyFill="1" applyBorder="1" applyAlignment="1">
      <alignment vertical="top"/>
    </xf>
    <xf numFmtId="3" fontId="6" fillId="6" borderId="66" xfId="0" applyNumberFormat="1" applyFont="1" applyFill="1" applyBorder="1" applyAlignment="1">
      <alignment vertical="top"/>
    </xf>
    <xf numFmtId="49" fontId="6" fillId="5" borderId="71" xfId="0" applyNumberFormat="1" applyFont="1" applyFill="1" applyBorder="1" applyAlignment="1">
      <alignment horizontal="center" vertical="top"/>
    </xf>
    <xf numFmtId="166" fontId="5" fillId="6" borderId="85" xfId="0" applyNumberFormat="1" applyFont="1" applyFill="1" applyBorder="1" applyAlignment="1">
      <alignment horizontal="center" vertical="top"/>
    </xf>
    <xf numFmtId="3" fontId="4" fillId="0" borderId="63" xfId="0" applyNumberFormat="1" applyFont="1" applyBorder="1" applyAlignment="1">
      <alignment vertical="top" wrapText="1"/>
    </xf>
    <xf numFmtId="0" fontId="4" fillId="6" borderId="40" xfId="0" applyFont="1" applyFill="1" applyBorder="1" applyAlignment="1">
      <alignment horizontal="center" vertical="top"/>
    </xf>
    <xf numFmtId="3" fontId="6" fillId="6" borderId="80" xfId="0" applyNumberFormat="1" applyFont="1" applyFill="1" applyBorder="1" applyAlignment="1">
      <alignment horizontal="center" vertical="top"/>
    </xf>
    <xf numFmtId="3" fontId="4" fillId="6" borderId="61" xfId="0" applyNumberFormat="1" applyFont="1" applyFill="1" applyBorder="1" applyAlignment="1">
      <alignment horizontal="center" vertical="top" wrapText="1"/>
    </xf>
    <xf numFmtId="3" fontId="6" fillId="6" borderId="23" xfId="0" applyNumberFormat="1" applyFont="1" applyFill="1" applyBorder="1" applyAlignment="1">
      <alignment horizontal="center" vertical="top"/>
    </xf>
    <xf numFmtId="0" fontId="4" fillId="6" borderId="0" xfId="0" applyFont="1" applyFill="1" applyBorder="1" applyAlignment="1">
      <alignment horizontal="center" vertical="top"/>
    </xf>
    <xf numFmtId="0" fontId="4" fillId="6" borderId="59" xfId="0" applyFont="1" applyFill="1" applyBorder="1" applyAlignment="1">
      <alignment horizontal="center" vertical="top"/>
    </xf>
    <xf numFmtId="0" fontId="4" fillId="6" borderId="35" xfId="0" applyFont="1" applyFill="1" applyBorder="1" applyAlignment="1">
      <alignment vertical="top" wrapText="1"/>
    </xf>
    <xf numFmtId="3" fontId="4" fillId="6" borderId="47" xfId="0" applyNumberFormat="1" applyFont="1" applyFill="1" applyBorder="1" applyAlignment="1">
      <alignment vertical="top" wrapText="1"/>
    </xf>
    <xf numFmtId="3" fontId="4" fillId="6" borderId="7" xfId="0" applyNumberFormat="1" applyFont="1" applyFill="1" applyBorder="1" applyAlignment="1">
      <alignment horizontal="center" vertical="top"/>
    </xf>
    <xf numFmtId="3" fontId="4" fillId="7" borderId="72" xfId="0" applyNumberFormat="1" applyFont="1" applyFill="1" applyBorder="1" applyAlignment="1">
      <alignment horizontal="center" vertical="top"/>
    </xf>
    <xf numFmtId="166" fontId="19" fillId="6" borderId="13" xfId="0" applyNumberFormat="1" applyFont="1" applyFill="1" applyBorder="1" applyAlignment="1">
      <alignment horizontal="center" vertical="top"/>
    </xf>
    <xf numFmtId="166" fontId="19" fillId="6" borderId="11" xfId="0" applyNumberFormat="1" applyFont="1" applyFill="1" applyBorder="1" applyAlignment="1">
      <alignment horizontal="center" vertical="top"/>
    </xf>
    <xf numFmtId="166" fontId="19" fillId="6" borderId="85" xfId="0" applyNumberFormat="1" applyFont="1" applyFill="1" applyBorder="1" applyAlignment="1">
      <alignment horizontal="center" vertical="top"/>
    </xf>
    <xf numFmtId="166" fontId="19" fillId="6" borderId="14" xfId="0" applyNumberFormat="1" applyFont="1" applyFill="1" applyBorder="1" applyAlignment="1">
      <alignment horizontal="center" vertical="top"/>
    </xf>
    <xf numFmtId="3" fontId="4" fillId="0" borderId="0" xfId="0" applyNumberFormat="1" applyFont="1" applyFill="1" applyAlignment="1">
      <alignment vertical="top"/>
    </xf>
    <xf numFmtId="3" fontId="4" fillId="6" borderId="5" xfId="0" applyNumberFormat="1" applyFont="1" applyFill="1" applyBorder="1" applyAlignment="1">
      <alignment horizontal="center" vertical="top"/>
    </xf>
    <xf numFmtId="166" fontId="5" fillId="6" borderId="7" xfId="0" applyNumberFormat="1" applyFont="1" applyFill="1" applyBorder="1" applyAlignment="1">
      <alignment horizontal="center" vertical="top"/>
    </xf>
    <xf numFmtId="3" fontId="4" fillId="6" borderId="35" xfId="0" applyNumberFormat="1" applyFont="1" applyFill="1" applyBorder="1" applyAlignment="1">
      <alignment vertical="top" wrapText="1"/>
    </xf>
    <xf numFmtId="0" fontId="4" fillId="6" borderId="11" xfId="0" applyFont="1" applyFill="1" applyBorder="1" applyAlignment="1">
      <alignment horizontal="center" vertical="top"/>
    </xf>
    <xf numFmtId="0" fontId="4" fillId="6" borderId="33" xfId="0" applyFont="1" applyFill="1" applyBorder="1" applyAlignment="1">
      <alignment horizontal="center" vertical="top"/>
    </xf>
    <xf numFmtId="166" fontId="6" fillId="9" borderId="1" xfId="0" applyNumberFormat="1" applyFont="1" applyFill="1" applyBorder="1" applyAlignment="1">
      <alignment horizontal="center" vertical="top"/>
    </xf>
    <xf numFmtId="3" fontId="4" fillId="6" borderId="47" xfId="0" applyNumberFormat="1" applyFont="1" applyFill="1" applyBorder="1" applyAlignment="1">
      <alignment horizontal="left" vertical="top" wrapText="1"/>
    </xf>
    <xf numFmtId="166" fontId="5" fillId="6" borderId="35" xfId="0" applyNumberFormat="1" applyFont="1" applyFill="1" applyBorder="1" applyAlignment="1">
      <alignment horizontal="center" vertical="top"/>
    </xf>
    <xf numFmtId="3" fontId="4" fillId="0" borderId="5" xfId="0" applyNumberFormat="1" applyFont="1" applyFill="1" applyBorder="1" applyAlignment="1">
      <alignment horizontal="center" vertical="top" wrapText="1"/>
    </xf>
    <xf numFmtId="166" fontId="6" fillId="9" borderId="14" xfId="0" applyNumberFormat="1" applyFont="1" applyFill="1" applyBorder="1" applyAlignment="1">
      <alignment horizontal="center" vertical="top"/>
    </xf>
    <xf numFmtId="0" fontId="4" fillId="0" borderId="0" xfId="0" applyFont="1" applyFill="1" applyAlignment="1">
      <alignment vertical="top"/>
    </xf>
    <xf numFmtId="0" fontId="4" fillId="6" borderId="41" xfId="0" applyFont="1" applyFill="1" applyBorder="1" applyAlignment="1">
      <alignment horizontal="center" vertical="top"/>
    </xf>
    <xf numFmtId="49" fontId="4" fillId="0" borderId="18" xfId="0" applyNumberFormat="1" applyFont="1" applyFill="1" applyBorder="1" applyAlignment="1">
      <alignment horizontal="center" vertical="top"/>
    </xf>
    <xf numFmtId="0" fontId="4" fillId="6" borderId="99" xfId="0" applyFont="1" applyFill="1" applyBorder="1" applyAlignment="1">
      <alignment horizontal="center" vertical="top"/>
    </xf>
    <xf numFmtId="0" fontId="4" fillId="6" borderId="18" xfId="0" applyFont="1" applyFill="1" applyBorder="1" applyAlignment="1">
      <alignment horizontal="center" vertical="top"/>
    </xf>
    <xf numFmtId="3" fontId="4" fillId="0" borderId="101" xfId="0" applyNumberFormat="1" applyFont="1" applyFill="1" applyBorder="1" applyAlignment="1">
      <alignment horizontal="center" vertical="top"/>
    </xf>
    <xf numFmtId="3" fontId="4" fillId="6" borderId="98" xfId="0" applyNumberFormat="1" applyFont="1" applyFill="1" applyBorder="1" applyAlignment="1">
      <alignment horizontal="center" vertical="top"/>
    </xf>
    <xf numFmtId="3" fontId="4" fillId="0" borderId="105" xfId="0" applyNumberFormat="1" applyFont="1" applyFill="1" applyBorder="1" applyAlignment="1">
      <alignment horizontal="center" vertical="top" wrapText="1"/>
    </xf>
    <xf numFmtId="3" fontId="10" fillId="8" borderId="18" xfId="0" applyNumberFormat="1" applyFont="1" applyFill="1" applyBorder="1" applyAlignment="1">
      <alignment horizontal="center" vertical="top"/>
    </xf>
    <xf numFmtId="3" fontId="10" fillId="8" borderId="33" xfId="0" applyNumberFormat="1" applyFont="1" applyFill="1" applyBorder="1" applyAlignment="1">
      <alignment horizontal="center" vertical="top"/>
    </xf>
    <xf numFmtId="3" fontId="4" fillId="6" borderId="101" xfId="0" applyNumberFormat="1" applyFont="1" applyFill="1" applyBorder="1" applyAlignment="1">
      <alignment horizontal="center" vertical="top"/>
    </xf>
    <xf numFmtId="3" fontId="4" fillId="6" borderId="105" xfId="0" applyNumberFormat="1" applyFont="1" applyFill="1" applyBorder="1" applyAlignment="1">
      <alignment horizontal="center" vertical="top"/>
    </xf>
    <xf numFmtId="3" fontId="4" fillId="6" borderId="107" xfId="0" applyNumberFormat="1" applyFont="1" applyFill="1" applyBorder="1" applyAlignment="1">
      <alignment horizontal="center" vertical="top"/>
    </xf>
    <xf numFmtId="0" fontId="4" fillId="10" borderId="13" xfId="0" applyFont="1" applyFill="1" applyBorder="1" applyAlignment="1">
      <alignment horizontal="center" vertical="top"/>
    </xf>
    <xf numFmtId="3" fontId="4" fillId="0" borderId="106" xfId="0" applyNumberFormat="1" applyFont="1" applyFill="1" applyBorder="1" applyAlignment="1">
      <alignment horizontal="center" vertical="top"/>
    </xf>
    <xf numFmtId="3" fontId="4" fillId="6" borderId="79" xfId="0" applyNumberFormat="1" applyFont="1" applyFill="1" applyBorder="1" applyAlignment="1">
      <alignment horizontal="center" vertical="top"/>
    </xf>
    <xf numFmtId="3" fontId="4" fillId="0" borderId="107" xfId="0" applyNumberFormat="1" applyFont="1" applyFill="1" applyBorder="1" applyAlignment="1">
      <alignment horizontal="center" vertical="top" wrapText="1"/>
    </xf>
    <xf numFmtId="3" fontId="10" fillId="8" borderId="41" xfId="0" applyNumberFormat="1" applyFont="1" applyFill="1" applyBorder="1" applyAlignment="1">
      <alignment horizontal="center" vertical="top"/>
    </xf>
    <xf numFmtId="3" fontId="10" fillId="8" borderId="0" xfId="0" applyNumberFormat="1" applyFont="1" applyFill="1" applyBorder="1" applyAlignment="1">
      <alignment horizontal="center" vertical="top"/>
    </xf>
    <xf numFmtId="3" fontId="4" fillId="6" borderId="106" xfId="0" applyNumberFormat="1" applyFont="1" applyFill="1" applyBorder="1" applyAlignment="1">
      <alignment horizontal="center" vertical="top"/>
    </xf>
    <xf numFmtId="3" fontId="22" fillId="0" borderId="66" xfId="0" applyNumberFormat="1" applyFont="1" applyBorder="1" applyAlignment="1">
      <alignment vertical="top" wrapText="1"/>
    </xf>
    <xf numFmtId="3" fontId="4" fillId="0" borderId="84" xfId="0" applyNumberFormat="1" applyFont="1" applyBorder="1" applyAlignment="1">
      <alignment horizontal="center" vertical="top"/>
    </xf>
    <xf numFmtId="3" fontId="4" fillId="6" borderId="69" xfId="0" applyNumberFormat="1" applyFont="1" applyFill="1" applyBorder="1" applyAlignment="1">
      <alignment vertical="top" wrapText="1"/>
    </xf>
    <xf numFmtId="3" fontId="4" fillId="0" borderId="31" xfId="0" applyNumberFormat="1" applyFont="1" applyFill="1" applyBorder="1" applyAlignment="1">
      <alignment horizontal="center" vertical="top" wrapText="1"/>
    </xf>
    <xf numFmtId="3" fontId="6" fillId="5" borderId="69" xfId="0" applyNumberFormat="1" applyFont="1" applyFill="1" applyBorder="1" applyAlignment="1">
      <alignment horizontal="center" vertical="top"/>
    </xf>
    <xf numFmtId="3" fontId="7" fillId="0" borderId="30" xfId="0" applyNumberFormat="1" applyFont="1" applyFill="1" applyBorder="1" applyAlignment="1">
      <alignment horizontal="center" vertical="center" textRotation="90"/>
    </xf>
    <xf numFmtId="3" fontId="4" fillId="0" borderId="61" xfId="0" applyNumberFormat="1" applyFont="1" applyFill="1" applyBorder="1" applyAlignment="1">
      <alignment horizontal="center" vertical="top" wrapText="1"/>
    </xf>
    <xf numFmtId="3" fontId="6" fillId="5" borderId="60" xfId="0" applyNumberFormat="1" applyFont="1" applyFill="1" applyBorder="1" applyAlignment="1">
      <alignment horizontal="center" vertical="top"/>
    </xf>
    <xf numFmtId="3" fontId="4" fillId="6" borderId="36" xfId="0" applyNumberFormat="1" applyFont="1" applyFill="1" applyBorder="1" applyAlignment="1">
      <alignment horizontal="center" vertical="top"/>
    </xf>
    <xf numFmtId="3" fontId="13" fillId="6" borderId="49" xfId="0" applyNumberFormat="1" applyFont="1" applyFill="1" applyBorder="1" applyAlignment="1">
      <alignment horizontal="center" vertical="top" wrapText="1"/>
    </xf>
    <xf numFmtId="166" fontId="13" fillId="6" borderId="50" xfId="0" applyNumberFormat="1" applyFont="1" applyFill="1" applyBorder="1" applyAlignment="1">
      <alignment horizontal="center" vertical="top"/>
    </xf>
    <xf numFmtId="166" fontId="13" fillId="6" borderId="0" xfId="0" applyNumberFormat="1" applyFont="1" applyFill="1" applyBorder="1" applyAlignment="1">
      <alignment horizontal="center" vertical="top"/>
    </xf>
    <xf numFmtId="3" fontId="4" fillId="0" borderId="84" xfId="0" applyNumberFormat="1" applyFont="1" applyFill="1" applyBorder="1" applyAlignment="1">
      <alignment horizontal="center" vertical="top"/>
    </xf>
    <xf numFmtId="0" fontId="4" fillId="6" borderId="39" xfId="0" applyNumberFormat="1" applyFont="1" applyFill="1" applyBorder="1" applyAlignment="1">
      <alignment horizontal="center" vertical="top"/>
    </xf>
    <xf numFmtId="0" fontId="4" fillId="6" borderId="58" xfId="0" applyNumberFormat="1" applyFont="1" applyFill="1" applyBorder="1" applyAlignment="1">
      <alignment horizontal="center" vertical="top"/>
    </xf>
    <xf numFmtId="3" fontId="4" fillId="0" borderId="102" xfId="0" applyNumberFormat="1" applyFont="1" applyFill="1" applyBorder="1" applyAlignment="1">
      <alignment horizontal="center" vertical="top"/>
    </xf>
    <xf numFmtId="0" fontId="4" fillId="0" borderId="14" xfId="0" applyFont="1" applyBorder="1" applyAlignment="1">
      <alignment horizontal="center" vertical="top"/>
    </xf>
    <xf numFmtId="3" fontId="5" fillId="6" borderId="12" xfId="0" applyNumberFormat="1" applyFont="1" applyFill="1" applyBorder="1" applyAlignment="1">
      <alignment horizontal="center" vertical="top"/>
    </xf>
    <xf numFmtId="3" fontId="5" fillId="6" borderId="33" xfId="0" applyNumberFormat="1" applyFont="1" applyFill="1" applyBorder="1" applyAlignment="1">
      <alignment horizontal="center" vertical="top"/>
    </xf>
    <xf numFmtId="166" fontId="5" fillId="6" borderId="15" xfId="0" applyNumberFormat="1" applyFont="1" applyFill="1" applyBorder="1" applyAlignment="1">
      <alignment horizontal="center" vertical="top"/>
    </xf>
    <xf numFmtId="3" fontId="5" fillId="0" borderId="39" xfId="0" applyNumberFormat="1" applyFont="1" applyFill="1" applyBorder="1" applyAlignment="1">
      <alignment horizontal="center" vertical="top"/>
    </xf>
    <xf numFmtId="3" fontId="5" fillId="0" borderId="18" xfId="0" applyNumberFormat="1" applyFont="1" applyFill="1" applyBorder="1" applyAlignment="1">
      <alignment horizontal="center" vertical="top"/>
    </xf>
    <xf numFmtId="3" fontId="4" fillId="7" borderId="103" xfId="0" applyNumberFormat="1" applyFont="1" applyFill="1" applyBorder="1" applyAlignment="1">
      <alignment vertical="top"/>
    </xf>
    <xf numFmtId="3" fontId="4" fillId="7" borderId="103" xfId="0" applyNumberFormat="1" applyFont="1" applyFill="1" applyBorder="1" applyAlignment="1">
      <alignment horizontal="center" vertical="top"/>
    </xf>
    <xf numFmtId="3" fontId="5" fillId="0" borderId="16" xfId="0" applyNumberFormat="1" applyFont="1" applyFill="1" applyBorder="1" applyAlignment="1">
      <alignment horizontal="center" vertical="top" wrapText="1"/>
    </xf>
    <xf numFmtId="3" fontId="4" fillId="6" borderId="53" xfId="0" applyNumberFormat="1" applyFont="1" applyFill="1" applyBorder="1" applyAlignment="1">
      <alignment horizontal="center" vertical="top" wrapText="1"/>
    </xf>
    <xf numFmtId="166" fontId="11" fillId="9" borderId="103" xfId="0" applyNumberFormat="1" applyFont="1" applyFill="1" applyBorder="1" applyAlignment="1">
      <alignment vertical="top" wrapText="1"/>
    </xf>
    <xf numFmtId="166" fontId="7" fillId="9" borderId="103" xfId="0" applyNumberFormat="1" applyFont="1" applyFill="1" applyBorder="1" applyAlignment="1">
      <alignment horizontal="center" vertical="center" textRotation="90" wrapText="1"/>
    </xf>
    <xf numFmtId="166" fontId="6" fillId="9" borderId="103" xfId="0" applyNumberFormat="1" applyFont="1" applyFill="1" applyBorder="1" applyAlignment="1">
      <alignment horizontal="center" vertical="top"/>
    </xf>
    <xf numFmtId="166" fontId="22" fillId="9" borderId="68" xfId="0" applyNumberFormat="1" applyFont="1" applyFill="1" applyBorder="1" applyAlignment="1">
      <alignment horizontal="left" vertical="top" wrapText="1"/>
    </xf>
    <xf numFmtId="3" fontId="4" fillId="9" borderId="103" xfId="0" applyNumberFormat="1" applyFont="1" applyFill="1" applyBorder="1" applyAlignment="1">
      <alignment horizontal="center" vertical="top"/>
    </xf>
    <xf numFmtId="3" fontId="5" fillId="9" borderId="103" xfId="0" applyNumberFormat="1" applyFont="1" applyFill="1" applyBorder="1" applyAlignment="1">
      <alignment horizontal="center" vertical="top" wrapText="1"/>
    </xf>
    <xf numFmtId="3" fontId="5" fillId="9" borderId="87" xfId="0" applyNumberFormat="1" applyFont="1" applyFill="1" applyBorder="1" applyAlignment="1">
      <alignment horizontal="center" vertical="top" wrapText="1"/>
    </xf>
    <xf numFmtId="3" fontId="6" fillId="9" borderId="0" xfId="0" applyNumberFormat="1" applyFont="1" applyFill="1" applyBorder="1" applyAlignment="1">
      <alignment horizontal="center" vertical="top"/>
    </xf>
    <xf numFmtId="49" fontId="6" fillId="6" borderId="58" xfId="0" applyNumberFormat="1" applyFont="1" applyFill="1" applyBorder="1" applyAlignment="1">
      <alignment horizontal="center" vertical="top"/>
    </xf>
    <xf numFmtId="49" fontId="6" fillId="6" borderId="52" xfId="0" applyNumberFormat="1" applyFont="1" applyFill="1" applyBorder="1" applyAlignment="1">
      <alignment horizontal="center" vertical="top"/>
    </xf>
    <xf numFmtId="49" fontId="6" fillId="6" borderId="39" xfId="0" applyNumberFormat="1" applyFont="1" applyFill="1" applyBorder="1" applyAlignment="1">
      <alignment horizontal="center" vertical="top"/>
    </xf>
    <xf numFmtId="49" fontId="6" fillId="9" borderId="11" xfId="0" applyNumberFormat="1" applyFont="1" applyFill="1" applyBorder="1" applyAlignment="1">
      <alignment vertical="top"/>
    </xf>
    <xf numFmtId="3" fontId="4" fillId="9" borderId="0" xfId="0" applyNumberFormat="1" applyFont="1" applyFill="1" applyBorder="1" applyAlignment="1">
      <alignment vertical="top"/>
    </xf>
    <xf numFmtId="3" fontId="6" fillId="9" borderId="11" xfId="0" applyNumberFormat="1" applyFont="1" applyFill="1" applyBorder="1" applyAlignment="1">
      <alignment vertical="top"/>
    </xf>
    <xf numFmtId="3" fontId="6" fillId="9" borderId="12" xfId="0" applyNumberFormat="1" applyFont="1" applyFill="1" applyBorder="1" applyAlignment="1">
      <alignment vertical="top"/>
    </xf>
    <xf numFmtId="3" fontId="6" fillId="9" borderId="23" xfId="0" applyNumberFormat="1" applyFont="1" applyFill="1" applyBorder="1" applyAlignment="1">
      <alignment vertical="top"/>
    </xf>
    <xf numFmtId="3" fontId="6" fillId="9" borderId="69" xfId="0" applyNumberFormat="1" applyFont="1" applyFill="1" applyBorder="1" applyAlignment="1">
      <alignment horizontal="center" vertical="top"/>
    </xf>
    <xf numFmtId="3" fontId="6" fillId="9" borderId="66" xfId="0" applyNumberFormat="1" applyFont="1" applyFill="1" applyBorder="1" applyAlignment="1">
      <alignment horizontal="center" vertical="top"/>
    </xf>
    <xf numFmtId="3" fontId="6" fillId="9" borderId="1" xfId="0" applyNumberFormat="1" applyFont="1" applyFill="1" applyBorder="1" applyAlignment="1">
      <alignment horizontal="center" vertical="top"/>
    </xf>
    <xf numFmtId="3" fontId="6" fillId="6" borderId="30" xfId="0" applyNumberFormat="1" applyFont="1" applyFill="1" applyBorder="1" applyAlignment="1">
      <alignment vertical="top"/>
    </xf>
    <xf numFmtId="49" fontId="6" fillId="6" borderId="16" xfId="0" applyNumberFormat="1" applyFont="1" applyFill="1" applyBorder="1" applyAlignment="1">
      <alignment horizontal="center" vertical="top"/>
    </xf>
    <xf numFmtId="49" fontId="6" fillId="6" borderId="36" xfId="0" applyNumberFormat="1" applyFont="1" applyFill="1" applyBorder="1" applyAlignment="1">
      <alignment horizontal="center" vertical="top"/>
    </xf>
    <xf numFmtId="49" fontId="6" fillId="6" borderId="59" xfId="0" applyNumberFormat="1" applyFont="1" applyFill="1" applyBorder="1" applyAlignment="1">
      <alignment horizontal="center" vertical="top"/>
    </xf>
    <xf numFmtId="49" fontId="6" fillId="6" borderId="11" xfId="0" applyNumberFormat="1" applyFont="1" applyFill="1" applyBorder="1" applyAlignment="1">
      <alignment horizontal="center" vertical="top" wrapText="1"/>
    </xf>
    <xf numFmtId="3" fontId="6" fillId="9" borderId="3" xfId="0" applyNumberFormat="1" applyFont="1" applyFill="1" applyBorder="1" applyAlignment="1">
      <alignment vertical="top"/>
    </xf>
    <xf numFmtId="3" fontId="6" fillId="9" borderId="66" xfId="0" applyNumberFormat="1" applyFont="1" applyFill="1" applyBorder="1" applyAlignment="1">
      <alignment vertical="top"/>
    </xf>
    <xf numFmtId="3" fontId="6" fillId="9" borderId="0" xfId="0" applyNumberFormat="1" applyFont="1" applyFill="1" applyBorder="1" applyAlignment="1">
      <alignment vertical="top"/>
    </xf>
    <xf numFmtId="3" fontId="4" fillId="9" borderId="23" xfId="0" applyNumberFormat="1" applyFont="1" applyFill="1" applyBorder="1" applyAlignment="1">
      <alignment horizontal="center" vertical="top"/>
    </xf>
    <xf numFmtId="3" fontId="6" fillId="9" borderId="3" xfId="0" applyNumberFormat="1" applyFont="1" applyFill="1" applyBorder="1" applyAlignment="1">
      <alignment horizontal="center" vertical="top"/>
    </xf>
    <xf numFmtId="3" fontId="4" fillId="6" borderId="38" xfId="0" applyNumberFormat="1" applyFont="1" applyFill="1" applyBorder="1" applyAlignment="1">
      <alignment horizontal="center" vertical="top" wrapText="1"/>
    </xf>
    <xf numFmtId="0" fontId="4" fillId="6" borderId="91" xfId="0" applyNumberFormat="1" applyFont="1" applyFill="1" applyBorder="1" applyAlignment="1">
      <alignment horizontal="center" vertical="top"/>
    </xf>
    <xf numFmtId="166" fontId="6" fillId="5" borderId="26" xfId="0" applyNumberFormat="1" applyFont="1" applyFill="1" applyBorder="1" applyAlignment="1">
      <alignment horizontal="center" vertical="top"/>
    </xf>
    <xf numFmtId="0" fontId="4" fillId="9" borderId="103" xfId="0" applyFont="1" applyFill="1" applyBorder="1" applyAlignment="1">
      <alignment horizontal="left" vertical="top" wrapText="1"/>
    </xf>
    <xf numFmtId="0" fontId="5" fillId="9" borderId="103" xfId="0" applyFont="1" applyFill="1" applyBorder="1" applyAlignment="1">
      <alignment horizontal="center" vertical="center" textRotation="90" wrapText="1"/>
    </xf>
    <xf numFmtId="49" fontId="6" fillId="9" borderId="103" xfId="0" applyNumberFormat="1" applyFont="1" applyFill="1" applyBorder="1" applyAlignment="1">
      <alignment horizontal="center" vertical="top"/>
    </xf>
    <xf numFmtId="49" fontId="4" fillId="9" borderId="25" xfId="0" applyNumberFormat="1" applyFont="1" applyFill="1" applyBorder="1" applyAlignment="1">
      <alignment horizontal="center" vertical="top" wrapText="1"/>
    </xf>
    <xf numFmtId="3" fontId="5" fillId="6" borderId="80" xfId="0" applyNumberFormat="1" applyFont="1" applyFill="1" applyBorder="1" applyAlignment="1">
      <alignment horizontal="center" vertical="center" textRotation="90" wrapText="1"/>
    </xf>
    <xf numFmtId="49" fontId="5" fillId="0" borderId="11" xfId="0" applyNumberFormat="1" applyFont="1" applyFill="1" applyBorder="1" applyAlignment="1">
      <alignment horizontal="center" vertical="center" textRotation="90" wrapText="1"/>
    </xf>
    <xf numFmtId="49" fontId="6" fillId="0" borderId="12" xfId="0" applyNumberFormat="1" applyFont="1" applyBorder="1" applyAlignment="1">
      <alignment horizontal="center" vertical="top"/>
    </xf>
    <xf numFmtId="49" fontId="4" fillId="6" borderId="14" xfId="0" applyNumberFormat="1" applyFont="1" applyFill="1" applyBorder="1" applyAlignment="1">
      <alignment horizontal="center" vertical="top" wrapText="1"/>
    </xf>
    <xf numFmtId="49" fontId="4" fillId="6" borderId="38" xfId="0" applyNumberFormat="1" applyFont="1" applyFill="1" applyBorder="1" applyAlignment="1">
      <alignment horizontal="center" vertical="top" wrapText="1"/>
    </xf>
    <xf numFmtId="3" fontId="19" fillId="6" borderId="39" xfId="0" applyNumberFormat="1" applyFont="1" applyFill="1" applyBorder="1" applyAlignment="1">
      <alignment horizontal="center" vertical="top"/>
    </xf>
    <xf numFmtId="0" fontId="4" fillId="0" borderId="56" xfId="0" applyFont="1" applyBorder="1" applyAlignment="1">
      <alignment vertical="top" wrapText="1"/>
    </xf>
    <xf numFmtId="0" fontId="4" fillId="10" borderId="57" xfId="0" applyFont="1" applyFill="1" applyBorder="1" applyAlignment="1">
      <alignment horizontal="center" vertical="center"/>
    </xf>
    <xf numFmtId="0" fontId="4" fillId="10" borderId="99" xfId="0" applyFont="1" applyFill="1" applyBorder="1" applyAlignment="1">
      <alignment horizontal="center" vertical="center"/>
    </xf>
    <xf numFmtId="0" fontId="4" fillId="10" borderId="96" xfId="0" applyFont="1" applyFill="1" applyBorder="1" applyAlignment="1">
      <alignment horizontal="center" vertical="center"/>
    </xf>
    <xf numFmtId="0" fontId="4" fillId="10" borderId="98" xfId="0" applyFont="1" applyFill="1" applyBorder="1" applyAlignment="1">
      <alignment horizontal="center" vertical="center"/>
    </xf>
    <xf numFmtId="3" fontId="4" fillId="6" borderId="61" xfId="1" applyNumberFormat="1" applyFont="1" applyFill="1" applyBorder="1" applyAlignment="1">
      <alignment horizontal="center" vertical="top" wrapText="1"/>
    </xf>
    <xf numFmtId="3" fontId="5" fillId="6" borderId="64" xfId="0" applyNumberFormat="1" applyFont="1" applyFill="1" applyBorder="1" applyAlignment="1">
      <alignment vertical="top" wrapText="1"/>
    </xf>
    <xf numFmtId="3" fontId="6" fillId="6" borderId="80" xfId="1" applyNumberFormat="1" applyFont="1" applyFill="1" applyBorder="1" applyAlignment="1">
      <alignment horizontal="center" vertical="top"/>
    </xf>
    <xf numFmtId="0" fontId="4" fillId="6" borderId="105" xfId="0" applyNumberFormat="1" applyFont="1" applyFill="1" applyBorder="1" applyAlignment="1">
      <alignment horizontal="center" vertical="top"/>
    </xf>
    <xf numFmtId="0" fontId="4" fillId="6" borderId="38" xfId="0" applyFont="1" applyFill="1" applyBorder="1" applyAlignment="1">
      <alignment horizontal="center" vertical="top"/>
    </xf>
    <xf numFmtId="3" fontId="4" fillId="6" borderId="43" xfId="0" applyNumberFormat="1" applyFont="1" applyFill="1" applyBorder="1" applyAlignment="1">
      <alignment horizontal="left" vertical="top" wrapText="1"/>
    </xf>
    <xf numFmtId="3" fontId="4" fillId="6" borderId="82" xfId="0" applyNumberFormat="1" applyFont="1" applyFill="1" applyBorder="1" applyAlignment="1">
      <alignment vertical="top" wrapText="1"/>
    </xf>
    <xf numFmtId="0" fontId="4" fillId="6" borderId="41" xfId="0" applyFont="1" applyFill="1" applyBorder="1" applyAlignment="1">
      <alignment vertical="center" wrapText="1"/>
    </xf>
    <xf numFmtId="0" fontId="4" fillId="10" borderId="49" xfId="0" applyFont="1" applyFill="1" applyBorder="1" applyAlignment="1">
      <alignment horizontal="center" vertical="top"/>
    </xf>
    <xf numFmtId="0" fontId="4" fillId="6" borderId="0" xfId="0" applyFont="1" applyFill="1" applyBorder="1" applyAlignment="1">
      <alignment vertical="center" wrapText="1"/>
    </xf>
    <xf numFmtId="49" fontId="6" fillId="0" borderId="33" xfId="0" applyNumberFormat="1" applyFont="1" applyBorder="1" applyAlignment="1">
      <alignment horizontal="center" vertical="top"/>
    </xf>
    <xf numFmtId="3" fontId="4" fillId="6" borderId="40" xfId="0" applyNumberFormat="1" applyFont="1" applyFill="1" applyBorder="1" applyAlignment="1">
      <alignment horizontal="center" vertical="top" wrapText="1"/>
    </xf>
    <xf numFmtId="3" fontId="4" fillId="6" borderId="57" xfId="0" applyNumberFormat="1" applyFont="1" applyFill="1" applyBorder="1" applyAlignment="1">
      <alignment horizontal="left" vertical="top" wrapText="1"/>
    </xf>
    <xf numFmtId="3" fontId="4" fillId="6" borderId="90" xfId="0" applyNumberFormat="1" applyFont="1" applyFill="1" applyBorder="1" applyAlignment="1">
      <alignment horizontal="center" vertical="top"/>
    </xf>
    <xf numFmtId="3" fontId="4" fillId="6" borderId="12" xfId="0" applyNumberFormat="1" applyFont="1" applyFill="1" applyBorder="1" applyAlignment="1">
      <alignment horizontal="center" vertical="top" wrapText="1"/>
    </xf>
    <xf numFmtId="0" fontId="6" fillId="6" borderId="33" xfId="1" applyNumberFormat="1" applyFont="1" applyFill="1" applyBorder="1" applyAlignment="1">
      <alignment horizontal="center" vertical="top"/>
    </xf>
    <xf numFmtId="49" fontId="6" fillId="6" borderId="40" xfId="0" applyNumberFormat="1" applyFont="1" applyFill="1" applyBorder="1" applyAlignment="1">
      <alignment horizontal="center" vertical="top" wrapText="1"/>
    </xf>
    <xf numFmtId="3" fontId="4" fillId="0" borderId="93" xfId="0" applyNumberFormat="1" applyFont="1" applyBorder="1" applyAlignment="1">
      <alignment horizontal="center" vertical="top"/>
    </xf>
    <xf numFmtId="0" fontId="4" fillId="6" borderId="33" xfId="0" applyNumberFormat="1" applyFont="1" applyFill="1" applyBorder="1" applyAlignment="1">
      <alignment horizontal="center" vertical="top"/>
    </xf>
    <xf numFmtId="3" fontId="4" fillId="6" borderId="49" xfId="0" applyNumberFormat="1" applyFont="1" applyFill="1" applyBorder="1" applyAlignment="1">
      <alignment horizontal="center" vertical="top" wrapText="1"/>
    </xf>
    <xf numFmtId="3" fontId="4" fillId="0" borderId="96" xfId="0" applyNumberFormat="1" applyFont="1" applyFill="1" applyBorder="1" applyAlignment="1">
      <alignment horizontal="center" vertical="top"/>
    </xf>
    <xf numFmtId="3" fontId="4" fillId="0" borderId="57" xfId="0" applyNumberFormat="1" applyFont="1" applyFill="1" applyBorder="1" applyAlignment="1">
      <alignment horizontal="center" vertical="top"/>
    </xf>
    <xf numFmtId="0" fontId="4" fillId="6" borderId="90" xfId="0" applyNumberFormat="1" applyFont="1" applyFill="1" applyBorder="1" applyAlignment="1">
      <alignment horizontal="center" vertical="top"/>
    </xf>
    <xf numFmtId="0" fontId="19" fillId="6" borderId="104" xfId="0" applyNumberFormat="1" applyFont="1" applyFill="1" applyBorder="1" applyAlignment="1">
      <alignment horizontal="center" vertical="top"/>
    </xf>
    <xf numFmtId="0" fontId="19" fillId="6" borderId="105" xfId="0" applyNumberFormat="1" applyFont="1" applyFill="1" applyBorder="1" applyAlignment="1">
      <alignment horizontal="center" vertical="top"/>
    </xf>
    <xf numFmtId="3" fontId="4" fillId="0" borderId="85" xfId="0" applyNumberFormat="1" applyFont="1" applyFill="1" applyBorder="1" applyAlignment="1">
      <alignment horizontal="left" vertical="top" wrapText="1"/>
    </xf>
    <xf numFmtId="3" fontId="6" fillId="6" borderId="57" xfId="0" applyNumberFormat="1" applyFont="1" applyFill="1" applyBorder="1" applyAlignment="1">
      <alignment horizontal="center" vertical="top"/>
    </xf>
    <xf numFmtId="0" fontId="4" fillId="6" borderId="32" xfId="0" applyFont="1" applyFill="1" applyBorder="1" applyAlignment="1">
      <alignment vertical="top" wrapText="1"/>
    </xf>
    <xf numFmtId="3" fontId="10" fillId="6" borderId="52" xfId="0" applyNumberFormat="1" applyFont="1" applyFill="1" applyBorder="1" applyAlignment="1">
      <alignment horizontal="center" vertical="top"/>
    </xf>
    <xf numFmtId="3" fontId="10" fillId="6" borderId="19" xfId="0" applyNumberFormat="1" applyFont="1" applyFill="1" applyBorder="1" applyAlignment="1">
      <alignment horizontal="center" vertical="top"/>
    </xf>
    <xf numFmtId="3" fontId="10" fillId="6" borderId="100" xfId="0" applyNumberFormat="1" applyFont="1" applyFill="1" applyBorder="1" applyAlignment="1">
      <alignment horizontal="center" vertical="top"/>
    </xf>
    <xf numFmtId="3" fontId="4" fillId="6" borderId="58" xfId="0" applyNumberFormat="1" applyFont="1" applyFill="1" applyBorder="1" applyAlignment="1">
      <alignment vertical="top" wrapText="1"/>
    </xf>
    <xf numFmtId="3" fontId="7" fillId="6" borderId="3" xfId="0" applyNumberFormat="1" applyFont="1" applyFill="1" applyBorder="1" applyAlignment="1">
      <alignment horizontal="center" vertical="top" wrapText="1"/>
    </xf>
    <xf numFmtId="3" fontId="5" fillId="6" borderId="12" xfId="0" applyNumberFormat="1" applyFont="1" applyFill="1" applyBorder="1" applyAlignment="1">
      <alignment vertical="top" wrapText="1"/>
    </xf>
    <xf numFmtId="0" fontId="6" fillId="6" borderId="12" xfId="1"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4" fillId="0" borderId="3" xfId="0" applyNumberFormat="1" applyFont="1" applyBorder="1" applyAlignment="1">
      <alignment horizontal="center" vertical="top"/>
    </xf>
    <xf numFmtId="3" fontId="4" fillId="0" borderId="22" xfId="0" applyNumberFormat="1" applyFont="1" applyBorder="1" applyAlignment="1">
      <alignment horizontal="center" vertical="top"/>
    </xf>
    <xf numFmtId="0" fontId="0" fillId="0" borderId="22" xfId="0" applyBorder="1" applyAlignment="1">
      <alignment horizontal="left" vertical="top" wrapText="1"/>
    </xf>
    <xf numFmtId="3" fontId="4" fillId="6" borderId="11" xfId="0" applyNumberFormat="1" applyFont="1" applyFill="1" applyBorder="1" applyAlignment="1">
      <alignment horizontal="center" vertical="top" wrapText="1"/>
    </xf>
    <xf numFmtId="0" fontId="16" fillId="6" borderId="0" xfId="0" applyFont="1" applyFill="1"/>
    <xf numFmtId="0" fontId="2" fillId="6" borderId="0" xfId="0" applyFont="1" applyFill="1" applyAlignment="1">
      <alignment horizontal="center" vertical="top" wrapText="1"/>
    </xf>
    <xf numFmtId="3" fontId="6" fillId="6" borderId="69" xfId="0" applyNumberFormat="1" applyFont="1" applyFill="1" applyBorder="1" applyAlignment="1">
      <alignment horizontal="center" vertical="top"/>
    </xf>
    <xf numFmtId="3" fontId="6" fillId="6" borderId="0" xfId="0" applyNumberFormat="1" applyFont="1" applyFill="1" applyBorder="1" applyAlignment="1">
      <alignment vertical="top"/>
    </xf>
    <xf numFmtId="166" fontId="6" fillId="3" borderId="8" xfId="0" applyNumberFormat="1" applyFont="1" applyFill="1" applyBorder="1" applyAlignment="1">
      <alignment horizontal="center" vertical="top" wrapText="1"/>
    </xf>
    <xf numFmtId="166" fontId="6" fillId="3" borderId="31" xfId="0" applyNumberFormat="1" applyFont="1" applyFill="1" applyBorder="1" applyAlignment="1">
      <alignment horizontal="center" vertical="top" wrapText="1"/>
    </xf>
    <xf numFmtId="166" fontId="6" fillId="9" borderId="68" xfId="0" applyNumberFormat="1" applyFont="1" applyFill="1" applyBorder="1" applyAlignment="1">
      <alignment horizontal="center" vertical="top" wrapText="1"/>
    </xf>
    <xf numFmtId="3" fontId="9" fillId="6" borderId="12" xfId="0" applyNumberFormat="1" applyFont="1" applyFill="1" applyBorder="1" applyAlignment="1">
      <alignment horizontal="center" vertical="top" textRotation="90" wrapText="1"/>
    </xf>
    <xf numFmtId="3" fontId="4" fillId="6" borderId="82" xfId="0" applyNumberFormat="1" applyFont="1" applyFill="1" applyBorder="1" applyAlignment="1">
      <alignment horizontal="left" vertical="top" wrapText="1"/>
    </xf>
    <xf numFmtId="49" fontId="5" fillId="0" borderId="96" xfId="0" applyNumberFormat="1" applyFont="1" applyBorder="1" applyAlignment="1">
      <alignment horizontal="center" vertical="top" wrapText="1"/>
    </xf>
    <xf numFmtId="3" fontId="5" fillId="6" borderId="1" xfId="0" applyNumberFormat="1" applyFont="1" applyFill="1" applyBorder="1" applyAlignment="1">
      <alignment horizontal="center" vertical="top" wrapText="1"/>
    </xf>
    <xf numFmtId="3" fontId="6" fillId="6" borderId="28" xfId="0" applyNumberFormat="1" applyFont="1" applyFill="1" applyBorder="1" applyAlignment="1">
      <alignment horizontal="center" vertical="top"/>
    </xf>
    <xf numFmtId="166" fontId="10" fillId="6" borderId="38" xfId="0" applyNumberFormat="1" applyFont="1" applyFill="1" applyBorder="1" applyAlignment="1">
      <alignment horizontal="center" vertical="top" wrapText="1"/>
    </xf>
    <xf numFmtId="0" fontId="25" fillId="0" borderId="61" xfId="0" applyFont="1" applyBorder="1" applyAlignment="1">
      <alignment horizontal="center" vertical="center" wrapText="1"/>
    </xf>
    <xf numFmtId="166" fontId="4" fillId="0" borderId="0" xfId="0" applyNumberFormat="1" applyFont="1" applyFill="1" applyBorder="1" applyAlignment="1">
      <alignment horizontal="center" vertical="top"/>
    </xf>
    <xf numFmtId="166" fontId="4" fillId="0" borderId="0" xfId="0" applyNumberFormat="1" applyFont="1" applyBorder="1" applyAlignment="1">
      <alignment horizontal="center" vertical="top"/>
    </xf>
    <xf numFmtId="166" fontId="19" fillId="6" borderId="0" xfId="0" applyNumberFormat="1" applyFont="1" applyFill="1" applyBorder="1" applyAlignment="1">
      <alignment horizontal="center" vertical="top"/>
    </xf>
    <xf numFmtId="0" fontId="4" fillId="0" borderId="12" xfId="0" applyFont="1" applyBorder="1" applyAlignment="1">
      <alignment horizontal="center" vertical="top"/>
    </xf>
    <xf numFmtId="0" fontId="9" fillId="6" borderId="22" xfId="0" applyFont="1" applyFill="1" applyBorder="1" applyAlignment="1">
      <alignment vertical="top"/>
    </xf>
    <xf numFmtId="0" fontId="4" fillId="10" borderId="33" xfId="0" applyFont="1" applyFill="1" applyBorder="1" applyAlignment="1">
      <alignment horizontal="center" vertical="center"/>
    </xf>
    <xf numFmtId="3" fontId="6" fillId="6" borderId="12" xfId="0" applyNumberFormat="1" applyFont="1" applyFill="1" applyBorder="1" applyAlignment="1">
      <alignment horizontal="center" vertical="top" wrapText="1"/>
    </xf>
    <xf numFmtId="3" fontId="4" fillId="6" borderId="3" xfId="0" applyNumberFormat="1" applyFont="1" applyFill="1" applyBorder="1" applyAlignment="1">
      <alignment horizontal="center" vertical="top"/>
    </xf>
    <xf numFmtId="3" fontId="4" fillId="6" borderId="11" xfId="0" applyNumberFormat="1" applyFont="1" applyFill="1" applyBorder="1" applyAlignment="1">
      <alignment horizontal="center" vertical="top"/>
    </xf>
    <xf numFmtId="3" fontId="4" fillId="6" borderId="22" xfId="0" applyNumberFormat="1" applyFont="1" applyFill="1" applyBorder="1" applyAlignment="1">
      <alignment horizontal="center" vertical="top"/>
    </xf>
    <xf numFmtId="3" fontId="4" fillId="6" borderId="6" xfId="0" applyNumberFormat="1" applyFont="1" applyFill="1" applyBorder="1" applyAlignment="1">
      <alignment horizontal="center" vertical="top"/>
    </xf>
    <xf numFmtId="3" fontId="4" fillId="6" borderId="85" xfId="0" applyNumberFormat="1" applyFont="1" applyFill="1" applyBorder="1" applyAlignment="1">
      <alignment horizontal="center" vertical="top"/>
    </xf>
    <xf numFmtId="49" fontId="5" fillId="6" borderId="57" xfId="0" applyNumberFormat="1" applyFont="1" applyFill="1" applyBorder="1" applyAlignment="1">
      <alignment horizontal="center" vertical="center" textRotation="90" wrapText="1"/>
    </xf>
    <xf numFmtId="0" fontId="4" fillId="6" borderId="66" xfId="0" applyFont="1" applyFill="1" applyBorder="1" applyAlignment="1">
      <alignment horizontal="left" vertical="top" wrapText="1"/>
    </xf>
    <xf numFmtId="0" fontId="4" fillId="6" borderId="49" xfId="0" applyFont="1" applyFill="1" applyBorder="1" applyAlignment="1">
      <alignment horizontal="center" vertical="top" wrapText="1"/>
    </xf>
    <xf numFmtId="3" fontId="10" fillId="6" borderId="40" xfId="0" applyNumberFormat="1" applyFont="1" applyFill="1" applyBorder="1" applyAlignment="1">
      <alignment horizontal="center" vertical="top"/>
    </xf>
    <xf numFmtId="3" fontId="10" fillId="6" borderId="41" xfId="0" applyNumberFormat="1" applyFont="1" applyFill="1" applyBorder="1" applyAlignment="1">
      <alignment horizontal="center" vertical="top"/>
    </xf>
    <xf numFmtId="3" fontId="10" fillId="6" borderId="18" xfId="0" applyNumberFormat="1" applyFont="1" applyFill="1" applyBorder="1" applyAlignment="1">
      <alignment horizontal="center" vertical="top"/>
    </xf>
    <xf numFmtId="3" fontId="7" fillId="6" borderId="30" xfId="0" applyNumberFormat="1" applyFont="1" applyFill="1" applyBorder="1" applyAlignment="1">
      <alignment horizontal="center" vertical="center" textRotation="90"/>
    </xf>
    <xf numFmtId="3" fontId="6" fillId="6" borderId="4" xfId="0" applyNumberFormat="1" applyFont="1" applyFill="1" applyBorder="1" applyAlignment="1">
      <alignment horizontal="center" vertical="top"/>
    </xf>
    <xf numFmtId="3" fontId="7" fillId="6" borderId="0" xfId="0" applyNumberFormat="1" applyFont="1" applyFill="1" applyBorder="1" applyAlignment="1">
      <alignment horizontal="center" vertical="center" textRotation="90"/>
    </xf>
    <xf numFmtId="3" fontId="4" fillId="6" borderId="2" xfId="0" applyNumberFormat="1" applyFont="1" applyFill="1" applyBorder="1" applyAlignment="1">
      <alignment vertical="top" wrapText="1"/>
    </xf>
    <xf numFmtId="49" fontId="4" fillId="6" borderId="18" xfId="0" applyNumberFormat="1" applyFont="1" applyFill="1" applyBorder="1" applyAlignment="1">
      <alignment horizontal="center" vertical="top"/>
    </xf>
    <xf numFmtId="49" fontId="4" fillId="6" borderId="33" xfId="0" applyNumberFormat="1" applyFont="1" applyFill="1" applyBorder="1" applyAlignment="1">
      <alignment horizontal="center" vertical="top"/>
    </xf>
    <xf numFmtId="3" fontId="4" fillId="6" borderId="54" xfId="0" applyNumberFormat="1" applyFont="1" applyFill="1" applyBorder="1" applyAlignment="1">
      <alignment vertical="top" wrapText="1"/>
    </xf>
    <xf numFmtId="166" fontId="6" fillId="9" borderId="20" xfId="0" applyNumberFormat="1" applyFont="1" applyFill="1" applyBorder="1" applyAlignment="1">
      <alignment horizontal="center" vertical="top" wrapText="1"/>
    </xf>
    <xf numFmtId="166" fontId="4" fillId="0" borderId="20" xfId="0" applyNumberFormat="1" applyFont="1" applyBorder="1" applyAlignment="1">
      <alignment horizontal="center" vertical="top" wrapText="1"/>
    </xf>
    <xf numFmtId="3" fontId="4" fillId="0" borderId="0" xfId="0" applyNumberFormat="1" applyFont="1" applyFill="1" applyBorder="1" applyAlignment="1">
      <alignment horizontal="left" vertical="top" wrapText="1"/>
    </xf>
    <xf numFmtId="166" fontId="4" fillId="9" borderId="20" xfId="0" applyNumberFormat="1" applyFont="1" applyFill="1" applyBorder="1" applyAlignment="1">
      <alignment horizontal="center" vertical="top" wrapText="1"/>
    </xf>
    <xf numFmtId="3" fontId="4" fillId="6" borderId="66" xfId="0" applyNumberFormat="1" applyFont="1" applyFill="1" applyBorder="1" applyAlignment="1">
      <alignment vertical="top" wrapText="1"/>
    </xf>
    <xf numFmtId="3" fontId="4" fillId="6" borderId="54" xfId="0" applyNumberFormat="1" applyFont="1" applyFill="1" applyBorder="1" applyAlignment="1">
      <alignment horizontal="left" vertical="top" wrapText="1"/>
    </xf>
    <xf numFmtId="0" fontId="4" fillId="0" borderId="81" xfId="0" applyFont="1" applyBorder="1" applyAlignment="1">
      <alignment horizontal="center" vertical="center" textRotation="90" wrapText="1"/>
    </xf>
    <xf numFmtId="49" fontId="5" fillId="0" borderId="92" xfId="0" applyNumberFormat="1" applyFont="1" applyBorder="1" applyAlignment="1">
      <alignment horizontal="center" vertical="top" wrapText="1"/>
    </xf>
    <xf numFmtId="3" fontId="4" fillId="7" borderId="73" xfId="0" applyNumberFormat="1" applyFont="1" applyFill="1" applyBorder="1" applyAlignment="1">
      <alignment horizontal="center" vertical="top"/>
    </xf>
    <xf numFmtId="0" fontId="4" fillId="0" borderId="0" xfId="0" applyFont="1" applyAlignment="1">
      <alignment vertical="center"/>
    </xf>
    <xf numFmtId="0" fontId="4" fillId="0" borderId="0" xfId="0" applyNumberFormat="1" applyFont="1" applyAlignment="1">
      <alignment vertical="top"/>
    </xf>
    <xf numFmtId="0" fontId="27" fillId="0" borderId="0" xfId="0" applyFont="1" applyAlignment="1">
      <alignment horizontal="left" vertical="top" wrapText="1"/>
    </xf>
    <xf numFmtId="0" fontId="0" fillId="0" borderId="0" xfId="0" applyAlignment="1">
      <alignment horizontal="left" vertical="top"/>
    </xf>
    <xf numFmtId="0" fontId="6" fillId="0" borderId="0" xfId="0" applyFont="1" applyBorder="1" applyAlignment="1">
      <alignment horizontal="right" vertical="top"/>
    </xf>
    <xf numFmtId="166" fontId="6" fillId="5" borderId="24" xfId="0" applyNumberFormat="1" applyFont="1" applyFill="1" applyBorder="1" applyAlignment="1">
      <alignment horizontal="center" vertical="top"/>
    </xf>
    <xf numFmtId="166" fontId="6" fillId="9" borderId="25" xfId="0" applyNumberFormat="1" applyFont="1" applyFill="1" applyBorder="1" applyAlignment="1">
      <alignment horizontal="center" vertical="top"/>
    </xf>
    <xf numFmtId="166" fontId="6" fillId="9" borderId="22" xfId="0" applyNumberFormat="1" applyFont="1" applyFill="1" applyBorder="1" applyAlignment="1">
      <alignment horizontal="center" vertical="top"/>
    </xf>
    <xf numFmtId="166" fontId="4" fillId="0" borderId="11" xfId="0" applyNumberFormat="1" applyFont="1" applyBorder="1" applyAlignment="1">
      <alignment horizontal="center" vertical="top"/>
    </xf>
    <xf numFmtId="166" fontId="6" fillId="5" borderId="22" xfId="0" applyNumberFormat="1" applyFont="1" applyFill="1" applyBorder="1" applyAlignment="1">
      <alignment horizontal="center" vertical="top"/>
    </xf>
    <xf numFmtId="166" fontId="4" fillId="0" borderId="13" xfId="0" applyNumberFormat="1" applyFont="1" applyBorder="1" applyAlignment="1">
      <alignment horizontal="center" vertical="top"/>
    </xf>
    <xf numFmtId="166" fontId="4" fillId="0" borderId="85" xfId="0" applyNumberFormat="1" applyFont="1" applyBorder="1" applyAlignment="1">
      <alignment horizontal="center" vertical="top"/>
    </xf>
    <xf numFmtId="3" fontId="10" fillId="0" borderId="33" xfId="0" applyNumberFormat="1" applyFont="1" applyFill="1" applyBorder="1" applyAlignment="1">
      <alignment horizontal="center" vertical="top"/>
    </xf>
    <xf numFmtId="0" fontId="19" fillId="6" borderId="33" xfId="0" applyNumberFormat="1" applyFont="1" applyFill="1" applyBorder="1" applyAlignment="1">
      <alignment horizontal="center" vertical="top"/>
    </xf>
    <xf numFmtId="166" fontId="6" fillId="5" borderId="74" xfId="0" applyNumberFormat="1" applyFont="1" applyFill="1" applyBorder="1" applyAlignment="1">
      <alignment horizontal="center" vertical="top"/>
    </xf>
    <xf numFmtId="166" fontId="6" fillId="4" borderId="74" xfId="0" applyNumberFormat="1" applyFont="1" applyFill="1" applyBorder="1" applyAlignment="1">
      <alignment horizontal="center" vertical="top"/>
    </xf>
    <xf numFmtId="166" fontId="6" fillId="4" borderId="76" xfId="0" applyNumberFormat="1" applyFont="1" applyFill="1" applyBorder="1" applyAlignment="1">
      <alignment horizontal="center" vertical="top"/>
    </xf>
    <xf numFmtId="0" fontId="20" fillId="0" borderId="7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vertical="center" wrapText="1"/>
    </xf>
    <xf numFmtId="166" fontId="6" fillId="3" borderId="20" xfId="0" applyNumberFormat="1" applyFont="1" applyFill="1" applyBorder="1" applyAlignment="1">
      <alignment horizontal="center" vertical="top" wrapText="1"/>
    </xf>
    <xf numFmtId="166" fontId="4" fillId="0" borderId="31" xfId="0" applyNumberFormat="1" applyFont="1" applyFill="1" applyBorder="1" applyAlignment="1">
      <alignment horizontal="center" vertical="top" wrapText="1"/>
    </xf>
    <xf numFmtId="166" fontId="6" fillId="3" borderId="64" xfId="0" applyNumberFormat="1" applyFont="1" applyFill="1" applyBorder="1" applyAlignment="1">
      <alignment horizontal="center" vertical="top" wrapText="1"/>
    </xf>
    <xf numFmtId="166" fontId="6" fillId="9" borderId="52" xfId="0" applyNumberFormat="1" applyFont="1" applyFill="1" applyBorder="1" applyAlignment="1">
      <alignment horizontal="center" vertical="top" wrapText="1"/>
    </xf>
    <xf numFmtId="166" fontId="4" fillId="0" borderId="52" xfId="0" applyNumberFormat="1" applyFont="1" applyBorder="1" applyAlignment="1">
      <alignment horizontal="center" vertical="top" wrapText="1"/>
    </xf>
    <xf numFmtId="166" fontId="4" fillId="0" borderId="52" xfId="0" applyNumberFormat="1" applyFont="1" applyFill="1" applyBorder="1" applyAlignment="1">
      <alignment horizontal="center" vertical="top" wrapText="1"/>
    </xf>
    <xf numFmtId="166" fontId="4" fillId="9" borderId="52" xfId="0" applyNumberFormat="1" applyFont="1" applyFill="1" applyBorder="1" applyAlignment="1">
      <alignment horizontal="center" vertical="top" wrapText="1"/>
    </xf>
    <xf numFmtId="166" fontId="6" fillId="3" borderId="52" xfId="0" applyNumberFormat="1" applyFont="1" applyFill="1" applyBorder="1" applyAlignment="1">
      <alignment horizontal="center" vertical="top" wrapText="1"/>
    </xf>
    <xf numFmtId="166" fontId="6" fillId="9" borderId="27" xfId="0" applyNumberFormat="1" applyFont="1" applyFill="1" applyBorder="1" applyAlignment="1">
      <alignment horizontal="center" vertical="top" wrapText="1"/>
    </xf>
    <xf numFmtId="166" fontId="19" fillId="6" borderId="48" xfId="0" applyNumberFormat="1" applyFont="1" applyFill="1" applyBorder="1" applyAlignment="1">
      <alignment horizontal="center" vertical="top"/>
    </xf>
    <xf numFmtId="3" fontId="6" fillId="9" borderId="68" xfId="0" applyNumberFormat="1" applyFont="1" applyFill="1" applyBorder="1" applyAlignment="1">
      <alignment horizontal="right" vertical="top" wrapText="1"/>
    </xf>
    <xf numFmtId="166" fontId="6" fillId="4" borderId="72" xfId="0" applyNumberFormat="1" applyFont="1" applyFill="1" applyBorder="1" applyAlignment="1">
      <alignment horizontal="center" vertical="top"/>
    </xf>
    <xf numFmtId="3" fontId="4" fillId="6" borderId="21" xfId="0" applyNumberFormat="1" applyFont="1" applyFill="1" applyBorder="1" applyAlignment="1">
      <alignment vertical="top" wrapText="1"/>
    </xf>
    <xf numFmtId="3" fontId="5" fillId="6" borderId="58" xfId="0" applyNumberFormat="1" applyFont="1" applyFill="1" applyBorder="1" applyAlignment="1">
      <alignment horizontal="center" vertical="center" textRotation="90" wrapText="1"/>
    </xf>
    <xf numFmtId="3" fontId="4" fillId="6" borderId="10" xfId="0" applyNumberFormat="1" applyFont="1" applyFill="1" applyBorder="1" applyAlignment="1">
      <alignment vertical="top"/>
    </xf>
    <xf numFmtId="3" fontId="5" fillId="6" borderId="4" xfId="0" applyNumberFormat="1" applyFont="1" applyFill="1" applyBorder="1" applyAlignment="1">
      <alignment horizontal="center" vertical="center" textRotation="90" wrapText="1"/>
    </xf>
    <xf numFmtId="3" fontId="4" fillId="6" borderId="35" xfId="0" applyNumberFormat="1" applyFont="1" applyFill="1" applyBorder="1" applyAlignment="1">
      <alignment vertical="top"/>
    </xf>
    <xf numFmtId="166" fontId="4" fillId="0" borderId="31" xfId="0" applyNumberFormat="1" applyFont="1" applyBorder="1" applyAlignment="1">
      <alignment horizontal="center" vertical="top" wrapText="1"/>
    </xf>
    <xf numFmtId="166" fontId="4" fillId="9" borderId="31" xfId="0" applyNumberFormat="1" applyFont="1" applyFill="1" applyBorder="1" applyAlignment="1">
      <alignment horizontal="center" vertical="top" wrapText="1"/>
    </xf>
    <xf numFmtId="166" fontId="6" fillId="9" borderId="31" xfId="0" applyNumberFormat="1" applyFont="1" applyFill="1" applyBorder="1" applyAlignment="1">
      <alignment horizontal="center" vertical="top" wrapText="1"/>
    </xf>
    <xf numFmtId="3" fontId="6" fillId="9" borderId="68" xfId="0" applyNumberFormat="1" applyFont="1" applyFill="1" applyBorder="1" applyAlignment="1">
      <alignment horizontal="center" vertical="top"/>
    </xf>
    <xf numFmtId="166" fontId="6" fillId="9" borderId="85" xfId="0" applyNumberFormat="1" applyFont="1" applyFill="1" applyBorder="1" applyAlignment="1">
      <alignment horizontal="center" vertical="top"/>
    </xf>
    <xf numFmtId="3" fontId="4" fillId="6" borderId="55" xfId="0" applyNumberFormat="1" applyFont="1" applyFill="1" applyBorder="1" applyAlignment="1">
      <alignment horizontal="left" vertical="top" wrapText="1"/>
    </xf>
    <xf numFmtId="3" fontId="4" fillId="0" borderId="36" xfId="0" applyNumberFormat="1" applyFont="1" applyFill="1" applyBorder="1" applyAlignment="1">
      <alignment vertical="top" wrapText="1"/>
    </xf>
    <xf numFmtId="0" fontId="4" fillId="6" borderId="13" xfId="0" applyFont="1" applyFill="1" applyBorder="1" applyAlignment="1">
      <alignment horizontal="center" vertical="top"/>
    </xf>
    <xf numFmtId="3" fontId="6" fillId="6" borderId="40" xfId="0" applyNumberFormat="1" applyFont="1" applyFill="1" applyBorder="1" applyAlignment="1">
      <alignment horizontal="center" vertical="top"/>
    </xf>
    <xf numFmtId="3" fontId="5" fillId="6" borderId="11" xfId="0" applyNumberFormat="1" applyFont="1" applyFill="1" applyBorder="1" applyAlignment="1">
      <alignment horizontal="center" vertical="top" wrapText="1"/>
    </xf>
    <xf numFmtId="0" fontId="4" fillId="10" borderId="92" xfId="0" applyFont="1" applyFill="1" applyBorder="1" applyAlignment="1">
      <alignment horizontal="center" vertical="center"/>
    </xf>
    <xf numFmtId="0" fontId="4" fillId="10" borderId="58" xfId="0" applyFont="1" applyFill="1" applyBorder="1" applyAlignment="1">
      <alignment horizontal="center" vertical="center"/>
    </xf>
    <xf numFmtId="166" fontId="6" fillId="5" borderId="73" xfId="0" applyNumberFormat="1" applyFont="1" applyFill="1" applyBorder="1" applyAlignment="1">
      <alignment horizontal="center" vertical="top"/>
    </xf>
    <xf numFmtId="49" fontId="5" fillId="6" borderId="11" xfId="0" applyNumberFormat="1" applyFont="1" applyFill="1" applyBorder="1" applyAlignment="1">
      <alignment horizontal="center" vertical="center" textRotation="90" wrapText="1"/>
    </xf>
    <xf numFmtId="49" fontId="4" fillId="6" borderId="96" xfId="0" applyNumberFormat="1" applyFont="1" applyFill="1" applyBorder="1" applyAlignment="1">
      <alignment horizontal="center" vertical="top"/>
    </xf>
    <xf numFmtId="49" fontId="4" fillId="6" borderId="79" xfId="0" applyNumberFormat="1" applyFont="1" applyFill="1" applyBorder="1" applyAlignment="1">
      <alignment horizontal="center" vertical="top"/>
    </xf>
    <xf numFmtId="49" fontId="4" fillId="6" borderId="98" xfId="0" applyNumberFormat="1" applyFont="1" applyFill="1" applyBorder="1" applyAlignment="1">
      <alignment horizontal="center" vertical="top"/>
    </xf>
    <xf numFmtId="49" fontId="4" fillId="6" borderId="45" xfId="0" applyNumberFormat="1" applyFont="1" applyFill="1" applyBorder="1" applyAlignment="1">
      <alignment vertical="top"/>
    </xf>
    <xf numFmtId="49" fontId="4" fillId="6" borderId="107" xfId="0" applyNumberFormat="1" applyFont="1" applyFill="1" applyBorder="1" applyAlignment="1">
      <alignment vertical="top"/>
    </xf>
    <xf numFmtId="49" fontId="4" fillId="6" borderId="105" xfId="0" applyNumberFormat="1" applyFont="1" applyFill="1" applyBorder="1" applyAlignment="1">
      <alignment vertical="top"/>
    </xf>
    <xf numFmtId="166" fontId="5" fillId="6" borderId="3" xfId="0" applyNumberFormat="1" applyFont="1" applyFill="1" applyBorder="1" applyAlignment="1">
      <alignment horizontal="center" vertical="top"/>
    </xf>
    <xf numFmtId="0" fontId="4" fillId="0" borderId="40" xfId="0" applyFont="1" applyFill="1" applyBorder="1" applyAlignment="1">
      <alignment horizontal="center" vertical="top"/>
    </xf>
    <xf numFmtId="166" fontId="5" fillId="6" borderId="10" xfId="0" applyNumberFormat="1" applyFont="1" applyFill="1" applyBorder="1" applyAlignment="1">
      <alignment horizontal="center" vertical="top"/>
    </xf>
    <xf numFmtId="0" fontId="16" fillId="0" borderId="14" xfId="0" applyFont="1" applyBorder="1" applyAlignment="1">
      <alignment vertical="top" wrapText="1"/>
    </xf>
    <xf numFmtId="0" fontId="4" fillId="6" borderId="15" xfId="0" applyFont="1" applyFill="1" applyBorder="1" applyAlignment="1">
      <alignment horizontal="left" vertical="top" wrapText="1"/>
    </xf>
    <xf numFmtId="49" fontId="5" fillId="0" borderId="12" xfId="0" applyNumberFormat="1" applyFont="1" applyBorder="1" applyAlignment="1">
      <alignment horizontal="center" vertical="top" wrapText="1"/>
    </xf>
    <xf numFmtId="49" fontId="5" fillId="0" borderId="57" xfId="0" applyNumberFormat="1" applyFont="1" applyBorder="1" applyAlignment="1">
      <alignment horizontal="center" vertical="top" wrapText="1"/>
    </xf>
    <xf numFmtId="49" fontId="5" fillId="0" borderId="37" xfId="0" applyNumberFormat="1" applyFont="1" applyBorder="1" applyAlignment="1">
      <alignment horizontal="center" vertical="top" wrapText="1"/>
    </xf>
    <xf numFmtId="3" fontId="22" fillId="6" borderId="35" xfId="0" applyNumberFormat="1" applyFont="1" applyFill="1" applyBorder="1" applyAlignment="1">
      <alignment vertical="top" wrapText="1"/>
    </xf>
    <xf numFmtId="3" fontId="10" fillId="0" borderId="79" xfId="0" applyNumberFormat="1" applyFont="1" applyFill="1" applyBorder="1" applyAlignment="1">
      <alignment horizontal="center" vertical="top"/>
    </xf>
    <xf numFmtId="3" fontId="10" fillId="0" borderId="98" xfId="0" applyNumberFormat="1" applyFont="1" applyFill="1" applyBorder="1" applyAlignment="1">
      <alignment horizontal="center" vertical="top"/>
    </xf>
    <xf numFmtId="3" fontId="4" fillId="0" borderId="92" xfId="0" applyNumberFormat="1" applyFont="1" applyBorder="1" applyAlignment="1">
      <alignment horizontal="center" vertical="top"/>
    </xf>
    <xf numFmtId="3" fontId="31" fillId="6" borderId="12" xfId="1" applyNumberFormat="1" applyFont="1" applyFill="1" applyBorder="1" applyAlignment="1">
      <alignment horizontal="center" vertical="top"/>
    </xf>
    <xf numFmtId="3" fontId="30" fillId="0" borderId="39" xfId="0" applyNumberFormat="1" applyFont="1" applyFill="1" applyBorder="1" applyAlignment="1">
      <alignment horizontal="center" vertical="top"/>
    </xf>
    <xf numFmtId="3" fontId="22" fillId="6" borderId="10" xfId="0" applyNumberFormat="1" applyFont="1" applyFill="1" applyBorder="1" applyAlignment="1">
      <alignment horizontal="left" vertical="top" wrapText="1"/>
    </xf>
    <xf numFmtId="3" fontId="30" fillId="6" borderId="12" xfId="0" applyNumberFormat="1" applyFont="1" applyFill="1" applyBorder="1" applyAlignment="1">
      <alignment horizontal="center" vertical="top"/>
    </xf>
    <xf numFmtId="0" fontId="4" fillId="6" borderId="92" xfId="0" applyNumberFormat="1" applyFont="1" applyFill="1" applyBorder="1" applyAlignment="1">
      <alignment horizontal="center" vertical="top"/>
    </xf>
    <xf numFmtId="0" fontId="19" fillId="6" borderId="98"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1" xfId="0" applyFont="1" applyFill="1" applyBorder="1" applyAlignment="1">
      <alignment horizontal="center" vertical="top"/>
    </xf>
    <xf numFmtId="49" fontId="4" fillId="0" borderId="33" xfId="0" applyNumberFormat="1" applyFont="1" applyFill="1" applyBorder="1" applyAlignment="1">
      <alignment horizontal="center" vertical="top"/>
    </xf>
    <xf numFmtId="0" fontId="4" fillId="0" borderId="15" xfId="0" applyFont="1" applyFill="1" applyBorder="1" applyAlignment="1">
      <alignment horizontal="left" vertical="top" wrapText="1"/>
    </xf>
    <xf numFmtId="0" fontId="22" fillId="6" borderId="34" xfId="0" applyFont="1" applyFill="1" applyBorder="1" applyAlignment="1">
      <alignment vertical="top" wrapText="1"/>
    </xf>
    <xf numFmtId="166" fontId="29" fillId="6" borderId="44" xfId="0" applyNumberFormat="1" applyFont="1" applyFill="1" applyBorder="1" applyAlignment="1">
      <alignment horizontal="center" vertical="top"/>
    </xf>
    <xf numFmtId="166" fontId="29" fillId="6" borderId="106" xfId="0" applyNumberFormat="1" applyFont="1" applyFill="1" applyBorder="1" applyAlignment="1">
      <alignment horizontal="center" vertical="top"/>
    </xf>
    <xf numFmtId="0" fontId="28" fillId="6" borderId="88" xfId="0" applyFont="1" applyFill="1" applyBorder="1" applyAlignment="1">
      <alignment horizontal="center" vertical="top"/>
    </xf>
    <xf numFmtId="0" fontId="28" fillId="6" borderId="101" xfId="0" applyFont="1" applyFill="1" applyBorder="1" applyAlignment="1">
      <alignment horizontal="center" vertical="top"/>
    </xf>
    <xf numFmtId="166" fontId="23" fillId="6" borderId="61" xfId="0" applyNumberFormat="1" applyFont="1" applyFill="1" applyBorder="1" applyAlignment="1">
      <alignment horizontal="right" vertical="top"/>
    </xf>
    <xf numFmtId="166" fontId="23" fillId="6" borderId="84" xfId="0" applyNumberFormat="1" applyFont="1" applyFill="1" applyBorder="1" applyAlignment="1">
      <alignment horizontal="right" vertical="top"/>
    </xf>
    <xf numFmtId="166" fontId="4" fillId="8" borderId="50" xfId="0" applyNumberFormat="1" applyFont="1" applyFill="1" applyBorder="1" applyAlignment="1">
      <alignment horizontal="center" vertical="top"/>
    </xf>
    <xf numFmtId="3" fontId="4" fillId="6" borderId="51" xfId="0" applyNumberFormat="1" applyFont="1" applyFill="1" applyBorder="1" applyAlignment="1">
      <alignment horizontal="center" vertical="top"/>
    </xf>
    <xf numFmtId="49" fontId="4" fillId="6" borderId="92" xfId="0" applyNumberFormat="1" applyFont="1" applyFill="1" applyBorder="1" applyAlignment="1">
      <alignment horizontal="center" vertical="top" wrapText="1"/>
    </xf>
    <xf numFmtId="49" fontId="4" fillId="6" borderId="98" xfId="0" applyNumberFormat="1" applyFont="1" applyFill="1" applyBorder="1" applyAlignment="1">
      <alignment horizontal="center" vertical="top" wrapText="1"/>
    </xf>
    <xf numFmtId="166" fontId="11" fillId="9" borderId="1" xfId="0" applyNumberFormat="1" applyFont="1" applyFill="1" applyBorder="1" applyAlignment="1">
      <alignment vertical="top" wrapText="1"/>
    </xf>
    <xf numFmtId="166" fontId="7" fillId="9" borderId="1" xfId="0" applyNumberFormat="1" applyFont="1" applyFill="1" applyBorder="1" applyAlignment="1">
      <alignment horizontal="center" vertical="center" textRotation="90" wrapText="1"/>
    </xf>
    <xf numFmtId="166" fontId="22" fillId="9" borderId="24" xfId="0" applyNumberFormat="1" applyFont="1" applyFill="1" applyBorder="1" applyAlignment="1">
      <alignment horizontal="left" vertical="top" wrapText="1"/>
    </xf>
    <xf numFmtId="166" fontId="13" fillId="6" borderId="38" xfId="0" applyNumberFormat="1" applyFont="1" applyFill="1" applyBorder="1" applyAlignment="1">
      <alignment horizontal="center" vertical="top"/>
    </xf>
    <xf numFmtId="166" fontId="13" fillId="6" borderId="37" xfId="0" applyNumberFormat="1" applyFont="1" applyFill="1" applyBorder="1" applyAlignment="1">
      <alignment horizontal="center" vertical="top"/>
    </xf>
    <xf numFmtId="3" fontId="4" fillId="6" borderId="15" xfId="0" applyNumberFormat="1" applyFont="1" applyFill="1" applyBorder="1" applyAlignment="1">
      <alignmen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7" xfId="0" applyNumberFormat="1" applyFont="1" applyBorder="1" applyAlignment="1">
      <alignment horizontal="center" vertical="top" wrapText="1"/>
    </xf>
    <xf numFmtId="3" fontId="4" fillId="6" borderId="3" xfId="0" applyNumberFormat="1" applyFont="1" applyFill="1" applyBorder="1" applyAlignment="1">
      <alignment horizontal="left" vertical="top" wrapText="1"/>
    </xf>
    <xf numFmtId="3" fontId="5" fillId="0" borderId="3"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6" borderId="22" xfId="0" applyNumberFormat="1" applyFont="1" applyFill="1" applyBorder="1" applyAlignment="1">
      <alignment horizontal="center" vertical="top"/>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6" borderId="40" xfId="0" applyNumberFormat="1" applyFont="1" applyFill="1" applyBorder="1" applyAlignment="1">
      <alignment horizontal="left" vertical="top" wrapText="1"/>
    </xf>
    <xf numFmtId="3" fontId="4" fillId="6" borderId="50" xfId="0" applyNumberFormat="1" applyFont="1" applyFill="1" applyBorder="1" applyAlignment="1">
      <alignment horizontal="center" vertical="top" wrapText="1"/>
    </xf>
    <xf numFmtId="49" fontId="6" fillId="6" borderId="40"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57" xfId="0" applyNumberFormat="1" applyFont="1" applyFill="1" applyBorder="1" applyAlignment="1">
      <alignment horizontal="center" vertical="top"/>
    </xf>
    <xf numFmtId="3" fontId="4" fillId="6" borderId="52" xfId="0" applyNumberFormat="1" applyFont="1" applyFill="1" applyBorder="1" applyAlignment="1">
      <alignment horizontal="left" vertical="top" wrapText="1"/>
    </xf>
    <xf numFmtId="3" fontId="6" fillId="5" borderId="22" xfId="0" applyNumberFormat="1" applyFont="1" applyFill="1" applyBorder="1" applyAlignment="1">
      <alignment horizontal="center" vertical="top"/>
    </xf>
    <xf numFmtId="3" fontId="4" fillId="6" borderId="35" xfId="0" applyNumberFormat="1" applyFont="1" applyFill="1" applyBorder="1" applyAlignment="1">
      <alignment horizontal="left" vertical="top" wrapText="1"/>
    </xf>
    <xf numFmtId="3" fontId="6" fillId="0" borderId="4" xfId="0" applyNumberFormat="1" applyFont="1" applyFill="1" applyBorder="1" applyAlignment="1">
      <alignment horizontal="center" vertical="top"/>
    </xf>
    <xf numFmtId="3" fontId="4" fillId="6" borderId="7" xfId="0" applyNumberFormat="1" applyFont="1" applyFill="1" applyBorder="1" applyAlignment="1">
      <alignment horizontal="center" vertical="top" wrapText="1"/>
    </xf>
    <xf numFmtId="3" fontId="4" fillId="6" borderId="26" xfId="0" applyNumberFormat="1" applyFont="1" applyFill="1" applyBorder="1" applyAlignment="1">
      <alignment horizontal="center" vertical="top" wrapText="1"/>
    </xf>
    <xf numFmtId="3" fontId="4" fillId="6" borderId="22" xfId="0" applyNumberFormat="1" applyFont="1" applyFill="1" applyBorder="1" applyAlignment="1">
      <alignment horizontal="left" vertical="top" wrapText="1"/>
    </xf>
    <xf numFmtId="3" fontId="6" fillId="5" borderId="11"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49" fontId="4" fillId="0" borderId="14" xfId="0" applyNumberFormat="1" applyFont="1" applyBorder="1" applyAlignment="1">
      <alignment horizontal="center" vertical="top" wrapText="1"/>
    </xf>
    <xf numFmtId="3" fontId="4" fillId="6" borderId="11" xfId="0" applyNumberFormat="1" applyFont="1" applyFill="1" applyBorder="1" applyAlignment="1">
      <alignment horizontal="left" vertical="top" wrapText="1"/>
    </xf>
    <xf numFmtId="0" fontId="4" fillId="6" borderId="10" xfId="0" applyFont="1" applyFill="1" applyBorder="1" applyAlignment="1">
      <alignment horizontal="left" vertical="top" wrapText="1"/>
    </xf>
    <xf numFmtId="3" fontId="4" fillId="6" borderId="14" xfId="0" applyNumberFormat="1" applyFont="1" applyFill="1" applyBorder="1" applyAlignment="1">
      <alignment horizontal="center" vertical="top" wrapText="1"/>
    </xf>
    <xf numFmtId="49" fontId="6" fillId="6" borderId="33" xfId="0" applyNumberFormat="1" applyFont="1" applyFill="1" applyBorder="1" applyAlignment="1">
      <alignment horizontal="center" vertical="top"/>
    </xf>
    <xf numFmtId="3" fontId="4" fillId="6" borderId="40" xfId="0" applyNumberFormat="1" applyFont="1" applyFill="1" applyBorder="1" applyAlignment="1">
      <alignment vertical="top" wrapText="1"/>
    </xf>
    <xf numFmtId="3" fontId="4" fillId="6" borderId="11" xfId="0" applyNumberFormat="1" applyFont="1" applyFill="1" applyBorder="1" applyAlignment="1">
      <alignment vertical="top" wrapText="1"/>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0" fontId="2" fillId="0" borderId="0" xfId="0" applyFont="1" applyAlignment="1">
      <alignment horizontal="center"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3" fontId="4" fillId="6" borderId="62"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4" fillId="0" borderId="62"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16" fillId="6" borderId="11" xfId="0" applyNumberFormat="1" applyFont="1" applyFill="1" applyBorder="1" applyAlignment="1">
      <alignment horizontal="left" vertical="top" wrapText="1"/>
    </xf>
    <xf numFmtId="3" fontId="4" fillId="6" borderId="0" xfId="0" applyNumberFormat="1" applyFont="1" applyFill="1" applyBorder="1" applyAlignment="1">
      <alignment horizontal="center" vertical="top" wrapText="1"/>
    </xf>
    <xf numFmtId="3" fontId="4" fillId="0" borderId="26" xfId="0" applyNumberFormat="1" applyFont="1" applyBorder="1" applyAlignment="1">
      <alignment horizontal="center" vertical="top" wrapText="1"/>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9" borderId="12" xfId="0" applyNumberFormat="1" applyFont="1" applyFill="1" applyBorder="1" applyAlignment="1">
      <alignment horizontal="center" vertical="top"/>
    </xf>
    <xf numFmtId="3" fontId="6" fillId="9" borderId="24" xfId="0" applyNumberFormat="1" applyFont="1" applyFill="1" applyBorder="1" applyAlignment="1">
      <alignment horizontal="right" vertical="top" wrapText="1"/>
    </xf>
    <xf numFmtId="0" fontId="4" fillId="6" borderId="11" xfId="0" applyFont="1" applyFill="1" applyBorder="1" applyAlignment="1">
      <alignment vertical="top" wrapText="1"/>
    </xf>
    <xf numFmtId="49" fontId="6" fillId="6" borderId="4"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0" fontId="4" fillId="6" borderId="57" xfId="0" applyFont="1" applyFill="1" applyBorder="1" applyAlignment="1">
      <alignment horizontal="left" vertical="top" wrapText="1"/>
    </xf>
    <xf numFmtId="3" fontId="6" fillId="6" borderId="64" xfId="0" applyNumberFormat="1" applyFont="1" applyFill="1" applyBorder="1" applyAlignment="1">
      <alignment horizontal="center" vertical="top"/>
    </xf>
    <xf numFmtId="3" fontId="4" fillId="0" borderId="64" xfId="0" applyNumberFormat="1" applyFont="1" applyBorder="1" applyAlignment="1">
      <alignment horizontal="center" vertical="top"/>
    </xf>
    <xf numFmtId="3" fontId="6" fillId="0" borderId="0" xfId="0" applyNumberFormat="1" applyFont="1" applyFill="1" applyBorder="1" applyAlignment="1">
      <alignment horizontal="center" vertical="top" wrapText="1"/>
    </xf>
    <xf numFmtId="3" fontId="4" fillId="6" borderId="52" xfId="0" applyNumberFormat="1" applyFont="1" applyFill="1" applyBorder="1" applyAlignment="1">
      <alignment vertical="top" wrapText="1"/>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3" fontId="4" fillId="6" borderId="14" xfId="1" applyNumberFormat="1" applyFont="1" applyFill="1" applyBorder="1" applyAlignment="1">
      <alignment horizontal="center" vertical="top" wrapText="1"/>
    </xf>
    <xf numFmtId="3" fontId="6" fillId="6" borderId="3" xfId="0" applyNumberFormat="1" applyFont="1" applyFill="1" applyBorder="1" applyAlignment="1">
      <alignment horizontal="left" vertical="top" wrapText="1"/>
    </xf>
    <xf numFmtId="3" fontId="4" fillId="6" borderId="15" xfId="0" applyNumberFormat="1" applyFont="1" applyFill="1" applyBorder="1" applyAlignment="1">
      <alignment horizontal="left" vertical="top" wrapText="1"/>
    </xf>
    <xf numFmtId="0" fontId="4" fillId="6" borderId="83" xfId="0" applyFont="1" applyFill="1" applyBorder="1" applyAlignment="1">
      <alignment horizontal="left" vertical="top" wrapText="1"/>
    </xf>
    <xf numFmtId="3" fontId="4" fillId="6" borderId="36" xfId="0" applyNumberFormat="1" applyFont="1" applyFill="1" applyBorder="1" applyAlignment="1">
      <alignment horizontal="left" vertical="top" wrapText="1"/>
    </xf>
    <xf numFmtId="3" fontId="6" fillId="6" borderId="3" xfId="0" applyNumberFormat="1" applyFont="1" applyFill="1" applyBorder="1" applyAlignment="1">
      <alignment vertical="top" wrapText="1"/>
    </xf>
    <xf numFmtId="3" fontId="4" fillId="6" borderId="10" xfId="0" applyNumberFormat="1" applyFont="1" applyFill="1" applyBorder="1" applyAlignment="1">
      <alignment vertical="top" wrapText="1"/>
    </xf>
    <xf numFmtId="0" fontId="4" fillId="6" borderId="57" xfId="0" applyFont="1" applyFill="1" applyBorder="1" applyAlignment="1">
      <alignment vertical="top" wrapText="1"/>
    </xf>
    <xf numFmtId="3" fontId="4" fillId="6" borderId="10" xfId="0" applyNumberFormat="1" applyFont="1" applyFill="1" applyBorder="1" applyAlignment="1">
      <alignment horizontal="left" vertical="top" wrapText="1"/>
    </xf>
    <xf numFmtId="0" fontId="16" fillId="0" borderId="0" xfId="0" applyFont="1" applyFill="1" applyAlignment="1">
      <alignment horizontal="left"/>
    </xf>
    <xf numFmtId="0" fontId="4" fillId="0" borderId="0" xfId="0" applyFont="1" applyFill="1" applyAlignment="1">
      <alignment horizontal="left" vertical="top"/>
    </xf>
    <xf numFmtId="3" fontId="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0" fontId="33" fillId="0" borderId="0" xfId="0" applyFont="1" applyAlignment="1">
      <alignment horizontal="left" vertical="top" wrapText="1"/>
    </xf>
    <xf numFmtId="0" fontId="30" fillId="0" borderId="0" xfId="0" applyFont="1" applyFill="1" applyAlignment="1">
      <alignment horizontal="left" vertical="top" wrapText="1"/>
    </xf>
    <xf numFmtId="166" fontId="4" fillId="0" borderId="0" xfId="0" applyNumberFormat="1" applyFont="1" applyFill="1" applyBorder="1" applyAlignment="1">
      <alignment horizontal="left" vertical="top"/>
    </xf>
    <xf numFmtId="0" fontId="4" fillId="0" borderId="0" xfId="0" applyFont="1" applyAlignment="1">
      <alignment horizontal="left"/>
    </xf>
    <xf numFmtId="0" fontId="9" fillId="0" borderId="0" xfId="0" applyFont="1" applyFill="1" applyBorder="1" applyAlignment="1">
      <alignment horizontal="left" vertical="top"/>
    </xf>
    <xf numFmtId="0" fontId="19" fillId="0" borderId="0" xfId="0" applyFont="1" applyFill="1" applyBorder="1" applyAlignment="1">
      <alignment horizontal="left" vertical="top"/>
    </xf>
    <xf numFmtId="0" fontId="9" fillId="0" borderId="0" xfId="0" applyFont="1" applyFill="1" applyAlignment="1">
      <alignment horizontal="left" vertical="top"/>
    </xf>
    <xf numFmtId="0" fontId="26" fillId="0" borderId="0" xfId="0" applyFont="1" applyAlignment="1">
      <alignment vertical="top" wrapText="1"/>
    </xf>
    <xf numFmtId="166" fontId="23" fillId="6" borderId="14" xfId="0" applyNumberFormat="1" applyFont="1" applyFill="1" applyBorder="1" applyAlignment="1">
      <alignment horizontal="center" vertical="top"/>
    </xf>
    <xf numFmtId="166" fontId="23" fillId="6" borderId="0"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3" fontId="6" fillId="9" borderId="11"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6" borderId="57" xfId="0" applyNumberFormat="1" applyFont="1" applyFill="1" applyBorder="1" applyAlignment="1">
      <alignment horizontal="center" vertical="top"/>
    </xf>
    <xf numFmtId="0" fontId="4" fillId="6" borderId="40" xfId="0" applyFont="1" applyFill="1" applyBorder="1" applyAlignment="1">
      <alignment vertical="top" wrapText="1"/>
    </xf>
    <xf numFmtId="49" fontId="6" fillId="6" borderId="40" xfId="0" applyNumberFormat="1" applyFont="1" applyFill="1" applyBorder="1" applyAlignment="1">
      <alignment horizontal="center" vertical="top"/>
    </xf>
    <xf numFmtId="0" fontId="0" fillId="0" borderId="0" xfId="0" applyFill="1" applyAlignment="1">
      <alignment horizontal="left"/>
    </xf>
    <xf numFmtId="0" fontId="9" fillId="0" borderId="0" xfId="0" applyFont="1" applyFill="1" applyBorder="1" applyAlignment="1">
      <alignment vertical="top"/>
    </xf>
    <xf numFmtId="0" fontId="4" fillId="6" borderId="42" xfId="0" applyFont="1" applyFill="1" applyBorder="1" applyAlignment="1">
      <alignment vertical="top" wrapText="1"/>
    </xf>
    <xf numFmtId="3" fontId="4" fillId="6" borderId="42" xfId="0" applyNumberFormat="1" applyFont="1" applyFill="1" applyBorder="1" applyAlignment="1">
      <alignment horizontal="center" vertical="top"/>
    </xf>
    <xf numFmtId="166" fontId="5" fillId="6" borderId="67"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57"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4" fillId="6" borderId="33"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9" borderId="11"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6" fillId="6"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9" borderId="12"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49" fontId="6" fillId="6" borderId="11" xfId="0" applyNumberFormat="1" applyFont="1" applyFill="1" applyBorder="1" applyAlignment="1">
      <alignment horizontal="center" vertical="top"/>
    </xf>
    <xf numFmtId="3" fontId="4" fillId="6" borderId="37"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0" fontId="16" fillId="6" borderId="11" xfId="0" applyFont="1" applyFill="1" applyBorder="1" applyAlignment="1">
      <alignment horizontal="center" wrapText="1"/>
    </xf>
    <xf numFmtId="0" fontId="4" fillId="6" borderId="11" xfId="0" applyFont="1" applyFill="1" applyBorder="1" applyAlignment="1">
      <alignment vertical="top" wrapText="1"/>
    </xf>
    <xf numFmtId="3" fontId="4" fillId="6" borderId="110" xfId="0" applyNumberFormat="1" applyFont="1" applyFill="1" applyBorder="1" applyAlignment="1">
      <alignment horizontal="center" vertical="top" wrapText="1"/>
    </xf>
    <xf numFmtId="166" fontId="4" fillId="6" borderId="111"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4" fillId="6" borderId="99" xfId="0" applyNumberFormat="1" applyFont="1" applyFill="1" applyBorder="1" applyAlignment="1">
      <alignment horizontal="center" vertical="top"/>
    </xf>
    <xf numFmtId="3" fontId="4" fillId="6" borderId="5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0" fontId="10" fillId="6" borderId="15" xfId="0" applyFont="1" applyFill="1" applyBorder="1" applyAlignment="1">
      <alignment horizontal="left" vertical="top" wrapText="1"/>
    </xf>
    <xf numFmtId="0" fontId="4" fillId="6" borderId="34" xfId="0" applyFont="1" applyFill="1" applyBorder="1" applyAlignment="1">
      <alignment horizontal="left" vertical="top" wrapText="1"/>
    </xf>
    <xf numFmtId="3" fontId="4" fillId="9" borderId="1" xfId="0" applyNumberFormat="1" applyFont="1" applyFill="1" applyBorder="1" applyAlignment="1">
      <alignment horizontal="center" vertical="top"/>
    </xf>
    <xf numFmtId="3" fontId="5" fillId="9" borderId="1" xfId="0" applyNumberFormat="1" applyFont="1" applyFill="1" applyBorder="1" applyAlignment="1">
      <alignment horizontal="center" vertical="top" wrapText="1"/>
    </xf>
    <xf numFmtId="3" fontId="4" fillId="6" borderId="33"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0" fontId="16" fillId="0" borderId="11" xfId="0" applyFont="1" applyBorder="1" applyAlignment="1">
      <alignment horizontal="left" vertical="top" wrapText="1"/>
    </xf>
    <xf numFmtId="3" fontId="6" fillId="6" borderId="12"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0" fontId="4" fillId="6" borderId="34" xfId="0" applyFont="1" applyFill="1" applyBorder="1" applyAlignment="1">
      <alignment horizontal="center" vertical="top" wrapText="1"/>
    </xf>
    <xf numFmtId="0" fontId="9" fillId="6" borderId="40" xfId="0" applyFont="1" applyFill="1" applyBorder="1" applyAlignment="1">
      <alignment horizontal="center" vertical="top"/>
    </xf>
    <xf numFmtId="0" fontId="9" fillId="6" borderId="41" xfId="0" applyFont="1" applyFill="1" applyBorder="1" applyAlignment="1">
      <alignment horizontal="center" vertical="top"/>
    </xf>
    <xf numFmtId="0" fontId="12" fillId="6" borderId="18" xfId="0" applyFont="1" applyFill="1" applyBorder="1" applyAlignment="1">
      <alignment horizontal="center" vertical="top"/>
    </xf>
    <xf numFmtId="0" fontId="9" fillId="6" borderId="57" xfId="0" applyFont="1" applyFill="1" applyBorder="1" applyAlignment="1">
      <alignment horizontal="center" vertical="top"/>
    </xf>
    <xf numFmtId="0" fontId="9" fillId="6" borderId="59" xfId="0" applyFont="1" applyFill="1" applyBorder="1" applyAlignment="1">
      <alignment horizontal="center" vertical="top"/>
    </xf>
    <xf numFmtId="0" fontId="12" fillId="6" borderId="99" xfId="0" applyFont="1" applyFill="1" applyBorder="1" applyAlignment="1">
      <alignment horizontal="center" vertical="top"/>
    </xf>
    <xf numFmtId="3" fontId="6" fillId="9" borderId="24" xfId="0" applyNumberFormat="1" applyFont="1" applyFill="1" applyBorder="1" applyAlignment="1">
      <alignment horizontal="righ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3" fontId="4" fillId="6" borderId="15" xfId="0" applyNumberFormat="1" applyFont="1" applyFill="1" applyBorder="1" applyAlignment="1">
      <alignment vertical="top" wrapText="1"/>
    </xf>
    <xf numFmtId="49" fontId="6" fillId="6" borderId="57" xfId="0" applyNumberFormat="1" applyFont="1" applyFill="1" applyBorder="1" applyAlignment="1">
      <alignment horizontal="center" vertical="top"/>
    </xf>
    <xf numFmtId="49" fontId="6" fillId="6" borderId="40" xfId="0" applyNumberFormat="1" applyFont="1" applyFill="1" applyBorder="1" applyAlignment="1">
      <alignment horizontal="center" vertical="top"/>
    </xf>
    <xf numFmtId="3" fontId="4" fillId="6" borderId="10" xfId="0" applyNumberFormat="1" applyFont="1" applyFill="1" applyBorder="1" applyAlignment="1">
      <alignment horizontal="left" vertical="top" wrapText="1"/>
    </xf>
    <xf numFmtId="3" fontId="4" fillId="6" borderId="15" xfId="0" applyNumberFormat="1" applyFont="1" applyFill="1" applyBorder="1" applyAlignment="1">
      <alignment horizontal="left" vertical="top" wrapText="1"/>
    </xf>
    <xf numFmtId="3" fontId="6" fillId="9" borderId="11" xfId="0" applyNumberFormat="1" applyFont="1" applyFill="1" applyBorder="1" applyAlignment="1">
      <alignment horizontal="center" vertical="top"/>
    </xf>
    <xf numFmtId="0" fontId="4" fillId="6" borderId="35" xfId="0" applyFont="1" applyFill="1" applyBorder="1" applyAlignment="1">
      <alignment horizontal="left" vertical="top" wrapText="1"/>
    </xf>
    <xf numFmtId="3" fontId="4" fillId="6" borderId="66" xfId="0" applyNumberFormat="1" applyFont="1" applyFill="1" applyBorder="1" applyAlignment="1">
      <alignment horizontal="left" vertical="top" wrapText="1"/>
    </xf>
    <xf numFmtId="49" fontId="4" fillId="6" borderId="79" xfId="0" applyNumberFormat="1" applyFont="1" applyFill="1" applyBorder="1" applyAlignment="1">
      <alignment wrapText="1"/>
    </xf>
    <xf numFmtId="3" fontId="16" fillId="6" borderId="36" xfId="0" applyNumberFormat="1" applyFont="1" applyFill="1" applyBorder="1" applyAlignment="1">
      <alignment horizontal="left" vertical="top" wrapText="1"/>
    </xf>
    <xf numFmtId="3" fontId="4" fillId="6" borderId="77" xfId="0" applyNumberFormat="1" applyFont="1" applyFill="1" applyBorder="1" applyAlignment="1">
      <alignment horizontal="left" vertical="top" wrapText="1"/>
    </xf>
    <xf numFmtId="3" fontId="4" fillId="6" borderId="78" xfId="0" applyNumberFormat="1" applyFont="1" applyFill="1" applyBorder="1" applyAlignment="1">
      <alignment horizontal="left" vertical="top" wrapText="1"/>
    </xf>
    <xf numFmtId="3" fontId="4" fillId="6" borderId="15" xfId="0" applyNumberFormat="1" applyFont="1" applyFill="1" applyBorder="1" applyAlignment="1">
      <alignment horizontal="center" vertical="top" wrapText="1"/>
    </xf>
    <xf numFmtId="0" fontId="10" fillId="6" borderId="109" xfId="0" applyFont="1" applyFill="1" applyBorder="1" applyAlignment="1">
      <alignment horizontal="left" vertical="top" wrapText="1"/>
    </xf>
    <xf numFmtId="166" fontId="20" fillId="6" borderId="67" xfId="0" applyNumberFormat="1" applyFont="1" applyFill="1" applyBorder="1" applyAlignment="1">
      <alignment horizontal="center" vertical="top"/>
    </xf>
    <xf numFmtId="0" fontId="4" fillId="6" borderId="0" xfId="0" applyFont="1" applyFill="1" applyAlignment="1">
      <alignment horizontal="left" vertical="top"/>
    </xf>
    <xf numFmtId="49" fontId="4" fillId="0" borderId="99"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3" fontId="4" fillId="6" borderId="10" xfId="0" applyNumberFormat="1" applyFont="1" applyFill="1" applyBorder="1" applyAlignment="1">
      <alignment vertical="top" wrapText="1"/>
    </xf>
    <xf numFmtId="3" fontId="6" fillId="9" borderId="24" xfId="0" applyNumberFormat="1" applyFont="1" applyFill="1" applyBorder="1" applyAlignment="1">
      <alignment horizontal="right" vertical="top" wrapText="1"/>
    </xf>
    <xf numFmtId="3" fontId="6" fillId="0" borderId="0" xfId="0" applyNumberFormat="1" applyFont="1" applyFill="1" applyBorder="1" applyAlignment="1">
      <alignment horizontal="center" vertical="top" wrapText="1"/>
    </xf>
    <xf numFmtId="49" fontId="6" fillId="4" borderId="2" xfId="0" applyNumberFormat="1" applyFont="1" applyFill="1" applyBorder="1" applyAlignment="1">
      <alignment horizontal="center" vertical="top"/>
    </xf>
    <xf numFmtId="49" fontId="6" fillId="4" borderId="10"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0" fontId="4" fillId="6" borderId="57" xfId="0" applyFont="1" applyFill="1" applyBorder="1" applyAlignment="1">
      <alignment horizontal="left" vertical="top" wrapText="1"/>
    </xf>
    <xf numFmtId="0" fontId="4" fillId="6" borderId="10" xfId="0" applyFont="1" applyFill="1" applyBorder="1" applyAlignment="1">
      <alignment horizontal="left" vertical="top" wrapText="1"/>
    </xf>
    <xf numFmtId="3" fontId="4" fillId="6" borderId="40" xfId="0" applyNumberFormat="1" applyFont="1" applyFill="1" applyBorder="1" applyAlignment="1">
      <alignment vertical="top" wrapText="1"/>
    </xf>
    <xf numFmtId="3" fontId="4" fillId="6" borderId="11" xfId="0" applyNumberFormat="1" applyFont="1" applyFill="1" applyBorder="1" applyAlignment="1">
      <alignment vertical="top" wrapText="1"/>
    </xf>
    <xf numFmtId="0" fontId="4" fillId="6" borderId="11" xfId="0" applyFont="1" applyFill="1" applyBorder="1" applyAlignment="1">
      <alignment vertical="top" wrapText="1"/>
    </xf>
    <xf numFmtId="0" fontId="4" fillId="6" borderId="40" xfId="0" applyFont="1" applyFill="1" applyBorder="1" applyAlignment="1">
      <alignment horizontal="left" vertical="top" wrapText="1"/>
    </xf>
    <xf numFmtId="0" fontId="4" fillId="6" borderId="40" xfId="0" applyFont="1" applyFill="1" applyBorder="1" applyAlignment="1">
      <alignment vertical="top" wrapText="1"/>
    </xf>
    <xf numFmtId="0" fontId="4" fillId="6" borderId="57" xfId="0"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3" fontId="4" fillId="6" borderId="15" xfId="0" applyNumberFormat="1" applyFont="1" applyFill="1" applyBorder="1" applyAlignment="1">
      <alignment vertical="top" wrapText="1"/>
    </xf>
    <xf numFmtId="3" fontId="4" fillId="6" borderId="2" xfId="0" applyNumberFormat="1" applyFont="1" applyFill="1" applyBorder="1" applyAlignment="1">
      <alignment horizontal="left" vertical="top" wrapText="1"/>
    </xf>
    <xf numFmtId="0" fontId="16" fillId="6" borderId="11" xfId="0" applyFont="1" applyFill="1" applyBorder="1" applyAlignment="1">
      <alignment horizontal="center"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3" fontId="5" fillId="0" borderId="3"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4" fillId="6" borderId="10" xfId="0" applyNumberFormat="1" applyFont="1" applyFill="1" applyBorder="1" applyAlignment="1">
      <alignment horizontal="left" vertical="top" wrapText="1"/>
    </xf>
    <xf numFmtId="3" fontId="4" fillId="6" borderId="35" xfId="0" applyNumberFormat="1" applyFont="1" applyFill="1" applyBorder="1" applyAlignment="1">
      <alignment horizontal="left" vertical="top" wrapText="1"/>
    </xf>
    <xf numFmtId="0" fontId="4" fillId="6" borderId="83" xfId="0" applyFont="1" applyFill="1" applyBorder="1" applyAlignment="1">
      <alignment horizontal="left" vertical="top" wrapText="1"/>
    </xf>
    <xf numFmtId="3" fontId="4" fillId="6" borderId="15" xfId="0" applyNumberFormat="1" applyFont="1" applyFill="1" applyBorder="1" applyAlignment="1">
      <alignment horizontal="left" vertical="top" wrapText="1"/>
    </xf>
    <xf numFmtId="3" fontId="4" fillId="6" borderId="22" xfId="0" applyNumberFormat="1" applyFont="1" applyFill="1" applyBorder="1" applyAlignment="1">
      <alignment horizontal="lef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0" borderId="12" xfId="0" applyNumberFormat="1" applyFont="1" applyBorder="1" applyAlignment="1">
      <alignment horizontal="center" vertical="top"/>
    </xf>
    <xf numFmtId="3" fontId="4" fillId="6" borderId="21" xfId="0" applyNumberFormat="1" applyFont="1" applyFill="1" applyBorder="1" applyAlignment="1">
      <alignment horizontal="left" vertical="top" wrapText="1"/>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62"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62"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6" fillId="6" borderId="39"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3" fontId="4" fillId="6" borderId="0" xfId="0" applyNumberFormat="1" applyFont="1" applyFill="1" applyBorder="1" applyAlignment="1">
      <alignment horizontal="center" vertical="top" wrapText="1"/>
    </xf>
    <xf numFmtId="0" fontId="4" fillId="0" borderId="0" xfId="0" applyFont="1" applyAlignment="1">
      <alignment horizontal="right" wrapText="1"/>
    </xf>
    <xf numFmtId="0" fontId="17" fillId="0" borderId="0" xfId="0" applyFont="1" applyAlignment="1">
      <alignment horizontal="right"/>
    </xf>
    <xf numFmtId="0" fontId="2" fillId="0" borderId="0" xfId="0" applyFont="1" applyAlignment="1">
      <alignment horizontal="center" vertical="top" wrapText="1"/>
    </xf>
    <xf numFmtId="3" fontId="4" fillId="0" borderId="0" xfId="0" applyNumberFormat="1" applyFont="1" applyAlignment="1">
      <alignment horizontal="left" vertical="top" wrapText="1"/>
    </xf>
    <xf numFmtId="0" fontId="4" fillId="6" borderId="35" xfId="0" applyFont="1" applyFill="1" applyBorder="1" applyAlignment="1">
      <alignment horizontal="left" vertical="top" wrapText="1"/>
    </xf>
    <xf numFmtId="3" fontId="4" fillId="6" borderId="52" xfId="0" applyNumberFormat="1" applyFont="1" applyFill="1" applyBorder="1" applyAlignment="1">
      <alignment vertical="top" wrapText="1"/>
    </xf>
    <xf numFmtId="3" fontId="6" fillId="6" borderId="3" xfId="0" applyNumberFormat="1" applyFont="1" applyFill="1" applyBorder="1" applyAlignment="1">
      <alignment vertical="top" wrapText="1"/>
    </xf>
    <xf numFmtId="3" fontId="6" fillId="6" borderId="11" xfId="0" applyNumberFormat="1" applyFont="1" applyFill="1" applyBorder="1" applyAlignment="1">
      <alignment vertical="top" wrapText="1"/>
    </xf>
    <xf numFmtId="3" fontId="4" fillId="6" borderId="0" xfId="0" applyNumberFormat="1" applyFont="1" applyFill="1" applyBorder="1" applyAlignment="1">
      <alignment vertical="top"/>
    </xf>
    <xf numFmtId="49" fontId="6" fillId="4" borderId="13" xfId="0" applyNumberFormat="1" applyFont="1" applyFill="1" applyBorder="1" applyAlignment="1">
      <alignment vertical="top"/>
    </xf>
    <xf numFmtId="49" fontId="6" fillId="6" borderId="0" xfId="0" applyNumberFormat="1" applyFont="1" applyFill="1" applyBorder="1" applyAlignment="1">
      <alignment vertical="top"/>
    </xf>
    <xf numFmtId="165" fontId="4" fillId="6" borderId="40" xfId="0" applyNumberFormat="1" applyFont="1" applyFill="1" applyBorder="1" applyAlignment="1">
      <alignment horizontal="center" vertical="center" textRotation="90"/>
    </xf>
    <xf numFmtId="165" fontId="4" fillId="6" borderId="12" xfId="0" applyNumberFormat="1" applyFont="1" applyFill="1" applyBorder="1" applyAlignment="1">
      <alignment horizontal="center" vertical="center" textRotation="90"/>
    </xf>
    <xf numFmtId="165" fontId="4" fillId="6" borderId="11" xfId="0" applyNumberFormat="1" applyFont="1" applyFill="1" applyBorder="1" applyAlignment="1">
      <alignment horizontal="center" vertical="center" textRotation="90"/>
    </xf>
    <xf numFmtId="165" fontId="4" fillId="6" borderId="33" xfId="0" applyNumberFormat="1" applyFont="1" applyFill="1" applyBorder="1" applyAlignment="1">
      <alignment horizontal="center" vertical="center" textRotation="90"/>
    </xf>
    <xf numFmtId="166" fontId="4" fillId="6" borderId="13" xfId="0" applyNumberFormat="1" applyFont="1" applyFill="1" applyBorder="1" applyAlignment="1">
      <alignment vertical="top"/>
    </xf>
    <xf numFmtId="166" fontId="4" fillId="6" borderId="49" xfId="0" applyNumberFormat="1" applyFont="1" applyFill="1" applyBorder="1" applyAlignment="1">
      <alignment horizontal="center" vertical="center"/>
    </xf>
    <xf numFmtId="166" fontId="4" fillId="6" borderId="50" xfId="0" applyNumberFormat="1" applyFont="1" applyFill="1" applyBorder="1" applyAlignment="1">
      <alignment horizontal="center" vertical="center"/>
    </xf>
    <xf numFmtId="166" fontId="4" fillId="6" borderId="13" xfId="0" applyNumberFormat="1" applyFont="1" applyFill="1" applyBorder="1" applyAlignment="1">
      <alignment horizontal="center" vertical="center"/>
    </xf>
    <xf numFmtId="166" fontId="4" fillId="6" borderId="14" xfId="0" applyNumberFormat="1" applyFont="1" applyFill="1" applyBorder="1" applyAlignment="1">
      <alignment horizontal="center" vertical="center"/>
    </xf>
    <xf numFmtId="165" fontId="4" fillId="6" borderId="92" xfId="0" applyNumberFormat="1" applyFont="1" applyFill="1" applyBorder="1" applyAlignment="1">
      <alignment horizontal="center" vertical="top" wrapText="1"/>
    </xf>
    <xf numFmtId="165" fontId="4" fillId="6" borderId="96" xfId="0" applyNumberFormat="1" applyFont="1" applyFill="1" applyBorder="1" applyAlignment="1">
      <alignment horizontal="center" vertical="top" wrapText="1"/>
    </xf>
    <xf numFmtId="165" fontId="4" fillId="6" borderId="98" xfId="0" applyNumberFormat="1" applyFont="1" applyFill="1" applyBorder="1" applyAlignment="1">
      <alignment horizontal="center" vertical="top" wrapText="1"/>
    </xf>
    <xf numFmtId="49" fontId="4" fillId="6" borderId="96" xfId="0" applyNumberFormat="1" applyFont="1" applyFill="1" applyBorder="1" applyAlignment="1">
      <alignment vertical="top"/>
    </xf>
    <xf numFmtId="49" fontId="4" fillId="6" borderId="79" xfId="0" applyNumberFormat="1" applyFont="1" applyFill="1" applyBorder="1" applyAlignment="1">
      <alignment vertical="top"/>
    </xf>
    <xf numFmtId="49" fontId="4" fillId="6" borderId="98" xfId="0" applyNumberFormat="1" applyFont="1" applyFill="1" applyBorder="1" applyAlignment="1">
      <alignment vertical="top"/>
    </xf>
    <xf numFmtId="49" fontId="5" fillId="0" borderId="95" xfId="0" applyNumberFormat="1" applyFont="1" applyBorder="1" applyAlignment="1">
      <alignment horizontal="center" vertical="top" wrapText="1"/>
    </xf>
    <xf numFmtId="0" fontId="4" fillId="6" borderId="49" xfId="0" applyFont="1" applyFill="1" applyBorder="1" applyAlignment="1">
      <alignment horizontal="center" vertical="top"/>
    </xf>
    <xf numFmtId="0" fontId="4" fillId="6" borderId="54" xfId="0" applyFont="1" applyFill="1" applyBorder="1" applyAlignment="1">
      <alignment horizontal="left" vertical="top" wrapText="1"/>
    </xf>
    <xf numFmtId="3" fontId="4" fillId="6" borderId="86" xfId="0" applyNumberFormat="1" applyFont="1" applyFill="1" applyBorder="1" applyAlignment="1">
      <alignment horizontal="center" vertical="top"/>
    </xf>
    <xf numFmtId="3" fontId="10" fillId="0" borderId="0" xfId="0" applyNumberFormat="1" applyFont="1" applyFill="1" applyBorder="1" applyAlignment="1">
      <alignment horizontal="center" vertical="top"/>
    </xf>
    <xf numFmtId="3" fontId="7" fillId="0" borderId="12" xfId="0" applyNumberFormat="1" applyFont="1" applyFill="1" applyBorder="1" applyAlignment="1">
      <alignment horizontal="center" vertical="center" textRotation="90"/>
    </xf>
    <xf numFmtId="3" fontId="12" fillId="6" borderId="1" xfId="0" applyNumberFormat="1" applyFont="1" applyFill="1" applyBorder="1" applyAlignment="1">
      <alignment horizontal="center" vertical="top" wrapText="1"/>
    </xf>
    <xf numFmtId="3" fontId="10" fillId="0" borderId="104" xfId="0" applyNumberFormat="1" applyFont="1" applyFill="1" applyBorder="1" applyAlignment="1">
      <alignment horizontal="center" vertical="top"/>
    </xf>
    <xf numFmtId="3" fontId="12" fillId="6" borderId="66" xfId="0" applyNumberFormat="1" applyFont="1" applyFill="1" applyBorder="1" applyAlignment="1">
      <alignment horizontal="center" vertical="top" wrapText="1"/>
    </xf>
    <xf numFmtId="3" fontId="4" fillId="6" borderId="61" xfId="0" applyNumberFormat="1" applyFont="1" applyFill="1" applyBorder="1" applyAlignment="1">
      <alignment horizontal="center" vertical="top"/>
    </xf>
    <xf numFmtId="0" fontId="4" fillId="6" borderId="14" xfId="0" applyFont="1" applyFill="1" applyBorder="1" applyAlignment="1">
      <alignment horizontal="center" vertical="top" wrapText="1"/>
    </xf>
    <xf numFmtId="3" fontId="4" fillId="0" borderId="14" xfId="0" applyNumberFormat="1" applyFont="1" applyBorder="1" applyAlignment="1">
      <alignment horizontal="center" vertical="top"/>
    </xf>
    <xf numFmtId="3" fontId="13" fillId="6" borderId="14" xfId="0" applyNumberFormat="1" applyFont="1" applyFill="1" applyBorder="1" applyAlignment="1">
      <alignment horizontal="center" vertical="top" wrapText="1"/>
    </xf>
    <xf numFmtId="3" fontId="13" fillId="6" borderId="38" xfId="0" applyNumberFormat="1" applyFont="1" applyFill="1" applyBorder="1" applyAlignment="1">
      <alignment horizontal="center" vertical="top" wrapText="1"/>
    </xf>
    <xf numFmtId="0" fontId="10" fillId="6" borderId="47" xfId="0" applyFont="1" applyFill="1" applyBorder="1" applyAlignment="1">
      <alignment horizontal="left" vertical="top" wrapText="1"/>
    </xf>
    <xf numFmtId="3" fontId="10" fillId="0" borderId="11" xfId="0" applyNumberFormat="1" applyFont="1" applyFill="1" applyBorder="1" applyAlignment="1">
      <alignment horizontal="center" vertical="top"/>
    </xf>
    <xf numFmtId="3" fontId="4" fillId="0" borderId="7" xfId="0" applyNumberFormat="1" applyFont="1" applyFill="1" applyBorder="1" applyAlignment="1">
      <alignment horizontal="center" vertical="top"/>
    </xf>
    <xf numFmtId="3" fontId="4" fillId="0" borderId="14" xfId="0" applyNumberFormat="1" applyFont="1" applyFill="1" applyBorder="1" applyAlignment="1">
      <alignment horizontal="center" vertical="top"/>
    </xf>
    <xf numFmtId="3" fontId="4" fillId="6" borderId="10" xfId="0" applyNumberFormat="1" applyFont="1" applyFill="1" applyBorder="1" applyAlignment="1">
      <alignment horizontal="center" vertical="top" wrapText="1"/>
    </xf>
    <xf numFmtId="166" fontId="20" fillId="6" borderId="7" xfId="0" applyNumberFormat="1" applyFont="1" applyFill="1" applyBorder="1" applyAlignment="1">
      <alignment horizontal="center" vertical="top"/>
    </xf>
    <xf numFmtId="3" fontId="19" fillId="6" borderId="40" xfId="0" applyNumberFormat="1" applyFont="1" applyFill="1" applyBorder="1" applyAlignment="1">
      <alignment horizontal="center" vertical="top"/>
    </xf>
    <xf numFmtId="0" fontId="4" fillId="10" borderId="15" xfId="0" applyFont="1" applyFill="1" applyBorder="1" applyAlignment="1">
      <alignment vertical="top" wrapText="1"/>
    </xf>
    <xf numFmtId="0" fontId="4" fillId="10" borderId="40" xfId="0" applyFont="1" applyFill="1" applyBorder="1" applyAlignment="1">
      <alignment horizontal="center" vertical="top"/>
    </xf>
    <xf numFmtId="3" fontId="6" fillId="6" borderId="57" xfId="0" applyNumberFormat="1" applyFont="1" applyFill="1" applyBorder="1" applyAlignment="1">
      <alignment vertical="top" wrapText="1"/>
    </xf>
    <xf numFmtId="3" fontId="4" fillId="6" borderId="5" xfId="0" applyNumberFormat="1" applyFont="1" applyFill="1" applyBorder="1" applyAlignment="1">
      <alignment vertical="top"/>
    </xf>
    <xf numFmtId="0" fontId="4" fillId="6" borderId="56" xfId="0" applyFont="1" applyFill="1" applyBorder="1" applyAlignment="1">
      <alignment vertical="top" wrapText="1"/>
    </xf>
    <xf numFmtId="0" fontId="4" fillId="6" borderId="13" xfId="0" applyFont="1" applyFill="1" applyBorder="1" applyAlignment="1">
      <alignment vertical="center" wrapText="1"/>
    </xf>
    <xf numFmtId="0" fontId="4" fillId="6" borderId="11" xfId="0" applyFont="1" applyFill="1" applyBorder="1" applyAlignment="1">
      <alignment horizontal="center" vertical="center"/>
    </xf>
    <xf numFmtId="0" fontId="4" fillId="6" borderId="34" xfId="0" applyFont="1" applyFill="1" applyBorder="1" applyAlignment="1">
      <alignment vertical="center" wrapText="1"/>
    </xf>
    <xf numFmtId="0" fontId="4" fillId="6" borderId="57" xfId="0" applyFont="1" applyFill="1" applyBorder="1" applyAlignment="1">
      <alignment horizontal="center" vertical="center"/>
    </xf>
    <xf numFmtId="0" fontId="4" fillId="6" borderId="7" xfId="0" applyFont="1" applyFill="1" applyBorder="1" applyAlignment="1">
      <alignment horizontal="center" vertical="top"/>
    </xf>
    <xf numFmtId="3" fontId="5" fillId="6" borderId="22" xfId="0" applyNumberFormat="1" applyFont="1" applyFill="1" applyBorder="1" applyAlignment="1">
      <alignment horizontal="center" vertical="top" wrapText="1"/>
    </xf>
    <xf numFmtId="166" fontId="23" fillId="6" borderId="14" xfId="0" applyNumberFormat="1" applyFont="1" applyFill="1" applyBorder="1" applyAlignment="1">
      <alignment horizontal="right" vertical="top"/>
    </xf>
    <xf numFmtId="166" fontId="23" fillId="6" borderId="0" xfId="0" applyNumberFormat="1" applyFont="1" applyFill="1" applyBorder="1" applyAlignment="1">
      <alignment horizontal="right" vertical="top"/>
    </xf>
    <xf numFmtId="166" fontId="29" fillId="6" borderId="0" xfId="0" applyNumberFormat="1" applyFont="1" applyFill="1" applyBorder="1" applyAlignment="1">
      <alignment horizontal="center" vertical="top"/>
    </xf>
    <xf numFmtId="166" fontId="29" fillId="6" borderId="14" xfId="0" applyNumberFormat="1" applyFont="1" applyFill="1" applyBorder="1" applyAlignment="1">
      <alignment horizontal="center" vertical="top"/>
    </xf>
    <xf numFmtId="0" fontId="6" fillId="0" borderId="75" xfId="0" applyFont="1" applyBorder="1" applyAlignment="1">
      <alignment horizontal="center" vertical="center" wrapText="1"/>
    </xf>
    <xf numFmtId="0" fontId="6" fillId="0" borderId="61" xfId="0" applyFont="1" applyBorder="1" applyAlignment="1">
      <alignment horizontal="center" vertical="center" wrapText="1"/>
    </xf>
    <xf numFmtId="3" fontId="4" fillId="6" borderId="0"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10" fillId="6" borderId="57" xfId="0" applyNumberFormat="1" applyFont="1" applyFill="1" applyBorder="1" applyAlignment="1">
      <alignment horizontal="left" vertical="top" wrapText="1"/>
    </xf>
    <xf numFmtId="0" fontId="10" fillId="6" borderId="35" xfId="0" applyFont="1" applyFill="1" applyBorder="1" applyAlignment="1">
      <alignment horizontal="left" vertical="top" wrapText="1"/>
    </xf>
    <xf numFmtId="3" fontId="10" fillId="6" borderId="57" xfId="0" applyNumberFormat="1" applyFont="1" applyFill="1" applyBorder="1" applyAlignment="1">
      <alignment horizontal="center" vertical="top"/>
    </xf>
    <xf numFmtId="3" fontId="10" fillId="6" borderId="59" xfId="0" applyNumberFormat="1" applyFont="1" applyFill="1" applyBorder="1" applyAlignment="1">
      <alignment horizontal="center" vertical="top"/>
    </xf>
    <xf numFmtId="3" fontId="10" fillId="6" borderId="99" xfId="0" applyNumberFormat="1" applyFont="1" applyFill="1" applyBorder="1" applyAlignment="1">
      <alignment horizontal="center" vertical="top"/>
    </xf>
    <xf numFmtId="3" fontId="4" fillId="6" borderId="97" xfId="0" applyNumberFormat="1" applyFont="1" applyFill="1" applyBorder="1" applyAlignment="1">
      <alignment horizontal="center" vertical="top"/>
    </xf>
    <xf numFmtId="3" fontId="4" fillId="6" borderId="112" xfId="0" applyNumberFormat="1" applyFont="1" applyFill="1" applyBorder="1" applyAlignment="1">
      <alignment horizontal="center" vertical="top"/>
    </xf>
    <xf numFmtId="3" fontId="4" fillId="6" borderId="113" xfId="0" applyNumberFormat="1" applyFont="1" applyFill="1" applyBorder="1" applyAlignment="1">
      <alignment horizontal="center" vertical="top"/>
    </xf>
    <xf numFmtId="3" fontId="4" fillId="6" borderId="82" xfId="0" applyNumberFormat="1" applyFont="1" applyFill="1" applyBorder="1" applyAlignment="1">
      <alignment vertical="top" wrapText="1"/>
    </xf>
    <xf numFmtId="0" fontId="0" fillId="0" borderId="0" xfId="0" applyAlignment="1">
      <alignment vertical="center"/>
    </xf>
    <xf numFmtId="0" fontId="4" fillId="6" borderId="35" xfId="0" applyFont="1" applyFill="1" applyBorder="1" applyAlignment="1">
      <alignment horizontal="left" vertical="top" wrapText="1"/>
    </xf>
    <xf numFmtId="166" fontId="10" fillId="6" borderId="59" xfId="0" applyNumberFormat="1" applyFont="1" applyFill="1" applyBorder="1" applyAlignment="1">
      <alignment horizontal="center" vertical="top" wrapText="1"/>
    </xf>
    <xf numFmtId="166" fontId="13" fillId="6" borderId="49" xfId="0" applyNumberFormat="1" applyFont="1" applyFill="1" applyBorder="1" applyAlignment="1">
      <alignment horizontal="center" vertical="top"/>
    </xf>
    <xf numFmtId="0" fontId="4" fillId="6" borderId="110" xfId="0" applyFont="1" applyFill="1" applyBorder="1" applyAlignment="1">
      <alignment vertical="top" wrapText="1"/>
    </xf>
    <xf numFmtId="3" fontId="10" fillId="6" borderId="11" xfId="0" applyNumberFormat="1" applyFont="1" applyFill="1" applyBorder="1" applyAlignment="1">
      <alignment horizontal="center" vertical="top"/>
    </xf>
    <xf numFmtId="3" fontId="27" fillId="6" borderId="0" xfId="0" applyNumberFormat="1" applyFont="1" applyFill="1" applyAlignment="1">
      <alignment horizontal="left" vertical="top" wrapText="1"/>
    </xf>
    <xf numFmtId="0" fontId="4" fillId="0" borderId="0" xfId="0" applyFont="1" applyAlignment="1">
      <alignment vertical="top" wrapText="1"/>
    </xf>
    <xf numFmtId="166" fontId="5" fillId="0" borderId="14"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49" fontId="6" fillId="6" borderId="11" xfId="0" applyNumberFormat="1" applyFont="1" applyFill="1" applyBorder="1" applyAlignment="1">
      <alignment horizontal="center" vertical="top"/>
    </xf>
    <xf numFmtId="49" fontId="6" fillId="6" borderId="57" xfId="0" applyNumberFormat="1" applyFont="1" applyFill="1" applyBorder="1" applyAlignment="1">
      <alignment horizontal="center" vertical="top"/>
    </xf>
    <xf numFmtId="0" fontId="10" fillId="6" borderId="10" xfId="0" applyFont="1" applyFill="1" applyBorder="1" applyAlignment="1">
      <alignment horizontal="left" vertical="top" wrapText="1"/>
    </xf>
    <xf numFmtId="3" fontId="10" fillId="0" borderId="97" xfId="0" applyNumberFormat="1" applyFont="1" applyFill="1" applyBorder="1" applyAlignment="1">
      <alignment horizontal="center" vertical="top"/>
    </xf>
    <xf numFmtId="166" fontId="13" fillId="6" borderId="34"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0" fontId="16" fillId="6" borderId="11" xfId="0" applyFont="1" applyFill="1" applyBorder="1" applyAlignment="1">
      <alignment horizontal="left"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3" xfId="0" applyNumberFormat="1" applyFont="1" applyFill="1" applyBorder="1" applyAlignment="1">
      <alignment vertical="top" wrapText="1"/>
    </xf>
    <xf numFmtId="3" fontId="6" fillId="0" borderId="12" xfId="0" applyNumberFormat="1" applyFont="1" applyBorder="1" applyAlignment="1">
      <alignment horizontal="center" vertical="top"/>
    </xf>
    <xf numFmtId="3" fontId="4" fillId="6" borderId="2"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0" xfId="0" applyNumberFormat="1" applyFont="1" applyBorder="1" applyAlignment="1">
      <alignment horizontal="center" vertical="top"/>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5" fillId="0" borderId="3"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4" fillId="6" borderId="11" xfId="0" applyNumberFormat="1" applyFont="1" applyFill="1" applyBorder="1" applyAlignment="1">
      <alignment horizontal="left" vertical="top" wrapText="1"/>
    </xf>
    <xf numFmtId="3" fontId="4" fillId="6" borderId="22" xfId="0" applyNumberFormat="1" applyFont="1" applyFill="1" applyBorder="1" applyAlignment="1">
      <alignment horizontal="left" vertical="top" wrapText="1"/>
    </xf>
    <xf numFmtId="0" fontId="16" fillId="6" borderId="11" xfId="0" applyFont="1" applyFill="1" applyBorder="1" applyAlignment="1">
      <alignment horizontal="left" vertical="top" wrapText="1"/>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0" fontId="4" fillId="6" borderId="10" xfId="0" applyFont="1" applyFill="1" applyBorder="1" applyAlignment="1">
      <alignment horizontal="left" vertical="top" wrapText="1"/>
    </xf>
    <xf numFmtId="0" fontId="4" fillId="6" borderId="40" xfId="0" applyFont="1" applyFill="1" applyBorder="1" applyAlignment="1">
      <alignment vertical="top" wrapText="1"/>
    </xf>
    <xf numFmtId="0" fontId="4" fillId="6" borderId="83" xfId="0" applyFont="1" applyFill="1" applyBorder="1" applyAlignment="1">
      <alignment horizontal="left" vertical="top" wrapText="1"/>
    </xf>
    <xf numFmtId="0" fontId="4" fillId="6" borderId="47" xfId="0" applyFont="1" applyFill="1" applyBorder="1" applyAlignment="1">
      <alignment horizontal="left" vertical="top" wrapText="1"/>
    </xf>
    <xf numFmtId="3" fontId="4" fillId="6" borderId="40" xfId="0" applyNumberFormat="1" applyFont="1" applyFill="1" applyBorder="1" applyAlignment="1">
      <alignment vertical="top" wrapText="1"/>
    </xf>
    <xf numFmtId="3" fontId="4" fillId="6" borderId="11" xfId="0" applyNumberFormat="1" applyFont="1" applyFill="1" applyBorder="1" applyAlignment="1">
      <alignment vertical="top" wrapText="1"/>
    </xf>
    <xf numFmtId="0" fontId="16" fillId="6" borderId="11" xfId="0" applyFont="1" applyFill="1" applyBorder="1" applyAlignment="1">
      <alignment horizontal="center" wrapText="1"/>
    </xf>
    <xf numFmtId="49" fontId="6" fillId="4" borderId="10"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0" fontId="4" fillId="6" borderId="40" xfId="0" applyFont="1" applyFill="1" applyBorder="1" applyAlignment="1">
      <alignment horizontal="left" vertical="top" wrapText="1"/>
    </xf>
    <xf numFmtId="49" fontId="6" fillId="6" borderId="33" xfId="0" applyNumberFormat="1" applyFont="1" applyFill="1" applyBorder="1" applyAlignment="1">
      <alignment horizontal="center" vertical="top"/>
    </xf>
    <xf numFmtId="0" fontId="4" fillId="6" borderId="57" xfId="0" applyFont="1" applyFill="1" applyBorder="1" applyAlignment="1">
      <alignment vertical="top" wrapText="1"/>
    </xf>
    <xf numFmtId="49" fontId="6" fillId="4" borderId="2"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0" fontId="4" fillId="6" borderId="57" xfId="0" applyFont="1" applyFill="1" applyBorder="1" applyAlignment="1">
      <alignment horizontal="left" vertical="top" wrapText="1"/>
    </xf>
    <xf numFmtId="3" fontId="6" fillId="9" borderId="24" xfId="0" applyNumberFormat="1" applyFont="1" applyFill="1" applyBorder="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center" vertical="top"/>
    </xf>
    <xf numFmtId="3" fontId="6" fillId="0" borderId="0" xfId="0" applyNumberFormat="1" applyFont="1" applyFill="1" applyBorder="1" applyAlignment="1">
      <alignment horizontal="center" vertical="top" wrapText="1"/>
    </xf>
    <xf numFmtId="0" fontId="4" fillId="0" borderId="0" xfId="0" applyFont="1" applyAlignment="1">
      <alignment horizontal="right" wrapText="1"/>
    </xf>
    <xf numFmtId="0" fontId="17" fillId="0" borderId="0" xfId="0" applyFont="1" applyAlignment="1">
      <alignment horizontal="right"/>
    </xf>
    <xf numFmtId="3" fontId="4" fillId="6" borderId="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0" fontId="4" fillId="6" borderId="11" xfId="0" applyFont="1" applyFill="1" applyBorder="1" applyAlignment="1">
      <alignment vertical="top" wrapText="1"/>
    </xf>
    <xf numFmtId="0" fontId="4" fillId="6" borderId="35" xfId="0" applyFont="1" applyFill="1" applyBorder="1" applyAlignment="1">
      <alignment horizontal="left" vertical="top" wrapText="1"/>
    </xf>
    <xf numFmtId="3" fontId="6" fillId="6" borderId="11" xfId="0" applyNumberFormat="1" applyFont="1" applyFill="1" applyBorder="1" applyAlignment="1">
      <alignment vertical="top" wrapText="1"/>
    </xf>
    <xf numFmtId="3" fontId="4" fillId="6" borderId="52" xfId="0" applyNumberFormat="1" applyFont="1" applyFill="1" applyBorder="1" applyAlignment="1">
      <alignment vertical="top" wrapText="1"/>
    </xf>
    <xf numFmtId="3" fontId="4" fillId="6" borderId="66" xfId="0" applyNumberFormat="1" applyFont="1" applyFill="1" applyBorder="1" applyAlignment="1">
      <alignment horizontal="left" vertical="top" wrapText="1"/>
    </xf>
    <xf numFmtId="0" fontId="25" fillId="0" borderId="0" xfId="0" applyFont="1" applyAlignment="1">
      <alignment horizontal="right" vertical="top"/>
    </xf>
    <xf numFmtId="166" fontId="4" fillId="6" borderId="8" xfId="0" applyNumberFormat="1" applyFont="1" applyFill="1" applyBorder="1" applyAlignment="1">
      <alignment horizontal="center" vertical="top"/>
    </xf>
    <xf numFmtId="166" fontId="4" fillId="6" borderId="85" xfId="0" applyNumberFormat="1" applyFont="1" applyFill="1" applyBorder="1" applyAlignment="1">
      <alignment horizontal="center" vertical="center"/>
    </xf>
    <xf numFmtId="166" fontId="4" fillId="6" borderId="9" xfId="0" applyNumberFormat="1" applyFont="1" applyFill="1" applyBorder="1" applyAlignment="1">
      <alignment horizontal="center" vertical="top"/>
    </xf>
    <xf numFmtId="166" fontId="4" fillId="6" borderId="66" xfId="0" applyNumberFormat="1" applyFont="1" applyFill="1" applyBorder="1" applyAlignment="1">
      <alignment horizontal="center" vertical="top"/>
    </xf>
    <xf numFmtId="166" fontId="5" fillId="6" borderId="36" xfId="0" applyNumberFormat="1" applyFont="1" applyFill="1" applyBorder="1" applyAlignment="1">
      <alignment horizontal="center" vertical="top"/>
    </xf>
    <xf numFmtId="166" fontId="6" fillId="5" borderId="60" xfId="0" applyNumberFormat="1" applyFont="1" applyFill="1" applyBorder="1" applyAlignment="1">
      <alignment horizontal="center" vertical="top"/>
    </xf>
    <xf numFmtId="166" fontId="4" fillId="6" borderId="40" xfId="0" applyNumberFormat="1" applyFont="1" applyFill="1" applyBorder="1" applyAlignment="1">
      <alignment horizontal="center" vertical="center"/>
    </xf>
    <xf numFmtId="166" fontId="4" fillId="6" borderId="11" xfId="0" applyNumberFormat="1" applyFont="1" applyFill="1" applyBorder="1" applyAlignment="1">
      <alignment horizontal="center" vertical="center"/>
    </xf>
    <xf numFmtId="166" fontId="4" fillId="6" borderId="64" xfId="0" applyNumberFormat="1" applyFont="1" applyFill="1" applyBorder="1" applyAlignment="1">
      <alignment horizontal="center" vertical="top"/>
    </xf>
    <xf numFmtId="166" fontId="13" fillId="6" borderId="57" xfId="0" applyNumberFormat="1" applyFont="1" applyFill="1" applyBorder="1" applyAlignment="1">
      <alignment horizontal="center" vertical="top"/>
    </xf>
    <xf numFmtId="166" fontId="4" fillId="6" borderId="0" xfId="0" applyNumberFormat="1" applyFont="1" applyFill="1" applyBorder="1" applyAlignment="1">
      <alignment horizontal="center" vertical="center"/>
    </xf>
    <xf numFmtId="166" fontId="13" fillId="6" borderId="59" xfId="0" applyNumberFormat="1" applyFont="1" applyFill="1" applyBorder="1" applyAlignment="1">
      <alignment horizontal="center" vertical="top"/>
    </xf>
    <xf numFmtId="166" fontId="5" fillId="6" borderId="66" xfId="0" applyNumberFormat="1" applyFont="1" applyFill="1" applyBorder="1" applyAlignment="1">
      <alignment horizontal="center" vertical="top"/>
    </xf>
    <xf numFmtId="3" fontId="4" fillId="6" borderId="13" xfId="0" applyNumberFormat="1" applyFont="1" applyFill="1" applyBorder="1" applyAlignment="1">
      <alignment horizontal="left" vertical="top" wrapText="1"/>
    </xf>
    <xf numFmtId="3" fontId="4" fillId="6" borderId="66" xfId="0" applyNumberFormat="1" applyFont="1" applyFill="1" applyBorder="1" applyAlignment="1">
      <alignment horizontal="center" vertical="top" wrapText="1"/>
    </xf>
    <xf numFmtId="166" fontId="20" fillId="6" borderId="6" xfId="0" applyNumberFormat="1" applyFont="1" applyFill="1" applyBorder="1" applyAlignment="1">
      <alignment horizontal="center" vertical="top"/>
    </xf>
    <xf numFmtId="166" fontId="20" fillId="6" borderId="5" xfId="0" applyNumberFormat="1" applyFont="1" applyFill="1" applyBorder="1" applyAlignment="1">
      <alignment horizontal="center" vertical="top"/>
    </xf>
    <xf numFmtId="166" fontId="20" fillId="6" borderId="41" xfId="0" applyNumberFormat="1" applyFont="1" applyFill="1" applyBorder="1" applyAlignment="1">
      <alignment horizontal="center" vertical="top"/>
    </xf>
    <xf numFmtId="166" fontId="20" fillId="6" borderId="3" xfId="0" applyNumberFormat="1" applyFont="1" applyFill="1" applyBorder="1" applyAlignment="1">
      <alignment horizontal="center" vertical="top"/>
    </xf>
    <xf numFmtId="0" fontId="4" fillId="10" borderId="14" xfId="0" applyFont="1" applyFill="1" applyBorder="1" applyAlignment="1">
      <alignment horizontal="center" vertical="center"/>
    </xf>
    <xf numFmtId="49" fontId="4" fillId="6" borderId="14" xfId="0" applyNumberFormat="1" applyFont="1" applyFill="1" applyBorder="1" applyAlignment="1">
      <alignment horizontal="center" vertical="top"/>
    </xf>
    <xf numFmtId="0" fontId="28" fillId="6" borderId="14" xfId="0" applyFont="1" applyFill="1" applyBorder="1" applyAlignment="1">
      <alignment horizontal="center" vertical="top"/>
    </xf>
    <xf numFmtId="166" fontId="6" fillId="5" borderId="25" xfId="0" applyNumberFormat="1" applyFont="1" applyFill="1" applyBorder="1" applyAlignment="1">
      <alignment horizontal="center" vertical="top"/>
    </xf>
    <xf numFmtId="166" fontId="4" fillId="6" borderId="0" xfId="0" applyNumberFormat="1" applyFont="1" applyFill="1" applyBorder="1" applyAlignment="1">
      <alignment vertical="top"/>
    </xf>
    <xf numFmtId="166" fontId="4" fillId="6" borderId="11" xfId="0" applyNumberFormat="1" applyFont="1" applyFill="1" applyBorder="1" applyAlignment="1">
      <alignment vertical="top"/>
    </xf>
    <xf numFmtId="166" fontId="5" fillId="6" borderId="5" xfId="0" applyNumberFormat="1" applyFont="1" applyFill="1" applyBorder="1" applyAlignment="1">
      <alignment horizontal="center" vertical="top"/>
    </xf>
    <xf numFmtId="166" fontId="23" fillId="6" borderId="13" xfId="0" applyNumberFormat="1" applyFont="1" applyFill="1" applyBorder="1" applyAlignment="1">
      <alignment horizontal="right" vertical="top"/>
    </xf>
    <xf numFmtId="166" fontId="23" fillId="6" borderId="13" xfId="0" applyNumberFormat="1" applyFont="1" applyFill="1" applyBorder="1" applyAlignment="1">
      <alignment horizontal="center" vertical="top"/>
    </xf>
    <xf numFmtId="166" fontId="29" fillId="6" borderId="13" xfId="0" applyNumberFormat="1" applyFont="1" applyFill="1" applyBorder="1" applyAlignment="1">
      <alignment horizontal="center" vertical="top"/>
    </xf>
    <xf numFmtId="166" fontId="5" fillId="6" borderId="6" xfId="0" applyNumberFormat="1" applyFont="1" applyFill="1" applyBorder="1" applyAlignment="1">
      <alignment horizontal="center" vertical="top"/>
    </xf>
    <xf numFmtId="166" fontId="23" fillId="6" borderId="85" xfId="0" applyNumberFormat="1" applyFont="1" applyFill="1" applyBorder="1" applyAlignment="1">
      <alignment horizontal="right" vertical="top"/>
    </xf>
    <xf numFmtId="166" fontId="23" fillId="6" borderId="85" xfId="0" applyNumberFormat="1" applyFont="1" applyFill="1" applyBorder="1" applyAlignment="1">
      <alignment horizontal="center" vertical="top"/>
    </xf>
    <xf numFmtId="166" fontId="6" fillId="3" borderId="73" xfId="0" applyNumberFormat="1" applyFont="1" applyFill="1" applyBorder="1" applyAlignment="1">
      <alignment horizontal="center" vertical="top"/>
    </xf>
    <xf numFmtId="166" fontId="6" fillId="4" borderId="73" xfId="0" applyNumberFormat="1" applyFont="1" applyFill="1" applyBorder="1" applyAlignment="1">
      <alignment horizontal="center" vertical="top"/>
    </xf>
    <xf numFmtId="166" fontId="29" fillId="6" borderId="85" xfId="0" applyNumberFormat="1" applyFont="1" applyFill="1" applyBorder="1" applyAlignment="1">
      <alignment horizontal="center" vertical="top"/>
    </xf>
    <xf numFmtId="166" fontId="23" fillId="6" borderId="11" xfId="0" applyNumberFormat="1" applyFont="1" applyFill="1" applyBorder="1" applyAlignment="1">
      <alignment horizontal="right" vertical="top"/>
    </xf>
    <xf numFmtId="166" fontId="5" fillId="6" borderId="40" xfId="0" applyNumberFormat="1" applyFont="1" applyFill="1" applyBorder="1" applyAlignment="1">
      <alignment horizontal="center" vertical="top"/>
    </xf>
    <xf numFmtId="166" fontId="23" fillId="6" borderId="11" xfId="0" applyNumberFormat="1" applyFont="1" applyFill="1" applyBorder="1" applyAlignment="1">
      <alignment horizontal="center" vertical="top"/>
    </xf>
    <xf numFmtId="166" fontId="29" fillId="6" borderId="11" xfId="0" applyNumberFormat="1" applyFont="1" applyFill="1" applyBorder="1" applyAlignment="1">
      <alignment horizontal="center" vertical="top"/>
    </xf>
    <xf numFmtId="166" fontId="6" fillId="3" borderId="9" xfId="0" applyNumberFormat="1" applyFont="1" applyFill="1" applyBorder="1" applyAlignment="1">
      <alignment horizontal="center" vertical="top" wrapText="1"/>
    </xf>
    <xf numFmtId="166" fontId="4" fillId="0" borderId="20" xfId="0" applyNumberFormat="1" applyFont="1" applyFill="1" applyBorder="1" applyAlignment="1">
      <alignment horizontal="center" vertical="top" wrapText="1"/>
    </xf>
    <xf numFmtId="166" fontId="6" fillId="9" borderId="87" xfId="0" applyNumberFormat="1" applyFont="1" applyFill="1" applyBorder="1" applyAlignment="1">
      <alignment horizontal="center" vertical="top" wrapText="1"/>
    </xf>
    <xf numFmtId="166" fontId="4" fillId="0" borderId="0" xfId="0" applyNumberFormat="1" applyFont="1" applyBorder="1" applyAlignment="1">
      <alignment vertical="top"/>
    </xf>
    <xf numFmtId="3" fontId="4" fillId="6" borderId="0"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166" fontId="19" fillId="0" borderId="11"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39" xfId="0" applyNumberFormat="1" applyFont="1" applyFill="1" applyBorder="1" applyAlignment="1">
      <alignment horizontal="center" vertical="top"/>
    </xf>
    <xf numFmtId="3" fontId="6" fillId="6" borderId="58" xfId="0" applyNumberFormat="1" applyFont="1" applyFill="1" applyBorder="1" applyAlignment="1">
      <alignment horizontal="center" vertical="top"/>
    </xf>
    <xf numFmtId="3" fontId="4" fillId="6" borderId="34" xfId="0" applyNumberFormat="1" applyFont="1" applyFill="1" applyBorder="1" applyAlignment="1">
      <alignment horizontal="center"/>
    </xf>
    <xf numFmtId="0" fontId="4" fillId="0" borderId="13" xfId="0" applyFont="1" applyBorder="1" applyAlignment="1">
      <alignment horizontal="center" vertical="top"/>
    </xf>
    <xf numFmtId="3" fontId="4" fillId="6" borderId="31" xfId="0" applyNumberFormat="1" applyFont="1" applyFill="1" applyBorder="1" applyAlignment="1">
      <alignment horizontal="center" vertical="top"/>
    </xf>
    <xf numFmtId="166" fontId="34" fillId="9" borderId="65" xfId="0" applyNumberFormat="1" applyFont="1" applyFill="1" applyBorder="1" applyAlignment="1">
      <alignment horizontal="center" vertical="top"/>
    </xf>
    <xf numFmtId="166" fontId="4" fillId="0" borderId="61" xfId="0" applyNumberFormat="1" applyFont="1" applyFill="1" applyBorder="1" applyAlignment="1">
      <alignment horizontal="center" vertical="top"/>
    </xf>
    <xf numFmtId="166" fontId="4" fillId="0" borderId="38" xfId="0" applyNumberFormat="1" applyFont="1" applyBorder="1" applyAlignment="1">
      <alignment horizontal="center" vertical="top"/>
    </xf>
    <xf numFmtId="0" fontId="6" fillId="6" borderId="14" xfId="0" applyFont="1" applyFill="1" applyBorder="1" applyAlignment="1">
      <alignment horizontal="left" vertical="top" wrapText="1"/>
    </xf>
    <xf numFmtId="3" fontId="4" fillId="6" borderId="14" xfId="0" applyNumberFormat="1" applyFont="1" applyFill="1" applyBorder="1" applyAlignment="1">
      <alignment vertical="top"/>
    </xf>
    <xf numFmtId="165" fontId="4" fillId="6" borderId="57" xfId="0" applyNumberFormat="1" applyFont="1" applyFill="1" applyBorder="1" applyAlignment="1">
      <alignment horizontal="center" vertical="center" textRotation="90"/>
    </xf>
    <xf numFmtId="0" fontId="6" fillId="9" borderId="68" xfId="0" applyFont="1" applyFill="1" applyBorder="1" applyAlignment="1">
      <alignment horizontal="center" vertical="top"/>
    </xf>
    <xf numFmtId="166" fontId="6" fillId="3" borderId="84" xfId="0" applyNumberFormat="1" applyFont="1" applyFill="1" applyBorder="1" applyAlignment="1">
      <alignment horizontal="center" vertical="top" wrapText="1"/>
    </xf>
    <xf numFmtId="166" fontId="6" fillId="9" borderId="19" xfId="0" applyNumberFormat="1" applyFont="1" applyFill="1" applyBorder="1" applyAlignment="1">
      <alignment horizontal="center" vertical="top" wrapText="1"/>
    </xf>
    <xf numFmtId="3" fontId="4" fillId="6" borderId="110" xfId="0" applyNumberFormat="1" applyFont="1" applyFill="1" applyBorder="1" applyAlignment="1">
      <alignment vertical="top" wrapText="1"/>
    </xf>
    <xf numFmtId="49" fontId="4" fillId="6" borderId="97" xfId="0" applyNumberFormat="1" applyFont="1" applyFill="1" applyBorder="1" applyAlignment="1">
      <alignment horizontal="center" vertical="top"/>
    </xf>
    <xf numFmtId="49" fontId="4" fillId="6" borderId="94" xfId="0" applyNumberFormat="1" applyFont="1" applyFill="1" applyBorder="1" applyAlignment="1">
      <alignment horizontal="center" vertical="top"/>
    </xf>
    <xf numFmtId="49" fontId="4" fillId="6" borderId="113" xfId="0" applyNumberFormat="1" applyFont="1" applyFill="1" applyBorder="1" applyAlignment="1">
      <alignment horizontal="center" vertical="top"/>
    </xf>
    <xf numFmtId="0" fontId="4" fillId="6" borderId="10" xfId="0" applyFont="1" applyFill="1" applyBorder="1" applyAlignment="1">
      <alignment horizontal="left" vertical="top" wrapText="1"/>
    </xf>
    <xf numFmtId="3" fontId="4" fillId="6" borderId="15"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35"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4" fillId="6" borderId="62"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4" fillId="6" borderId="82" xfId="0" applyNumberFormat="1" applyFont="1" applyFill="1" applyBorder="1" applyAlignment="1">
      <alignment vertical="top" wrapText="1"/>
    </xf>
    <xf numFmtId="3" fontId="4" fillId="0" borderId="3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62" xfId="0" applyNumberFormat="1" applyFont="1" applyBorder="1" applyAlignment="1">
      <alignment horizontal="center" vertical="top"/>
    </xf>
    <xf numFmtId="3" fontId="4" fillId="0" borderId="28" xfId="0" applyNumberFormat="1" applyFont="1" applyBorder="1" applyAlignment="1">
      <alignment horizontal="center" vertical="top"/>
    </xf>
    <xf numFmtId="3" fontId="4" fillId="6" borderId="15" xfId="0" applyNumberFormat="1" applyFont="1" applyFill="1" applyBorder="1" applyAlignment="1">
      <alignment vertical="top" wrapText="1"/>
    </xf>
    <xf numFmtId="3" fontId="4" fillId="6" borderId="82" xfId="0" applyNumberFormat="1" applyFont="1" applyFill="1" applyBorder="1" applyAlignment="1">
      <alignment horizontal="left" vertical="top" wrapText="1"/>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3" fontId="4" fillId="6" borderId="10" xfId="0" applyNumberFormat="1" applyFont="1" applyFill="1" applyBorder="1" applyAlignment="1">
      <alignment vertical="top" wrapText="1"/>
    </xf>
    <xf numFmtId="49" fontId="4" fillId="6" borderId="85" xfId="0" applyNumberFormat="1" applyFont="1" applyFill="1" applyBorder="1" applyAlignment="1">
      <alignment vertical="top"/>
    </xf>
    <xf numFmtId="49" fontId="5" fillId="0" borderId="85" xfId="0" applyNumberFormat="1" applyFont="1" applyBorder="1" applyAlignment="1">
      <alignment horizontal="center" vertical="top" wrapText="1"/>
    </xf>
    <xf numFmtId="49" fontId="4" fillId="6" borderId="85" xfId="0" applyNumberFormat="1" applyFont="1" applyFill="1" applyBorder="1" applyAlignment="1">
      <alignment horizontal="center" vertical="top"/>
    </xf>
    <xf numFmtId="3" fontId="4" fillId="0" borderId="85" xfId="0" applyNumberFormat="1" applyFont="1" applyBorder="1" applyAlignment="1">
      <alignment horizontal="center" vertical="top"/>
    </xf>
    <xf numFmtId="3" fontId="10" fillId="6" borderId="85" xfId="0" applyNumberFormat="1" applyFont="1" applyFill="1" applyBorder="1" applyAlignment="1">
      <alignment horizontal="center" vertical="top"/>
    </xf>
    <xf numFmtId="3" fontId="5" fillId="6" borderId="85" xfId="0" applyNumberFormat="1" applyFont="1" applyFill="1" applyBorder="1" applyAlignment="1">
      <alignment horizontal="center" vertical="top"/>
    </xf>
    <xf numFmtId="0" fontId="19" fillId="6" borderId="85" xfId="0" applyNumberFormat="1" applyFont="1" applyFill="1" applyBorder="1" applyAlignment="1">
      <alignment horizontal="center" vertical="top"/>
    </xf>
    <xf numFmtId="3" fontId="5" fillId="0" borderId="85" xfId="0" applyNumberFormat="1" applyFont="1" applyFill="1" applyBorder="1" applyAlignment="1">
      <alignment horizontal="center" vertical="top"/>
    </xf>
    <xf numFmtId="0" fontId="16" fillId="0" borderId="21" xfId="0" applyFont="1" applyBorder="1" applyAlignment="1">
      <alignment vertical="top" wrapText="1"/>
    </xf>
    <xf numFmtId="3" fontId="4" fillId="6" borderId="21" xfId="0" applyNumberFormat="1" applyFont="1" applyFill="1" applyBorder="1" applyAlignment="1">
      <alignment vertical="top"/>
    </xf>
    <xf numFmtId="3" fontId="20" fillId="0" borderId="6" xfId="0" applyNumberFormat="1" applyFont="1" applyBorder="1" applyAlignment="1">
      <alignment vertical="top"/>
    </xf>
    <xf numFmtId="3" fontId="25" fillId="6" borderId="85" xfId="0" applyNumberFormat="1" applyFont="1" applyFill="1" applyBorder="1" applyAlignment="1">
      <alignment horizontal="center" vertical="top"/>
    </xf>
    <xf numFmtId="3" fontId="20" fillId="0" borderId="25" xfId="0" applyNumberFormat="1" applyFont="1" applyBorder="1" applyAlignment="1">
      <alignment vertical="top"/>
    </xf>
    <xf numFmtId="0" fontId="4" fillId="0" borderId="29" xfId="0" applyFont="1" applyBorder="1" applyAlignment="1">
      <alignment horizontal="center" vertical="center" textRotation="90" wrapText="1"/>
    </xf>
    <xf numFmtId="3" fontId="4" fillId="6" borderId="15" xfId="0" applyNumberFormat="1" applyFont="1" applyFill="1" applyBorder="1" applyAlignment="1">
      <alignment vertical="top" wrapText="1"/>
    </xf>
    <xf numFmtId="166" fontId="4" fillId="6" borderId="31" xfId="0" applyNumberFormat="1" applyFont="1" applyFill="1" applyBorder="1" applyAlignment="1">
      <alignment horizontal="center" vertical="top" wrapText="1"/>
    </xf>
    <xf numFmtId="166" fontId="4" fillId="6" borderId="52" xfId="0" applyNumberFormat="1" applyFont="1" applyFill="1" applyBorder="1" applyAlignment="1">
      <alignment horizontal="center" vertical="top" wrapText="1"/>
    </xf>
    <xf numFmtId="166" fontId="4" fillId="6" borderId="20" xfId="0" applyNumberFormat="1" applyFont="1" applyFill="1" applyBorder="1" applyAlignment="1">
      <alignment horizontal="center" vertical="top" wrapText="1"/>
    </xf>
    <xf numFmtId="0" fontId="4" fillId="6" borderId="12" xfId="0" applyFont="1" applyFill="1" applyBorder="1" applyAlignment="1">
      <alignment horizontal="center" vertical="top"/>
    </xf>
    <xf numFmtId="0" fontId="4" fillId="6" borderId="93" xfId="0" applyFont="1" applyFill="1" applyBorder="1" applyAlignment="1">
      <alignment horizontal="center" vertical="top"/>
    </xf>
    <xf numFmtId="0" fontId="4" fillId="6" borderId="39" xfId="0" applyFont="1" applyFill="1" applyBorder="1" applyAlignment="1">
      <alignment horizontal="center" vertical="top"/>
    </xf>
    <xf numFmtId="0" fontId="4" fillId="0" borderId="34" xfId="0" applyFont="1" applyFill="1" applyBorder="1" applyAlignment="1">
      <alignment horizontal="left" vertical="top" wrapText="1"/>
    </xf>
    <xf numFmtId="0" fontId="4" fillId="0" borderId="57" xfId="0" applyFont="1" applyFill="1" applyBorder="1" applyAlignment="1">
      <alignment horizontal="center" vertical="top"/>
    </xf>
    <xf numFmtId="0" fontId="22" fillId="0" borderId="34" xfId="0" applyFont="1" applyBorder="1" applyAlignment="1">
      <alignment vertical="top" wrapText="1"/>
    </xf>
    <xf numFmtId="0" fontId="19" fillId="6" borderId="99" xfId="0" applyNumberFormat="1" applyFont="1" applyFill="1" applyBorder="1" applyAlignment="1">
      <alignment horizontal="center" vertical="top"/>
    </xf>
    <xf numFmtId="0" fontId="4" fillId="6" borderId="40" xfId="0" applyNumberFormat="1" applyFont="1" applyFill="1" applyBorder="1" applyAlignment="1">
      <alignment horizontal="center" vertical="top"/>
    </xf>
    <xf numFmtId="0" fontId="4" fillId="6" borderId="96" xfId="0" applyNumberFormat="1" applyFont="1" applyFill="1" applyBorder="1" applyAlignment="1">
      <alignment horizontal="center" vertical="top"/>
    </xf>
    <xf numFmtId="0" fontId="4" fillId="6" borderId="89" xfId="0" applyNumberFormat="1" applyFont="1" applyFill="1" applyBorder="1" applyAlignment="1">
      <alignment horizontal="center" vertical="top"/>
    </xf>
    <xf numFmtId="0" fontId="4" fillId="6" borderId="45" xfId="0" applyNumberFormat="1" applyFont="1" applyFill="1" applyBorder="1" applyAlignment="1">
      <alignment horizontal="center" vertical="top"/>
    </xf>
    <xf numFmtId="0" fontId="4" fillId="6" borderId="57" xfId="0" applyNumberFormat="1" applyFont="1" applyFill="1" applyBorder="1" applyAlignment="1">
      <alignment horizontal="center" vertical="top"/>
    </xf>
    <xf numFmtId="3" fontId="4" fillId="0" borderId="91" xfId="0" applyNumberFormat="1" applyFont="1" applyBorder="1" applyAlignment="1">
      <alignment horizontal="center" vertical="top"/>
    </xf>
    <xf numFmtId="3" fontId="4" fillId="0" borderId="105" xfId="0" applyNumberFormat="1" applyFont="1" applyBorder="1" applyAlignment="1">
      <alignment horizontal="center" vertical="top"/>
    </xf>
    <xf numFmtId="3" fontId="4" fillId="0" borderId="18" xfId="0" applyNumberFormat="1" applyFont="1" applyBorder="1" applyAlignment="1">
      <alignment horizontal="center" vertical="top"/>
    </xf>
    <xf numFmtId="3" fontId="5" fillId="6" borderId="40" xfId="0" applyNumberFormat="1" applyFont="1" applyFill="1" applyBorder="1" applyAlignment="1">
      <alignment vertical="top" wrapText="1"/>
    </xf>
    <xf numFmtId="166" fontId="4" fillId="6" borderId="53" xfId="0" applyNumberFormat="1" applyFont="1" applyFill="1" applyBorder="1" applyAlignment="1">
      <alignment horizontal="center" vertical="top" wrapText="1"/>
    </xf>
    <xf numFmtId="166" fontId="6" fillId="0" borderId="0" xfId="0" applyNumberFormat="1" applyFont="1" applyFill="1" applyBorder="1" applyAlignment="1">
      <alignment horizontal="center" vertical="top" wrapText="1"/>
    </xf>
    <xf numFmtId="165" fontId="4" fillId="6" borderId="91" xfId="0" applyNumberFormat="1" applyFont="1" applyFill="1" applyBorder="1" applyAlignment="1">
      <alignment horizontal="center" vertical="top" wrapText="1"/>
    </xf>
    <xf numFmtId="165" fontId="4" fillId="6" borderId="45" xfId="0" applyNumberFormat="1" applyFont="1" applyFill="1" applyBorder="1" applyAlignment="1">
      <alignment horizontal="center" vertical="top" wrapText="1"/>
    </xf>
    <xf numFmtId="165" fontId="4" fillId="6" borderId="105" xfId="0" applyNumberFormat="1" applyFont="1" applyFill="1" applyBorder="1" applyAlignment="1">
      <alignment horizontal="center" vertical="top" wrapText="1"/>
    </xf>
    <xf numFmtId="0" fontId="4" fillId="6" borderId="10"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6" borderId="46" xfId="0" applyFont="1" applyFill="1" applyBorder="1" applyAlignment="1">
      <alignment horizontal="center" vertical="top"/>
    </xf>
    <xf numFmtId="166" fontId="4" fillId="6" borderId="46" xfId="0" applyNumberFormat="1" applyFont="1" applyFill="1" applyBorder="1" applyAlignment="1">
      <alignment horizontal="center" vertical="top"/>
    </xf>
    <xf numFmtId="166" fontId="19" fillId="6" borderId="86" xfId="0" applyNumberFormat="1" applyFont="1" applyFill="1" applyBorder="1" applyAlignment="1">
      <alignment horizontal="center" vertical="top"/>
    </xf>
    <xf numFmtId="166" fontId="4" fillId="6" borderId="46" xfId="0" applyNumberFormat="1" applyFont="1" applyFill="1" applyBorder="1" applyAlignment="1">
      <alignment horizontal="center" vertical="center"/>
    </xf>
    <xf numFmtId="166" fontId="4" fillId="6" borderId="45" xfId="0" applyNumberFormat="1" applyFont="1" applyFill="1" applyBorder="1" applyAlignment="1">
      <alignment horizontal="center" vertical="center"/>
    </xf>
    <xf numFmtId="166" fontId="4" fillId="6" borderId="86" xfId="0" applyNumberFormat="1" applyFont="1" applyFill="1" applyBorder="1" applyAlignment="1">
      <alignment horizontal="center" vertical="center"/>
    </xf>
    <xf numFmtId="165" fontId="4" fillId="6" borderId="91" xfId="0" applyNumberFormat="1" applyFont="1" applyFill="1" applyBorder="1" applyAlignment="1">
      <alignment horizontal="center" vertical="center" textRotation="90"/>
    </xf>
    <xf numFmtId="165" fontId="4" fillId="6" borderId="45" xfId="0" applyNumberFormat="1" applyFont="1" applyFill="1" applyBorder="1" applyAlignment="1">
      <alignment horizontal="center" vertical="center" textRotation="90"/>
    </xf>
    <xf numFmtId="165" fontId="4" fillId="6" borderId="105" xfId="0" applyNumberFormat="1" applyFont="1" applyFill="1" applyBorder="1" applyAlignment="1">
      <alignment horizontal="center" vertical="center" textRotation="90"/>
    </xf>
    <xf numFmtId="166" fontId="4" fillId="6" borderId="45"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8" xfId="0" applyNumberFormat="1" applyFont="1" applyFill="1" applyBorder="1" applyAlignment="1">
      <alignment vertical="top"/>
    </xf>
    <xf numFmtId="0" fontId="4" fillId="0" borderId="51" xfId="0" applyFont="1" applyBorder="1" applyAlignment="1">
      <alignment vertical="center" wrapText="1"/>
    </xf>
    <xf numFmtId="0" fontId="4" fillId="10" borderId="34" xfId="0" applyFont="1" applyFill="1" applyBorder="1" applyAlignment="1">
      <alignment vertical="center" wrapText="1"/>
    </xf>
    <xf numFmtId="3" fontId="19" fillId="6" borderId="0" xfId="0" applyNumberFormat="1" applyFont="1" applyFill="1" applyBorder="1" applyAlignment="1">
      <alignment horizontal="center" vertical="top"/>
    </xf>
    <xf numFmtId="3" fontId="5" fillId="9" borderId="25" xfId="0" applyNumberFormat="1" applyFont="1" applyFill="1" applyBorder="1" applyAlignment="1">
      <alignment horizontal="center" vertical="top" wrapText="1"/>
    </xf>
    <xf numFmtId="166" fontId="35" fillId="6" borderId="14" xfId="0" applyNumberFormat="1" applyFont="1" applyFill="1" applyBorder="1" applyAlignment="1">
      <alignment horizontal="center" vertical="top"/>
    </xf>
    <xf numFmtId="166" fontId="35" fillId="6" borderId="50" xfId="0" applyNumberFormat="1" applyFont="1" applyFill="1" applyBorder="1" applyAlignment="1">
      <alignment horizontal="center" vertical="top"/>
    </xf>
    <xf numFmtId="166" fontId="34" fillId="9" borderId="25"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4" fillId="6" borderId="11" xfId="0" applyNumberFormat="1" applyFont="1" applyFill="1" applyBorder="1" applyAlignment="1">
      <alignment horizontal="left" vertical="top" wrapText="1"/>
    </xf>
    <xf numFmtId="3" fontId="6" fillId="5" borderId="12"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3" fontId="6" fillId="9" borderId="12" xfId="0" applyNumberFormat="1" applyFont="1" applyFill="1" applyBorder="1" applyAlignment="1">
      <alignment horizontal="center" vertical="top"/>
    </xf>
    <xf numFmtId="3" fontId="19" fillId="6" borderId="3" xfId="0" applyNumberFormat="1" applyFont="1" applyFill="1" applyBorder="1" applyAlignment="1">
      <alignment horizontal="center" vertical="top"/>
    </xf>
    <xf numFmtId="166" fontId="19" fillId="6" borderId="3" xfId="0" applyNumberFormat="1" applyFont="1" applyFill="1" applyBorder="1" applyAlignment="1">
      <alignment horizontal="center" vertical="top"/>
    </xf>
    <xf numFmtId="166" fontId="19" fillId="6" borderId="6" xfId="0" applyNumberFormat="1" applyFont="1" applyFill="1" applyBorder="1" applyAlignment="1">
      <alignment horizontal="center" vertical="top"/>
    </xf>
    <xf numFmtId="166" fontId="4" fillId="6" borderId="20" xfId="0" applyNumberFormat="1" applyFont="1" applyFill="1" applyBorder="1" applyAlignment="1">
      <alignment horizontal="center" vertical="top"/>
    </xf>
    <xf numFmtId="166" fontId="19" fillId="6" borderId="69" xfId="0" applyNumberFormat="1" applyFont="1" applyFill="1" applyBorder="1" applyAlignment="1">
      <alignment horizontal="center" vertical="top"/>
    </xf>
    <xf numFmtId="166" fontId="19" fillId="6" borderId="7" xfId="0" applyNumberFormat="1" applyFont="1" applyFill="1" applyBorder="1" applyAlignment="1">
      <alignment horizontal="center" vertical="top"/>
    </xf>
    <xf numFmtId="3" fontId="19" fillId="6" borderId="11" xfId="0" applyNumberFormat="1" applyFont="1" applyFill="1" applyBorder="1" applyAlignment="1">
      <alignment horizontal="center" vertical="top"/>
    </xf>
    <xf numFmtId="3" fontId="19" fillId="6" borderId="22" xfId="0" applyNumberFormat="1" applyFont="1" applyFill="1" applyBorder="1" applyAlignment="1">
      <alignment horizontal="center" vertical="top"/>
    </xf>
    <xf numFmtId="166" fontId="4" fillId="6" borderId="69" xfId="0" applyNumberFormat="1" applyFont="1" applyFill="1" applyBorder="1" applyAlignment="1">
      <alignment horizontal="center" vertical="top"/>
    </xf>
    <xf numFmtId="0" fontId="20" fillId="0" borderId="104" xfId="0" applyFont="1" applyBorder="1" applyAlignment="1">
      <alignment vertical="top" wrapText="1"/>
    </xf>
    <xf numFmtId="3" fontId="6" fillId="5" borderId="11"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0" fontId="0" fillId="0" borderId="104" xfId="0" applyBorder="1" applyAlignment="1">
      <alignment vertical="top" wrapText="1"/>
    </xf>
    <xf numFmtId="0" fontId="20" fillId="6" borderId="82" xfId="0" applyFont="1" applyFill="1" applyBorder="1" applyAlignment="1">
      <alignment vertical="top" wrapText="1"/>
    </xf>
    <xf numFmtId="0" fontId="20" fillId="0" borderId="89" xfId="0" applyFont="1" applyBorder="1" applyAlignment="1">
      <alignment vertical="top" wrapText="1"/>
    </xf>
    <xf numFmtId="0" fontId="38" fillId="0" borderId="89" xfId="0" applyFont="1" applyBorder="1" applyAlignment="1">
      <alignment vertical="top" wrapText="1"/>
    </xf>
    <xf numFmtId="166" fontId="19" fillId="6" borderId="40" xfId="0" applyNumberFormat="1" applyFont="1" applyFill="1" applyBorder="1" applyAlignment="1">
      <alignment horizontal="center" vertical="center"/>
    </xf>
    <xf numFmtId="166" fontId="19" fillId="6" borderId="85" xfId="0" applyNumberFormat="1" applyFont="1" applyFill="1" applyBorder="1" applyAlignment="1">
      <alignment horizontal="center" vertical="center"/>
    </xf>
    <xf numFmtId="3" fontId="4" fillId="6" borderId="82" xfId="0" applyNumberFormat="1" applyFont="1" applyFill="1" applyBorder="1" applyAlignment="1">
      <alignment horizontal="left" vertical="top" wrapText="1"/>
    </xf>
    <xf numFmtId="166" fontId="19" fillId="6" borderId="38" xfId="0" applyNumberFormat="1" applyFont="1" applyFill="1" applyBorder="1" applyAlignment="1">
      <alignment horizontal="center" vertical="top"/>
    </xf>
    <xf numFmtId="49" fontId="4" fillId="6" borderId="79" xfId="0" applyNumberFormat="1" applyFont="1" applyFill="1" applyBorder="1" applyAlignment="1">
      <alignment horizontal="left" vertical="top"/>
    </xf>
    <xf numFmtId="3" fontId="4" fillId="6" borderId="89" xfId="0" applyNumberFormat="1" applyFont="1" applyFill="1" applyBorder="1" applyAlignment="1">
      <alignment horizontal="left" vertical="top"/>
    </xf>
    <xf numFmtId="3" fontId="4" fillId="6" borderId="45" xfId="0" applyNumberFormat="1" applyFont="1" applyFill="1" applyBorder="1" applyAlignment="1">
      <alignment horizontal="left" vertical="top"/>
    </xf>
    <xf numFmtId="0" fontId="4" fillId="0" borderId="89" xfId="0" applyFont="1" applyBorder="1" applyAlignment="1">
      <alignment horizontal="center" vertical="top" wrapText="1"/>
    </xf>
    <xf numFmtId="0" fontId="4" fillId="0" borderId="89" xfId="0" applyFont="1" applyBorder="1" applyAlignment="1">
      <alignment horizontal="left" vertical="top" wrapText="1"/>
    </xf>
    <xf numFmtId="166" fontId="19" fillId="6" borderId="37" xfId="0" applyNumberFormat="1" applyFont="1" applyFill="1" applyBorder="1" applyAlignment="1">
      <alignment horizontal="center" vertical="top"/>
    </xf>
    <xf numFmtId="166" fontId="19" fillId="6" borderId="57" xfId="0" applyNumberFormat="1" applyFont="1" applyFill="1" applyBorder="1" applyAlignment="1">
      <alignment horizontal="center" vertical="top"/>
    </xf>
    <xf numFmtId="166" fontId="19" fillId="6" borderId="11" xfId="0" applyNumberFormat="1" applyFont="1" applyFill="1" applyBorder="1" applyAlignment="1">
      <alignment horizontal="center" vertical="center"/>
    </xf>
    <xf numFmtId="3" fontId="4" fillId="0" borderId="13" xfId="0" applyNumberFormat="1" applyFont="1" applyFill="1" applyBorder="1" applyAlignment="1">
      <alignment horizontal="center" vertical="top" wrapText="1"/>
    </xf>
    <xf numFmtId="3" fontId="6" fillId="4" borderId="10"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10" fillId="6" borderId="0" xfId="0" applyNumberFormat="1" applyFont="1" applyFill="1" applyBorder="1" applyAlignment="1">
      <alignment horizontal="center" vertical="top"/>
    </xf>
    <xf numFmtId="3" fontId="10" fillId="0" borderId="114" xfId="0" applyNumberFormat="1" applyFont="1" applyFill="1" applyBorder="1" applyAlignment="1">
      <alignment horizontal="center" vertical="top"/>
    </xf>
    <xf numFmtId="3" fontId="40" fillId="6" borderId="11" xfId="0" applyNumberFormat="1" applyFont="1" applyFill="1" applyBorder="1" applyAlignment="1">
      <alignment horizontal="center" vertical="top" wrapText="1"/>
    </xf>
    <xf numFmtId="3" fontId="34" fillId="6" borderId="12" xfId="0" applyNumberFormat="1" applyFont="1" applyFill="1" applyBorder="1" applyAlignment="1">
      <alignment horizontal="center" vertical="top"/>
    </xf>
    <xf numFmtId="3" fontId="35" fillId="6" borderId="38" xfId="0" applyNumberFormat="1" applyFont="1" applyFill="1" applyBorder="1" applyAlignment="1">
      <alignment horizontal="center" vertical="top" wrapText="1"/>
    </xf>
    <xf numFmtId="166" fontId="35" fillId="6" borderId="37" xfId="0" applyNumberFormat="1" applyFont="1" applyFill="1" applyBorder="1" applyAlignment="1">
      <alignment horizontal="center" vertical="top"/>
    </xf>
    <xf numFmtId="0" fontId="39" fillId="6" borderId="35" xfId="0" applyFont="1" applyFill="1" applyBorder="1" applyAlignment="1">
      <alignment horizontal="left" vertical="top" wrapText="1"/>
    </xf>
    <xf numFmtId="3" fontId="35" fillId="6" borderId="14" xfId="0" applyNumberFormat="1" applyFont="1" applyFill="1" applyBorder="1" applyAlignment="1">
      <alignment horizontal="left" vertical="top" wrapText="1"/>
    </xf>
    <xf numFmtId="3" fontId="35" fillId="6" borderId="50" xfId="0" applyNumberFormat="1" applyFont="1" applyFill="1" applyBorder="1" applyAlignment="1">
      <alignment horizontal="center" vertical="top" wrapText="1"/>
    </xf>
    <xf numFmtId="166" fontId="35" fillId="6" borderId="49" xfId="0" applyNumberFormat="1" applyFont="1" applyFill="1" applyBorder="1" applyAlignment="1">
      <alignment horizontal="center" vertical="top"/>
    </xf>
    <xf numFmtId="3" fontId="39" fillId="6" borderId="41" xfId="0" applyNumberFormat="1" applyFont="1" applyFill="1" applyBorder="1" applyAlignment="1">
      <alignment horizontal="center" vertical="top"/>
    </xf>
    <xf numFmtId="3" fontId="39" fillId="6" borderId="18" xfId="0" applyNumberFormat="1" applyFont="1" applyFill="1" applyBorder="1" applyAlignment="1">
      <alignment horizontal="center" vertical="top"/>
    </xf>
    <xf numFmtId="3" fontId="40" fillId="6" borderId="57" xfId="0" applyNumberFormat="1" applyFont="1" applyFill="1" applyBorder="1" applyAlignment="1">
      <alignment horizontal="center" vertical="top" wrapText="1"/>
    </xf>
    <xf numFmtId="3" fontId="34" fillId="6" borderId="58" xfId="0" applyNumberFormat="1" applyFont="1" applyFill="1" applyBorder="1" applyAlignment="1">
      <alignment horizontal="center" vertical="top"/>
    </xf>
    <xf numFmtId="3" fontId="35" fillId="6" borderId="38" xfId="0" applyNumberFormat="1" applyFont="1" applyFill="1" applyBorder="1" applyAlignment="1">
      <alignment horizontal="left" vertical="top" wrapText="1"/>
    </xf>
    <xf numFmtId="166" fontId="35" fillId="6" borderId="38" xfId="0" applyNumberFormat="1" applyFont="1" applyFill="1" applyBorder="1" applyAlignment="1">
      <alignment horizontal="center" vertical="top"/>
    </xf>
    <xf numFmtId="3" fontId="39" fillId="0" borderId="57" xfId="0" applyNumberFormat="1" applyFont="1" applyFill="1" applyBorder="1" applyAlignment="1">
      <alignment horizontal="center" vertical="top"/>
    </xf>
    <xf numFmtId="3" fontId="39" fillId="0" borderId="59" xfId="0" applyNumberFormat="1" applyFont="1" applyFill="1" applyBorder="1" applyAlignment="1">
      <alignment horizontal="center" vertical="top"/>
    </xf>
    <xf numFmtId="3" fontId="39" fillId="0" borderId="99" xfId="0" applyNumberFormat="1" applyFont="1" applyFill="1" applyBorder="1" applyAlignment="1">
      <alignment horizontal="center" vertical="top"/>
    </xf>
    <xf numFmtId="3" fontId="10" fillId="6" borderId="33" xfId="0" applyNumberFormat="1" applyFont="1" applyFill="1" applyBorder="1" applyAlignment="1">
      <alignment horizontal="center" vertical="top"/>
    </xf>
    <xf numFmtId="0" fontId="19" fillId="6" borderId="14" xfId="0" applyFont="1" applyFill="1" applyBorder="1" applyAlignment="1">
      <alignment vertical="top"/>
    </xf>
    <xf numFmtId="3" fontId="10" fillId="0" borderId="112" xfId="0" applyNumberFormat="1" applyFont="1" applyFill="1" applyBorder="1" applyAlignment="1">
      <alignment horizontal="center" vertical="top"/>
    </xf>
    <xf numFmtId="3" fontId="10" fillId="0" borderId="113"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4" fillId="6" borderId="2"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0" fontId="16" fillId="0" borderId="11" xfId="0" applyFont="1" applyBorder="1" applyAlignment="1">
      <alignment horizontal="left" vertical="top" wrapText="1"/>
    </xf>
    <xf numFmtId="3" fontId="4" fillId="6" borderId="10" xfId="0" applyNumberFormat="1" applyFont="1" applyFill="1" applyBorder="1" applyAlignment="1">
      <alignmen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4" fillId="6" borderId="62"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4" fillId="0" borderId="10" xfId="0" applyNumberFormat="1" applyFont="1" applyBorder="1" applyAlignment="1">
      <alignment vertical="top" wrapText="1"/>
    </xf>
    <xf numFmtId="3" fontId="4" fillId="0" borderId="21" xfId="0" applyNumberFormat="1" applyFont="1" applyBorder="1" applyAlignment="1">
      <alignment vertical="top" wrapText="1"/>
    </xf>
    <xf numFmtId="3" fontId="6" fillId="0" borderId="12" xfId="0" applyNumberFormat="1" applyFont="1" applyFill="1" applyBorder="1" applyAlignment="1">
      <alignment horizontal="center" vertical="top"/>
    </xf>
    <xf numFmtId="3" fontId="10" fillId="6" borderId="40" xfId="0" applyNumberFormat="1" applyFont="1" applyFill="1" applyBorder="1" applyAlignment="1">
      <alignment horizontal="left" vertical="top" wrapText="1"/>
    </xf>
    <xf numFmtId="0" fontId="0" fillId="6" borderId="14" xfId="0" applyFill="1" applyBorder="1" applyAlignment="1">
      <alignment vertical="top" wrapText="1"/>
    </xf>
    <xf numFmtId="0" fontId="4" fillId="6" borderId="35" xfId="0" applyFont="1" applyFill="1" applyBorder="1" applyAlignment="1">
      <alignment horizontal="left" vertical="top" wrapText="1"/>
    </xf>
    <xf numFmtId="3" fontId="19" fillId="6" borderId="10" xfId="0" applyNumberFormat="1" applyFont="1" applyFill="1" applyBorder="1" applyAlignment="1">
      <alignment vertical="top" wrapText="1"/>
    </xf>
    <xf numFmtId="3" fontId="6" fillId="9" borderId="13" xfId="0" applyNumberFormat="1" applyFont="1" applyFill="1" applyBorder="1" applyAlignment="1">
      <alignment horizontal="right" vertical="top" wrapText="1"/>
    </xf>
    <xf numFmtId="166" fontId="6" fillId="9" borderId="49" xfId="0" applyNumberFormat="1" applyFont="1" applyFill="1" applyBorder="1" applyAlignment="1">
      <alignment horizontal="center" vertical="top"/>
    </xf>
    <xf numFmtId="166" fontId="6" fillId="9" borderId="40" xfId="0" applyNumberFormat="1" applyFont="1" applyFill="1" applyBorder="1" applyAlignment="1">
      <alignment horizontal="center" vertical="top"/>
    </xf>
    <xf numFmtId="166" fontId="6" fillId="9" borderId="67" xfId="0" applyNumberFormat="1" applyFont="1" applyFill="1" applyBorder="1" applyAlignment="1">
      <alignment horizontal="center" vertical="top"/>
    </xf>
    <xf numFmtId="3" fontId="19" fillId="6" borderId="25" xfId="0" applyNumberFormat="1" applyFont="1" applyFill="1" applyBorder="1" applyAlignment="1">
      <alignment horizontal="left" vertical="top" wrapText="1"/>
    </xf>
    <xf numFmtId="3" fontId="10" fillId="0" borderId="14" xfId="0" applyNumberFormat="1" applyFont="1" applyFill="1" applyBorder="1" applyAlignment="1">
      <alignment horizontal="center" vertical="top"/>
    </xf>
    <xf numFmtId="3" fontId="6" fillId="4" borderId="10"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4" borderId="2" xfId="0" applyNumberFormat="1" applyFont="1" applyFill="1" applyBorder="1" applyAlignment="1">
      <alignment horizontal="center" vertical="top"/>
    </xf>
    <xf numFmtId="0" fontId="16" fillId="0" borderId="11" xfId="0" applyFont="1" applyBorder="1" applyAlignment="1">
      <alignment horizontal="left" vertical="top" wrapText="1"/>
    </xf>
    <xf numFmtId="3" fontId="4" fillId="6" borderId="10" xfId="0" applyNumberFormat="1" applyFont="1" applyFill="1" applyBorder="1" applyAlignment="1">
      <alignmen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62"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6" fillId="0" borderId="12" xfId="0" applyNumberFormat="1" applyFont="1" applyFill="1" applyBorder="1" applyAlignment="1">
      <alignment horizontal="center" vertical="top"/>
    </xf>
    <xf numFmtId="3" fontId="10" fillId="6" borderId="40" xfId="0" applyNumberFormat="1" applyFont="1" applyFill="1" applyBorder="1" applyAlignment="1">
      <alignment horizontal="left" vertical="top" wrapText="1"/>
    </xf>
    <xf numFmtId="3" fontId="6" fillId="6" borderId="58" xfId="0" applyNumberFormat="1" applyFont="1" applyFill="1" applyBorder="1" applyAlignment="1">
      <alignment horizontal="center" vertical="top"/>
    </xf>
    <xf numFmtId="0" fontId="4" fillId="6" borderId="35" xfId="0" applyFont="1" applyFill="1" applyBorder="1" applyAlignment="1">
      <alignment horizontal="left" vertical="top" wrapText="1"/>
    </xf>
    <xf numFmtId="3" fontId="6" fillId="4" borderId="35" xfId="0" applyNumberFormat="1" applyFont="1" applyFill="1" applyBorder="1" applyAlignment="1">
      <alignment horizontal="center" vertical="top"/>
    </xf>
    <xf numFmtId="3" fontId="6" fillId="5" borderId="36" xfId="0" applyNumberFormat="1" applyFont="1" applyFill="1" applyBorder="1" applyAlignment="1">
      <alignment horizontal="center" vertical="top"/>
    </xf>
    <xf numFmtId="3" fontId="6" fillId="6" borderId="59" xfId="0" applyNumberFormat="1" applyFont="1" applyFill="1" applyBorder="1" applyAlignment="1">
      <alignment horizontal="center" vertical="top"/>
    </xf>
    <xf numFmtId="3" fontId="12" fillId="6" borderId="36" xfId="0" applyNumberFormat="1" applyFont="1" applyFill="1" applyBorder="1" applyAlignment="1">
      <alignment horizontal="center" vertical="top" wrapText="1"/>
    </xf>
    <xf numFmtId="3" fontId="5" fillId="0" borderId="0" xfId="0" applyNumberFormat="1" applyFont="1" applyAlignment="1">
      <alignment horizontal="center" vertical="top"/>
    </xf>
    <xf numFmtId="3" fontId="6" fillId="6" borderId="3" xfId="0" applyNumberFormat="1" applyFont="1" applyFill="1" applyBorder="1" applyAlignment="1">
      <alignment horizontal="left" vertical="top" wrapText="1"/>
    </xf>
    <xf numFmtId="3" fontId="6" fillId="6" borderId="11" xfId="0" applyNumberFormat="1" applyFont="1" applyFill="1" applyBorder="1" applyAlignment="1">
      <alignment horizontal="left" vertical="top" wrapText="1"/>
    </xf>
    <xf numFmtId="3" fontId="6" fillId="6" borderId="57" xfId="0" applyNumberFormat="1" applyFont="1" applyFill="1" applyBorder="1" applyAlignment="1">
      <alignment horizontal="left" vertical="top" wrapText="1"/>
    </xf>
    <xf numFmtId="0" fontId="6" fillId="6" borderId="40" xfId="0" applyFont="1" applyFill="1" applyBorder="1" applyAlignment="1">
      <alignment horizontal="left" vertical="top" wrapText="1"/>
    </xf>
    <xf numFmtId="0" fontId="6" fillId="6" borderId="11" xfId="0" applyFont="1" applyFill="1" applyBorder="1" applyAlignment="1">
      <alignment horizontal="left" vertical="top" wrapText="1"/>
    </xf>
    <xf numFmtId="0" fontId="4" fillId="0" borderId="1" xfId="0" applyFont="1" applyBorder="1" applyAlignment="1">
      <alignment horizontal="right" vertical="top"/>
    </xf>
    <xf numFmtId="3" fontId="4" fillId="0" borderId="2" xfId="0" applyNumberFormat="1" applyFont="1" applyBorder="1" applyAlignment="1">
      <alignment horizontal="center" vertical="center" textRotation="90" shrinkToFit="1"/>
    </xf>
    <xf numFmtId="3" fontId="4" fillId="0" borderId="10" xfId="0" applyNumberFormat="1" applyFont="1" applyBorder="1" applyAlignment="1">
      <alignment horizontal="center" vertical="center" textRotation="90" shrinkToFit="1"/>
    </xf>
    <xf numFmtId="3" fontId="4" fillId="0" borderId="21" xfId="0" applyNumberFormat="1" applyFont="1" applyBorder="1" applyAlignment="1">
      <alignment horizontal="center" vertical="center" textRotation="90" shrinkToFit="1"/>
    </xf>
    <xf numFmtId="3" fontId="4" fillId="0" borderId="3" xfId="0" applyNumberFormat="1" applyFont="1" applyBorder="1" applyAlignment="1">
      <alignment horizontal="center" vertical="center" textRotation="90" shrinkToFit="1"/>
    </xf>
    <xf numFmtId="3" fontId="4" fillId="0" borderId="11" xfId="0" applyNumberFormat="1" applyFont="1" applyBorder="1" applyAlignment="1">
      <alignment horizontal="center" vertical="center" textRotation="90" shrinkToFit="1"/>
    </xf>
    <xf numFmtId="3" fontId="4" fillId="0" borderId="22"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shrinkToFit="1"/>
    </xf>
    <xf numFmtId="3" fontId="4" fillId="0" borderId="12" xfId="0" applyNumberFormat="1" applyFont="1" applyBorder="1" applyAlignment="1">
      <alignment horizontal="center" vertical="center" shrinkToFit="1"/>
    </xf>
    <xf numFmtId="3" fontId="4" fillId="0" borderId="23" xfId="0" applyNumberFormat="1" applyFont="1" applyBorder="1" applyAlignment="1">
      <alignment horizontal="center" vertical="center" shrinkToFit="1"/>
    </xf>
    <xf numFmtId="0" fontId="8" fillId="3" borderId="31"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41" xfId="0" applyFont="1" applyFill="1" applyBorder="1" applyAlignment="1">
      <alignment horizontal="left" vertical="top" wrapText="1"/>
    </xf>
    <xf numFmtId="0" fontId="6" fillId="5" borderId="20" xfId="0" applyFont="1" applyFill="1" applyBorder="1" applyAlignment="1">
      <alignment horizontal="left" vertical="top" wrapText="1"/>
    </xf>
    <xf numFmtId="0" fontId="4" fillId="0" borderId="7"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6" fillId="0" borderId="8" xfId="0" applyFont="1" applyBorder="1" applyAlignment="1">
      <alignment horizontal="center" vertical="center"/>
    </xf>
    <xf numFmtId="0" fontId="6" fillId="0" borderId="84" xfId="0" applyFont="1" applyBorder="1" applyAlignment="1">
      <alignment horizontal="center" vertical="center"/>
    </xf>
    <xf numFmtId="0" fontId="6" fillId="0" borderId="9" xfId="0" applyFont="1" applyBorder="1" applyAlignment="1">
      <alignment horizontal="center" vertical="center"/>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6" fillId="2" borderId="5" xfId="0" applyNumberFormat="1" applyFont="1" applyFill="1" applyBorder="1" applyAlignment="1">
      <alignment horizontal="left" vertical="top" wrapText="1"/>
    </xf>
    <xf numFmtId="49" fontId="6" fillId="2" borderId="30"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3" fontId="4" fillId="0" borderId="4" xfId="0" applyNumberFormat="1" applyFont="1" applyBorder="1" applyAlignment="1">
      <alignment horizontal="center" vertical="center" textRotation="90" shrinkToFit="1"/>
    </xf>
    <xf numFmtId="3" fontId="4" fillId="0" borderId="12" xfId="0" applyNumberFormat="1" applyFont="1" applyBorder="1" applyAlignment="1">
      <alignment horizontal="center" vertical="center" textRotation="90" shrinkToFit="1"/>
    </xf>
    <xf numFmtId="3" fontId="4" fillId="0" borderId="23" xfId="0" applyNumberFormat="1" applyFont="1" applyBorder="1" applyAlignment="1">
      <alignment horizontal="center" vertical="center" textRotation="90" shrinkToFit="1"/>
    </xf>
    <xf numFmtId="3" fontId="4" fillId="0" borderId="4"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3" xfId="0" applyNumberFormat="1" applyFont="1" applyBorder="1" applyAlignment="1">
      <alignment horizontal="center" vertical="center" textRotation="90" wrapText="1"/>
    </xf>
    <xf numFmtId="3" fontId="4" fillId="0" borderId="7" xfId="0" applyNumberFormat="1" applyFont="1" applyBorder="1" applyAlignment="1">
      <alignment horizontal="center" vertical="center" textRotation="90" wrapText="1" shrinkToFit="1"/>
    </xf>
    <xf numFmtId="3" fontId="4" fillId="0" borderId="14" xfId="0" applyNumberFormat="1" applyFont="1" applyBorder="1" applyAlignment="1">
      <alignment horizontal="center" vertical="center" textRotation="90" wrapText="1" shrinkToFit="1"/>
    </xf>
    <xf numFmtId="3" fontId="4" fillId="0" borderId="26" xfId="0" applyNumberFormat="1" applyFont="1" applyBorder="1" applyAlignment="1">
      <alignment horizontal="center" vertical="center" textRotation="90" wrapText="1" shrinkToFit="1"/>
    </xf>
    <xf numFmtId="3" fontId="4" fillId="6" borderId="82" xfId="0" applyNumberFormat="1" applyFont="1" applyFill="1" applyBorder="1" applyAlignment="1">
      <alignment horizontal="left" vertical="top" wrapText="1"/>
    </xf>
    <xf numFmtId="0" fontId="37" fillId="6" borderId="82" xfId="0" applyFont="1" applyFill="1" applyBorder="1" applyAlignment="1">
      <alignment vertical="top" wrapText="1"/>
    </xf>
    <xf numFmtId="49" fontId="4" fillId="0" borderId="96" xfId="0" applyNumberFormat="1" applyFont="1" applyBorder="1" applyAlignment="1">
      <alignment horizontal="center" vertical="top" wrapText="1"/>
    </xf>
    <xf numFmtId="0" fontId="37" fillId="0" borderId="96" xfId="0" applyFont="1" applyBorder="1" applyAlignment="1">
      <alignment vertical="top" wrapText="1"/>
    </xf>
    <xf numFmtId="0" fontId="0" fillId="0" borderId="96" xfId="0" applyBorder="1" applyAlignment="1">
      <alignment vertical="top" wrapText="1"/>
    </xf>
    <xf numFmtId="49" fontId="4" fillId="0" borderId="98" xfId="0" applyNumberFormat="1" applyFont="1" applyBorder="1" applyAlignment="1">
      <alignment horizontal="center" vertical="top" wrapText="1"/>
    </xf>
    <xf numFmtId="0" fontId="0" fillId="0" borderId="98" xfId="0" applyBorder="1" applyAlignment="1">
      <alignment vertical="top" wrapText="1"/>
    </xf>
    <xf numFmtId="3" fontId="4" fillId="6" borderId="82" xfId="0" applyNumberFormat="1" applyFont="1" applyFill="1" applyBorder="1" applyAlignment="1">
      <alignment vertical="top" wrapText="1"/>
    </xf>
    <xf numFmtId="3" fontId="6" fillId="4" borderId="10" xfId="0" applyNumberFormat="1" applyFont="1" applyFill="1" applyBorder="1" applyAlignment="1">
      <alignment horizontal="center" vertical="top"/>
    </xf>
    <xf numFmtId="3" fontId="6" fillId="5" borderId="12" xfId="0" applyNumberFormat="1" applyFont="1" applyFill="1" applyBorder="1" applyAlignment="1">
      <alignment horizontal="center" vertical="top"/>
    </xf>
    <xf numFmtId="3" fontId="6" fillId="6" borderId="12" xfId="0" applyNumberFormat="1" applyFont="1" applyFill="1" applyBorder="1" applyAlignment="1">
      <alignment horizontal="center" vertical="top"/>
    </xf>
    <xf numFmtId="3" fontId="6" fillId="6" borderId="3" xfId="0" applyNumberFormat="1" applyFont="1" applyFill="1" applyBorder="1" applyAlignment="1">
      <alignment vertical="top" wrapText="1"/>
    </xf>
    <xf numFmtId="0" fontId="0" fillId="0" borderId="11" xfId="0" applyBorder="1" applyAlignment="1">
      <alignment vertical="top" wrapText="1"/>
    </xf>
    <xf numFmtId="3" fontId="6" fillId="0" borderId="12" xfId="0" applyNumberFormat="1" applyFont="1" applyBorder="1" applyAlignment="1">
      <alignment horizontal="center" vertical="top"/>
    </xf>
    <xf numFmtId="3" fontId="6" fillId="0" borderId="23" xfId="0" applyNumberFormat="1" applyFont="1" applyBorder="1" applyAlignment="1">
      <alignment horizontal="center" vertical="top"/>
    </xf>
    <xf numFmtId="3" fontId="4" fillId="6" borderId="2" xfId="0" applyNumberFormat="1" applyFont="1" applyFill="1" applyBorder="1" applyAlignment="1">
      <alignment horizontal="left" vertical="top" wrapText="1"/>
    </xf>
    <xf numFmtId="3" fontId="4" fillId="6" borderId="10" xfId="0" applyNumberFormat="1" applyFont="1" applyFill="1" applyBorder="1" applyAlignment="1">
      <alignment horizontal="left" vertical="top" wrapText="1"/>
    </xf>
    <xf numFmtId="3" fontId="4" fillId="6" borderId="21" xfId="0" applyNumberFormat="1" applyFont="1" applyFill="1" applyBorder="1" applyAlignment="1">
      <alignment horizontal="left" vertical="top" wrapText="1"/>
    </xf>
    <xf numFmtId="3" fontId="4" fillId="0" borderId="30" xfId="0" applyNumberFormat="1" applyFont="1" applyBorder="1" applyAlignment="1">
      <alignment horizontal="center" vertical="top"/>
    </xf>
    <xf numFmtId="3" fontId="4" fillId="0" borderId="0" xfId="0" applyNumberFormat="1" applyFont="1" applyBorder="1" applyAlignment="1">
      <alignment horizontal="center" vertical="top"/>
    </xf>
    <xf numFmtId="3" fontId="4" fillId="0" borderId="1" xfId="0" applyNumberFormat="1" applyFont="1" applyBorder="1" applyAlignment="1">
      <alignment horizontal="center" vertical="top"/>
    </xf>
    <xf numFmtId="3" fontId="4" fillId="0" borderId="62" xfId="0" applyNumberFormat="1" applyFont="1" applyBorder="1" applyAlignment="1">
      <alignment horizontal="center" vertical="top"/>
    </xf>
    <xf numFmtId="3" fontId="4" fillId="0" borderId="33" xfId="0" applyNumberFormat="1" applyFont="1" applyBorder="1" applyAlignment="1">
      <alignment horizontal="center" vertical="top"/>
    </xf>
    <xf numFmtId="3" fontId="4" fillId="0" borderId="28" xfId="0" applyNumberFormat="1" applyFont="1" applyBorder="1" applyAlignment="1">
      <alignment horizontal="center" vertical="top"/>
    </xf>
    <xf numFmtId="3" fontId="6" fillId="4" borderId="2" xfId="0" applyNumberFormat="1" applyFont="1" applyFill="1" applyBorder="1" applyAlignment="1">
      <alignment horizontal="center" vertical="top"/>
    </xf>
    <xf numFmtId="3" fontId="6" fillId="4" borderId="21" xfId="0" applyNumberFormat="1" applyFont="1" applyFill="1" applyBorder="1" applyAlignment="1">
      <alignment horizontal="center" vertical="top"/>
    </xf>
    <xf numFmtId="3" fontId="6" fillId="5" borderId="4" xfId="0" applyNumberFormat="1" applyFont="1" applyFill="1" applyBorder="1" applyAlignment="1">
      <alignment horizontal="center" vertical="top"/>
    </xf>
    <xf numFmtId="3" fontId="6" fillId="5" borderId="23" xfId="0" applyNumberFormat="1" applyFont="1" applyFill="1" applyBorder="1" applyAlignment="1">
      <alignment horizontal="center" vertical="top"/>
    </xf>
    <xf numFmtId="3" fontId="6" fillId="6" borderId="3" xfId="0" applyNumberFormat="1" applyFont="1" applyFill="1" applyBorder="1" applyAlignment="1">
      <alignment horizontal="center" vertical="top"/>
    </xf>
    <xf numFmtId="3" fontId="6" fillId="6" borderId="11" xfId="0" applyNumberFormat="1" applyFont="1" applyFill="1" applyBorder="1" applyAlignment="1">
      <alignment horizontal="center" vertical="top"/>
    </xf>
    <xf numFmtId="3" fontId="6" fillId="6" borderId="22" xfId="0" applyNumberFormat="1" applyFont="1" applyFill="1" applyBorder="1" applyAlignment="1">
      <alignment horizontal="center" vertical="top"/>
    </xf>
    <xf numFmtId="3" fontId="5" fillId="0" borderId="3"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22" xfId="0" applyNumberFormat="1" applyFont="1" applyFill="1" applyBorder="1" applyAlignment="1">
      <alignment horizontal="center" vertical="top" wrapText="1"/>
    </xf>
    <xf numFmtId="3" fontId="6" fillId="0" borderId="4" xfId="0" applyNumberFormat="1" applyFont="1" applyBorder="1" applyAlignment="1">
      <alignment horizontal="center" vertical="top"/>
    </xf>
    <xf numFmtId="3" fontId="4" fillId="6" borderId="3" xfId="0" applyNumberFormat="1" applyFont="1" applyFill="1" applyBorder="1" applyAlignment="1">
      <alignment horizontal="left" vertical="top" wrapText="1"/>
    </xf>
    <xf numFmtId="0" fontId="0" fillId="0" borderId="11" xfId="0" applyBorder="1" applyAlignment="1">
      <alignment horizontal="left" vertical="top" wrapText="1"/>
    </xf>
    <xf numFmtId="3" fontId="4" fillId="6" borderId="11" xfId="0" applyNumberFormat="1" applyFont="1" applyFill="1" applyBorder="1" applyAlignment="1">
      <alignment horizontal="left" vertical="top" wrapText="1"/>
    </xf>
    <xf numFmtId="3" fontId="4" fillId="6" borderId="22" xfId="0" applyNumberFormat="1" applyFont="1" applyFill="1" applyBorder="1" applyAlignment="1">
      <alignment horizontal="left" vertical="top" wrapText="1"/>
    </xf>
    <xf numFmtId="3" fontId="4" fillId="6" borderId="40" xfId="0" applyNumberFormat="1" applyFont="1" applyFill="1" applyBorder="1" applyAlignment="1">
      <alignment horizontal="left" vertical="top" wrapText="1"/>
    </xf>
    <xf numFmtId="0" fontId="16" fillId="0" borderId="11" xfId="0" applyFont="1" applyBorder="1" applyAlignment="1">
      <alignment horizontal="left" vertical="top" wrapText="1"/>
    </xf>
    <xf numFmtId="3" fontId="4" fillId="6" borderId="10" xfId="0" applyNumberFormat="1" applyFont="1" applyFill="1" applyBorder="1" applyAlignment="1">
      <alignment vertical="top" wrapText="1"/>
    </xf>
    <xf numFmtId="0" fontId="0" fillId="6" borderId="35" xfId="0" applyFill="1" applyBorder="1" applyAlignment="1">
      <alignment vertical="top" wrapText="1"/>
    </xf>
    <xf numFmtId="0" fontId="4" fillId="6" borderId="15" xfId="0" applyFont="1" applyFill="1" applyBorder="1" applyAlignment="1">
      <alignment vertical="top" wrapText="1"/>
    </xf>
    <xf numFmtId="0" fontId="16" fillId="6" borderId="11" xfId="0" applyFont="1" applyFill="1" applyBorder="1" applyAlignment="1">
      <alignment horizontal="left" vertical="top" wrapText="1"/>
    </xf>
    <xf numFmtId="3" fontId="4" fillId="6" borderId="30" xfId="0" applyNumberFormat="1" applyFont="1" applyFill="1" applyBorder="1" applyAlignment="1">
      <alignment horizontal="center" vertical="top"/>
    </xf>
    <xf numFmtId="3" fontId="4" fillId="6" borderId="0"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3" fontId="4" fillId="6" borderId="62" xfId="0" applyNumberFormat="1" applyFont="1" applyFill="1" applyBorder="1" applyAlignment="1">
      <alignment horizontal="center" vertical="top"/>
    </xf>
    <xf numFmtId="3" fontId="4" fillId="6" borderId="33" xfId="0" applyNumberFormat="1" applyFont="1" applyFill="1" applyBorder="1" applyAlignment="1">
      <alignment horizontal="center" vertical="top"/>
    </xf>
    <xf numFmtId="3" fontId="4" fillId="6" borderId="28" xfId="0" applyNumberFormat="1" applyFont="1" applyFill="1" applyBorder="1" applyAlignment="1">
      <alignment horizontal="center" vertical="top"/>
    </xf>
    <xf numFmtId="3" fontId="16" fillId="6" borderId="22" xfId="0" applyNumberFormat="1" applyFont="1" applyFill="1" applyBorder="1" applyAlignment="1">
      <alignment horizontal="left" vertical="top" wrapText="1"/>
    </xf>
    <xf numFmtId="3" fontId="6" fillId="5" borderId="3" xfId="0" applyNumberFormat="1" applyFont="1" applyFill="1" applyBorder="1" applyAlignment="1">
      <alignment horizontal="center" vertical="top"/>
    </xf>
    <xf numFmtId="3" fontId="6" fillId="5" borderId="11" xfId="0" applyNumberFormat="1" applyFont="1" applyFill="1" applyBorder="1" applyAlignment="1">
      <alignment horizontal="center" vertical="top"/>
    </xf>
    <xf numFmtId="3" fontId="6" fillId="5" borderId="22" xfId="0" applyNumberFormat="1" applyFont="1" applyFill="1" applyBorder="1" applyAlignment="1">
      <alignment horizontal="center" vertical="top"/>
    </xf>
    <xf numFmtId="3" fontId="4" fillId="0" borderId="10" xfId="0" applyNumberFormat="1" applyFont="1" applyBorder="1" applyAlignment="1">
      <alignment vertical="top" wrapText="1"/>
    </xf>
    <xf numFmtId="3" fontId="4" fillId="0" borderId="21" xfId="0" applyNumberFormat="1" applyFont="1" applyBorder="1" applyAlignment="1">
      <alignment vertical="top" wrapText="1"/>
    </xf>
    <xf numFmtId="49" fontId="6" fillId="6" borderId="11" xfId="0" applyNumberFormat="1" applyFont="1" applyFill="1" applyBorder="1" applyAlignment="1">
      <alignment horizontal="center" vertical="top"/>
    </xf>
    <xf numFmtId="49" fontId="6" fillId="6" borderId="22" xfId="0" applyNumberFormat="1" applyFont="1" applyFill="1" applyBorder="1" applyAlignment="1">
      <alignment horizontal="center" vertical="top"/>
    </xf>
    <xf numFmtId="3" fontId="5" fillId="0" borderId="11" xfId="0" applyNumberFormat="1" applyFont="1" applyFill="1" applyBorder="1" applyAlignment="1">
      <alignment horizontal="right" vertical="top"/>
    </xf>
    <xf numFmtId="3" fontId="5" fillId="0" borderId="22" xfId="0" applyNumberFormat="1" applyFont="1" applyFill="1" applyBorder="1" applyAlignment="1">
      <alignment horizontal="right" vertical="top"/>
    </xf>
    <xf numFmtId="3" fontId="6" fillId="0" borderId="4" xfId="0" applyNumberFormat="1" applyFont="1" applyFill="1" applyBorder="1" applyAlignment="1">
      <alignment horizontal="center" vertical="top"/>
    </xf>
    <xf numFmtId="3" fontId="6" fillId="0" borderId="23" xfId="0" applyNumberFormat="1" applyFont="1" applyFill="1" applyBorder="1" applyAlignment="1">
      <alignment horizontal="center" vertical="top"/>
    </xf>
    <xf numFmtId="3" fontId="6" fillId="0" borderId="12" xfId="0" applyNumberFormat="1" applyFont="1" applyFill="1" applyBorder="1" applyAlignment="1">
      <alignment horizontal="center" vertical="top"/>
    </xf>
    <xf numFmtId="0" fontId="4" fillId="6" borderId="10" xfId="0" applyFont="1" applyFill="1" applyBorder="1" applyAlignment="1">
      <alignment horizontal="left" vertical="top" wrapText="1"/>
    </xf>
    <xf numFmtId="0" fontId="16" fillId="6" borderId="47" xfId="0" applyFont="1" applyFill="1" applyBorder="1" applyAlignment="1">
      <alignment horizontal="left" vertical="top" wrapText="1"/>
    </xf>
    <xf numFmtId="3" fontId="4" fillId="6" borderId="52" xfId="0" applyNumberFormat="1" applyFont="1" applyFill="1" applyBorder="1" applyAlignment="1">
      <alignment horizontal="left" vertical="top" wrapText="1"/>
    </xf>
    <xf numFmtId="0" fontId="16" fillId="6" borderId="57" xfId="0" applyFont="1" applyFill="1" applyBorder="1" applyAlignment="1">
      <alignment horizontal="left" vertical="top" wrapText="1"/>
    </xf>
    <xf numFmtId="3" fontId="4" fillId="6" borderId="58" xfId="0" applyNumberFormat="1" applyFont="1" applyFill="1" applyBorder="1" applyAlignment="1">
      <alignment horizontal="left" vertical="top" wrapText="1"/>
    </xf>
    <xf numFmtId="3" fontId="4" fillId="6" borderId="16" xfId="0" applyNumberFormat="1" applyFont="1" applyFill="1" applyBorder="1" applyAlignment="1">
      <alignment horizontal="left" vertical="top" wrapText="1"/>
    </xf>
    <xf numFmtId="0" fontId="4" fillId="6" borderId="40" xfId="0" applyFont="1" applyFill="1" applyBorder="1" applyAlignment="1">
      <alignment vertical="top" wrapText="1"/>
    </xf>
    <xf numFmtId="0" fontId="4" fillId="6" borderId="83" xfId="0" applyFont="1" applyFill="1" applyBorder="1" applyAlignment="1">
      <alignment horizontal="left" vertical="top" wrapText="1"/>
    </xf>
    <xf numFmtId="0" fontId="0" fillId="6" borderId="47" xfId="0" applyFill="1" applyBorder="1" applyAlignment="1">
      <alignment horizontal="left" vertical="top" wrapText="1"/>
    </xf>
    <xf numFmtId="0" fontId="4" fillId="6" borderId="47" xfId="0" applyFont="1" applyFill="1" applyBorder="1" applyAlignment="1">
      <alignment horizontal="left" vertical="top" wrapText="1"/>
    </xf>
    <xf numFmtId="0" fontId="0" fillId="0" borderId="57" xfId="0" applyBorder="1" applyAlignment="1">
      <alignment horizontal="left" vertical="top" wrapText="1"/>
    </xf>
    <xf numFmtId="3" fontId="4" fillId="6" borderId="15" xfId="0" applyNumberFormat="1" applyFont="1" applyFill="1" applyBorder="1" applyAlignment="1">
      <alignment horizontal="left" vertical="top" wrapText="1"/>
    </xf>
    <xf numFmtId="0" fontId="0" fillId="0" borderId="35" xfId="0" applyBorder="1" applyAlignment="1">
      <alignment horizontal="left" vertical="top" wrapText="1"/>
    </xf>
    <xf numFmtId="3" fontId="4" fillId="6" borderId="57" xfId="0" applyNumberFormat="1" applyFont="1" applyFill="1" applyBorder="1" applyAlignment="1">
      <alignment vertical="top" wrapText="1"/>
    </xf>
    <xf numFmtId="3" fontId="11" fillId="6" borderId="52" xfId="0" applyNumberFormat="1" applyFont="1" applyFill="1" applyBorder="1" applyAlignment="1">
      <alignment vertical="top" wrapText="1"/>
    </xf>
    <xf numFmtId="3" fontId="4" fillId="6" borderId="35" xfId="0" applyNumberFormat="1" applyFont="1" applyFill="1" applyBorder="1" applyAlignment="1">
      <alignment horizontal="left" vertical="top" wrapText="1"/>
    </xf>
    <xf numFmtId="3" fontId="4" fillId="6" borderId="40" xfId="0" applyNumberFormat="1" applyFont="1" applyFill="1" applyBorder="1" applyAlignment="1">
      <alignment vertical="top" wrapText="1"/>
    </xf>
    <xf numFmtId="0" fontId="16" fillId="6" borderId="57" xfId="0" applyFont="1" applyFill="1" applyBorder="1" applyAlignment="1">
      <alignment vertical="top" wrapText="1"/>
    </xf>
    <xf numFmtId="0" fontId="0" fillId="0" borderId="10" xfId="0" applyBorder="1" applyAlignment="1">
      <alignment horizontal="left" vertical="top" wrapText="1"/>
    </xf>
    <xf numFmtId="3" fontId="6" fillId="5" borderId="23" xfId="0" applyNumberFormat="1" applyFont="1" applyFill="1" applyBorder="1" applyAlignment="1">
      <alignment horizontal="right" vertical="top"/>
    </xf>
    <xf numFmtId="3" fontId="6" fillId="5" borderId="1" xfId="0" applyNumberFormat="1" applyFont="1" applyFill="1" applyBorder="1" applyAlignment="1">
      <alignment horizontal="right" vertical="top"/>
    </xf>
    <xf numFmtId="3" fontId="6" fillId="5" borderId="25" xfId="0" applyNumberFormat="1" applyFont="1" applyFill="1" applyBorder="1" applyAlignment="1">
      <alignment horizontal="right" vertical="top"/>
    </xf>
    <xf numFmtId="3" fontId="6" fillId="5" borderId="71" xfId="0" applyNumberFormat="1" applyFont="1" applyFill="1" applyBorder="1" applyAlignment="1">
      <alignment horizontal="left" vertical="top"/>
    </xf>
    <xf numFmtId="3" fontId="6" fillId="5" borderId="72" xfId="0" applyNumberFormat="1" applyFont="1" applyFill="1" applyBorder="1" applyAlignment="1">
      <alignment horizontal="left" vertical="top"/>
    </xf>
    <xf numFmtId="3" fontId="6" fillId="5" borderId="73" xfId="0" applyNumberFormat="1" applyFont="1" applyFill="1" applyBorder="1" applyAlignment="1">
      <alignment horizontal="left" vertical="top"/>
    </xf>
    <xf numFmtId="3" fontId="4" fillId="6" borderId="3" xfId="0" applyNumberFormat="1" applyFont="1" applyFill="1" applyBorder="1" applyAlignment="1">
      <alignment vertical="top" wrapText="1"/>
    </xf>
    <xf numFmtId="3" fontId="4" fillId="6" borderId="11" xfId="0" applyNumberFormat="1" applyFont="1" applyFill="1" applyBorder="1" applyAlignment="1">
      <alignment vertical="top" wrapText="1"/>
    </xf>
    <xf numFmtId="3" fontId="5" fillId="6" borderId="40" xfId="0" applyNumberFormat="1" applyFont="1" applyFill="1" applyBorder="1" applyAlignment="1">
      <alignment horizontal="center" vertical="center" textRotation="90" wrapText="1"/>
    </xf>
    <xf numFmtId="0" fontId="16" fillId="6" borderId="11" xfId="0" applyFont="1" applyFill="1" applyBorder="1" applyAlignment="1">
      <alignment horizontal="center" wrapText="1"/>
    </xf>
    <xf numFmtId="3" fontId="6" fillId="0" borderId="4" xfId="1" applyNumberFormat="1" applyFont="1" applyBorder="1" applyAlignment="1">
      <alignment horizontal="center" vertical="top"/>
    </xf>
    <xf numFmtId="3" fontId="6" fillId="0" borderId="12" xfId="1" applyNumberFormat="1" applyFont="1" applyBorder="1" applyAlignment="1">
      <alignment horizontal="center" vertical="top"/>
    </xf>
    <xf numFmtId="3" fontId="6" fillId="0" borderId="23" xfId="1" applyNumberFormat="1" applyFont="1" applyBorder="1" applyAlignment="1">
      <alignment horizontal="center" vertical="top"/>
    </xf>
    <xf numFmtId="3" fontId="6" fillId="6" borderId="64" xfId="0" applyNumberFormat="1" applyFont="1" applyFill="1" applyBorder="1" applyAlignment="1">
      <alignment horizontal="center" vertical="top"/>
    </xf>
    <xf numFmtId="3" fontId="6" fillId="6" borderId="27" xfId="0" applyNumberFormat="1" applyFont="1" applyFill="1" applyBorder="1" applyAlignment="1">
      <alignment horizontal="center" vertical="top"/>
    </xf>
    <xf numFmtId="3" fontId="4" fillId="6" borderId="4" xfId="0" applyNumberFormat="1" applyFont="1" applyFill="1" applyBorder="1" applyAlignment="1">
      <alignment vertical="top" wrapText="1"/>
    </xf>
    <xf numFmtId="3" fontId="4" fillId="6" borderId="12" xfId="0" applyNumberFormat="1" applyFont="1" applyFill="1" applyBorder="1" applyAlignment="1">
      <alignment vertical="top" wrapText="1"/>
    </xf>
    <xf numFmtId="3" fontId="4" fillId="6" borderId="23" xfId="0" applyNumberFormat="1" applyFont="1" applyFill="1" applyBorder="1" applyAlignment="1">
      <alignment vertical="top" wrapText="1"/>
    </xf>
    <xf numFmtId="49" fontId="6" fillId="4" borderId="10" xfId="0" applyNumberFormat="1" applyFont="1" applyFill="1" applyBorder="1" applyAlignment="1">
      <alignment horizontal="center" vertical="top"/>
    </xf>
    <xf numFmtId="49" fontId="6" fillId="4" borderId="21" xfId="0" applyNumberFormat="1" applyFont="1" applyFill="1" applyBorder="1" applyAlignment="1">
      <alignment horizontal="center" vertical="top"/>
    </xf>
    <xf numFmtId="49" fontId="6" fillId="5" borderId="11" xfId="0" applyNumberFormat="1" applyFont="1" applyFill="1" applyBorder="1" applyAlignment="1">
      <alignment horizontal="center" vertical="top"/>
    </xf>
    <xf numFmtId="49" fontId="6" fillId="5" borderId="22" xfId="0" applyNumberFormat="1" applyFont="1" applyFill="1" applyBorder="1" applyAlignment="1">
      <alignment horizontal="center" vertical="top"/>
    </xf>
    <xf numFmtId="49" fontId="6" fillId="6" borderId="12" xfId="0" applyNumberFormat="1" applyFont="1" applyFill="1" applyBorder="1" applyAlignment="1">
      <alignment horizontal="center" vertical="top"/>
    </xf>
    <xf numFmtId="49" fontId="6" fillId="6" borderId="23" xfId="0" applyNumberFormat="1" applyFont="1" applyFill="1" applyBorder="1" applyAlignment="1">
      <alignment horizontal="center" vertical="top"/>
    </xf>
    <xf numFmtId="0" fontId="4" fillId="6" borderId="40" xfId="0" applyFont="1" applyFill="1" applyBorder="1" applyAlignment="1">
      <alignment horizontal="left" vertical="top" wrapText="1"/>
    </xf>
    <xf numFmtId="0" fontId="0" fillId="0" borderId="11" xfId="0" applyBorder="1" applyAlignment="1">
      <alignment wrapText="1"/>
    </xf>
    <xf numFmtId="49" fontId="5" fillId="6" borderId="40" xfId="0" applyNumberFormat="1" applyFont="1" applyFill="1" applyBorder="1" applyAlignment="1">
      <alignment horizontal="center" vertical="top" textRotation="90" wrapText="1"/>
    </xf>
    <xf numFmtId="0" fontId="0" fillId="6" borderId="11" xfId="0" applyFill="1" applyBorder="1" applyAlignment="1">
      <alignment vertical="top" wrapText="1"/>
    </xf>
    <xf numFmtId="3" fontId="6" fillId="5" borderId="71" xfId="0" applyNumberFormat="1" applyFont="1" applyFill="1" applyBorder="1" applyAlignment="1">
      <alignment horizontal="right" vertical="top"/>
    </xf>
    <xf numFmtId="3" fontId="6" fillId="5" borderId="72" xfId="0" applyNumberFormat="1" applyFont="1" applyFill="1" applyBorder="1" applyAlignment="1">
      <alignment horizontal="right" vertical="top"/>
    </xf>
    <xf numFmtId="3" fontId="4" fillId="0" borderId="57" xfId="0" applyNumberFormat="1" applyFont="1" applyFill="1" applyBorder="1" applyAlignment="1">
      <alignment horizontal="left" vertical="top" wrapText="1"/>
    </xf>
    <xf numFmtId="49" fontId="5" fillId="0" borderId="57" xfId="0" applyNumberFormat="1" applyFont="1" applyFill="1" applyBorder="1" applyAlignment="1">
      <alignment horizontal="center" vertical="center" wrapText="1"/>
    </xf>
    <xf numFmtId="49" fontId="6" fillId="6" borderId="99" xfId="0" applyNumberFormat="1" applyFont="1" applyFill="1" applyBorder="1" applyAlignment="1">
      <alignment horizontal="center" vertical="top"/>
    </xf>
    <xf numFmtId="49" fontId="6" fillId="6" borderId="33" xfId="0" applyNumberFormat="1" applyFont="1" applyFill="1" applyBorder="1" applyAlignment="1">
      <alignment horizontal="center" vertical="top"/>
    </xf>
    <xf numFmtId="3" fontId="4" fillId="6" borderId="13" xfId="0" applyNumberFormat="1" applyFont="1" applyFill="1" applyBorder="1" applyAlignment="1">
      <alignment vertical="top" wrapText="1"/>
    </xf>
    <xf numFmtId="0" fontId="0" fillId="6" borderId="34" xfId="0" applyFill="1" applyBorder="1" applyAlignment="1">
      <alignment vertical="top" wrapText="1"/>
    </xf>
    <xf numFmtId="0" fontId="4" fillId="6" borderId="57" xfId="0" applyFont="1" applyFill="1" applyBorder="1" applyAlignment="1">
      <alignment vertical="top" wrapText="1"/>
    </xf>
    <xf numFmtId="0" fontId="0" fillId="6" borderId="10" xfId="0" applyFill="1" applyBorder="1" applyAlignment="1">
      <alignment vertical="top" wrapText="1"/>
    </xf>
    <xf numFmtId="3" fontId="6" fillId="5" borderId="0" xfId="0" applyNumberFormat="1" applyFont="1" applyFill="1" applyBorder="1" applyAlignment="1">
      <alignment horizontal="left" vertical="top"/>
    </xf>
    <xf numFmtId="0" fontId="4" fillId="0" borderId="40" xfId="0" applyFont="1" applyFill="1" applyBorder="1" applyAlignment="1">
      <alignment vertical="top" wrapText="1"/>
    </xf>
    <xf numFmtId="0" fontId="4" fillId="0" borderId="57" xfId="0" applyFont="1" applyFill="1" applyBorder="1" applyAlignment="1">
      <alignment vertical="top" wrapText="1"/>
    </xf>
    <xf numFmtId="0" fontId="4" fillId="6" borderId="13" xfId="0" applyFont="1" applyFill="1" applyBorder="1" applyAlignment="1">
      <alignment vertical="top" wrapText="1"/>
    </xf>
    <xf numFmtId="0" fontId="0" fillId="6" borderId="34" xfId="0" applyFont="1" applyFill="1" applyBorder="1" applyAlignment="1">
      <alignment vertical="top" wrapText="1"/>
    </xf>
    <xf numFmtId="0" fontId="0" fillId="0" borderId="57" xfId="0" applyBorder="1" applyAlignment="1">
      <alignment vertical="top" wrapText="1"/>
    </xf>
    <xf numFmtId="3" fontId="6" fillId="0" borderId="0" xfId="0" applyNumberFormat="1" applyFont="1" applyFill="1" applyBorder="1" applyAlignment="1">
      <alignment horizontal="center" vertical="top" wrapText="1"/>
    </xf>
    <xf numFmtId="3" fontId="6" fillId="0" borderId="75" xfId="0" applyNumberFormat="1" applyFont="1" applyBorder="1" applyAlignment="1">
      <alignment horizontal="center" vertical="center" wrapText="1"/>
    </xf>
    <xf numFmtId="3" fontId="6" fillId="0" borderId="72" xfId="0" applyNumberFormat="1" applyFont="1" applyBorder="1" applyAlignment="1">
      <alignment horizontal="center" vertical="center" wrapText="1"/>
    </xf>
    <xf numFmtId="3" fontId="6" fillId="0" borderId="73" xfId="0" applyNumberFormat="1" applyFont="1" applyBorder="1" applyAlignment="1">
      <alignment horizontal="center" vertical="center" wrapText="1"/>
    </xf>
    <xf numFmtId="3" fontId="6" fillId="3" borderId="2" xfId="0" applyNumberFormat="1" applyFont="1" applyFill="1" applyBorder="1" applyAlignment="1">
      <alignment horizontal="right" vertical="top" wrapText="1"/>
    </xf>
    <xf numFmtId="3" fontId="4" fillId="3" borderId="3" xfId="0" applyNumberFormat="1" applyFont="1" applyFill="1" applyBorder="1" applyAlignment="1">
      <alignment vertical="top" wrapText="1"/>
    </xf>
    <xf numFmtId="3" fontId="4" fillId="3" borderId="4" xfId="0" applyNumberFormat="1" applyFont="1" applyFill="1" applyBorder="1" applyAlignment="1">
      <alignment vertical="top" wrapText="1"/>
    </xf>
    <xf numFmtId="0" fontId="4" fillId="6" borderId="21" xfId="0" applyFont="1" applyFill="1" applyBorder="1" applyAlignment="1">
      <alignment horizontal="left" vertical="top" wrapText="1"/>
    </xf>
    <xf numFmtId="3" fontId="6" fillId="5" borderId="73" xfId="0" applyNumberFormat="1" applyFont="1" applyFill="1" applyBorder="1" applyAlignment="1">
      <alignment horizontal="right" vertical="top"/>
    </xf>
    <xf numFmtId="3" fontId="6" fillId="5" borderId="75" xfId="0" applyNumberFormat="1" applyFont="1" applyFill="1" applyBorder="1" applyAlignment="1">
      <alignment horizontal="center" vertical="top"/>
    </xf>
    <xf numFmtId="3" fontId="6" fillId="5" borderId="72" xfId="0" applyNumberFormat="1" applyFont="1" applyFill="1" applyBorder="1" applyAlignment="1">
      <alignment horizontal="center" vertical="top"/>
    </xf>
    <xf numFmtId="3" fontId="6" fillId="5" borderId="73" xfId="0" applyNumberFormat="1" applyFont="1" applyFill="1" applyBorder="1" applyAlignment="1">
      <alignment horizontal="center" vertical="top"/>
    </xf>
    <xf numFmtId="3" fontId="6" fillId="4" borderId="71" xfId="0" applyNumberFormat="1" applyFont="1" applyFill="1" applyBorder="1" applyAlignment="1">
      <alignment horizontal="right" vertical="top"/>
    </xf>
    <xf numFmtId="3" fontId="6" fillId="4" borderId="72" xfId="0" applyNumberFormat="1" applyFont="1" applyFill="1" applyBorder="1" applyAlignment="1">
      <alignment horizontal="right" vertical="top"/>
    </xf>
    <xf numFmtId="3" fontId="6" fillId="4" borderId="73" xfId="0" applyNumberFormat="1" applyFont="1" applyFill="1" applyBorder="1" applyAlignment="1">
      <alignment horizontal="right" vertical="top"/>
    </xf>
    <xf numFmtId="3" fontId="6" fillId="4" borderId="75" xfId="0" applyNumberFormat="1" applyFont="1" applyFill="1" applyBorder="1" applyAlignment="1">
      <alignment horizontal="center" vertical="top"/>
    </xf>
    <xf numFmtId="3" fontId="6" fillId="4" borderId="72" xfId="0" applyNumberFormat="1" applyFont="1" applyFill="1" applyBorder="1" applyAlignment="1">
      <alignment horizontal="center" vertical="top"/>
    </xf>
    <xf numFmtId="3" fontId="6" fillId="4" borderId="73" xfId="0" applyNumberFormat="1" applyFont="1" applyFill="1" applyBorder="1" applyAlignment="1">
      <alignment horizontal="center" vertical="top"/>
    </xf>
    <xf numFmtId="49" fontId="6" fillId="4" borderId="2" xfId="0" applyNumberFormat="1" applyFont="1" applyFill="1" applyBorder="1" applyAlignment="1">
      <alignment horizontal="center" vertical="top"/>
    </xf>
    <xf numFmtId="49" fontId="6" fillId="5" borderId="3" xfId="0" applyNumberFormat="1" applyFont="1" applyFill="1" applyBorder="1" applyAlignment="1">
      <alignment horizontal="center" vertical="top"/>
    </xf>
    <xf numFmtId="49" fontId="6" fillId="6" borderId="4" xfId="0" applyNumberFormat="1" applyFont="1" applyFill="1" applyBorder="1" applyAlignment="1">
      <alignment horizontal="center" vertical="top"/>
    </xf>
    <xf numFmtId="0" fontId="4" fillId="6" borderId="64" xfId="0" applyFont="1" applyFill="1" applyBorder="1" applyAlignment="1">
      <alignment horizontal="left" vertical="top" wrapText="1"/>
    </xf>
    <xf numFmtId="0" fontId="4" fillId="6" borderId="57" xfId="0" applyFont="1" applyFill="1" applyBorder="1" applyAlignment="1">
      <alignment horizontal="left" vertical="top" wrapText="1"/>
    </xf>
    <xf numFmtId="0" fontId="4" fillId="6" borderId="27" xfId="0" applyFont="1" applyFill="1" applyBorder="1" applyAlignment="1">
      <alignment horizontal="left" vertical="top" wrapText="1"/>
    </xf>
    <xf numFmtId="0" fontId="5" fillId="0" borderId="3"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49" fontId="6" fillId="0" borderId="80" xfId="0" applyNumberFormat="1" applyFont="1" applyBorder="1" applyAlignment="1">
      <alignment horizontal="center" vertical="top"/>
    </xf>
    <xf numFmtId="49" fontId="6" fillId="0" borderId="58" xfId="0" applyNumberFormat="1" applyFont="1" applyBorder="1" applyAlignment="1">
      <alignment horizontal="center" vertical="top"/>
    </xf>
    <xf numFmtId="49" fontId="6" fillId="0" borderId="81" xfId="0" applyNumberFormat="1" applyFont="1" applyBorder="1" applyAlignment="1">
      <alignment horizontal="center" vertical="top"/>
    </xf>
    <xf numFmtId="3" fontId="10" fillId="6" borderId="11" xfId="0" applyNumberFormat="1" applyFont="1" applyFill="1" applyBorder="1" applyAlignment="1">
      <alignment horizontal="left" vertical="top" wrapText="1"/>
    </xf>
    <xf numFmtId="3" fontId="10" fillId="6" borderId="40" xfId="0" applyNumberFormat="1" applyFont="1" applyFill="1" applyBorder="1" applyAlignment="1">
      <alignment horizontal="left" vertical="top" wrapText="1"/>
    </xf>
    <xf numFmtId="0" fontId="16" fillId="0" borderId="57" xfId="0" applyFont="1" applyBorder="1" applyAlignment="1">
      <alignment horizontal="left" vertical="top" wrapText="1"/>
    </xf>
    <xf numFmtId="3" fontId="6" fillId="3" borderId="32" xfId="0" applyNumberFormat="1" applyFont="1" applyFill="1" applyBorder="1" applyAlignment="1">
      <alignment horizontal="right" vertical="top" wrapText="1"/>
    </xf>
    <xf numFmtId="3" fontId="4" fillId="3" borderId="52" xfId="0" applyNumberFormat="1" applyFont="1" applyFill="1" applyBorder="1" applyAlignment="1">
      <alignment vertical="top" wrapText="1"/>
    </xf>
    <xf numFmtId="3" fontId="4" fillId="3" borderId="100" xfId="0" applyNumberFormat="1" applyFont="1" applyFill="1" applyBorder="1" applyAlignment="1">
      <alignment vertical="top" wrapText="1"/>
    </xf>
    <xf numFmtId="3" fontId="4" fillId="8" borderId="31" xfId="0" applyNumberFormat="1"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3" fontId="4" fillId="0" borderId="35" xfId="0" applyNumberFormat="1" applyFont="1" applyBorder="1" applyAlignment="1">
      <alignment horizontal="left" vertical="top" wrapText="1"/>
    </xf>
    <xf numFmtId="3" fontId="4" fillId="0" borderId="57" xfId="0" applyNumberFormat="1" applyFont="1" applyBorder="1" applyAlignment="1">
      <alignment vertical="top" wrapText="1"/>
    </xf>
    <xf numFmtId="3" fontId="4" fillId="0" borderId="58" xfId="0" applyNumberFormat="1" applyFont="1" applyBorder="1" applyAlignment="1">
      <alignment vertical="top" wrapText="1"/>
    </xf>
    <xf numFmtId="3" fontId="6" fillId="9" borderId="24" xfId="0" applyNumberFormat="1" applyFont="1" applyFill="1" applyBorder="1" applyAlignment="1">
      <alignment horizontal="right" vertical="top" wrapText="1"/>
    </xf>
    <xf numFmtId="3" fontId="6" fillId="9" borderId="1" xfId="0" applyNumberFormat="1" applyFont="1" applyFill="1" applyBorder="1" applyAlignment="1">
      <alignment horizontal="right" vertical="top" wrapText="1"/>
    </xf>
    <xf numFmtId="3" fontId="6" fillId="9" borderId="25" xfId="0" applyNumberFormat="1" applyFont="1" applyFill="1" applyBorder="1" applyAlignment="1">
      <alignment horizontal="right" vertical="top" wrapText="1"/>
    </xf>
    <xf numFmtId="3" fontId="27" fillId="6" borderId="0" xfId="0" applyNumberFormat="1" applyFont="1" applyFill="1" applyAlignment="1">
      <alignment horizontal="lef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1" fillId="0" borderId="0" xfId="0" applyFont="1" applyAlignment="1">
      <alignment horizontal="center" wrapText="1"/>
    </xf>
    <xf numFmtId="0" fontId="2" fillId="0" borderId="0" xfId="0" applyFont="1" applyAlignment="1">
      <alignment horizontal="center" vertical="top"/>
    </xf>
    <xf numFmtId="3" fontId="4" fillId="8" borderId="19" xfId="0" applyNumberFormat="1" applyFont="1" applyFill="1" applyBorder="1" applyAlignment="1">
      <alignment horizontal="left" vertical="top" wrapText="1"/>
    </xf>
    <xf numFmtId="3" fontId="4" fillId="9" borderId="35" xfId="0" applyNumberFormat="1" applyFont="1" applyFill="1" applyBorder="1" applyAlignment="1">
      <alignment horizontal="left" vertical="top" wrapText="1"/>
    </xf>
    <xf numFmtId="3" fontId="4" fillId="9" borderId="57" xfId="0" applyNumberFormat="1" applyFont="1" applyFill="1" applyBorder="1" applyAlignment="1">
      <alignment vertical="top" wrapText="1"/>
    </xf>
    <xf numFmtId="3" fontId="4" fillId="9" borderId="58" xfId="0" applyNumberFormat="1" applyFont="1" applyFill="1" applyBorder="1" applyAlignment="1">
      <alignment vertical="top" wrapText="1"/>
    </xf>
    <xf numFmtId="3" fontId="6" fillId="9" borderId="31" xfId="0" applyNumberFormat="1" applyFont="1" applyFill="1" applyBorder="1" applyAlignment="1">
      <alignment horizontal="right" vertical="top" wrapText="1"/>
    </xf>
    <xf numFmtId="3" fontId="6" fillId="9" borderId="19" xfId="0" applyNumberFormat="1" applyFont="1" applyFill="1" applyBorder="1" applyAlignment="1">
      <alignment horizontal="right" vertical="top" wrapText="1"/>
    </xf>
    <xf numFmtId="3" fontId="6" fillId="9" borderId="20" xfId="0" applyNumberFormat="1" applyFont="1" applyFill="1" applyBorder="1" applyAlignment="1">
      <alignment horizontal="right" vertical="top" wrapText="1"/>
    </xf>
    <xf numFmtId="3" fontId="4" fillId="6" borderId="31" xfId="0" applyNumberFormat="1" applyFont="1" applyFill="1" applyBorder="1" applyAlignment="1">
      <alignment horizontal="left" vertical="top" wrapText="1"/>
    </xf>
    <xf numFmtId="3" fontId="4" fillId="6" borderId="19" xfId="0" applyNumberFormat="1" applyFont="1" applyFill="1" applyBorder="1" applyAlignment="1">
      <alignment horizontal="left" vertical="top" wrapText="1"/>
    </xf>
    <xf numFmtId="3" fontId="4" fillId="6" borderId="20" xfId="0" applyNumberFormat="1" applyFont="1" applyFill="1" applyBorder="1" applyAlignment="1">
      <alignment horizontal="left" vertical="top" wrapText="1"/>
    </xf>
    <xf numFmtId="3" fontId="4" fillId="0" borderId="31" xfId="0" applyNumberFormat="1" applyFont="1" applyBorder="1" applyAlignment="1">
      <alignment horizontal="left" vertical="top" wrapText="1"/>
    </xf>
    <xf numFmtId="3" fontId="4" fillId="0" borderId="19" xfId="0" applyNumberFormat="1" applyFont="1" applyBorder="1" applyAlignment="1">
      <alignment horizontal="left" vertical="top" wrapText="1"/>
    </xf>
    <xf numFmtId="3" fontId="4" fillId="0" borderId="20" xfId="0" applyNumberFormat="1" applyFont="1" applyBorder="1" applyAlignment="1">
      <alignment horizontal="left" vertical="top" wrapText="1"/>
    </xf>
    <xf numFmtId="3" fontId="4" fillId="0" borderId="32" xfId="0" applyNumberFormat="1" applyFont="1" applyBorder="1" applyAlignment="1">
      <alignment horizontal="left" vertical="top" wrapText="1"/>
    </xf>
    <xf numFmtId="3" fontId="4" fillId="0" borderId="52" xfId="0" applyNumberFormat="1" applyFont="1" applyBorder="1" applyAlignment="1">
      <alignment vertical="top" wrapText="1"/>
    </xf>
    <xf numFmtId="3" fontId="4" fillId="0" borderId="16" xfId="0" applyNumberFormat="1" applyFont="1" applyBorder="1" applyAlignment="1">
      <alignment vertical="top" wrapText="1"/>
    </xf>
    <xf numFmtId="3" fontId="6" fillId="3" borderId="71" xfId="0" applyNumberFormat="1" applyFont="1" applyFill="1" applyBorder="1" applyAlignment="1">
      <alignment horizontal="right" vertical="top"/>
    </xf>
    <xf numFmtId="3" fontId="6" fillId="3" borderId="72" xfId="0" applyNumberFormat="1" applyFont="1" applyFill="1" applyBorder="1" applyAlignment="1">
      <alignment horizontal="right" vertical="top"/>
    </xf>
    <xf numFmtId="3" fontId="6" fillId="3" borderId="73" xfId="0" applyNumberFormat="1" applyFont="1" applyFill="1" applyBorder="1" applyAlignment="1">
      <alignment horizontal="right" vertical="top"/>
    </xf>
    <xf numFmtId="3" fontId="6" fillId="3" borderId="75" xfId="0" applyNumberFormat="1" applyFont="1" applyFill="1" applyBorder="1" applyAlignment="1">
      <alignment horizontal="center" vertical="top"/>
    </xf>
    <xf numFmtId="3" fontId="6" fillId="3" borderId="72" xfId="0" applyNumberFormat="1" applyFont="1" applyFill="1" applyBorder="1" applyAlignment="1">
      <alignment horizontal="center" vertical="top"/>
    </xf>
    <xf numFmtId="3" fontId="6" fillId="3" borderId="73" xfId="0" applyNumberFormat="1" applyFont="1" applyFill="1" applyBorder="1" applyAlignment="1">
      <alignment horizontal="center" vertical="top"/>
    </xf>
    <xf numFmtId="3" fontId="4" fillId="6" borderId="15" xfId="0" applyNumberFormat="1" applyFont="1" applyFill="1" applyBorder="1" applyAlignment="1">
      <alignment vertical="top" wrapText="1"/>
    </xf>
    <xf numFmtId="0" fontId="0" fillId="0" borderId="10" xfId="0" applyBorder="1" applyAlignment="1">
      <alignment vertical="top" wrapText="1"/>
    </xf>
    <xf numFmtId="3" fontId="4" fillId="6" borderId="7" xfId="0" applyNumberFormat="1" applyFont="1" applyFill="1" applyBorder="1" applyAlignment="1">
      <alignment horizontal="left" vertical="top" wrapText="1"/>
    </xf>
    <xf numFmtId="3" fontId="4" fillId="6" borderId="14" xfId="0" applyNumberFormat="1" applyFont="1" applyFill="1" applyBorder="1" applyAlignment="1">
      <alignment horizontal="left" vertical="top" wrapText="1"/>
    </xf>
    <xf numFmtId="0" fontId="19" fillId="6" borderId="7" xfId="0" applyFont="1" applyFill="1" applyBorder="1" applyAlignment="1">
      <alignment horizontal="center" vertical="top" wrapText="1"/>
    </xf>
    <xf numFmtId="0" fontId="19" fillId="6" borderId="14" xfId="0" applyFont="1" applyFill="1" applyBorder="1" applyAlignment="1">
      <alignment horizontal="center" vertical="top" wrapText="1"/>
    </xf>
    <xf numFmtId="0" fontId="0" fillId="0" borderId="0" xfId="0" applyAlignment="1">
      <alignment horizontal="center" vertical="top"/>
    </xf>
    <xf numFmtId="166" fontId="4" fillId="0" borderId="5" xfId="0" applyNumberFormat="1"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6" fillId="0" borderId="6" xfId="0" applyFont="1" applyBorder="1" applyAlignment="1">
      <alignment horizontal="center" vertical="center" textRotation="90" shrinkToFit="1"/>
    </xf>
    <xf numFmtId="0" fontId="6" fillId="0" borderId="85" xfId="0" applyFont="1" applyBorder="1" applyAlignment="1">
      <alignment horizontal="center" vertical="center" textRotation="90" shrinkToFit="1"/>
    </xf>
    <xf numFmtId="0" fontId="6" fillId="0" borderId="25" xfId="0" applyFont="1" applyBorder="1" applyAlignment="1">
      <alignment horizontal="center" vertical="center" textRotation="90" shrinkToFit="1"/>
    </xf>
    <xf numFmtId="0" fontId="4" fillId="6" borderId="3" xfId="0" applyFont="1" applyFill="1" applyBorder="1" applyAlignment="1">
      <alignment horizontal="center" vertical="center" textRotation="90" wrapText="1" shrinkToFit="1"/>
    </xf>
    <xf numFmtId="0" fontId="4" fillId="6" borderId="11" xfId="0" applyFont="1" applyFill="1" applyBorder="1" applyAlignment="1">
      <alignment horizontal="center" vertical="center" textRotation="90" wrapText="1" shrinkToFit="1"/>
    </xf>
    <xf numFmtId="0" fontId="4" fillId="6" borderId="22" xfId="0" applyFont="1" applyFill="1" applyBorder="1" applyAlignment="1">
      <alignment horizontal="center" vertical="center" textRotation="90" wrapText="1" shrinkToFit="1"/>
    </xf>
    <xf numFmtId="0" fontId="0" fillId="6" borderId="19" xfId="0" applyFill="1" applyBorder="1" applyAlignment="1">
      <alignment horizontal="left" vertical="top" wrapText="1"/>
    </xf>
    <xf numFmtId="0" fontId="0" fillId="6" borderId="20" xfId="0" applyFill="1" applyBorder="1" applyAlignment="1">
      <alignment horizontal="left" vertical="top" wrapText="1"/>
    </xf>
    <xf numFmtId="0" fontId="20" fillId="6" borderId="14" xfId="0" applyFont="1" applyFill="1" applyBorder="1" applyAlignment="1">
      <alignment horizontal="left" vertical="top" wrapText="1"/>
    </xf>
    <xf numFmtId="3" fontId="10" fillId="6" borderId="14" xfId="0" applyNumberFormat="1" applyFont="1" applyFill="1" applyBorder="1" applyAlignment="1">
      <alignment horizontal="left" vertical="top" wrapText="1"/>
    </xf>
    <xf numFmtId="0" fontId="16" fillId="6" borderId="14" xfId="0" applyFont="1" applyFill="1" applyBorder="1" applyAlignment="1">
      <alignment horizontal="left" vertical="top" wrapText="1"/>
    </xf>
    <xf numFmtId="3" fontId="19" fillId="6" borderId="30" xfId="0" applyNumberFormat="1" applyFont="1" applyFill="1" applyBorder="1" applyAlignment="1">
      <alignment horizontal="center" vertical="top"/>
    </xf>
    <xf numFmtId="3" fontId="19" fillId="6" borderId="0" xfId="0" applyNumberFormat="1" applyFont="1" applyFill="1" applyBorder="1" applyAlignment="1">
      <alignment horizontal="center" vertical="top"/>
    </xf>
    <xf numFmtId="3" fontId="19" fillId="6" borderId="1" xfId="0" applyNumberFormat="1" applyFont="1" applyFill="1" applyBorder="1" applyAlignment="1">
      <alignment horizontal="center" vertical="top"/>
    </xf>
    <xf numFmtId="3" fontId="19" fillId="6" borderId="62" xfId="0" applyNumberFormat="1" applyFont="1" applyFill="1" applyBorder="1" applyAlignment="1">
      <alignment horizontal="center" vertical="top"/>
    </xf>
    <xf numFmtId="3" fontId="19" fillId="6" borderId="33" xfId="0" applyNumberFormat="1" applyFont="1" applyFill="1" applyBorder="1" applyAlignment="1">
      <alignment horizontal="center" vertical="top"/>
    </xf>
    <xf numFmtId="3" fontId="19" fillId="6" borderId="28" xfId="0" applyNumberFormat="1" applyFont="1" applyFill="1" applyBorder="1" applyAlignment="1">
      <alignment horizontal="center" vertical="top"/>
    </xf>
    <xf numFmtId="3" fontId="16" fillId="6" borderId="11" xfId="0" applyNumberFormat="1" applyFont="1" applyFill="1" applyBorder="1" applyAlignment="1">
      <alignment horizontal="left" vertical="top" wrapText="1"/>
    </xf>
    <xf numFmtId="0" fontId="16" fillId="6" borderId="82" xfId="0" applyFont="1" applyFill="1" applyBorder="1" applyAlignment="1">
      <alignment horizontal="left" vertical="top" wrapText="1"/>
    </xf>
    <xf numFmtId="0" fontId="16" fillId="0" borderId="96" xfId="0" applyFont="1" applyBorder="1" applyAlignment="1">
      <alignment horizontal="center" vertical="top" wrapText="1"/>
    </xf>
    <xf numFmtId="3" fontId="4" fillId="0" borderId="85" xfId="0" applyNumberFormat="1" applyFont="1" applyBorder="1" applyAlignment="1">
      <alignment horizontal="center" vertical="top"/>
    </xf>
    <xf numFmtId="49" fontId="4" fillId="0" borderId="96" xfId="0" applyNumberFormat="1" applyFont="1" applyBorder="1" applyAlignment="1">
      <alignment horizontal="left" vertical="top" wrapText="1"/>
    </xf>
    <xf numFmtId="0" fontId="16" fillId="0" borderId="96" xfId="0" applyFont="1" applyBorder="1" applyAlignment="1">
      <alignment horizontal="left" vertical="top" wrapText="1"/>
    </xf>
    <xf numFmtId="49" fontId="4" fillId="0" borderId="85" xfId="0" applyNumberFormat="1" applyFont="1" applyBorder="1" applyAlignment="1">
      <alignment horizontal="center" vertical="top" wrapText="1"/>
    </xf>
    <xf numFmtId="0" fontId="0" fillId="0" borderId="85" xfId="0" applyBorder="1" applyAlignment="1">
      <alignment vertical="top" wrapText="1"/>
    </xf>
    <xf numFmtId="0" fontId="20" fillId="6" borderId="14" xfId="0" applyFont="1" applyFill="1" applyBorder="1" applyAlignment="1">
      <alignment vertical="top" wrapText="1"/>
    </xf>
    <xf numFmtId="0" fontId="0" fillId="6" borderId="14" xfId="0" applyFill="1" applyBorder="1" applyAlignment="1">
      <alignment vertical="top" wrapText="1"/>
    </xf>
    <xf numFmtId="165" fontId="4" fillId="6" borderId="50" xfId="0" applyNumberFormat="1" applyFont="1" applyFill="1" applyBorder="1" applyAlignment="1">
      <alignment horizontal="left" vertical="top" wrapText="1"/>
    </xf>
    <xf numFmtId="0" fontId="0" fillId="0" borderId="14" xfId="0" applyBorder="1" applyAlignment="1">
      <alignment horizontal="left" vertical="top" wrapText="1"/>
    </xf>
    <xf numFmtId="0" fontId="4" fillId="0" borderId="0" xfId="0" applyFont="1" applyAlignment="1">
      <alignment horizontal="right" wrapText="1"/>
    </xf>
    <xf numFmtId="0" fontId="17" fillId="0" borderId="0" xfId="0" applyFont="1" applyAlignment="1">
      <alignment horizontal="right"/>
    </xf>
    <xf numFmtId="3" fontId="4" fillId="0" borderId="62" xfId="0" applyNumberFormat="1" applyFont="1" applyFill="1" applyBorder="1" applyAlignment="1">
      <alignment horizontal="center" vertical="center" textRotation="90" wrapText="1" shrinkToFit="1"/>
    </xf>
    <xf numFmtId="3" fontId="4" fillId="0" borderId="33" xfId="0" applyNumberFormat="1" applyFont="1" applyFill="1" applyBorder="1" applyAlignment="1">
      <alignment horizontal="center" vertical="center" textRotation="90" wrapText="1" shrinkToFit="1"/>
    </xf>
    <xf numFmtId="3" fontId="4" fillId="0" borderId="28" xfId="0" applyNumberFormat="1" applyFont="1" applyFill="1" applyBorder="1" applyAlignment="1">
      <alignment horizontal="center" vertical="center" textRotation="90" wrapText="1" shrinkToFit="1"/>
    </xf>
    <xf numFmtId="3" fontId="4" fillId="6" borderId="50" xfId="0" applyNumberFormat="1" applyFont="1" applyFill="1" applyBorder="1" applyAlignment="1">
      <alignment horizontal="center" vertical="top" wrapText="1"/>
    </xf>
    <xf numFmtId="0" fontId="0" fillId="0" borderId="14" xfId="0" applyBorder="1" applyAlignment="1">
      <alignment horizontal="center" vertical="top" wrapText="1"/>
    </xf>
    <xf numFmtId="0" fontId="0" fillId="6" borderId="47" xfId="0" applyFill="1" applyBorder="1" applyAlignment="1">
      <alignment vertical="top" wrapText="1"/>
    </xf>
    <xf numFmtId="49" fontId="4" fillId="0" borderId="40" xfId="0" applyNumberFormat="1" applyFont="1" applyBorder="1" applyAlignment="1">
      <alignment horizontal="center" vertical="top" wrapText="1"/>
    </xf>
    <xf numFmtId="0" fontId="0" fillId="0" borderId="45" xfId="0" applyBorder="1" applyAlignment="1">
      <alignment vertical="top" wrapText="1"/>
    </xf>
    <xf numFmtId="3" fontId="4" fillId="6" borderId="41"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wrapText="1"/>
    </xf>
    <xf numFmtId="3" fontId="6" fillId="6" borderId="39" xfId="0" applyNumberFormat="1" applyFont="1" applyFill="1" applyBorder="1" applyAlignment="1">
      <alignment horizontal="center" vertical="top"/>
    </xf>
    <xf numFmtId="3" fontId="4" fillId="0" borderId="50" xfId="0" applyNumberFormat="1" applyFont="1" applyBorder="1" applyAlignment="1">
      <alignment horizontal="center" vertical="top" wrapText="1"/>
    </xf>
    <xf numFmtId="3" fontId="4" fillId="0" borderId="14" xfId="0" applyNumberFormat="1" applyFont="1" applyBorder="1" applyAlignment="1">
      <alignment horizontal="center" vertical="top" wrapText="1"/>
    </xf>
    <xf numFmtId="3" fontId="16" fillId="0" borderId="38"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0" fontId="0" fillId="0" borderId="105" xfId="0" applyBorder="1" applyAlignment="1">
      <alignment vertical="top" wrapText="1"/>
    </xf>
    <xf numFmtId="3" fontId="6" fillId="9" borderId="12" xfId="0" applyNumberFormat="1" applyFont="1" applyFill="1" applyBorder="1" applyAlignment="1">
      <alignment horizontal="center" vertical="top"/>
    </xf>
    <xf numFmtId="0" fontId="4" fillId="10" borderId="40" xfId="0" applyFont="1" applyFill="1" applyBorder="1" applyAlignment="1">
      <alignment vertical="top" wrapText="1"/>
    </xf>
    <xf numFmtId="0" fontId="4" fillId="10" borderId="11" xfId="0" applyFont="1" applyFill="1" applyBorder="1" applyAlignment="1">
      <alignment vertical="top" wrapText="1"/>
    </xf>
    <xf numFmtId="3" fontId="6" fillId="6" borderId="58" xfId="0" applyNumberFormat="1" applyFont="1" applyFill="1" applyBorder="1" applyAlignment="1">
      <alignment horizontal="center" vertical="top"/>
    </xf>
    <xf numFmtId="3" fontId="4" fillId="6" borderId="14" xfId="0" applyNumberFormat="1" applyFont="1" applyFill="1" applyBorder="1" applyAlignment="1">
      <alignment horizontal="center" vertical="top" wrapText="1"/>
    </xf>
    <xf numFmtId="0" fontId="0" fillId="0" borderId="38" xfId="0" applyBorder="1" applyAlignment="1">
      <alignment horizontal="center" wrapText="1"/>
    </xf>
    <xf numFmtId="3" fontId="6" fillId="9" borderId="11" xfId="0" applyNumberFormat="1" applyFont="1" applyFill="1" applyBorder="1" applyAlignment="1">
      <alignment horizontal="center" vertical="top"/>
    </xf>
    <xf numFmtId="3" fontId="5" fillId="0" borderId="41" xfId="0" applyNumberFormat="1"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59" xfId="0" applyNumberFormat="1" applyFont="1" applyFill="1" applyBorder="1" applyAlignment="1">
      <alignment horizontal="center" vertical="top" wrapText="1"/>
    </xf>
    <xf numFmtId="0" fontId="0" fillId="0" borderId="38" xfId="0" applyBorder="1" applyAlignment="1">
      <alignment horizontal="center" vertical="top" wrapText="1"/>
    </xf>
    <xf numFmtId="3" fontId="4" fillId="0" borderId="7"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0" fontId="16" fillId="6" borderId="38" xfId="0" applyFont="1" applyFill="1" applyBorder="1" applyAlignment="1">
      <alignment horizontal="center" vertical="top" wrapText="1"/>
    </xf>
    <xf numFmtId="0" fontId="0" fillId="0" borderId="35" xfId="0" applyBorder="1" applyAlignment="1">
      <alignment vertical="top" wrapText="1"/>
    </xf>
    <xf numFmtId="0" fontId="16" fillId="6" borderId="14" xfId="0" applyFont="1" applyFill="1" applyBorder="1" applyAlignment="1">
      <alignment vertical="top" wrapText="1"/>
    </xf>
    <xf numFmtId="49" fontId="6" fillId="6" borderId="57" xfId="0" applyNumberFormat="1" applyFont="1" applyFill="1" applyBorder="1" applyAlignment="1">
      <alignment horizontal="center" vertical="top"/>
    </xf>
    <xf numFmtId="3" fontId="4" fillId="6" borderId="7" xfId="0" applyNumberFormat="1" applyFont="1" applyFill="1" applyBorder="1" applyAlignment="1">
      <alignment horizontal="center" vertical="top" wrapText="1"/>
    </xf>
    <xf numFmtId="3" fontId="4" fillId="6" borderId="26" xfId="0" applyNumberFormat="1" applyFont="1" applyFill="1" applyBorder="1" applyAlignment="1">
      <alignment horizontal="center" vertical="top" wrapText="1"/>
    </xf>
    <xf numFmtId="3" fontId="4" fillId="6" borderId="50" xfId="1" applyNumberFormat="1" applyFont="1" applyFill="1" applyBorder="1" applyAlignment="1">
      <alignment horizontal="center" vertical="top" wrapText="1"/>
    </xf>
    <xf numFmtId="49" fontId="6" fillId="6" borderId="40" xfId="0" applyNumberFormat="1" applyFont="1" applyFill="1" applyBorder="1" applyAlignment="1">
      <alignment horizontal="center" vertical="top"/>
    </xf>
    <xf numFmtId="0" fontId="0" fillId="6" borderId="14" xfId="0" applyFont="1" applyFill="1" applyBorder="1" applyAlignment="1">
      <alignment horizontal="center" vertical="top" wrapText="1"/>
    </xf>
    <xf numFmtId="0" fontId="4" fillId="6" borderId="50" xfId="1" applyNumberFormat="1" applyFont="1" applyFill="1" applyBorder="1" applyAlignment="1">
      <alignment horizontal="center" vertical="top" wrapText="1"/>
    </xf>
    <xf numFmtId="0" fontId="4" fillId="6" borderId="14" xfId="1" applyNumberFormat="1" applyFont="1" applyFill="1" applyBorder="1" applyAlignment="1">
      <alignment horizontal="center" vertical="top" wrapText="1"/>
    </xf>
    <xf numFmtId="0" fontId="4" fillId="6" borderId="38" xfId="1" applyNumberFormat="1" applyFont="1" applyFill="1" applyBorder="1" applyAlignment="1">
      <alignment horizontal="center" vertical="top" wrapText="1"/>
    </xf>
    <xf numFmtId="0" fontId="16" fillId="0" borderId="38" xfId="0" applyFont="1" applyBorder="1" applyAlignment="1">
      <alignment horizontal="center" vertical="top" wrapText="1"/>
    </xf>
    <xf numFmtId="0" fontId="0" fillId="0" borderId="38" xfId="0" applyBorder="1" applyAlignment="1">
      <alignment horizontal="center" vertical="top"/>
    </xf>
    <xf numFmtId="0" fontId="4" fillId="6" borderId="35" xfId="0" applyFont="1" applyFill="1" applyBorder="1" applyAlignment="1">
      <alignment horizontal="left" vertical="top" wrapText="1"/>
    </xf>
    <xf numFmtId="0" fontId="16" fillId="0" borderId="14" xfId="0" applyFont="1" applyBorder="1" applyAlignment="1">
      <alignment horizontal="center" vertical="top" wrapText="1"/>
    </xf>
    <xf numFmtId="3" fontId="4" fillId="0" borderId="64" xfId="0" applyNumberFormat="1" applyFont="1" applyBorder="1" applyAlignment="1">
      <alignment horizontal="center" vertical="top"/>
    </xf>
    <xf numFmtId="3" fontId="4" fillId="0" borderId="11" xfId="0" applyNumberFormat="1" applyFont="1" applyBorder="1" applyAlignment="1">
      <alignment horizontal="center" vertical="top"/>
    </xf>
    <xf numFmtId="3" fontId="4" fillId="0" borderId="27" xfId="0" applyNumberFormat="1" applyFont="1" applyBorder="1" applyAlignment="1">
      <alignment horizontal="center" vertical="top"/>
    </xf>
    <xf numFmtId="3" fontId="4" fillId="6" borderId="4" xfId="0" applyNumberFormat="1" applyFont="1" applyFill="1" applyBorder="1" applyAlignment="1">
      <alignment horizontal="center" vertical="top"/>
    </xf>
    <xf numFmtId="3" fontId="4" fillId="6" borderId="12" xfId="0" applyNumberFormat="1" applyFont="1" applyFill="1" applyBorder="1" applyAlignment="1">
      <alignment horizontal="center" vertical="top"/>
    </xf>
    <xf numFmtId="3" fontId="4" fillId="6" borderId="23" xfId="0" applyNumberFormat="1" applyFont="1" applyFill="1" applyBorder="1" applyAlignment="1">
      <alignment horizontal="center" vertical="top"/>
    </xf>
    <xf numFmtId="49" fontId="6" fillId="9" borderId="11" xfId="0" applyNumberFormat="1" applyFont="1" applyFill="1" applyBorder="1" applyAlignment="1">
      <alignment horizontal="center" vertical="top"/>
    </xf>
    <xf numFmtId="49" fontId="6" fillId="6" borderId="100" xfId="0" applyNumberFormat="1" applyFont="1" applyFill="1" applyBorder="1" applyAlignment="1">
      <alignment horizontal="center" vertical="top"/>
    </xf>
    <xf numFmtId="3" fontId="4" fillId="6" borderId="49" xfId="0" applyNumberFormat="1" applyFont="1" applyFill="1" applyBorder="1" applyAlignment="1">
      <alignment vertical="top" wrapText="1"/>
    </xf>
    <xf numFmtId="0" fontId="0" fillId="0" borderId="34" xfId="0" applyBorder="1" applyAlignment="1">
      <alignment vertical="top" wrapText="1"/>
    </xf>
    <xf numFmtId="49" fontId="4" fillId="0" borderId="50" xfId="0" applyNumberFormat="1" applyFont="1" applyBorder="1" applyAlignment="1">
      <alignment horizontal="center" vertical="top" wrapText="1"/>
    </xf>
    <xf numFmtId="0" fontId="4" fillId="6" borderId="11" xfId="0" applyFont="1" applyFill="1" applyBorder="1" applyAlignment="1">
      <alignment vertical="top" wrapText="1"/>
    </xf>
    <xf numFmtId="49" fontId="6" fillId="9" borderId="12" xfId="0" applyNumberFormat="1" applyFont="1" applyFill="1" applyBorder="1" applyAlignment="1">
      <alignment horizontal="center" vertical="top"/>
    </xf>
    <xf numFmtId="49" fontId="6" fillId="9" borderId="23" xfId="0" applyNumberFormat="1" applyFont="1" applyFill="1" applyBorder="1" applyAlignment="1">
      <alignment horizontal="center" vertical="top"/>
    </xf>
    <xf numFmtId="49" fontId="5" fillId="0" borderId="40" xfId="0" applyNumberFormat="1" applyFont="1" applyFill="1" applyBorder="1" applyAlignment="1">
      <alignment horizontal="center" vertical="top" textRotation="90" wrapText="1"/>
    </xf>
    <xf numFmtId="0" fontId="4" fillId="6" borderId="10" xfId="0" applyFont="1" applyFill="1" applyBorder="1" applyAlignment="1">
      <alignment vertical="top" wrapText="1"/>
    </xf>
    <xf numFmtId="0" fontId="0" fillId="0" borderId="34" xfId="0" applyFont="1" applyBorder="1" applyAlignment="1">
      <alignment vertical="top" wrapText="1"/>
    </xf>
    <xf numFmtId="49" fontId="4" fillId="0" borderId="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6" xfId="0" applyNumberFormat="1" applyFont="1" applyBorder="1" applyAlignment="1">
      <alignment horizontal="center" vertical="top" wrapText="1"/>
    </xf>
    <xf numFmtId="0" fontId="4" fillId="0" borderId="13" xfId="0" applyFont="1" applyBorder="1" applyAlignment="1">
      <alignment horizontal="left" vertical="top"/>
    </xf>
    <xf numFmtId="3" fontId="4" fillId="0" borderId="36" xfId="0" applyNumberFormat="1" applyFont="1" applyBorder="1" applyAlignment="1">
      <alignment horizontal="left" vertical="top" wrapText="1"/>
    </xf>
    <xf numFmtId="3" fontId="4" fillId="9" borderId="36" xfId="0" applyNumberFormat="1" applyFont="1" applyFill="1" applyBorder="1" applyAlignment="1">
      <alignment horizontal="left" vertical="top" wrapText="1"/>
    </xf>
    <xf numFmtId="3" fontId="6" fillId="3" borderId="17" xfId="0" applyNumberFormat="1" applyFont="1" applyFill="1" applyBorder="1" applyAlignment="1">
      <alignment horizontal="right" vertical="top" wrapText="1"/>
    </xf>
    <xf numFmtId="3" fontId="4" fillId="3" borderId="16" xfId="0" applyNumberFormat="1" applyFont="1" applyFill="1" applyBorder="1" applyAlignment="1">
      <alignment vertical="top" wrapText="1"/>
    </xf>
    <xf numFmtId="3" fontId="4" fillId="0" borderId="17" xfId="0" applyNumberFormat="1" applyFont="1" applyBorder="1" applyAlignment="1">
      <alignment horizontal="left" vertical="top" wrapText="1"/>
    </xf>
    <xf numFmtId="3" fontId="6" fillId="3" borderId="69" xfId="0" applyNumberFormat="1" applyFont="1" applyFill="1" applyBorder="1" applyAlignment="1">
      <alignment horizontal="right" vertical="top" wrapText="1"/>
    </xf>
  </cellXfs>
  <cellStyles count="4">
    <cellStyle name="Įprastas" xfId="0" builtinId="0"/>
    <cellStyle name="Įprastas 5" xfId="2"/>
    <cellStyle name="Kablelis" xfId="1" builtinId="3"/>
    <cellStyle name="Normal_biudz uz 2001 atskaitomybe3" xfId="3"/>
  </cellStyles>
  <dxfs count="0"/>
  <tableStyles count="0" defaultTableStyle="TableStyleMedium2" defaultPivotStyle="PivotStyleLight16"/>
  <colors>
    <mruColors>
      <color rgb="FFCCFFCC"/>
      <color rgb="FF99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abSelected="1" zoomScaleNormal="100" zoomScaleSheetLayoutView="100" workbookViewId="0">
      <selection activeCell="S11" sqref="S11"/>
    </sheetView>
  </sheetViews>
  <sheetFormatPr defaultColWidth="9.140625" defaultRowHeight="15"/>
  <cols>
    <col min="1" max="1" width="3" style="83" customWidth="1"/>
    <col min="2" max="2" width="2.7109375" style="83" customWidth="1"/>
    <col min="3" max="3" width="3" style="83" customWidth="1"/>
    <col min="4" max="4" width="33.7109375" style="83" customWidth="1"/>
    <col min="5" max="5" width="3.140625" style="83" customWidth="1"/>
    <col min="6" max="6" width="3.7109375" style="83" customWidth="1"/>
    <col min="7" max="7" width="8.140625" style="83" customWidth="1"/>
    <col min="8" max="8" width="8.7109375" style="83" customWidth="1"/>
    <col min="9" max="10" width="8.5703125" style="83" customWidth="1"/>
    <col min="11" max="11" width="36.5703125" style="83" customWidth="1"/>
    <col min="12" max="14" width="4.5703125" style="83" customWidth="1"/>
    <col min="15" max="15" width="10.140625" style="663" customWidth="1"/>
    <col min="16" max="16384" width="9.140625" style="83"/>
  </cols>
  <sheetData>
    <row r="1" spans="1:15" ht="15" customHeight="1">
      <c r="C1" s="439"/>
      <c r="K1" s="1444" t="s">
        <v>225</v>
      </c>
      <c r="L1" s="1444"/>
      <c r="M1" s="1444"/>
      <c r="N1" s="1444"/>
      <c r="O1" s="83"/>
    </row>
    <row r="2" spans="1:15" ht="15" customHeight="1">
      <c r="C2" s="439"/>
      <c r="K2" s="900" t="s">
        <v>226</v>
      </c>
      <c r="L2" s="900"/>
      <c r="M2" s="900"/>
      <c r="N2" s="900"/>
      <c r="O2" s="83"/>
    </row>
    <row r="3" spans="1:15" ht="15" customHeight="1">
      <c r="C3" s="439"/>
      <c r="K3" s="900" t="s">
        <v>227</v>
      </c>
      <c r="L3" s="900"/>
      <c r="M3" s="900"/>
      <c r="N3" s="900"/>
      <c r="O3" s="83"/>
    </row>
    <row r="4" spans="1:15" ht="12.75" customHeight="1">
      <c r="C4" s="439"/>
      <c r="K4" s="822"/>
      <c r="L4" s="822"/>
      <c r="M4" s="822"/>
      <c r="N4" s="822"/>
      <c r="O4" s="83"/>
    </row>
    <row r="5" spans="1:15" ht="14.25" customHeight="1">
      <c r="C5" s="439"/>
      <c r="K5" s="819"/>
      <c r="L5" s="820"/>
      <c r="M5" s="820"/>
      <c r="N5" s="820"/>
      <c r="O5" s="83"/>
    </row>
    <row r="6" spans="1:15" s="1" customFormat="1" ht="15" customHeight="1">
      <c r="A6" s="821"/>
      <c r="B6" s="821"/>
      <c r="C6" s="440"/>
      <c r="D6" s="1445" t="s">
        <v>234</v>
      </c>
      <c r="E6" s="1445"/>
      <c r="F6" s="1445"/>
      <c r="G6" s="1445"/>
      <c r="H6" s="1445"/>
      <c r="I6" s="1445"/>
      <c r="J6" s="1445"/>
      <c r="K6" s="1445"/>
      <c r="L6" s="821"/>
      <c r="M6" s="821"/>
      <c r="N6" s="821"/>
    </row>
    <row r="7" spans="1:15" s="1" customFormat="1">
      <c r="A7" s="821"/>
      <c r="B7" s="821"/>
      <c r="C7" s="440"/>
      <c r="D7" s="1446" t="s">
        <v>115</v>
      </c>
      <c r="E7" s="1447"/>
      <c r="F7" s="1447"/>
      <c r="G7" s="1447"/>
      <c r="H7" s="1447"/>
      <c r="I7" s="1447"/>
      <c r="J7" s="1447"/>
      <c r="K7" s="1447"/>
      <c r="L7" s="821"/>
      <c r="M7" s="821"/>
      <c r="N7" s="821"/>
    </row>
    <row r="8" spans="1:15" s="1" customFormat="1" ht="15" customHeight="1">
      <c r="A8" s="1448" t="s">
        <v>113</v>
      </c>
      <c r="B8" s="1448"/>
      <c r="C8" s="1448"/>
      <c r="D8" s="1448"/>
      <c r="E8" s="1448"/>
      <c r="F8" s="1448"/>
      <c r="G8" s="1448"/>
      <c r="H8" s="1448"/>
      <c r="I8" s="1448"/>
      <c r="J8" s="1448"/>
      <c r="K8" s="1448"/>
      <c r="L8" s="1448"/>
      <c r="M8" s="1448"/>
      <c r="N8" s="1448"/>
    </row>
    <row r="9" spans="1:15" s="1" customFormat="1" ht="13.5" thickBot="1">
      <c r="E9" s="2"/>
      <c r="F9" s="3"/>
      <c r="K9" s="1231" t="s">
        <v>114</v>
      </c>
      <c r="L9" s="1231"/>
      <c r="M9" s="1231"/>
      <c r="N9" s="1231"/>
      <c r="O9" s="664"/>
    </row>
    <row r="10" spans="1:15" s="50" customFormat="1" ht="33.75" customHeight="1">
      <c r="A10" s="1232" t="s">
        <v>0</v>
      </c>
      <c r="B10" s="1235" t="s">
        <v>1</v>
      </c>
      <c r="C10" s="1235" t="s">
        <v>2</v>
      </c>
      <c r="D10" s="1238" t="s">
        <v>4</v>
      </c>
      <c r="E10" s="1263" t="s">
        <v>5</v>
      </c>
      <c r="F10" s="1266" t="s">
        <v>6</v>
      </c>
      <c r="G10" s="1269" t="s">
        <v>8</v>
      </c>
      <c r="H10" s="1250" t="s">
        <v>228</v>
      </c>
      <c r="I10" s="1250" t="s">
        <v>140</v>
      </c>
      <c r="J10" s="1250" t="s">
        <v>180</v>
      </c>
      <c r="K10" s="1253" t="s">
        <v>9</v>
      </c>
      <c r="L10" s="1254"/>
      <c r="M10" s="1254"/>
      <c r="N10" s="1255"/>
      <c r="O10" s="665"/>
    </row>
    <row r="11" spans="1:15" s="50" customFormat="1" ht="18.75" customHeight="1">
      <c r="A11" s="1233"/>
      <c r="B11" s="1236"/>
      <c r="C11" s="1236"/>
      <c r="D11" s="1239"/>
      <c r="E11" s="1264"/>
      <c r="F11" s="1267"/>
      <c r="G11" s="1270"/>
      <c r="H11" s="1251"/>
      <c r="I11" s="1251"/>
      <c r="J11" s="1251"/>
      <c r="K11" s="1256" t="s">
        <v>4</v>
      </c>
      <c r="L11" s="1258" t="s">
        <v>10</v>
      </c>
      <c r="M11" s="1258"/>
      <c r="N11" s="1259"/>
      <c r="O11" s="665"/>
    </row>
    <row r="12" spans="1:15" s="50" customFormat="1" ht="60.75" customHeight="1" thickBot="1">
      <c r="A12" s="1234"/>
      <c r="B12" s="1237"/>
      <c r="C12" s="1237"/>
      <c r="D12" s="1240"/>
      <c r="E12" s="1265"/>
      <c r="F12" s="1268"/>
      <c r="G12" s="1271"/>
      <c r="H12" s="1252"/>
      <c r="I12" s="1252"/>
      <c r="J12" s="1252"/>
      <c r="K12" s="1257"/>
      <c r="L12" s="160" t="s">
        <v>120</v>
      </c>
      <c r="M12" s="160" t="s">
        <v>141</v>
      </c>
      <c r="N12" s="161" t="s">
        <v>181</v>
      </c>
      <c r="O12" s="665"/>
    </row>
    <row r="13" spans="1:15" s="1" customFormat="1" ht="15.75" customHeight="1">
      <c r="A13" s="1260" t="s">
        <v>11</v>
      </c>
      <c r="B13" s="1261"/>
      <c r="C13" s="1261"/>
      <c r="D13" s="1261"/>
      <c r="E13" s="1261"/>
      <c r="F13" s="1261"/>
      <c r="G13" s="1261"/>
      <c r="H13" s="1261"/>
      <c r="I13" s="1261"/>
      <c r="J13" s="1261"/>
      <c r="K13" s="1261"/>
      <c r="L13" s="1261"/>
      <c r="M13" s="1261"/>
      <c r="N13" s="1262"/>
      <c r="O13" s="664"/>
    </row>
    <row r="14" spans="1:15" s="1" customFormat="1" ht="14.25" customHeight="1">
      <c r="A14" s="1241" t="s">
        <v>12</v>
      </c>
      <c r="B14" s="1242"/>
      <c r="C14" s="1242"/>
      <c r="D14" s="1242"/>
      <c r="E14" s="1242"/>
      <c r="F14" s="1242"/>
      <c r="G14" s="1242"/>
      <c r="H14" s="1242"/>
      <c r="I14" s="1242"/>
      <c r="J14" s="1242"/>
      <c r="K14" s="1242"/>
      <c r="L14" s="1242"/>
      <c r="M14" s="1242"/>
      <c r="N14" s="1243"/>
      <c r="O14" s="664"/>
    </row>
    <row r="15" spans="1:15" s="1" customFormat="1" ht="14.25" customHeight="1">
      <c r="A15" s="5" t="s">
        <v>13</v>
      </c>
      <c r="B15" s="1244" t="s">
        <v>14</v>
      </c>
      <c r="C15" s="1244"/>
      <c r="D15" s="1244"/>
      <c r="E15" s="1244"/>
      <c r="F15" s="1244"/>
      <c r="G15" s="1244"/>
      <c r="H15" s="1244"/>
      <c r="I15" s="1244"/>
      <c r="J15" s="1244"/>
      <c r="K15" s="1244"/>
      <c r="L15" s="1244"/>
      <c r="M15" s="1244"/>
      <c r="N15" s="1245"/>
      <c r="O15" s="664"/>
    </row>
    <row r="16" spans="1:15" s="1" customFormat="1" ht="15.75" customHeight="1">
      <c r="A16" s="6" t="s">
        <v>13</v>
      </c>
      <c r="B16" s="7" t="s">
        <v>13</v>
      </c>
      <c r="C16" s="1246" t="s">
        <v>15</v>
      </c>
      <c r="D16" s="1247"/>
      <c r="E16" s="1247"/>
      <c r="F16" s="1247"/>
      <c r="G16" s="1248"/>
      <c r="H16" s="1248"/>
      <c r="I16" s="1248"/>
      <c r="J16" s="1248"/>
      <c r="K16" s="1248"/>
      <c r="L16" s="1247"/>
      <c r="M16" s="1247"/>
      <c r="N16" s="1249"/>
      <c r="O16" s="664"/>
    </row>
    <row r="17" spans="1:15" s="4" customFormat="1" ht="15" customHeight="1">
      <c r="A17" s="8" t="s">
        <v>13</v>
      </c>
      <c r="B17" s="9" t="s">
        <v>13</v>
      </c>
      <c r="C17" s="267" t="s">
        <v>13</v>
      </c>
      <c r="D17" s="1229" t="s">
        <v>16</v>
      </c>
      <c r="E17" s="10"/>
      <c r="F17" s="72">
        <v>1</v>
      </c>
      <c r="G17" s="846" t="s">
        <v>20</v>
      </c>
      <c r="H17" s="836">
        <f>8919.4+12.7</f>
        <v>8932.1</v>
      </c>
      <c r="I17" s="835">
        <v>8952.2000000000007</v>
      </c>
      <c r="J17" s="836">
        <v>8947.2000000000007</v>
      </c>
      <c r="K17" s="847"/>
      <c r="L17" s="830"/>
      <c r="M17" s="830"/>
      <c r="N17" s="235"/>
      <c r="O17" s="666"/>
    </row>
    <row r="18" spans="1:15" s="4" customFormat="1" ht="15" customHeight="1">
      <c r="A18" s="828"/>
      <c r="B18" s="9"/>
      <c r="C18" s="829"/>
      <c r="D18" s="1230"/>
      <c r="E18" s="10"/>
      <c r="F18" s="72"/>
      <c r="G18" s="532" t="s">
        <v>42</v>
      </c>
      <c r="H18" s="838">
        <v>10</v>
      </c>
      <c r="I18" s="838"/>
      <c r="J18" s="838"/>
      <c r="K18" s="466"/>
      <c r="L18" s="831"/>
      <c r="M18" s="832"/>
      <c r="N18" s="833"/>
      <c r="O18" s="666"/>
    </row>
    <row r="19" spans="1:15" s="4" customFormat="1" ht="15" customHeight="1">
      <c r="A19" s="828"/>
      <c r="B19" s="9"/>
      <c r="C19" s="829"/>
      <c r="D19" s="1230"/>
      <c r="E19" s="10"/>
      <c r="F19" s="72"/>
      <c r="G19" s="532" t="s">
        <v>43</v>
      </c>
      <c r="H19" s="838">
        <v>22.3</v>
      </c>
      <c r="I19" s="837"/>
      <c r="J19" s="838"/>
      <c r="K19" s="466"/>
      <c r="L19" s="831"/>
      <c r="M19" s="832"/>
      <c r="N19" s="833"/>
      <c r="O19" s="666"/>
    </row>
    <row r="20" spans="1:15" s="4" customFormat="1" ht="15" customHeight="1">
      <c r="A20" s="828"/>
      <c r="B20" s="9"/>
      <c r="C20" s="829"/>
      <c r="D20" s="1230"/>
      <c r="E20" s="10"/>
      <c r="F20" s="72"/>
      <c r="G20" s="532" t="s">
        <v>21</v>
      </c>
      <c r="H20" s="838">
        <f>471.8+41+28.1-0.8</f>
        <v>540.1</v>
      </c>
      <c r="I20" s="838"/>
      <c r="J20" s="838"/>
      <c r="K20" s="466"/>
      <c r="L20" s="831"/>
      <c r="M20" s="832"/>
      <c r="N20" s="833"/>
      <c r="O20" s="666"/>
    </row>
    <row r="21" spans="1:15" s="4" customFormat="1" ht="15" customHeight="1">
      <c r="A21" s="828"/>
      <c r="B21" s="9"/>
      <c r="C21" s="829"/>
      <c r="D21" s="1230"/>
      <c r="E21" s="10"/>
      <c r="F21" s="72"/>
      <c r="G21" s="19" t="s">
        <v>24</v>
      </c>
      <c r="H21" s="838">
        <v>3.3</v>
      </c>
      <c r="I21" s="838">
        <v>3.3</v>
      </c>
      <c r="J21" s="838">
        <v>3.3</v>
      </c>
      <c r="K21" s="466"/>
      <c r="L21" s="831"/>
      <c r="M21" s="832"/>
      <c r="N21" s="833"/>
      <c r="O21" s="666"/>
    </row>
    <row r="22" spans="1:15" s="4" customFormat="1" ht="15" customHeight="1">
      <c r="A22" s="828"/>
      <c r="B22" s="9"/>
      <c r="C22" s="829"/>
      <c r="D22" s="1230"/>
      <c r="E22" s="10"/>
      <c r="F22" s="72"/>
      <c r="G22" s="19" t="s">
        <v>118</v>
      </c>
      <c r="H22" s="838">
        <f>88.3+6-18</f>
        <v>76.3</v>
      </c>
      <c r="I22" s="838"/>
      <c r="J22" s="838"/>
      <c r="K22" s="466"/>
      <c r="L22" s="831"/>
      <c r="M22" s="832"/>
      <c r="N22" s="833"/>
      <c r="O22" s="666"/>
    </row>
    <row r="23" spans="1:15" s="4" customFormat="1" ht="13.5" customHeight="1">
      <c r="A23" s="828"/>
      <c r="B23" s="9"/>
      <c r="C23" s="829"/>
      <c r="D23" s="1230"/>
      <c r="E23" s="10"/>
      <c r="F23" s="72"/>
      <c r="G23" s="19"/>
      <c r="H23" s="838"/>
      <c r="I23" s="837"/>
      <c r="J23" s="838"/>
      <c r="K23" s="466"/>
      <c r="L23" s="831"/>
      <c r="M23" s="832"/>
      <c r="N23" s="833"/>
      <c r="O23" s="666"/>
    </row>
    <row r="24" spans="1:15" s="4" customFormat="1" ht="25.5" customHeight="1">
      <c r="A24" s="11"/>
      <c r="B24" s="12"/>
      <c r="C24" s="827"/>
      <c r="D24" s="1230"/>
      <c r="E24" s="818"/>
      <c r="F24" s="816"/>
      <c r="G24" s="19"/>
      <c r="H24" s="104"/>
      <c r="I24" s="104"/>
      <c r="J24" s="104"/>
      <c r="K24" s="447" t="s">
        <v>117</v>
      </c>
      <c r="L24" s="839">
        <v>438.5</v>
      </c>
      <c r="M24" s="840">
        <v>438.5</v>
      </c>
      <c r="N24" s="841">
        <v>438.5</v>
      </c>
      <c r="O24" s="666"/>
    </row>
    <row r="25" spans="1:15" s="1" customFormat="1" ht="14.25" customHeight="1">
      <c r="A25" s="1280"/>
      <c r="B25" s="1281"/>
      <c r="C25" s="1282"/>
      <c r="D25" s="1230"/>
      <c r="E25" s="438"/>
      <c r="F25" s="816"/>
      <c r="G25" s="16"/>
      <c r="H25" s="104"/>
      <c r="I25" s="104"/>
      <c r="J25" s="104"/>
      <c r="K25" s="447" t="s">
        <v>231</v>
      </c>
      <c r="L25" s="195">
        <v>4</v>
      </c>
      <c r="M25" s="321">
        <v>4</v>
      </c>
      <c r="N25" s="312">
        <v>4</v>
      </c>
      <c r="O25" s="664"/>
    </row>
    <row r="26" spans="1:15" s="1" customFormat="1" ht="18" customHeight="1">
      <c r="A26" s="1280"/>
      <c r="B26" s="1281"/>
      <c r="C26" s="1282"/>
      <c r="D26" s="1230"/>
      <c r="E26" s="438"/>
      <c r="F26" s="816"/>
      <c r="G26" s="19"/>
      <c r="H26" s="104"/>
      <c r="I26" s="104"/>
      <c r="J26" s="104"/>
      <c r="K26" s="447" t="s">
        <v>104</v>
      </c>
      <c r="L26" s="195">
        <v>21</v>
      </c>
      <c r="M26" s="321">
        <v>21</v>
      </c>
      <c r="N26" s="312">
        <v>21</v>
      </c>
      <c r="O26" s="664"/>
    </row>
    <row r="27" spans="1:15" s="1" customFormat="1" ht="26.25" customHeight="1">
      <c r="A27" s="779"/>
      <c r="B27" s="804"/>
      <c r="C27" s="816"/>
      <c r="D27" s="1230"/>
      <c r="E27" s="413"/>
      <c r="F27" s="816"/>
      <c r="G27" s="19"/>
      <c r="H27" s="104"/>
      <c r="I27" s="104"/>
      <c r="J27" s="104"/>
      <c r="K27" s="405" t="s">
        <v>184</v>
      </c>
      <c r="L27" s="842" t="s">
        <v>182</v>
      </c>
      <c r="M27" s="843" t="s">
        <v>182</v>
      </c>
      <c r="N27" s="844" t="s">
        <v>182</v>
      </c>
      <c r="O27" s="664"/>
    </row>
    <row r="28" spans="1:15" s="1" customFormat="1" ht="25.5" customHeight="1">
      <c r="A28" s="23"/>
      <c r="B28" s="780"/>
      <c r="C28" s="816"/>
      <c r="D28" s="1230"/>
      <c r="E28" s="408"/>
      <c r="F28" s="816"/>
      <c r="G28" s="319"/>
      <c r="H28" s="104"/>
      <c r="I28" s="164"/>
      <c r="J28" s="164"/>
      <c r="K28" s="1272" t="s">
        <v>230</v>
      </c>
      <c r="L28" s="1274" t="s">
        <v>185</v>
      </c>
      <c r="M28" s="1274" t="s">
        <v>185</v>
      </c>
      <c r="N28" s="1277" t="s">
        <v>185</v>
      </c>
      <c r="O28" s="667"/>
    </row>
    <row r="29" spans="1:15" s="1" customFormat="1" ht="11.25" customHeight="1">
      <c r="A29" s="23"/>
      <c r="B29" s="780"/>
      <c r="C29" s="816"/>
      <c r="D29" s="1230"/>
      <c r="E29" s="408"/>
      <c r="F29" s="816"/>
      <c r="G29" s="319"/>
      <c r="H29" s="104"/>
      <c r="I29" s="164"/>
      <c r="J29" s="164"/>
      <c r="K29" s="1273"/>
      <c r="L29" s="1275"/>
      <c r="M29" s="1276"/>
      <c r="N29" s="1278"/>
      <c r="O29" s="664"/>
    </row>
    <row r="30" spans="1:15" s="1" customFormat="1" ht="18" customHeight="1">
      <c r="A30" s="23"/>
      <c r="B30" s="1135"/>
      <c r="C30" s="1136"/>
      <c r="D30" s="1230"/>
      <c r="E30" s="408"/>
      <c r="F30" s="1136"/>
      <c r="G30" s="319"/>
      <c r="H30" s="104"/>
      <c r="I30" s="164"/>
      <c r="J30" s="164"/>
      <c r="K30" s="1138" t="s">
        <v>252</v>
      </c>
      <c r="L30" s="1139">
        <v>122</v>
      </c>
      <c r="M30" s="1140"/>
      <c r="N30" s="1137"/>
      <c r="O30" s="664"/>
    </row>
    <row r="31" spans="1:15" s="1" customFormat="1" ht="18" customHeight="1">
      <c r="A31" s="779"/>
      <c r="B31" s="780"/>
      <c r="C31" s="788"/>
      <c r="D31" s="1230"/>
      <c r="E31" s="446"/>
      <c r="F31" s="816"/>
      <c r="G31" s="19"/>
      <c r="H31" s="104"/>
      <c r="I31" s="104"/>
      <c r="J31" s="104"/>
      <c r="K31" s="1279" t="s">
        <v>239</v>
      </c>
      <c r="L31" s="190">
        <f>64+11</f>
        <v>75</v>
      </c>
      <c r="M31" s="190"/>
      <c r="N31" s="238"/>
      <c r="O31" s="664"/>
    </row>
    <row r="32" spans="1:15" s="1" customFormat="1" ht="21.75" customHeight="1">
      <c r="A32" s="779"/>
      <c r="B32" s="780"/>
      <c r="C32" s="788"/>
      <c r="D32" s="1230"/>
      <c r="E32" s="446"/>
      <c r="F32" s="816"/>
      <c r="G32" s="19"/>
      <c r="H32" s="104"/>
      <c r="I32" s="104"/>
      <c r="J32" s="104"/>
      <c r="K32" s="1273"/>
      <c r="L32" s="178"/>
      <c r="M32" s="191"/>
      <c r="N32" s="848"/>
      <c r="O32" s="664"/>
    </row>
    <row r="33" spans="1:15" s="1" customFormat="1" ht="24" customHeight="1">
      <c r="A33" s="779"/>
      <c r="B33" s="780"/>
      <c r="C33" s="788"/>
      <c r="D33" s="1230"/>
      <c r="E33" s="132"/>
      <c r="F33" s="805"/>
      <c r="G33" s="16"/>
      <c r="H33" s="104"/>
      <c r="I33" s="104"/>
      <c r="J33" s="104"/>
      <c r="K33" s="405" t="s">
        <v>187</v>
      </c>
      <c r="L33" s="485" t="s">
        <v>186</v>
      </c>
      <c r="M33" s="448" t="s">
        <v>186</v>
      </c>
      <c r="N33" s="845" t="s">
        <v>186</v>
      </c>
      <c r="O33" s="668"/>
    </row>
    <row r="34" spans="1:15" s="1" customFormat="1" ht="26.25" customHeight="1">
      <c r="A34" s="779"/>
      <c r="B34" s="804"/>
      <c r="C34" s="788"/>
      <c r="D34" s="911"/>
      <c r="E34" s="67"/>
      <c r="F34" s="816"/>
      <c r="G34" s="19"/>
      <c r="H34" s="104"/>
      <c r="I34" s="104"/>
      <c r="J34" s="104"/>
      <c r="K34" s="405" t="s">
        <v>144</v>
      </c>
      <c r="L34" s="539">
        <v>95.4</v>
      </c>
      <c r="M34" s="540" t="s">
        <v>188</v>
      </c>
      <c r="N34" s="541" t="s">
        <v>188</v>
      </c>
      <c r="O34" s="664"/>
    </row>
    <row r="35" spans="1:15" s="1" customFormat="1" ht="17.25" customHeight="1">
      <c r="A35" s="23"/>
      <c r="B35" s="804"/>
      <c r="C35" s="816"/>
      <c r="D35" s="910"/>
      <c r="E35" s="20"/>
      <c r="F35" s="816"/>
      <c r="G35" s="122"/>
      <c r="H35" s="104"/>
      <c r="I35" s="104"/>
      <c r="J35" s="104"/>
      <c r="K35" s="482" t="s">
        <v>111</v>
      </c>
      <c r="L35" s="461">
        <v>55</v>
      </c>
      <c r="M35" s="801">
        <v>55</v>
      </c>
      <c r="N35" s="813">
        <v>55</v>
      </c>
      <c r="O35" s="664"/>
    </row>
    <row r="36" spans="1:15" s="1" customFormat="1" ht="16.5" customHeight="1" thickBot="1">
      <c r="A36" s="26"/>
      <c r="B36" s="803"/>
      <c r="C36" s="284"/>
      <c r="D36" s="799"/>
      <c r="E36" s="449"/>
      <c r="F36" s="450"/>
      <c r="G36" s="518" t="s">
        <v>49</v>
      </c>
      <c r="H36" s="113">
        <f>SUM(H17:H35)</f>
        <v>9584.0999999999985</v>
      </c>
      <c r="I36" s="113">
        <f t="shared" ref="I36:J36" si="0">SUM(I17:I35)</f>
        <v>8955.5</v>
      </c>
      <c r="J36" s="113">
        <f t="shared" si="0"/>
        <v>8950.5</v>
      </c>
      <c r="K36" s="520"/>
      <c r="L36" s="462"/>
      <c r="M36" s="802"/>
      <c r="N36" s="814"/>
    </row>
    <row r="37" spans="1:15" s="1" customFormat="1" ht="18" customHeight="1">
      <c r="A37" s="1280" t="s">
        <v>13</v>
      </c>
      <c r="B37" s="1281" t="s">
        <v>13</v>
      </c>
      <c r="C37" s="1301" t="s">
        <v>22</v>
      </c>
      <c r="D37" s="1309" t="s">
        <v>47</v>
      </c>
      <c r="E37" s="1304"/>
      <c r="F37" s="1285" t="s">
        <v>18</v>
      </c>
      <c r="G37" s="296" t="s">
        <v>20</v>
      </c>
      <c r="H37" s="147">
        <f>235-1</f>
        <v>234</v>
      </c>
      <c r="I37" s="104">
        <v>235.7</v>
      </c>
      <c r="J37" s="104">
        <v>235.7</v>
      </c>
      <c r="K37" s="1287" t="s">
        <v>48</v>
      </c>
      <c r="L37" s="460">
        <v>9</v>
      </c>
      <c r="M37" s="1290">
        <v>9</v>
      </c>
      <c r="N37" s="1293">
        <v>9</v>
      </c>
      <c r="O37" s="664"/>
    </row>
    <row r="38" spans="1:15" s="1" customFormat="1" ht="16.5" customHeight="1">
      <c r="A38" s="1280"/>
      <c r="B38" s="1281"/>
      <c r="C38" s="1301"/>
      <c r="D38" s="1309"/>
      <c r="E38" s="1304"/>
      <c r="F38" s="1285"/>
      <c r="G38" s="22"/>
      <c r="H38" s="108"/>
      <c r="I38" s="108"/>
      <c r="J38" s="108"/>
      <c r="K38" s="1288"/>
      <c r="L38" s="461"/>
      <c r="M38" s="1291"/>
      <c r="N38" s="1294"/>
      <c r="O38" s="664"/>
    </row>
    <row r="39" spans="1:15" s="1" customFormat="1" ht="15.75" customHeight="1" thickBot="1">
      <c r="A39" s="1297"/>
      <c r="B39" s="1299"/>
      <c r="C39" s="1302"/>
      <c r="D39" s="1310"/>
      <c r="E39" s="1305"/>
      <c r="F39" s="1286"/>
      <c r="G39" s="762" t="s">
        <v>49</v>
      </c>
      <c r="H39" s="111">
        <f t="shared" ref="H39:J39" si="1">SUM(H37:H38)</f>
        <v>234</v>
      </c>
      <c r="I39" s="111">
        <f t="shared" si="1"/>
        <v>235.7</v>
      </c>
      <c r="J39" s="111">
        <f t="shared" si="1"/>
        <v>235.7</v>
      </c>
      <c r="K39" s="1289"/>
      <c r="L39" s="462"/>
      <c r="M39" s="1292"/>
      <c r="N39" s="1295"/>
      <c r="O39" s="664"/>
    </row>
    <row r="40" spans="1:15" s="1" customFormat="1" ht="15" customHeight="1">
      <c r="A40" s="1296" t="s">
        <v>13</v>
      </c>
      <c r="B40" s="1298" t="s">
        <v>13</v>
      </c>
      <c r="C40" s="1300" t="s">
        <v>26</v>
      </c>
      <c r="D40" s="1307" t="s">
        <v>50</v>
      </c>
      <c r="E40" s="1303"/>
      <c r="F40" s="1306" t="s">
        <v>18</v>
      </c>
      <c r="G40" s="296" t="s">
        <v>20</v>
      </c>
      <c r="H40" s="147">
        <f>317.5-0.6+49.8</f>
        <v>366.7</v>
      </c>
      <c r="I40" s="147">
        <f>318+48.8</f>
        <v>366.8</v>
      </c>
      <c r="J40" s="147">
        <f>318+48.8</f>
        <v>366.8</v>
      </c>
      <c r="K40" s="328" t="s">
        <v>51</v>
      </c>
      <c r="L40" s="460">
        <v>31</v>
      </c>
      <c r="M40" s="800">
        <v>31</v>
      </c>
      <c r="N40" s="812">
        <v>31</v>
      </c>
      <c r="O40" s="664"/>
    </row>
    <row r="41" spans="1:15" s="1" customFormat="1" ht="11.25" customHeight="1">
      <c r="A41" s="1280"/>
      <c r="B41" s="1281"/>
      <c r="C41" s="1301"/>
      <c r="D41" s="1308"/>
      <c r="E41" s="1304"/>
      <c r="F41" s="1285"/>
      <c r="G41" s="22"/>
      <c r="H41" s="108"/>
      <c r="I41" s="108"/>
      <c r="J41" s="108"/>
      <c r="K41" s="761"/>
      <c r="L41" s="461"/>
      <c r="M41" s="801"/>
      <c r="N41" s="813"/>
      <c r="O41" s="664"/>
    </row>
    <row r="42" spans="1:15" s="1" customFormat="1" ht="14.25" customHeight="1" thickBot="1">
      <c r="A42" s="1297"/>
      <c r="B42" s="1299"/>
      <c r="C42" s="1302"/>
      <c r="D42" s="799"/>
      <c r="E42" s="1305"/>
      <c r="F42" s="1286"/>
      <c r="G42" s="762" t="s">
        <v>49</v>
      </c>
      <c r="H42" s="111">
        <f>SUM(H40:H41)</f>
        <v>366.7</v>
      </c>
      <c r="I42" s="111">
        <f>SUM(I40:I41)</f>
        <v>366.8</v>
      </c>
      <c r="J42" s="111">
        <f>SUM(J40:J41)</f>
        <v>366.8</v>
      </c>
      <c r="K42" s="100"/>
      <c r="L42" s="436"/>
      <c r="M42" s="809"/>
      <c r="N42" s="811"/>
      <c r="O42" s="664"/>
    </row>
    <row r="43" spans="1:15" s="1" customFormat="1" ht="28.5" customHeight="1">
      <c r="A43" s="1296" t="s">
        <v>13</v>
      </c>
      <c r="B43" s="1324" t="s">
        <v>13</v>
      </c>
      <c r="C43" s="1300" t="s">
        <v>28</v>
      </c>
      <c r="D43" s="1307" t="s">
        <v>106</v>
      </c>
      <c r="E43" s="1303"/>
      <c r="F43" s="1306" t="s">
        <v>18</v>
      </c>
      <c r="G43" s="304" t="s">
        <v>20</v>
      </c>
      <c r="H43" s="147">
        <f>215.1+44.8</f>
        <v>259.89999999999998</v>
      </c>
      <c r="I43" s="147">
        <f>215.1+44.8</f>
        <v>259.89999999999998</v>
      </c>
      <c r="J43" s="1133">
        <f>215.6+44.8</f>
        <v>260.39999999999998</v>
      </c>
      <c r="K43" s="1182" t="s">
        <v>107</v>
      </c>
      <c r="L43" s="460">
        <v>13</v>
      </c>
      <c r="M43" s="1317">
        <v>13</v>
      </c>
      <c r="N43" s="1320">
        <v>13</v>
      </c>
      <c r="O43" s="664"/>
    </row>
    <row r="44" spans="1:15" s="1" customFormat="1" ht="35.25" customHeight="1">
      <c r="A44" s="1280"/>
      <c r="B44" s="1325"/>
      <c r="C44" s="1301"/>
      <c r="D44" s="1309"/>
      <c r="E44" s="1304"/>
      <c r="F44" s="1285"/>
      <c r="G44" s="123" t="s">
        <v>118</v>
      </c>
      <c r="H44" s="108">
        <v>18</v>
      </c>
      <c r="I44" s="108"/>
      <c r="J44" s="108"/>
      <c r="K44" s="1188" t="s">
        <v>258</v>
      </c>
      <c r="L44" s="461">
        <v>1</v>
      </c>
      <c r="M44" s="1318"/>
      <c r="N44" s="1321"/>
      <c r="O44" s="664"/>
    </row>
    <row r="45" spans="1:15" s="1" customFormat="1" ht="15.75" customHeight="1" thickBot="1">
      <c r="A45" s="1297"/>
      <c r="B45" s="1326"/>
      <c r="C45" s="1302"/>
      <c r="D45" s="1310"/>
      <c r="E45" s="1305"/>
      <c r="F45" s="1286"/>
      <c r="G45" s="762" t="s">
        <v>49</v>
      </c>
      <c r="H45" s="305">
        <f>SUM(H43:H44)</f>
        <v>277.89999999999998</v>
      </c>
      <c r="I45" s="305">
        <f>SUM(I43:I44)</f>
        <v>259.89999999999998</v>
      </c>
      <c r="J45" s="305">
        <f>SUM(J43:J44)</f>
        <v>260.39999999999998</v>
      </c>
      <c r="K45" s="1184"/>
      <c r="L45" s="462"/>
      <c r="M45" s="1319"/>
      <c r="N45" s="1322"/>
      <c r="O45" s="664"/>
    </row>
    <row r="46" spans="1:15" s="1" customFormat="1" ht="19.5" customHeight="1">
      <c r="A46" s="1296" t="s">
        <v>13</v>
      </c>
      <c r="B46" s="1298" t="s">
        <v>13</v>
      </c>
      <c r="C46" s="1300" t="s">
        <v>30</v>
      </c>
      <c r="D46" s="1307" t="s">
        <v>52</v>
      </c>
      <c r="E46" s="1303"/>
      <c r="F46" s="1306" t="s">
        <v>18</v>
      </c>
      <c r="G46" s="34" t="s">
        <v>20</v>
      </c>
      <c r="H46" s="112">
        <v>15.7</v>
      </c>
      <c r="I46" s="112">
        <v>15.7</v>
      </c>
      <c r="J46" s="112">
        <v>15.7</v>
      </c>
      <c r="K46" s="328"/>
      <c r="L46" s="435"/>
      <c r="M46" s="807"/>
      <c r="N46" s="810"/>
      <c r="O46" s="664"/>
    </row>
    <row r="47" spans="1:15" s="1" customFormat="1" ht="15.75" customHeight="1" thickBot="1">
      <c r="A47" s="1297"/>
      <c r="B47" s="1299"/>
      <c r="C47" s="1302"/>
      <c r="D47" s="1323"/>
      <c r="E47" s="1305"/>
      <c r="F47" s="1286"/>
      <c r="G47" s="762" t="s">
        <v>49</v>
      </c>
      <c r="H47" s="113">
        <f t="shared" ref="H47:J47" si="2">SUM(H46:H46)</f>
        <v>15.7</v>
      </c>
      <c r="I47" s="113">
        <f t="shared" si="2"/>
        <v>15.7</v>
      </c>
      <c r="J47" s="113">
        <f t="shared" si="2"/>
        <v>15.7</v>
      </c>
      <c r="K47" s="101"/>
      <c r="L47" s="462"/>
      <c r="M47" s="802"/>
      <c r="N47" s="814"/>
      <c r="O47" s="664"/>
    </row>
    <row r="48" spans="1:15" s="1" customFormat="1" ht="15.75" customHeight="1">
      <c r="A48" s="1210" t="s">
        <v>13</v>
      </c>
      <c r="B48" s="330" t="s">
        <v>13</v>
      </c>
      <c r="C48" s="441" t="s">
        <v>33</v>
      </c>
      <c r="D48" s="1226" t="s">
        <v>53</v>
      </c>
      <c r="E48" s="471"/>
      <c r="F48" s="282">
        <v>1</v>
      </c>
      <c r="G48" s="854" t="s">
        <v>20</v>
      </c>
      <c r="H48" s="102">
        <v>52.8</v>
      </c>
      <c r="I48" s="102">
        <v>52.8</v>
      </c>
      <c r="J48" s="102">
        <v>52.8</v>
      </c>
      <c r="K48" s="474"/>
      <c r="L48" s="460"/>
      <c r="M48" s="1213"/>
      <c r="N48" s="1215"/>
      <c r="O48" s="664"/>
    </row>
    <row r="49" spans="1:15" s="1" customFormat="1" ht="14.25" customHeight="1">
      <c r="A49" s="1208"/>
      <c r="B49" s="27"/>
      <c r="C49" s="271"/>
      <c r="D49" s="1227"/>
      <c r="E49" s="473"/>
      <c r="F49" s="1209">
        <v>5</v>
      </c>
      <c r="G49" s="68" t="s">
        <v>20</v>
      </c>
      <c r="H49" s="126">
        <f>119.9+5.9</f>
        <v>125.80000000000001</v>
      </c>
      <c r="I49" s="104">
        <v>140.5</v>
      </c>
      <c r="J49" s="104">
        <v>140.5</v>
      </c>
      <c r="K49" s="1212"/>
      <c r="L49" s="461"/>
      <c r="M49" s="1214"/>
      <c r="N49" s="1216"/>
      <c r="O49" s="664"/>
    </row>
    <row r="50" spans="1:15" s="1" customFormat="1" ht="12.75" customHeight="1">
      <c r="A50" s="1208"/>
      <c r="B50" s="27"/>
      <c r="C50" s="271"/>
      <c r="D50" s="1228"/>
      <c r="E50" s="473"/>
      <c r="F50" s="1219"/>
      <c r="G50" s="48" t="s">
        <v>118</v>
      </c>
      <c r="H50" s="171">
        <f>22.6+2.2</f>
        <v>24.8</v>
      </c>
      <c r="I50" s="108"/>
      <c r="J50" s="108"/>
      <c r="K50" s="298"/>
      <c r="L50" s="461"/>
      <c r="M50" s="1214"/>
      <c r="N50" s="1216"/>
      <c r="O50" s="664"/>
    </row>
    <row r="51" spans="1:15" s="1" customFormat="1" ht="15.75" customHeight="1">
      <c r="A51" s="1208"/>
      <c r="B51" s="27"/>
      <c r="C51" s="271"/>
      <c r="D51" s="1311" t="s">
        <v>112</v>
      </c>
      <c r="E51" s="75"/>
      <c r="F51" s="1209"/>
      <c r="G51" s="68"/>
      <c r="H51" s="104"/>
      <c r="I51" s="104"/>
      <c r="J51" s="104"/>
      <c r="K51" s="1313" t="s">
        <v>98</v>
      </c>
      <c r="L51" s="199">
        <v>3</v>
      </c>
      <c r="M51" s="258">
        <v>3</v>
      </c>
      <c r="N51" s="219">
        <v>3</v>
      </c>
      <c r="O51" s="664"/>
    </row>
    <row r="52" spans="1:15" s="1" customFormat="1" ht="9.75" customHeight="1">
      <c r="A52" s="1208"/>
      <c r="B52" s="27"/>
      <c r="C52" s="271"/>
      <c r="D52" s="1312"/>
      <c r="E52" s="262"/>
      <c r="F52" s="1209"/>
      <c r="G52" s="68"/>
      <c r="H52" s="294"/>
      <c r="I52" s="291"/>
      <c r="J52" s="294"/>
      <c r="K52" s="1314"/>
      <c r="L52" s="461"/>
      <c r="M52" s="1214"/>
      <c r="N52" s="1216"/>
      <c r="O52" s="664"/>
    </row>
    <row r="53" spans="1:15" s="1" customFormat="1" ht="15.75" customHeight="1">
      <c r="A53" s="1208"/>
      <c r="B53" s="27"/>
      <c r="C53" s="271"/>
      <c r="D53" s="1312"/>
      <c r="E53" s="262"/>
      <c r="F53" s="1209"/>
      <c r="G53" s="855"/>
      <c r="H53" s="104"/>
      <c r="I53" s="88"/>
      <c r="J53" s="104"/>
      <c r="K53" s="1315" t="s">
        <v>125</v>
      </c>
      <c r="L53" s="733">
        <v>1</v>
      </c>
      <c r="M53" s="734">
        <v>1</v>
      </c>
      <c r="N53" s="735">
        <v>1</v>
      </c>
      <c r="O53" s="664"/>
    </row>
    <row r="54" spans="1:15" s="1" customFormat="1" ht="9.75" customHeight="1">
      <c r="A54" s="1208"/>
      <c r="B54" s="27"/>
      <c r="C54" s="271"/>
      <c r="D54" s="1211"/>
      <c r="E54" s="262"/>
      <c r="F54" s="1209"/>
      <c r="G54" s="855"/>
      <c r="H54" s="104"/>
      <c r="I54" s="88"/>
      <c r="J54" s="104"/>
      <c r="K54" s="1314"/>
      <c r="L54" s="736"/>
      <c r="M54" s="737"/>
      <c r="N54" s="738"/>
      <c r="O54" s="664"/>
    </row>
    <row r="55" spans="1:15" s="1" customFormat="1" ht="30" customHeight="1">
      <c r="A55" s="1208"/>
      <c r="B55" s="27"/>
      <c r="C55" s="271"/>
      <c r="D55" s="1311" t="s">
        <v>240</v>
      </c>
      <c r="E55" s="850"/>
      <c r="F55" s="1217"/>
      <c r="G55" s="856"/>
      <c r="H55" s="104"/>
      <c r="I55" s="88"/>
      <c r="J55" s="104"/>
      <c r="K55" s="404" t="s">
        <v>56</v>
      </c>
      <c r="L55" s="193">
        <v>10</v>
      </c>
      <c r="M55" s="325">
        <v>10</v>
      </c>
      <c r="N55" s="217">
        <v>10</v>
      </c>
      <c r="O55" s="664"/>
    </row>
    <row r="56" spans="1:15" s="1" customFormat="1" ht="60" customHeight="1">
      <c r="A56" s="1208"/>
      <c r="B56" s="27"/>
      <c r="C56" s="80"/>
      <c r="D56" s="1316"/>
      <c r="E56" s="65"/>
      <c r="F56" s="1209"/>
      <c r="G56" s="857"/>
      <c r="H56" s="105"/>
      <c r="I56" s="157"/>
      <c r="J56" s="105"/>
      <c r="K56" s="148" t="s">
        <v>190</v>
      </c>
      <c r="L56" s="195">
        <v>17</v>
      </c>
      <c r="M56" s="321">
        <v>22</v>
      </c>
      <c r="N56" s="312">
        <v>22</v>
      </c>
      <c r="O56" s="664"/>
    </row>
    <row r="57" spans="1:15" s="1" customFormat="1" ht="63.75" customHeight="1">
      <c r="A57" s="1208"/>
      <c r="B57" s="27"/>
      <c r="C57" s="80"/>
      <c r="D57" s="1316"/>
      <c r="E57" s="65"/>
      <c r="F57" s="1209"/>
      <c r="G57" s="857"/>
      <c r="H57" s="105"/>
      <c r="I57" s="157"/>
      <c r="J57" s="105"/>
      <c r="K57" s="1220" t="s">
        <v>206</v>
      </c>
      <c r="L57" s="420">
        <v>315</v>
      </c>
      <c r="M57" s="334">
        <v>315</v>
      </c>
      <c r="N57" s="220">
        <v>315</v>
      </c>
      <c r="O57" s="664"/>
    </row>
    <row r="58" spans="1:15" s="1" customFormat="1" ht="27.75" customHeight="1">
      <c r="A58" s="1208"/>
      <c r="B58" s="27"/>
      <c r="C58" s="80"/>
      <c r="D58" s="1218" t="s">
        <v>220</v>
      </c>
      <c r="E58" s="65"/>
      <c r="F58" s="1209"/>
      <c r="G58" s="857"/>
      <c r="H58" s="105"/>
      <c r="I58" s="157"/>
      <c r="J58" s="105"/>
      <c r="K58" s="722" t="s">
        <v>207</v>
      </c>
      <c r="L58" s="468">
        <v>35</v>
      </c>
      <c r="M58" s="469">
        <v>35</v>
      </c>
      <c r="N58" s="470">
        <v>35</v>
      </c>
      <c r="O58" s="664"/>
    </row>
    <row r="59" spans="1:15" s="1" customFormat="1" ht="27.75" customHeight="1">
      <c r="A59" s="1221"/>
      <c r="B59" s="1222"/>
      <c r="C59" s="1223"/>
      <c r="D59" s="885"/>
      <c r="E59" s="1224"/>
      <c r="F59" s="1219"/>
      <c r="G59" s="858"/>
      <c r="H59" s="581"/>
      <c r="I59" s="909"/>
      <c r="J59" s="581"/>
      <c r="K59" s="886" t="s">
        <v>229</v>
      </c>
      <c r="L59" s="887"/>
      <c r="M59" s="888">
        <v>1</v>
      </c>
      <c r="N59" s="889">
        <v>1</v>
      </c>
      <c r="O59" s="664"/>
    </row>
    <row r="60" spans="1:15" s="1" customFormat="1" ht="24.75" customHeight="1">
      <c r="A60" s="1154"/>
      <c r="B60" s="27"/>
      <c r="C60" s="80"/>
      <c r="D60" s="1429" t="s">
        <v>192</v>
      </c>
      <c r="E60" s="853"/>
      <c r="F60" s="1156"/>
      <c r="G60" s="857"/>
      <c r="H60" s="105"/>
      <c r="I60" s="157"/>
      <c r="J60" s="105"/>
      <c r="K60" s="859" t="s">
        <v>241</v>
      </c>
      <c r="L60" s="860">
        <v>1</v>
      </c>
      <c r="M60" s="849">
        <v>1</v>
      </c>
      <c r="N60" s="499">
        <v>1</v>
      </c>
      <c r="O60" s="664"/>
    </row>
    <row r="61" spans="1:15" s="1" customFormat="1" ht="24.75" customHeight="1">
      <c r="A61" s="1154"/>
      <c r="B61" s="27"/>
      <c r="C61" s="80"/>
      <c r="D61" s="1308"/>
      <c r="E61" s="853"/>
      <c r="F61" s="1156"/>
      <c r="G61" s="857"/>
      <c r="H61" s="105"/>
      <c r="I61" s="167"/>
      <c r="J61" s="167"/>
      <c r="K61" s="756" t="s">
        <v>191</v>
      </c>
      <c r="L61" s="908">
        <v>1</v>
      </c>
      <c r="M61" s="1178"/>
      <c r="N61" s="1179"/>
      <c r="O61" s="664"/>
    </row>
    <row r="62" spans="1:15" s="1" customFormat="1" ht="19.5" customHeight="1">
      <c r="A62" s="1154"/>
      <c r="B62" s="27"/>
      <c r="C62" s="80"/>
      <c r="D62" s="1430" t="s">
        <v>259</v>
      </c>
      <c r="E62" s="853"/>
      <c r="F62" s="1156"/>
      <c r="G62" s="857"/>
      <c r="H62" s="105"/>
      <c r="I62" s="157"/>
      <c r="J62" s="105"/>
      <c r="K62" s="907" t="s">
        <v>235</v>
      </c>
      <c r="L62" s="899">
        <v>1</v>
      </c>
      <c r="M62" s="1157"/>
      <c r="N62" s="1176"/>
      <c r="O62" s="664"/>
    </row>
    <row r="63" spans="1:15" s="1" customFormat="1" ht="36" customHeight="1">
      <c r="A63" s="1154"/>
      <c r="B63" s="27"/>
      <c r="C63" s="80"/>
      <c r="D63" s="1431"/>
      <c r="E63" s="853"/>
      <c r="F63" s="1156"/>
      <c r="G63" s="858"/>
      <c r="H63" s="581"/>
      <c r="I63" s="909"/>
      <c r="J63" s="581"/>
      <c r="K63" s="886"/>
      <c r="L63" s="887"/>
      <c r="M63" s="888"/>
      <c r="N63" s="889"/>
      <c r="O63" s="664"/>
    </row>
    <row r="64" spans="1:15" s="1" customFormat="1" ht="15.75" customHeight="1" thickBot="1">
      <c r="A64" s="786"/>
      <c r="B64" s="333"/>
      <c r="C64" s="74"/>
      <c r="D64" s="437"/>
      <c r="E64" s="851"/>
      <c r="F64" s="284"/>
      <c r="G64" s="270" t="s">
        <v>49</v>
      </c>
      <c r="H64" s="111">
        <f>SUM(H48:H63)</f>
        <v>203.40000000000003</v>
      </c>
      <c r="I64" s="111">
        <f>SUM(I48:I63)</f>
        <v>193.3</v>
      </c>
      <c r="J64" s="111">
        <f>SUM(J48:J63)</f>
        <v>193.3</v>
      </c>
      <c r="K64" s="101"/>
      <c r="L64" s="462"/>
      <c r="M64" s="802"/>
      <c r="N64" s="814"/>
      <c r="O64" s="664"/>
    </row>
    <row r="65" spans="1:15" s="4" customFormat="1" ht="18.75" customHeight="1">
      <c r="A65" s="1280" t="s">
        <v>13</v>
      </c>
      <c r="B65" s="1325" t="s">
        <v>13</v>
      </c>
      <c r="C65" s="1301" t="s">
        <v>36</v>
      </c>
      <c r="D65" s="1309" t="s">
        <v>57</v>
      </c>
      <c r="E65" s="1331"/>
      <c r="F65" s="1335" t="s">
        <v>18</v>
      </c>
      <c r="G65" s="861" t="s">
        <v>20</v>
      </c>
      <c r="H65" s="164">
        <v>91</v>
      </c>
      <c r="I65" s="104">
        <v>3985.6</v>
      </c>
      <c r="J65" s="104">
        <v>1070</v>
      </c>
      <c r="K65" s="1327" t="s">
        <v>167</v>
      </c>
      <c r="L65" s="461">
        <v>2</v>
      </c>
      <c r="M65" s="883">
        <v>4</v>
      </c>
      <c r="N65" s="884">
        <v>4</v>
      </c>
      <c r="O65" s="666"/>
    </row>
    <row r="66" spans="1:15" s="4" customFormat="1" ht="15.75" customHeight="1">
      <c r="A66" s="1280"/>
      <c r="B66" s="1325"/>
      <c r="C66" s="1301"/>
      <c r="D66" s="1309"/>
      <c r="E66" s="1331"/>
      <c r="F66" s="1335"/>
      <c r="G66" s="862" t="s">
        <v>20</v>
      </c>
      <c r="H66" s="169">
        <v>2904.2</v>
      </c>
      <c r="I66" s="120"/>
      <c r="J66" s="120"/>
      <c r="K66" s="1327"/>
      <c r="L66" s="461"/>
      <c r="M66" s="801"/>
      <c r="N66" s="813"/>
      <c r="O66" s="666"/>
    </row>
    <row r="67" spans="1:15" s="4" customFormat="1" ht="13.5" thickBot="1">
      <c r="A67" s="1297"/>
      <c r="B67" s="1326"/>
      <c r="C67" s="1302"/>
      <c r="D67" s="1310"/>
      <c r="E67" s="1332"/>
      <c r="F67" s="1334"/>
      <c r="G67" s="272" t="s">
        <v>49</v>
      </c>
      <c r="H67" s="227">
        <f t="shared" ref="H67:J67" si="3">H65+H66</f>
        <v>2995.2</v>
      </c>
      <c r="I67" s="113">
        <f t="shared" si="3"/>
        <v>3985.6</v>
      </c>
      <c r="J67" s="113">
        <f t="shared" si="3"/>
        <v>1070</v>
      </c>
      <c r="K67" s="1328"/>
      <c r="L67" s="462"/>
      <c r="M67" s="802"/>
      <c r="N67" s="814"/>
      <c r="O67" s="666"/>
    </row>
    <row r="68" spans="1:15" s="4" customFormat="1" ht="15" customHeight="1">
      <c r="A68" s="1296" t="s">
        <v>13</v>
      </c>
      <c r="B68" s="1324" t="s">
        <v>13</v>
      </c>
      <c r="C68" s="1329" t="s">
        <v>37</v>
      </c>
      <c r="D68" s="1307" t="s">
        <v>58</v>
      </c>
      <c r="E68" s="1331"/>
      <c r="F68" s="1333" t="s">
        <v>18</v>
      </c>
      <c r="G68" s="97" t="s">
        <v>20</v>
      </c>
      <c r="H68" s="120">
        <v>29</v>
      </c>
      <c r="I68" s="120">
        <v>29</v>
      </c>
      <c r="J68" s="120">
        <v>29</v>
      </c>
      <c r="K68" s="30"/>
      <c r="L68" s="460"/>
      <c r="M68" s="800"/>
      <c r="N68" s="812"/>
      <c r="O68" s="666"/>
    </row>
    <row r="69" spans="1:15" s="4" customFormat="1" ht="18.75" customHeight="1" thickBot="1">
      <c r="A69" s="1297"/>
      <c r="B69" s="1326"/>
      <c r="C69" s="1330"/>
      <c r="D69" s="1310"/>
      <c r="E69" s="1332"/>
      <c r="F69" s="1334"/>
      <c r="G69" s="93" t="s">
        <v>49</v>
      </c>
      <c r="H69" s="113">
        <f t="shared" ref="H69:J69" si="4">H68</f>
        <v>29</v>
      </c>
      <c r="I69" s="113">
        <f t="shared" si="4"/>
        <v>29</v>
      </c>
      <c r="J69" s="113">
        <f t="shared" si="4"/>
        <v>29</v>
      </c>
      <c r="K69" s="121"/>
      <c r="L69" s="462"/>
      <c r="M69" s="802"/>
      <c r="N69" s="814"/>
      <c r="O69" s="666"/>
    </row>
    <row r="70" spans="1:15" s="1" customFormat="1" ht="15" customHeight="1">
      <c r="A70" s="31" t="s">
        <v>13</v>
      </c>
      <c r="B70" s="32" t="s">
        <v>13</v>
      </c>
      <c r="C70" s="276" t="s">
        <v>41</v>
      </c>
      <c r="D70" s="1283" t="s">
        <v>59</v>
      </c>
      <c r="E70" s="33"/>
      <c r="F70" s="140">
        <v>1</v>
      </c>
      <c r="G70" s="73" t="s">
        <v>20</v>
      </c>
      <c r="H70" s="156">
        <v>46.3</v>
      </c>
      <c r="I70" s="156">
        <v>379.1</v>
      </c>
      <c r="J70" s="156">
        <v>379.1</v>
      </c>
      <c r="K70" s="474"/>
      <c r="L70" s="790"/>
      <c r="M70" s="460"/>
      <c r="N70" s="812"/>
      <c r="O70" s="664"/>
    </row>
    <row r="71" spans="1:15" s="1" customFormat="1" ht="15" customHeight="1">
      <c r="A71" s="13"/>
      <c r="B71" s="14"/>
      <c r="C71" s="268"/>
      <c r="D71" s="1284"/>
      <c r="E71" s="35"/>
      <c r="F71" s="39"/>
      <c r="G71" s="68" t="s">
        <v>221</v>
      </c>
      <c r="H71" s="88">
        <v>20</v>
      </c>
      <c r="I71" s="88"/>
      <c r="J71" s="88"/>
      <c r="K71" s="761"/>
      <c r="L71" s="791"/>
      <c r="M71" s="461"/>
      <c r="N71" s="813"/>
      <c r="O71" s="664"/>
    </row>
    <row r="72" spans="1:15" s="1" customFormat="1" ht="15" customHeight="1">
      <c r="A72" s="13"/>
      <c r="B72" s="14"/>
      <c r="C72" s="268"/>
      <c r="D72" s="1284"/>
      <c r="E72" s="35"/>
      <c r="F72" s="39"/>
      <c r="G72" s="51" t="s">
        <v>24</v>
      </c>
      <c r="H72" s="88">
        <v>146.69999999999999</v>
      </c>
      <c r="I72" s="88">
        <v>34.5</v>
      </c>
      <c r="J72" s="88">
        <v>34.5</v>
      </c>
      <c r="K72" s="761"/>
      <c r="L72" s="791"/>
      <c r="M72" s="461"/>
      <c r="N72" s="813"/>
      <c r="O72" s="664"/>
    </row>
    <row r="73" spans="1:15" s="1" customFormat="1" ht="15" customHeight="1">
      <c r="A73" s="13"/>
      <c r="B73" s="14"/>
      <c r="C73" s="268"/>
      <c r="D73" s="1284"/>
      <c r="E73" s="35"/>
      <c r="F73" s="39"/>
      <c r="G73" s="51" t="s">
        <v>25</v>
      </c>
      <c r="H73" s="88">
        <v>158.5</v>
      </c>
      <c r="I73" s="88"/>
      <c r="J73" s="88"/>
      <c r="K73" s="761"/>
      <c r="L73" s="791"/>
      <c r="M73" s="461"/>
      <c r="N73" s="813"/>
      <c r="O73" s="664"/>
    </row>
    <row r="74" spans="1:15" s="1" customFormat="1" ht="15" customHeight="1">
      <c r="A74" s="13"/>
      <c r="B74" s="14"/>
      <c r="C74" s="268"/>
      <c r="D74" s="826"/>
      <c r="E74" s="35"/>
      <c r="F74" s="39"/>
      <c r="G74" s="48" t="s">
        <v>118</v>
      </c>
      <c r="H74" s="88">
        <v>74.2</v>
      </c>
      <c r="I74" s="88"/>
      <c r="J74" s="88"/>
      <c r="K74" s="761"/>
      <c r="L74" s="791"/>
      <c r="M74" s="461"/>
      <c r="N74" s="813"/>
      <c r="O74" s="664"/>
    </row>
    <row r="75" spans="1:15" s="1" customFormat="1" ht="18" customHeight="1">
      <c r="A75" s="13"/>
      <c r="B75" s="14"/>
      <c r="C75" s="268"/>
      <c r="D75" s="1311" t="s">
        <v>61</v>
      </c>
      <c r="E75" s="35"/>
      <c r="F75" s="39"/>
      <c r="G75" s="73"/>
      <c r="H75" s="115"/>
      <c r="I75" s="115"/>
      <c r="J75" s="115"/>
      <c r="K75" s="1347" t="s">
        <v>108</v>
      </c>
      <c r="L75" s="182">
        <v>67</v>
      </c>
      <c r="M75" s="199">
        <v>50</v>
      </c>
      <c r="N75" s="219">
        <v>50</v>
      </c>
      <c r="O75" s="664"/>
    </row>
    <row r="76" spans="1:15" s="1" customFormat="1" ht="18.75" customHeight="1">
      <c r="A76" s="13"/>
      <c r="B76" s="14"/>
      <c r="C76" s="268"/>
      <c r="D76" s="1346"/>
      <c r="E76" s="35"/>
      <c r="F76" s="39"/>
      <c r="G76" s="68"/>
      <c r="H76" s="88"/>
      <c r="I76" s="88"/>
      <c r="J76" s="104"/>
      <c r="K76" s="1348"/>
      <c r="L76" s="179"/>
      <c r="M76" s="179"/>
      <c r="N76" s="220"/>
      <c r="O76" s="664"/>
    </row>
    <row r="77" spans="1:15" s="1" customFormat="1" ht="14.25" customHeight="1">
      <c r="A77" s="13"/>
      <c r="B77" s="14"/>
      <c r="C77" s="268"/>
      <c r="D77" s="1349" t="s">
        <v>62</v>
      </c>
      <c r="E77" s="35"/>
      <c r="F77" s="39"/>
      <c r="G77" s="342"/>
      <c r="H77" s="88"/>
      <c r="I77" s="88"/>
      <c r="J77" s="104"/>
      <c r="K77" s="1288" t="s">
        <v>128</v>
      </c>
      <c r="L77" s="791">
        <v>18</v>
      </c>
      <c r="M77" s="791">
        <v>18</v>
      </c>
      <c r="N77" s="813">
        <v>18</v>
      </c>
      <c r="O77" s="664"/>
    </row>
    <row r="78" spans="1:15" s="1" customFormat="1" ht="16.5" customHeight="1">
      <c r="A78" s="13"/>
      <c r="B78" s="14"/>
      <c r="C78" s="268"/>
      <c r="D78" s="1350"/>
      <c r="E78" s="35"/>
      <c r="F78" s="39"/>
      <c r="G78" s="68"/>
      <c r="H78" s="497"/>
      <c r="I78" s="497"/>
      <c r="J78" s="274"/>
      <c r="K78" s="1351"/>
      <c r="L78" s="179"/>
      <c r="M78" s="179"/>
      <c r="N78" s="220"/>
      <c r="O78" s="664"/>
    </row>
    <row r="79" spans="1:15" s="1" customFormat="1" ht="28.5" customHeight="1">
      <c r="A79" s="13"/>
      <c r="B79" s="14"/>
      <c r="C79" s="268"/>
      <c r="D79" s="1352" t="s">
        <v>63</v>
      </c>
      <c r="E79" s="35"/>
      <c r="F79" s="39"/>
      <c r="G79" s="68"/>
      <c r="H79" s="88"/>
      <c r="I79" s="88"/>
      <c r="J79" s="104"/>
      <c r="K79" s="798" t="s">
        <v>129</v>
      </c>
      <c r="L79" s="183">
        <v>11</v>
      </c>
      <c r="M79" s="183">
        <v>4</v>
      </c>
      <c r="N79" s="215">
        <v>4</v>
      </c>
      <c r="O79" s="664"/>
    </row>
    <row r="80" spans="1:15" s="1" customFormat="1" ht="24.75" customHeight="1">
      <c r="A80" s="13"/>
      <c r="B80" s="14"/>
      <c r="C80" s="268"/>
      <c r="D80" s="1353"/>
      <c r="E80" s="35"/>
      <c r="F80" s="39"/>
      <c r="G80" s="68"/>
      <c r="H80" s="88"/>
      <c r="I80" s="88"/>
      <c r="J80" s="104"/>
      <c r="K80" s="796"/>
      <c r="L80" s="184"/>
      <c r="M80" s="184"/>
      <c r="N80" s="218"/>
      <c r="O80" s="664"/>
    </row>
    <row r="81" spans="1:15" s="1" customFormat="1" ht="24" customHeight="1">
      <c r="A81" s="13"/>
      <c r="B81" s="38"/>
      <c r="C81" s="277"/>
      <c r="D81" s="1311" t="s">
        <v>127</v>
      </c>
      <c r="E81" s="20"/>
      <c r="F81" s="39"/>
      <c r="G81" s="68"/>
      <c r="H81" s="88"/>
      <c r="I81" s="88"/>
      <c r="J81" s="104"/>
      <c r="K81" s="782" t="s">
        <v>95</v>
      </c>
      <c r="L81" s="182">
        <v>2</v>
      </c>
      <c r="M81" s="182">
        <v>2</v>
      </c>
      <c r="N81" s="219">
        <v>2</v>
      </c>
      <c r="O81" s="664"/>
    </row>
    <row r="82" spans="1:15" s="1" customFormat="1" ht="31.5" customHeight="1">
      <c r="A82" s="13"/>
      <c r="B82" s="38"/>
      <c r="C82" s="277"/>
      <c r="D82" s="1339"/>
      <c r="E82" s="20"/>
      <c r="F82" s="39"/>
      <c r="G82" s="68"/>
      <c r="H82" s="275"/>
      <c r="I82" s="275"/>
      <c r="J82" s="104"/>
      <c r="K82" s="287"/>
      <c r="L82" s="179"/>
      <c r="M82" s="179"/>
      <c r="N82" s="220"/>
      <c r="O82" s="664"/>
    </row>
    <row r="83" spans="1:15" s="1" customFormat="1" ht="54.75" customHeight="1">
      <c r="A83" s="13"/>
      <c r="B83" s="14"/>
      <c r="C83" s="268"/>
      <c r="D83" s="824" t="s">
        <v>194</v>
      </c>
      <c r="E83" s="35"/>
      <c r="F83" s="39"/>
      <c r="G83" s="68"/>
      <c r="H83" s="275"/>
      <c r="I83" s="275"/>
      <c r="J83" s="104"/>
      <c r="K83" s="265" t="s">
        <v>130</v>
      </c>
      <c r="L83" s="179">
        <v>10</v>
      </c>
      <c r="M83" s="185">
        <v>10</v>
      </c>
      <c r="N83" s="216">
        <v>10</v>
      </c>
      <c r="O83" s="664"/>
    </row>
    <row r="84" spans="1:15" s="1" customFormat="1" ht="54" customHeight="1">
      <c r="A84" s="13"/>
      <c r="B84" s="38"/>
      <c r="C84" s="277"/>
      <c r="D84" s="430" t="s">
        <v>135</v>
      </c>
      <c r="E84" s="432"/>
      <c r="F84" s="39"/>
      <c r="G84" s="68"/>
      <c r="H84" s="104"/>
      <c r="I84" s="275"/>
      <c r="J84" s="104"/>
      <c r="K84" s="298" t="s">
        <v>133</v>
      </c>
      <c r="L84" s="185">
        <v>116</v>
      </c>
      <c r="M84" s="181">
        <v>116</v>
      </c>
      <c r="N84" s="214">
        <v>116</v>
      </c>
      <c r="O84" s="664"/>
    </row>
    <row r="85" spans="1:15" s="1" customFormat="1" ht="25.5" customHeight="1">
      <c r="A85" s="13"/>
      <c r="B85" s="14"/>
      <c r="C85" s="277"/>
      <c r="D85" s="1340" t="s">
        <v>65</v>
      </c>
      <c r="E85" s="432"/>
      <c r="F85" s="39"/>
      <c r="G85" s="68"/>
      <c r="H85" s="248"/>
      <c r="I85" s="248"/>
      <c r="J85" s="248"/>
      <c r="K85" s="795" t="s">
        <v>66</v>
      </c>
      <c r="L85" s="343">
        <v>19</v>
      </c>
      <c r="M85" s="343">
        <v>19</v>
      </c>
      <c r="N85" s="344">
        <v>19</v>
      </c>
      <c r="O85" s="664"/>
    </row>
    <row r="86" spans="1:15" s="1" customFormat="1" ht="19.5" customHeight="1">
      <c r="A86" s="13"/>
      <c r="B86" s="14"/>
      <c r="C86" s="277"/>
      <c r="D86" s="1341"/>
      <c r="E86" s="432"/>
      <c r="F86" s="39"/>
      <c r="G86" s="68"/>
      <c r="H86" s="248"/>
      <c r="I86" s="547"/>
      <c r="J86" s="248"/>
      <c r="K86" s="553"/>
      <c r="L86" s="184"/>
      <c r="M86" s="184"/>
      <c r="N86" s="218"/>
      <c r="O86" s="664"/>
    </row>
    <row r="87" spans="1:15" s="1" customFormat="1" ht="42" customHeight="1">
      <c r="A87" s="13"/>
      <c r="B87" s="38"/>
      <c r="C87" s="277"/>
      <c r="D87" s="430" t="s">
        <v>67</v>
      </c>
      <c r="E87" s="432"/>
      <c r="F87" s="39"/>
      <c r="G87" s="68"/>
      <c r="H87" s="104"/>
      <c r="I87" s="275"/>
      <c r="J87" s="104"/>
      <c r="K87" s="298" t="s">
        <v>68</v>
      </c>
      <c r="L87" s="181">
        <v>80</v>
      </c>
      <c r="M87" s="181">
        <v>80</v>
      </c>
      <c r="N87" s="214">
        <v>80</v>
      </c>
      <c r="O87" s="664"/>
    </row>
    <row r="88" spans="1:15" s="1" customFormat="1" ht="30" customHeight="1">
      <c r="A88" s="13"/>
      <c r="B88" s="38"/>
      <c r="C88" s="277"/>
      <c r="D88" s="773" t="s">
        <v>69</v>
      </c>
      <c r="E88" s="432"/>
      <c r="F88" s="39"/>
      <c r="G88" s="68"/>
      <c r="H88" s="104"/>
      <c r="I88" s="275"/>
      <c r="J88" s="104"/>
      <c r="K88" s="893" t="s">
        <v>195</v>
      </c>
      <c r="L88" s="556">
        <v>1</v>
      </c>
      <c r="M88" s="416"/>
      <c r="N88" s="217"/>
      <c r="O88" s="664"/>
    </row>
    <row r="89" spans="1:15" s="1" customFormat="1" ht="27.75" customHeight="1">
      <c r="A89" s="13"/>
      <c r="B89" s="38"/>
      <c r="C89" s="442"/>
      <c r="D89" s="1342" t="s">
        <v>70</v>
      </c>
      <c r="E89" s="432"/>
      <c r="F89" s="39"/>
      <c r="G89" s="51"/>
      <c r="H89" s="104"/>
      <c r="I89" s="275"/>
      <c r="J89" s="104"/>
      <c r="K89" s="549" t="s">
        <v>169</v>
      </c>
      <c r="L89" s="199">
        <v>100</v>
      </c>
      <c r="M89" s="339"/>
      <c r="N89" s="259"/>
      <c r="O89" s="664"/>
    </row>
    <row r="90" spans="1:15" s="1" customFormat="1" ht="28.5" customHeight="1">
      <c r="A90" s="13"/>
      <c r="B90" s="38"/>
      <c r="C90" s="442"/>
      <c r="D90" s="1284"/>
      <c r="E90" s="432"/>
      <c r="F90" s="39"/>
      <c r="G90" s="51"/>
      <c r="H90" s="104"/>
      <c r="I90" s="275"/>
      <c r="J90" s="104"/>
      <c r="K90" s="148" t="s">
        <v>198</v>
      </c>
      <c r="L90" s="419">
        <v>100</v>
      </c>
      <c r="M90" s="561"/>
      <c r="N90" s="562"/>
      <c r="O90" s="664"/>
    </row>
    <row r="91" spans="1:15" s="1" customFormat="1" ht="17.25" customHeight="1">
      <c r="A91" s="13"/>
      <c r="B91" s="38"/>
      <c r="C91" s="442"/>
      <c r="D91" s="1284"/>
      <c r="E91" s="432"/>
      <c r="F91" s="39"/>
      <c r="G91" s="51"/>
      <c r="H91" s="275"/>
      <c r="I91" s="275"/>
      <c r="J91" s="104"/>
      <c r="K91" s="1343" t="s">
        <v>199</v>
      </c>
      <c r="L91" s="190">
        <v>100</v>
      </c>
      <c r="M91" s="421"/>
      <c r="N91" s="422"/>
      <c r="O91" s="674"/>
    </row>
    <row r="92" spans="1:15" s="1" customFormat="1" ht="16.5" customHeight="1">
      <c r="A92" s="13"/>
      <c r="B92" s="38"/>
      <c r="C92" s="442"/>
      <c r="D92" s="1284"/>
      <c r="E92" s="432"/>
      <c r="F92" s="39"/>
      <c r="G92" s="51"/>
      <c r="H92" s="275"/>
      <c r="I92" s="88"/>
      <c r="J92" s="104"/>
      <c r="K92" s="1344"/>
      <c r="L92" s="191"/>
      <c r="M92" s="382"/>
      <c r="N92" s="423"/>
      <c r="O92" s="674"/>
    </row>
    <row r="93" spans="1:15" s="1" customFormat="1" ht="12" customHeight="1">
      <c r="A93" s="13"/>
      <c r="B93" s="38"/>
      <c r="C93" s="442"/>
      <c r="D93" s="1284"/>
      <c r="E93" s="432"/>
      <c r="F93" s="39"/>
      <c r="G93" s="51"/>
      <c r="H93" s="275"/>
      <c r="I93" s="104"/>
      <c r="J93" s="104"/>
      <c r="K93" s="1343" t="s">
        <v>168</v>
      </c>
      <c r="L93" s="190">
        <v>100</v>
      </c>
      <c r="M93" s="421"/>
      <c r="N93" s="422"/>
      <c r="O93" s="664"/>
    </row>
    <row r="94" spans="1:15" s="1" customFormat="1" ht="15" customHeight="1">
      <c r="A94" s="13"/>
      <c r="B94" s="38"/>
      <c r="C94" s="442"/>
      <c r="D94" s="1284"/>
      <c r="E94" s="432"/>
      <c r="F94" s="39"/>
      <c r="G94" s="532"/>
      <c r="H94" s="275"/>
      <c r="I94" s="275"/>
      <c r="J94" s="104"/>
      <c r="K94" s="1345"/>
      <c r="L94" s="191"/>
      <c r="M94" s="382"/>
      <c r="N94" s="423"/>
      <c r="O94" s="664"/>
    </row>
    <row r="95" spans="1:15" s="1" customFormat="1" ht="22.5" customHeight="1">
      <c r="A95" s="13"/>
      <c r="B95" s="38"/>
      <c r="C95" s="442"/>
      <c r="D95" s="775"/>
      <c r="E95" s="432"/>
      <c r="F95" s="433"/>
      <c r="G95" s="532"/>
      <c r="H95" s="104"/>
      <c r="I95" s="104"/>
      <c r="J95" s="104"/>
      <c r="K95" s="1336" t="s">
        <v>166</v>
      </c>
      <c r="L95" s="461">
        <v>100</v>
      </c>
      <c r="M95" s="202"/>
      <c r="N95" s="417"/>
      <c r="O95" s="664"/>
    </row>
    <row r="96" spans="1:15" s="1" customFormat="1" ht="19.5" customHeight="1">
      <c r="A96" s="13"/>
      <c r="B96" s="38"/>
      <c r="C96" s="442"/>
      <c r="D96" s="775"/>
      <c r="E96" s="432"/>
      <c r="F96" s="433"/>
      <c r="G96" s="532"/>
      <c r="H96" s="104"/>
      <c r="I96" s="104"/>
      <c r="J96" s="104"/>
      <c r="K96" s="1337"/>
      <c r="L96" s="191"/>
      <c r="M96" s="382"/>
      <c r="N96" s="402"/>
      <c r="O96" s="664"/>
    </row>
    <row r="97" spans="1:15" s="1" customFormat="1" ht="29.25" customHeight="1">
      <c r="A97" s="13"/>
      <c r="B97" s="38"/>
      <c r="C97" s="442"/>
      <c r="D97" s="778"/>
      <c r="E97" s="35"/>
      <c r="F97" s="414"/>
      <c r="G97" s="285"/>
      <c r="H97" s="104"/>
      <c r="I97" s="104"/>
      <c r="J97" s="104"/>
      <c r="K97" s="823" t="s">
        <v>155</v>
      </c>
      <c r="L97" s="192">
        <v>100</v>
      </c>
      <c r="M97" s="340"/>
      <c r="N97" s="221"/>
      <c r="O97" s="664"/>
    </row>
    <row r="98" spans="1:15" s="1" customFormat="1" ht="32.25" customHeight="1">
      <c r="A98" s="13"/>
      <c r="B98" s="14"/>
      <c r="C98" s="277"/>
      <c r="D98" s="1338" t="s">
        <v>196</v>
      </c>
      <c r="E98" s="432"/>
      <c r="F98" s="557"/>
      <c r="G98" s="248"/>
      <c r="H98" s="248"/>
      <c r="I98" s="547"/>
      <c r="J98" s="863"/>
      <c r="K98" s="782" t="s">
        <v>197</v>
      </c>
      <c r="L98" s="346"/>
      <c r="M98" s="346">
        <v>13</v>
      </c>
      <c r="N98" s="347">
        <v>13</v>
      </c>
      <c r="O98" s="669"/>
    </row>
    <row r="99" spans="1:15" s="1" customFormat="1" ht="12.75" customHeight="1">
      <c r="A99" s="13"/>
      <c r="B99" s="14"/>
      <c r="C99" s="277"/>
      <c r="D99" s="1311"/>
      <c r="E99" s="432"/>
      <c r="F99" s="557"/>
      <c r="G99" s="251"/>
      <c r="H99" s="303"/>
      <c r="I99" s="303"/>
      <c r="J99" s="795"/>
      <c r="K99" s="559"/>
      <c r="L99" s="560"/>
      <c r="M99" s="560"/>
      <c r="N99" s="344"/>
      <c r="O99" s="669"/>
    </row>
    <row r="100" spans="1:15" s="1" customFormat="1" ht="16.5" customHeight="1" thickBot="1">
      <c r="A100" s="26"/>
      <c r="B100" s="803"/>
      <c r="C100" s="284"/>
      <c r="D100" s="799"/>
      <c r="E100" s="449"/>
      <c r="F100" s="450"/>
      <c r="G100" s="518" t="s">
        <v>49</v>
      </c>
      <c r="H100" s="113">
        <f>SUM(H70:H99)</f>
        <v>445.7</v>
      </c>
      <c r="I100" s="113">
        <f>SUM(I70:I99)</f>
        <v>413.6</v>
      </c>
      <c r="J100" s="113">
        <f>SUM(J70:J99)</f>
        <v>413.6</v>
      </c>
      <c r="K100" s="520"/>
      <c r="L100" s="462"/>
      <c r="M100" s="802"/>
      <c r="N100" s="814"/>
    </row>
    <row r="101" spans="1:15" s="1" customFormat="1" ht="15.75" customHeight="1">
      <c r="A101" s="1296" t="s">
        <v>13</v>
      </c>
      <c r="B101" s="1324" t="s">
        <v>13</v>
      </c>
      <c r="C101" s="1300" t="s">
        <v>44</v>
      </c>
      <c r="D101" s="1370" t="s">
        <v>71</v>
      </c>
      <c r="E101" s="1303"/>
      <c r="F101" s="1365">
        <v>1</v>
      </c>
      <c r="G101" s="289" t="s">
        <v>20</v>
      </c>
      <c r="H101" s="147">
        <f>9+17</f>
        <v>26</v>
      </c>
      <c r="I101" s="147">
        <v>9</v>
      </c>
      <c r="J101" s="147">
        <v>9</v>
      </c>
      <c r="K101" s="47" t="s">
        <v>72</v>
      </c>
      <c r="L101" s="790">
        <v>4</v>
      </c>
      <c r="M101" s="790">
        <v>4</v>
      </c>
      <c r="N101" s="812">
        <v>4</v>
      </c>
      <c r="O101" s="664"/>
    </row>
    <row r="102" spans="1:15" s="1" customFormat="1" ht="37.5" customHeight="1">
      <c r="A102" s="1280"/>
      <c r="B102" s="1325"/>
      <c r="C102" s="1301"/>
      <c r="D102" s="1371"/>
      <c r="E102" s="1304"/>
      <c r="F102" s="1366"/>
      <c r="G102" s="68"/>
      <c r="H102" s="104"/>
      <c r="I102" s="104"/>
      <c r="J102" s="104"/>
      <c r="K102" s="482" t="s">
        <v>203</v>
      </c>
      <c r="L102" s="791">
        <v>1</v>
      </c>
      <c r="M102" s="791"/>
      <c r="N102" s="813"/>
      <c r="O102" s="670"/>
    </row>
    <row r="103" spans="1:15" s="1" customFormat="1" ht="17.25" customHeight="1" thickBot="1">
      <c r="A103" s="1297"/>
      <c r="B103" s="1326"/>
      <c r="C103" s="1302"/>
      <c r="D103" s="1372"/>
      <c r="E103" s="1305"/>
      <c r="F103" s="1367"/>
      <c r="G103" s="41" t="s">
        <v>49</v>
      </c>
      <c r="H103" s="90">
        <f>SUM(H101:H102)</f>
        <v>26</v>
      </c>
      <c r="I103" s="113">
        <f t="shared" ref="I103" si="5">SUM(I101)</f>
        <v>9</v>
      </c>
      <c r="J103" s="113">
        <f t="shared" ref="J103" si="6">SUM(J101)</f>
        <v>9</v>
      </c>
      <c r="K103" s="121"/>
      <c r="L103" s="792"/>
      <c r="M103" s="792"/>
      <c r="N103" s="814"/>
      <c r="O103" s="664"/>
    </row>
    <row r="104" spans="1:15" s="42" customFormat="1" ht="21" customHeight="1">
      <c r="A104" s="1296" t="s">
        <v>13</v>
      </c>
      <c r="B104" s="1324" t="s">
        <v>13</v>
      </c>
      <c r="C104" s="1368" t="s">
        <v>46</v>
      </c>
      <c r="D104" s="1361" t="s">
        <v>242</v>
      </c>
      <c r="E104" s="793"/>
      <c r="F104" s="815">
        <v>5</v>
      </c>
      <c r="G104" s="73" t="s">
        <v>21</v>
      </c>
      <c r="H104" s="103">
        <v>5.4</v>
      </c>
      <c r="I104" s="103">
        <v>5.4</v>
      </c>
      <c r="J104" s="103">
        <v>5.4</v>
      </c>
      <c r="K104" s="1287" t="s">
        <v>99</v>
      </c>
      <c r="L104" s="791">
        <v>1</v>
      </c>
      <c r="M104" s="460">
        <v>1</v>
      </c>
      <c r="N104" s="813">
        <v>1</v>
      </c>
      <c r="O104" s="671"/>
    </row>
    <row r="105" spans="1:15" s="42" customFormat="1" ht="6" customHeight="1">
      <c r="A105" s="1280"/>
      <c r="B105" s="1325"/>
      <c r="C105" s="1301"/>
      <c r="D105" s="1284"/>
      <c r="E105" s="534"/>
      <c r="F105" s="816"/>
      <c r="G105" s="68"/>
      <c r="H105" s="104"/>
      <c r="I105" s="104"/>
      <c r="J105" s="104"/>
      <c r="K105" s="1354"/>
      <c r="L105" s="791"/>
      <c r="M105" s="461"/>
      <c r="N105" s="813"/>
      <c r="O105" s="671"/>
    </row>
    <row r="106" spans="1:15" s="42" customFormat="1" ht="18.75" customHeight="1" thickBot="1">
      <c r="A106" s="1297"/>
      <c r="B106" s="1326"/>
      <c r="C106" s="1369"/>
      <c r="D106" s="264"/>
      <c r="E106" s="794"/>
      <c r="F106" s="284"/>
      <c r="G106" s="41" t="s">
        <v>49</v>
      </c>
      <c r="H106" s="113">
        <f>SUM(H104:H104)</f>
        <v>5.4</v>
      </c>
      <c r="I106" s="113">
        <f>SUM(I104:I104)</f>
        <v>5.4</v>
      </c>
      <c r="J106" s="113">
        <f>SUM(J104:J104)</f>
        <v>5.4</v>
      </c>
      <c r="K106" s="806"/>
      <c r="L106" s="792"/>
      <c r="M106" s="462"/>
      <c r="N106" s="814"/>
      <c r="O106" s="671"/>
    </row>
    <row r="107" spans="1:15" s="1" customFormat="1" ht="15" customHeight="1" thickBot="1">
      <c r="A107" s="786" t="s">
        <v>13</v>
      </c>
      <c r="B107" s="787" t="s">
        <v>13</v>
      </c>
      <c r="C107" s="1355" t="s">
        <v>73</v>
      </c>
      <c r="D107" s="1356"/>
      <c r="E107" s="1356"/>
      <c r="F107" s="1356"/>
      <c r="G107" s="1357"/>
      <c r="H107" s="119">
        <f>H106+H103+H100+H69+H67+H64+H47+H45+H42+H39+H36</f>
        <v>14183.099999999999</v>
      </c>
      <c r="I107" s="119">
        <f>I106+I103+I100+I69+I67+I64+I47+I45+I42+I39+I36</f>
        <v>14469.5</v>
      </c>
      <c r="J107" s="124">
        <f>J106+J103+J100+J69+J67+J64+J47+J45+J42+J39+J36</f>
        <v>11549.4</v>
      </c>
      <c r="K107" s="43"/>
      <c r="L107" s="290"/>
      <c r="M107" s="290"/>
      <c r="N107" s="44"/>
      <c r="O107" s="664"/>
    </row>
    <row r="108" spans="1:15" s="1" customFormat="1" ht="17.25" customHeight="1" thickBot="1">
      <c r="A108" s="45" t="s">
        <v>13</v>
      </c>
      <c r="B108" s="46" t="s">
        <v>22</v>
      </c>
      <c r="C108" s="1358" t="s">
        <v>74</v>
      </c>
      <c r="D108" s="1359"/>
      <c r="E108" s="1359"/>
      <c r="F108" s="1359"/>
      <c r="G108" s="1359"/>
      <c r="H108" s="1359"/>
      <c r="I108" s="1359"/>
      <c r="J108" s="1359"/>
      <c r="K108" s="1359"/>
      <c r="L108" s="1359"/>
      <c r="M108" s="1359"/>
      <c r="N108" s="1360"/>
      <c r="O108" s="664"/>
    </row>
    <row r="109" spans="1:15" s="1" customFormat="1" ht="15.75" customHeight="1">
      <c r="A109" s="779" t="s">
        <v>13</v>
      </c>
      <c r="B109" s="780" t="s">
        <v>22</v>
      </c>
      <c r="C109" s="816" t="s">
        <v>13</v>
      </c>
      <c r="D109" s="1361" t="s">
        <v>109</v>
      </c>
      <c r="E109" s="1363" t="s">
        <v>116</v>
      </c>
      <c r="F109" s="815">
        <v>1</v>
      </c>
      <c r="G109" s="418" t="s">
        <v>20</v>
      </c>
      <c r="H109" s="864">
        <f>487.8-48.6-15.7+81.6</f>
        <v>505.1</v>
      </c>
      <c r="I109" s="757">
        <f>424+81.6</f>
        <v>505.6</v>
      </c>
      <c r="J109" s="757">
        <f>424+81.6</f>
        <v>505.6</v>
      </c>
      <c r="K109" s="244" t="s">
        <v>101</v>
      </c>
      <c r="L109" s="256">
        <v>439</v>
      </c>
      <c r="M109" s="256">
        <v>439</v>
      </c>
      <c r="N109" s="239">
        <v>439</v>
      </c>
      <c r="O109" s="664"/>
    </row>
    <row r="110" spans="1:15" s="1" customFormat="1" ht="26.25" customHeight="1">
      <c r="A110" s="779"/>
      <c r="B110" s="780"/>
      <c r="C110" s="816"/>
      <c r="D110" s="1362"/>
      <c r="E110" s="1364"/>
      <c r="F110" s="816"/>
      <c r="G110" s="122" t="s">
        <v>118</v>
      </c>
      <c r="H110" s="104">
        <v>8</v>
      </c>
      <c r="I110" s="104"/>
      <c r="J110" s="104"/>
      <c r="K110" s="797" t="s">
        <v>153</v>
      </c>
      <c r="L110" s="240">
        <v>439</v>
      </c>
      <c r="M110" s="240">
        <v>439</v>
      </c>
      <c r="N110" s="241">
        <v>439</v>
      </c>
      <c r="O110" s="664"/>
    </row>
    <row r="111" spans="1:15" s="1" customFormat="1" ht="17.25" customHeight="1">
      <c r="A111" s="779"/>
      <c r="B111" s="780"/>
      <c r="C111" s="816"/>
      <c r="D111" s="774"/>
      <c r="E111" s="1364"/>
      <c r="F111" s="816"/>
      <c r="G111" s="122"/>
      <c r="H111" s="104"/>
      <c r="I111" s="104"/>
      <c r="J111" s="104"/>
      <c r="K111" s="148" t="s">
        <v>102</v>
      </c>
      <c r="L111" s="224">
        <v>3</v>
      </c>
      <c r="M111" s="224">
        <v>50</v>
      </c>
      <c r="N111" s="223">
        <v>50</v>
      </c>
      <c r="O111" s="664"/>
    </row>
    <row r="112" spans="1:15" s="1" customFormat="1" ht="17.25" customHeight="1">
      <c r="A112" s="779"/>
      <c r="B112" s="780"/>
      <c r="C112" s="816"/>
      <c r="D112" s="774"/>
      <c r="E112" s="1364"/>
      <c r="F112" s="816"/>
      <c r="G112" s="122"/>
      <c r="H112" s="104"/>
      <c r="I112" s="104"/>
      <c r="J112" s="104"/>
      <c r="K112" s="148" t="s">
        <v>100</v>
      </c>
      <c r="L112" s="224">
        <v>5</v>
      </c>
      <c r="M112" s="224">
        <v>5</v>
      </c>
      <c r="N112" s="223">
        <v>5</v>
      </c>
      <c r="O112" s="664"/>
    </row>
    <row r="113" spans="1:15" s="1" customFormat="1" ht="17.25" customHeight="1">
      <c r="A113" s="779"/>
      <c r="B113" s="780"/>
      <c r="C113" s="816"/>
      <c r="D113" s="775"/>
      <c r="E113" s="1364"/>
      <c r="F113" s="816"/>
      <c r="G113" s="122"/>
      <c r="H113" s="104"/>
      <c r="I113" s="104"/>
      <c r="J113" s="104"/>
      <c r="K113" s="242" t="s">
        <v>131</v>
      </c>
      <c r="L113" s="243">
        <v>4</v>
      </c>
      <c r="M113" s="243"/>
      <c r="N113" s="223">
        <v>1</v>
      </c>
      <c r="O113" s="664"/>
    </row>
    <row r="114" spans="1:15" s="1" customFormat="1" ht="18" customHeight="1">
      <c r="A114" s="779"/>
      <c r="B114" s="780"/>
      <c r="C114" s="816"/>
      <c r="D114" s="775"/>
      <c r="E114" s="1364"/>
      <c r="F114" s="816"/>
      <c r="G114" s="122"/>
      <c r="H114" s="104"/>
      <c r="I114" s="104"/>
      <c r="J114" s="104"/>
      <c r="K114" s="148" t="s">
        <v>132</v>
      </c>
      <c r="L114" s="224">
        <v>14</v>
      </c>
      <c r="M114" s="224">
        <v>14</v>
      </c>
      <c r="N114" s="223">
        <v>14</v>
      </c>
      <c r="O114" s="664"/>
    </row>
    <row r="115" spans="1:15" s="1" customFormat="1" ht="40.5" customHeight="1">
      <c r="A115" s="779"/>
      <c r="B115" s="780"/>
      <c r="C115" s="816"/>
      <c r="D115" s="775"/>
      <c r="E115" s="784"/>
      <c r="F115" s="816"/>
      <c r="G115" s="123"/>
      <c r="H115" s="108"/>
      <c r="I115" s="108"/>
      <c r="J115" s="108"/>
      <c r="K115" s="797" t="s">
        <v>243</v>
      </c>
      <c r="L115" s="240">
        <v>1</v>
      </c>
      <c r="M115" s="240">
        <v>1</v>
      </c>
      <c r="N115" s="241">
        <v>1</v>
      </c>
      <c r="O115" s="664"/>
    </row>
    <row r="116" spans="1:15" s="42" customFormat="1" ht="15.75" customHeight="1" thickBot="1">
      <c r="A116" s="779"/>
      <c r="B116" s="780"/>
      <c r="C116" s="816"/>
      <c r="D116" s="457"/>
      <c r="E116" s="794"/>
      <c r="F116" s="284"/>
      <c r="G116" s="528" t="s">
        <v>49</v>
      </c>
      <c r="H116" s="113">
        <f>SUM(H109:H115)</f>
        <v>513.1</v>
      </c>
      <c r="I116" s="113">
        <f>SUM(I109:I115)</f>
        <v>505.6</v>
      </c>
      <c r="J116" s="113">
        <f>SUM(J109:J115)</f>
        <v>505.6</v>
      </c>
      <c r="K116" s="806"/>
      <c r="L116" s="792"/>
      <c r="M116" s="462"/>
      <c r="N116" s="814"/>
      <c r="O116" s="671"/>
    </row>
    <row r="117" spans="1:15" s="1" customFormat="1" ht="13.5" thickBot="1">
      <c r="A117" s="45" t="s">
        <v>13</v>
      </c>
      <c r="B117" s="49" t="s">
        <v>22</v>
      </c>
      <c r="C117" s="1383" t="s">
        <v>73</v>
      </c>
      <c r="D117" s="1384"/>
      <c r="E117" s="1384"/>
      <c r="F117" s="1384"/>
      <c r="G117" s="1356"/>
      <c r="H117" s="124">
        <f t="shared" ref="H117:J117" si="7">H116</f>
        <v>513.1</v>
      </c>
      <c r="I117" s="124">
        <f t="shared" si="7"/>
        <v>505.6</v>
      </c>
      <c r="J117" s="124">
        <f t="shared" si="7"/>
        <v>505.6</v>
      </c>
      <c r="K117" s="348"/>
      <c r="L117" s="349"/>
      <c r="M117" s="349"/>
      <c r="N117" s="204"/>
      <c r="O117" s="664"/>
    </row>
    <row r="118" spans="1:15" s="1" customFormat="1" ht="17.25" customHeight="1" thickBot="1">
      <c r="A118" s="45" t="s">
        <v>13</v>
      </c>
      <c r="B118" s="46" t="s">
        <v>26</v>
      </c>
      <c r="C118" s="1358" t="s">
        <v>145</v>
      </c>
      <c r="D118" s="1359"/>
      <c r="E118" s="1359"/>
      <c r="F118" s="1359"/>
      <c r="G118" s="1359"/>
      <c r="H118" s="1359"/>
      <c r="I118" s="1359"/>
      <c r="J118" s="1359"/>
      <c r="K118" s="1359"/>
      <c r="L118" s="1359"/>
      <c r="M118" s="1359"/>
      <c r="N118" s="1360"/>
      <c r="O118" s="664"/>
    </row>
    <row r="119" spans="1:15" s="1" customFormat="1" ht="15" customHeight="1">
      <c r="A119" s="764" t="s">
        <v>13</v>
      </c>
      <c r="B119" s="766" t="s">
        <v>26</v>
      </c>
      <c r="C119" s="769" t="s">
        <v>13</v>
      </c>
      <c r="D119" s="825" t="s">
        <v>170</v>
      </c>
      <c r="E119" s="523"/>
      <c r="F119" s="472">
        <v>1</v>
      </c>
      <c r="G119" s="875" t="s">
        <v>20</v>
      </c>
      <c r="H119" s="147">
        <v>28.5</v>
      </c>
      <c r="I119" s="156">
        <v>88.5</v>
      </c>
      <c r="J119" s="156">
        <v>2.5</v>
      </c>
      <c r="K119" s="869"/>
      <c r="L119" s="460"/>
      <c r="M119" s="460"/>
      <c r="N119" s="463"/>
      <c r="O119" s="664"/>
    </row>
    <row r="120" spans="1:15" s="1" customFormat="1" ht="15" customHeight="1">
      <c r="A120" s="765"/>
      <c r="B120" s="767"/>
      <c r="C120" s="770"/>
      <c r="D120" s="826"/>
      <c r="E120" s="132"/>
      <c r="F120" s="816"/>
      <c r="G120" s="68" t="s">
        <v>118</v>
      </c>
      <c r="H120" s="104">
        <v>34.5</v>
      </c>
      <c r="I120" s="834"/>
      <c r="J120" s="834"/>
      <c r="K120" s="522"/>
      <c r="L120" s="461"/>
      <c r="M120" s="461"/>
      <c r="N120" s="464"/>
      <c r="O120" s="664"/>
    </row>
    <row r="121" spans="1:15" s="1" customFormat="1" ht="15" customHeight="1">
      <c r="A121" s="765"/>
      <c r="B121" s="767"/>
      <c r="C121" s="770"/>
      <c r="D121" s="868"/>
      <c r="E121" s="521"/>
      <c r="F121" s="817"/>
      <c r="G121" s="403" t="s">
        <v>146</v>
      </c>
      <c r="H121" s="108">
        <v>165</v>
      </c>
      <c r="I121" s="108">
        <v>168.4</v>
      </c>
      <c r="J121" s="108">
        <v>113.8</v>
      </c>
      <c r="K121" s="524"/>
      <c r="L121" s="461"/>
      <c r="M121" s="461"/>
      <c r="N121" s="464"/>
      <c r="O121" s="664"/>
    </row>
    <row r="122" spans="1:15" s="1" customFormat="1" ht="17.25" customHeight="1">
      <c r="A122" s="1280"/>
      <c r="B122" s="1325"/>
      <c r="C122" s="1329"/>
      <c r="D122" s="1385" t="s">
        <v>162</v>
      </c>
      <c r="E122" s="1386" t="s">
        <v>224</v>
      </c>
      <c r="F122" s="1387" t="s">
        <v>18</v>
      </c>
      <c r="G122" s="68"/>
      <c r="H122" s="294"/>
      <c r="I122" s="88"/>
      <c r="J122" s="104"/>
      <c r="K122" s="1389" t="s">
        <v>161</v>
      </c>
      <c r="L122" s="199">
        <v>1</v>
      </c>
      <c r="M122" s="865"/>
      <c r="N122" s="219"/>
      <c r="O122" s="664"/>
    </row>
    <row r="123" spans="1:15" s="1" customFormat="1" ht="12" customHeight="1">
      <c r="A123" s="1280"/>
      <c r="B123" s="1325"/>
      <c r="C123" s="1329"/>
      <c r="D123" s="1385"/>
      <c r="E123" s="1386"/>
      <c r="F123" s="1388"/>
      <c r="G123" s="68"/>
      <c r="H123" s="104"/>
      <c r="I123" s="88"/>
      <c r="J123" s="104"/>
      <c r="K123" s="1390"/>
      <c r="L123" s="192"/>
      <c r="M123" s="192"/>
      <c r="N123" s="220"/>
      <c r="O123" s="664"/>
    </row>
    <row r="124" spans="1:15" s="4" customFormat="1" ht="12.75" customHeight="1">
      <c r="A124" s="1373"/>
      <c r="B124" s="1375"/>
      <c r="C124" s="1377"/>
      <c r="D124" s="1379" t="s">
        <v>183</v>
      </c>
      <c r="E124" s="1381" t="s">
        <v>223</v>
      </c>
      <c r="F124" s="409"/>
      <c r="G124" s="51"/>
      <c r="H124" s="104"/>
      <c r="I124" s="88"/>
      <c r="J124" s="104"/>
      <c r="K124" s="870" t="s">
        <v>232</v>
      </c>
      <c r="L124" s="412"/>
      <c r="M124" s="190"/>
      <c r="N124" s="219">
        <v>7</v>
      </c>
      <c r="O124" s="666"/>
    </row>
    <row r="125" spans="1:15" s="4" customFormat="1" ht="15.75" customHeight="1">
      <c r="A125" s="1373"/>
      <c r="B125" s="1375"/>
      <c r="C125" s="1377"/>
      <c r="D125" s="1380"/>
      <c r="E125" s="1382"/>
      <c r="F125" s="781"/>
      <c r="G125" s="51"/>
      <c r="H125" s="104"/>
      <c r="I125" s="104"/>
      <c r="J125" s="104"/>
      <c r="K125" s="871" t="s">
        <v>148</v>
      </c>
      <c r="L125" s="872">
        <v>66</v>
      </c>
      <c r="M125" s="872">
        <v>150</v>
      </c>
      <c r="N125" s="458">
        <v>50</v>
      </c>
      <c r="O125" s="666"/>
    </row>
    <row r="126" spans="1:15" s="4" customFormat="1" ht="27" customHeight="1">
      <c r="A126" s="1373"/>
      <c r="B126" s="1375"/>
      <c r="C126" s="1377"/>
      <c r="D126" s="1380"/>
      <c r="E126" s="1382"/>
      <c r="F126" s="781"/>
      <c r="G126" s="51"/>
      <c r="H126" s="104"/>
      <c r="I126" s="104"/>
      <c r="J126" s="104"/>
      <c r="K126" s="871" t="s">
        <v>149</v>
      </c>
      <c r="L126" s="872"/>
      <c r="M126" s="872"/>
      <c r="N126" s="458">
        <v>20</v>
      </c>
      <c r="O126" s="666"/>
    </row>
    <row r="127" spans="1:15" s="4" customFormat="1" ht="16.5" customHeight="1">
      <c r="A127" s="1373"/>
      <c r="B127" s="1375"/>
      <c r="C127" s="1377"/>
      <c r="D127" s="771"/>
      <c r="E127" s="465"/>
      <c r="F127" s="781"/>
      <c r="G127" s="51"/>
      <c r="H127" s="104"/>
      <c r="I127" s="88"/>
      <c r="J127" s="104"/>
      <c r="K127" s="873" t="s">
        <v>147</v>
      </c>
      <c r="L127" s="874"/>
      <c r="M127" s="874">
        <v>1</v>
      </c>
      <c r="N127" s="396"/>
      <c r="O127" s="666"/>
    </row>
    <row r="128" spans="1:15" s="4" customFormat="1" ht="29.25" customHeight="1">
      <c r="A128" s="1373"/>
      <c r="B128" s="1375"/>
      <c r="C128" s="1377"/>
      <c r="D128" s="776" t="s">
        <v>233</v>
      </c>
      <c r="E128" s="538"/>
      <c r="F128" s="409"/>
      <c r="G128" s="51"/>
      <c r="H128" s="104"/>
      <c r="I128" s="88"/>
      <c r="J128" s="88"/>
      <c r="K128" s="866" t="s">
        <v>156</v>
      </c>
      <c r="L128" s="867"/>
      <c r="M128" s="867">
        <v>1</v>
      </c>
      <c r="N128" s="219"/>
      <c r="O128" s="672"/>
    </row>
    <row r="129" spans="1:16" s="42" customFormat="1" ht="15.75" customHeight="1" thickBot="1">
      <c r="A129" s="1374"/>
      <c r="B129" s="1376"/>
      <c r="C129" s="1378"/>
      <c r="D129" s="457"/>
      <c r="E129" s="876"/>
      <c r="F129" s="284"/>
      <c r="G129" s="528" t="s">
        <v>49</v>
      </c>
      <c r="H129" s="113">
        <f>SUM(H119:H128)</f>
        <v>228</v>
      </c>
      <c r="I129" s="113">
        <f>SUM(I119:I128)</f>
        <v>256.89999999999998</v>
      </c>
      <c r="J129" s="113">
        <f>SUM(J119:J128)</f>
        <v>116.3</v>
      </c>
      <c r="K129" s="806"/>
      <c r="L129" s="792"/>
      <c r="M129" s="462"/>
      <c r="N129" s="814"/>
      <c r="O129" s="671"/>
    </row>
    <row r="130" spans="1:16" s="1" customFormat="1" ht="13.5" thickBot="1">
      <c r="A130" s="786" t="s">
        <v>13</v>
      </c>
      <c r="B130" s="768" t="s">
        <v>26</v>
      </c>
      <c r="C130" s="1355" t="s">
        <v>73</v>
      </c>
      <c r="D130" s="1356"/>
      <c r="E130" s="1356"/>
      <c r="F130" s="1356"/>
      <c r="G130" s="1356"/>
      <c r="H130" s="383">
        <f>H129</f>
        <v>228</v>
      </c>
      <c r="I130" s="383">
        <f t="shared" ref="I130:J130" si="8">I129</f>
        <v>256.89999999999998</v>
      </c>
      <c r="J130" s="383">
        <f t="shared" si="8"/>
        <v>116.3</v>
      </c>
      <c r="K130" s="43"/>
      <c r="L130" s="186"/>
      <c r="M130" s="186"/>
      <c r="N130" s="44"/>
      <c r="O130" s="664"/>
    </row>
    <row r="131" spans="1:16" s="1" customFormat="1" ht="16.5" customHeight="1" thickBot="1">
      <c r="A131" s="45" t="s">
        <v>13</v>
      </c>
      <c r="B131" s="278" t="s">
        <v>28</v>
      </c>
      <c r="C131" s="1358" t="s">
        <v>76</v>
      </c>
      <c r="D131" s="1359"/>
      <c r="E131" s="1359"/>
      <c r="F131" s="1359"/>
      <c r="G131" s="1359"/>
      <c r="H131" s="1393"/>
      <c r="I131" s="1393"/>
      <c r="J131" s="1393"/>
      <c r="K131" s="1359"/>
      <c r="L131" s="1359"/>
      <c r="M131" s="1359"/>
      <c r="N131" s="1360"/>
      <c r="O131" s="664"/>
    </row>
    <row r="132" spans="1:16" s="1" customFormat="1" ht="15" customHeight="1">
      <c r="A132" s="785" t="s">
        <v>13</v>
      </c>
      <c r="B132" s="766" t="s">
        <v>28</v>
      </c>
      <c r="C132" s="789" t="s">
        <v>13</v>
      </c>
      <c r="D132" s="1283" t="s">
        <v>77</v>
      </c>
      <c r="E132" s="431"/>
      <c r="F132" s="145" t="s">
        <v>18</v>
      </c>
      <c r="G132" s="296" t="s">
        <v>20</v>
      </c>
      <c r="H132" s="297">
        <v>96.5</v>
      </c>
      <c r="I132" s="297">
        <v>220</v>
      </c>
      <c r="J132" s="297">
        <v>400</v>
      </c>
      <c r="K132" s="783"/>
      <c r="L132" s="460"/>
      <c r="M132" s="460"/>
      <c r="N132" s="463"/>
      <c r="O132" s="664"/>
    </row>
    <row r="133" spans="1:16" s="1" customFormat="1" ht="15" customHeight="1">
      <c r="A133" s="779"/>
      <c r="B133" s="767"/>
      <c r="C133" s="788"/>
      <c r="D133" s="1284"/>
      <c r="E133" s="76"/>
      <c r="F133" s="459"/>
      <c r="G133" s="19" t="s">
        <v>118</v>
      </c>
      <c r="H133" s="248">
        <f>218.3+2</f>
        <v>220.3</v>
      </c>
      <c r="I133" s="878"/>
      <c r="J133" s="877"/>
      <c r="K133" s="795"/>
      <c r="L133" s="461"/>
      <c r="M133" s="461"/>
      <c r="N133" s="464"/>
      <c r="O133" s="664"/>
    </row>
    <row r="134" spans="1:16" s="1" customFormat="1" ht="7.5" customHeight="1">
      <c r="A134" s="779"/>
      <c r="B134" s="767"/>
      <c r="C134" s="788"/>
      <c r="D134" s="1398"/>
      <c r="E134" s="76"/>
      <c r="F134" s="459"/>
      <c r="G134" s="16"/>
      <c r="H134" s="877"/>
      <c r="I134" s="878"/>
      <c r="J134" s="877"/>
      <c r="K134" s="795"/>
      <c r="L134" s="461"/>
      <c r="M134" s="461"/>
      <c r="N134" s="464"/>
      <c r="O134" s="664"/>
    </row>
    <row r="135" spans="1:16" s="1" customFormat="1" ht="15" customHeight="1">
      <c r="A135" s="779"/>
      <c r="B135" s="780"/>
      <c r="C135" s="788"/>
      <c r="D135" s="1352" t="s">
        <v>176</v>
      </c>
      <c r="E135" s="76"/>
      <c r="F135" s="459"/>
      <c r="G135" s="25"/>
      <c r="H135" s="246"/>
      <c r="I135" s="247"/>
      <c r="J135" s="246"/>
      <c r="K135" s="549" t="s">
        <v>171</v>
      </c>
      <c r="L135" s="281">
        <v>90</v>
      </c>
      <c r="M135" s="281">
        <v>90</v>
      </c>
      <c r="N135" s="475" t="s">
        <v>200</v>
      </c>
      <c r="O135" s="664"/>
    </row>
    <row r="136" spans="1:16" s="1" customFormat="1" ht="15" customHeight="1">
      <c r="A136" s="779"/>
      <c r="B136" s="780"/>
      <c r="C136" s="788"/>
      <c r="D136" s="1362"/>
      <c r="E136" s="76"/>
      <c r="F136" s="459"/>
      <c r="G136" s="19"/>
      <c r="H136" s="248"/>
      <c r="I136" s="249"/>
      <c r="J136" s="248"/>
      <c r="K136" s="772" t="s">
        <v>201</v>
      </c>
      <c r="L136" s="299">
        <v>14</v>
      </c>
      <c r="M136" s="299"/>
      <c r="N136" s="476"/>
      <c r="O136" s="664"/>
      <c r="P136" s="306"/>
    </row>
    <row r="137" spans="1:16" s="1" customFormat="1" ht="26.25" customHeight="1">
      <c r="A137" s="779"/>
      <c r="B137" s="780"/>
      <c r="C137" s="788"/>
      <c r="D137" s="1362"/>
      <c r="E137" s="76"/>
      <c r="F137" s="459"/>
      <c r="G137" s="19"/>
      <c r="H137" s="248"/>
      <c r="I137" s="249"/>
      <c r="J137" s="248"/>
      <c r="K137" s="723" t="s">
        <v>211</v>
      </c>
      <c r="L137" s="233">
        <v>1</v>
      </c>
      <c r="M137" s="233"/>
      <c r="N137" s="718"/>
      <c r="O137" s="664"/>
      <c r="P137" s="306"/>
    </row>
    <row r="138" spans="1:16" s="1" customFormat="1" ht="18.75" customHeight="1">
      <c r="A138" s="779"/>
      <c r="B138" s="780"/>
      <c r="C138" s="788"/>
      <c r="D138" s="1394" t="s">
        <v>137</v>
      </c>
      <c r="E138" s="76"/>
      <c r="F138" s="459"/>
      <c r="G138" s="19"/>
      <c r="H138" s="248"/>
      <c r="I138" s="249"/>
      <c r="J138" s="248"/>
      <c r="K138" s="1396" t="s">
        <v>172</v>
      </c>
      <c r="L138" s="299">
        <v>100</v>
      </c>
      <c r="M138" s="299"/>
      <c r="N138" s="300"/>
      <c r="O138" s="664"/>
      <c r="P138" s="306"/>
    </row>
    <row r="139" spans="1:16" s="1" customFormat="1" ht="20.25" customHeight="1">
      <c r="A139" s="779"/>
      <c r="B139" s="780"/>
      <c r="C139" s="788"/>
      <c r="D139" s="1395"/>
      <c r="E139" s="76"/>
      <c r="F139" s="459"/>
      <c r="G139" s="19"/>
      <c r="H139" s="248"/>
      <c r="I139" s="249"/>
      <c r="J139" s="248"/>
      <c r="K139" s="1397"/>
      <c r="L139" s="299"/>
      <c r="M139" s="299"/>
      <c r="N139" s="300"/>
      <c r="O139" s="664"/>
      <c r="P139" s="306"/>
    </row>
    <row r="140" spans="1:16" s="1" customFormat="1" ht="30.75" customHeight="1">
      <c r="A140" s="779"/>
      <c r="B140" s="780"/>
      <c r="C140" s="788"/>
      <c r="D140" s="777" t="s">
        <v>210</v>
      </c>
      <c r="E140" s="76"/>
      <c r="F140" s="459"/>
      <c r="G140" s="19"/>
      <c r="H140" s="248"/>
      <c r="I140" s="879"/>
      <c r="J140" s="880"/>
      <c r="K140" s="691" t="s">
        <v>209</v>
      </c>
      <c r="L140" s="245">
        <v>100</v>
      </c>
      <c r="M140" s="570"/>
      <c r="N140" s="571"/>
      <c r="O140" s="689"/>
      <c r="P140" s="306"/>
    </row>
    <row r="141" spans="1:16" s="1" customFormat="1" ht="26.25" customHeight="1">
      <c r="A141" s="779"/>
      <c r="B141" s="780"/>
      <c r="C141" s="788"/>
      <c r="D141" s="777" t="s">
        <v>208</v>
      </c>
      <c r="E141" s="76"/>
      <c r="F141" s="459"/>
      <c r="G141" s="19"/>
      <c r="H141" s="248"/>
      <c r="I141" s="249"/>
      <c r="J141" s="248"/>
      <c r="K141" s="234" t="s">
        <v>173</v>
      </c>
      <c r="L141" s="281">
        <v>70</v>
      </c>
      <c r="M141" s="281">
        <v>100</v>
      </c>
      <c r="N141" s="310"/>
      <c r="O141" s="664"/>
      <c r="P141" s="306"/>
    </row>
    <row r="142" spans="1:16" s="1" customFormat="1" ht="15" customHeight="1">
      <c r="A142" s="779"/>
      <c r="B142" s="780"/>
      <c r="C142" s="788"/>
      <c r="D142" s="1342" t="s">
        <v>219</v>
      </c>
      <c r="E142" s="76"/>
      <c r="F142" s="459"/>
      <c r="G142" s="19"/>
      <c r="H142" s="248"/>
      <c r="I142" s="248"/>
      <c r="J142" s="279"/>
      <c r="K142" s="234" t="s">
        <v>212</v>
      </c>
      <c r="L142" s="281">
        <v>1</v>
      </c>
      <c r="M142" s="281"/>
      <c r="N142" s="310"/>
      <c r="P142" s="306"/>
    </row>
    <row r="143" spans="1:16" s="1" customFormat="1" ht="24.75" customHeight="1">
      <c r="A143" s="779"/>
      <c r="B143" s="780"/>
      <c r="C143" s="788"/>
      <c r="D143" s="1391"/>
      <c r="E143" s="76"/>
      <c r="F143" s="459"/>
      <c r="G143" s="19"/>
      <c r="H143" s="248"/>
      <c r="I143" s="248"/>
      <c r="J143" s="279"/>
      <c r="K143" s="232" t="s">
        <v>213</v>
      </c>
      <c r="L143" s="233">
        <v>30</v>
      </c>
      <c r="M143" s="233">
        <v>100</v>
      </c>
      <c r="N143" s="309"/>
      <c r="O143" s="758"/>
      <c r="P143" s="306"/>
    </row>
    <row r="144" spans="1:16" s="1" customFormat="1" ht="15.75" customHeight="1">
      <c r="A144" s="779"/>
      <c r="B144" s="780"/>
      <c r="C144" s="788"/>
      <c r="D144" s="1342" t="s">
        <v>165</v>
      </c>
      <c r="E144" s="76"/>
      <c r="F144" s="459"/>
      <c r="G144" s="19"/>
      <c r="H144" s="248"/>
      <c r="I144" s="159"/>
      <c r="J144" s="248"/>
      <c r="K144" s="1315" t="s">
        <v>174</v>
      </c>
      <c r="L144" s="307"/>
      <c r="M144" s="281">
        <v>30</v>
      </c>
      <c r="N144" s="310">
        <v>100</v>
      </c>
      <c r="O144" s="758"/>
      <c r="P144" s="306"/>
    </row>
    <row r="145" spans="1:16" s="1" customFormat="1" ht="14.25" customHeight="1">
      <c r="A145" s="779"/>
      <c r="B145" s="780"/>
      <c r="C145" s="788"/>
      <c r="D145" s="1284"/>
      <c r="E145" s="76"/>
      <c r="F145" s="459"/>
      <c r="G145" s="19"/>
      <c r="H145" s="675"/>
      <c r="I145" s="676"/>
      <c r="J145" s="248"/>
      <c r="K145" s="1392"/>
      <c r="L145" s="285"/>
      <c r="M145" s="299"/>
      <c r="N145" s="300"/>
      <c r="O145" s="664"/>
      <c r="P145" s="306"/>
    </row>
    <row r="146" spans="1:16" s="42" customFormat="1" ht="15.75" customHeight="1" thickBot="1">
      <c r="A146" s="779"/>
      <c r="B146" s="780"/>
      <c r="C146" s="816"/>
      <c r="D146" s="457"/>
      <c r="E146" s="876"/>
      <c r="F146" s="284"/>
      <c r="G146" s="528" t="s">
        <v>49</v>
      </c>
      <c r="H146" s="113">
        <f>SUM(H132:H145)</f>
        <v>316.8</v>
      </c>
      <c r="I146" s="113">
        <f t="shared" ref="I146:J146" si="9">SUM(I132:I145)</f>
        <v>220</v>
      </c>
      <c r="J146" s="113">
        <f t="shared" si="9"/>
        <v>400</v>
      </c>
      <c r="K146" s="806"/>
      <c r="L146" s="792"/>
      <c r="M146" s="462"/>
      <c r="N146" s="814"/>
      <c r="O146" s="671"/>
    </row>
    <row r="147" spans="1:16" s="4" customFormat="1" ht="15" customHeight="1">
      <c r="A147" s="1417" t="s">
        <v>13</v>
      </c>
      <c r="B147" s="1418" t="s">
        <v>28</v>
      </c>
      <c r="C147" s="1419" t="s">
        <v>22</v>
      </c>
      <c r="D147" s="1420" t="s">
        <v>124</v>
      </c>
      <c r="E147" s="1423"/>
      <c r="F147" s="1426" t="s">
        <v>54</v>
      </c>
      <c r="G147" s="51" t="s">
        <v>20</v>
      </c>
      <c r="H147" s="147"/>
      <c r="I147" s="229"/>
      <c r="J147" s="147"/>
      <c r="K147" s="225"/>
      <c r="L147" s="208"/>
      <c r="M147" s="208"/>
      <c r="N147" s="205"/>
      <c r="O147" s="666"/>
      <c r="P147" s="29"/>
    </row>
    <row r="148" spans="1:16" s="4" customFormat="1" ht="10.5" customHeight="1">
      <c r="A148" s="1373"/>
      <c r="B148" s="1375"/>
      <c r="C148" s="1377"/>
      <c r="D148" s="1421"/>
      <c r="E148" s="1424"/>
      <c r="F148" s="1427"/>
      <c r="G148" s="51"/>
      <c r="H148" s="104"/>
      <c r="I148" s="154"/>
      <c r="J148" s="104"/>
      <c r="K148" s="1336"/>
      <c r="L148" s="209"/>
      <c r="M148" s="209"/>
      <c r="N148" s="206"/>
      <c r="O148" s="666"/>
    </row>
    <row r="149" spans="1:16" s="1" customFormat="1" ht="21" customHeight="1" thickBot="1">
      <c r="A149" s="1374"/>
      <c r="B149" s="1376"/>
      <c r="C149" s="1378"/>
      <c r="D149" s="1422"/>
      <c r="E149" s="1425"/>
      <c r="F149" s="1428"/>
      <c r="G149" s="52" t="s">
        <v>49</v>
      </c>
      <c r="H149" s="113">
        <f t="shared" ref="H149:J149" si="10">H148+H147</f>
        <v>0</v>
      </c>
      <c r="I149" s="354">
        <f t="shared" si="10"/>
        <v>0</v>
      </c>
      <c r="J149" s="113">
        <f t="shared" si="10"/>
        <v>0</v>
      </c>
      <c r="K149" s="1406"/>
      <c r="L149" s="462"/>
      <c r="M149" s="462"/>
      <c r="N149" s="434"/>
      <c r="O149" s="664"/>
    </row>
    <row r="150" spans="1:16" s="1" customFormat="1" ht="13.5" thickBot="1">
      <c r="A150" s="45" t="s">
        <v>13</v>
      </c>
      <c r="B150" s="49" t="s">
        <v>28</v>
      </c>
      <c r="C150" s="1383" t="s">
        <v>73</v>
      </c>
      <c r="D150" s="1384"/>
      <c r="E150" s="1384"/>
      <c r="F150" s="1384"/>
      <c r="G150" s="1407"/>
      <c r="H150" s="124">
        <f>H149+H146</f>
        <v>316.8</v>
      </c>
      <c r="I150" s="124">
        <f t="shared" ref="I150:J150" si="11">I149+I146</f>
        <v>220</v>
      </c>
      <c r="J150" s="124">
        <f t="shared" si="11"/>
        <v>400</v>
      </c>
      <c r="K150" s="1408"/>
      <c r="L150" s="1409"/>
      <c r="M150" s="1409"/>
      <c r="N150" s="1410"/>
      <c r="O150" s="664"/>
    </row>
    <row r="151" spans="1:16" s="4" customFormat="1" ht="13.5" thickBot="1">
      <c r="A151" s="45" t="s">
        <v>13</v>
      </c>
      <c r="B151" s="1411" t="s">
        <v>78</v>
      </c>
      <c r="C151" s="1412"/>
      <c r="D151" s="1412"/>
      <c r="E151" s="1412"/>
      <c r="F151" s="1412"/>
      <c r="G151" s="1413"/>
      <c r="H151" s="91">
        <f>SUM(H150,H117,H107,H130,)</f>
        <v>15240.999999999998</v>
      </c>
      <c r="I151" s="503">
        <f>SUM(I150,I117,I107,I130,)</f>
        <v>15452</v>
      </c>
      <c r="J151" s="519">
        <f>SUM(J150,J117,J107,J130,)</f>
        <v>12571.3</v>
      </c>
      <c r="K151" s="1414"/>
      <c r="L151" s="1415"/>
      <c r="M151" s="1415"/>
      <c r="N151" s="1416"/>
      <c r="O151" s="666"/>
    </row>
    <row r="152" spans="1:16" s="4" customFormat="1" ht="13.5" thickBot="1">
      <c r="A152" s="55" t="s">
        <v>26</v>
      </c>
      <c r="B152" s="1465" t="s">
        <v>79</v>
      </c>
      <c r="C152" s="1466"/>
      <c r="D152" s="1466"/>
      <c r="E152" s="1466"/>
      <c r="F152" s="1466"/>
      <c r="G152" s="1467"/>
      <c r="H152" s="230">
        <f t="shared" ref="H152:J152" si="12">H151</f>
        <v>15240.999999999998</v>
      </c>
      <c r="I152" s="230">
        <f t="shared" si="12"/>
        <v>15452</v>
      </c>
      <c r="J152" s="211">
        <f t="shared" si="12"/>
        <v>12571.3</v>
      </c>
      <c r="K152" s="1468"/>
      <c r="L152" s="1469"/>
      <c r="M152" s="1469"/>
      <c r="N152" s="1470"/>
      <c r="O152" s="666"/>
    </row>
    <row r="153" spans="1:16" s="29" customFormat="1" ht="12.75">
      <c r="A153" s="146"/>
      <c r="B153" s="56"/>
      <c r="C153" s="56"/>
      <c r="D153" s="56"/>
      <c r="E153" s="56"/>
      <c r="F153" s="56"/>
      <c r="G153" s="56"/>
      <c r="H153" s="226"/>
      <c r="I153" s="226"/>
      <c r="J153" s="226"/>
      <c r="K153" s="146"/>
      <c r="L153" s="146"/>
      <c r="M153" s="146"/>
      <c r="N153" s="146"/>
      <c r="O153" s="666"/>
    </row>
    <row r="154" spans="1:16" s="4" customFormat="1" ht="18.75" customHeight="1">
      <c r="A154" s="40"/>
      <c r="B154" s="56"/>
      <c r="C154" s="1399" t="s">
        <v>80</v>
      </c>
      <c r="D154" s="1399"/>
      <c r="E154" s="1399"/>
      <c r="F154" s="1399"/>
      <c r="G154" s="1399"/>
      <c r="H154" s="763"/>
      <c r="I154" s="763"/>
      <c r="J154" s="1093"/>
      <c r="K154" s="50"/>
      <c r="L154" s="808"/>
      <c r="M154" s="808"/>
      <c r="N154" s="808"/>
      <c r="O154" s="666"/>
    </row>
    <row r="155" spans="1:16" s="4" customFormat="1" ht="12" customHeight="1" thickBot="1">
      <c r="A155" s="40"/>
      <c r="B155" s="37"/>
      <c r="C155" s="37"/>
      <c r="D155" s="37"/>
      <c r="E155" s="57"/>
      <c r="F155" s="58"/>
      <c r="G155" s="50"/>
      <c r="H155" s="50"/>
      <c r="I155" s="50"/>
      <c r="J155" s="50"/>
      <c r="K155" s="50"/>
      <c r="L155" s="808"/>
      <c r="M155" s="808"/>
      <c r="N155" s="808"/>
      <c r="O155" s="666"/>
    </row>
    <row r="156" spans="1:16" s="4" customFormat="1" ht="77.25" customHeight="1" thickBot="1">
      <c r="A156" s="59"/>
      <c r="B156" s="59"/>
      <c r="C156" s="1400" t="s">
        <v>81</v>
      </c>
      <c r="D156" s="1401"/>
      <c r="E156" s="1401"/>
      <c r="F156" s="1401"/>
      <c r="G156" s="1402"/>
      <c r="H156" s="881" t="s">
        <v>238</v>
      </c>
      <c r="I156" s="882" t="s">
        <v>140</v>
      </c>
      <c r="J156" s="882" t="s">
        <v>180</v>
      </c>
      <c r="K156" s="40"/>
      <c r="L156" s="58"/>
      <c r="M156" s="58"/>
      <c r="N156" s="58"/>
      <c r="O156" s="666"/>
    </row>
    <row r="157" spans="1:16" s="4" customFormat="1" ht="12.75">
      <c r="A157" s="59"/>
      <c r="B157" s="59"/>
      <c r="C157" s="1403" t="s">
        <v>82</v>
      </c>
      <c r="D157" s="1404"/>
      <c r="E157" s="1404"/>
      <c r="F157" s="1404"/>
      <c r="G157" s="1405"/>
      <c r="H157" s="128">
        <f>H158+H166+H167+H168+H169</f>
        <v>15076</v>
      </c>
      <c r="I157" s="128">
        <f>I158+I166+I167+I168+I169</f>
        <v>15283.6</v>
      </c>
      <c r="J157" s="128">
        <f>J158+J166+J167+J168+J169</f>
        <v>12457.5</v>
      </c>
      <c r="K157" s="146"/>
      <c r="L157" s="146"/>
      <c r="M157" s="146"/>
      <c r="N157" s="146"/>
      <c r="O157" s="666"/>
    </row>
    <row r="158" spans="1:16" s="4" customFormat="1" ht="12.75" customHeight="1">
      <c r="A158" s="59"/>
      <c r="B158" s="59"/>
      <c r="C158" s="1453" t="s">
        <v>83</v>
      </c>
      <c r="D158" s="1454"/>
      <c r="E158" s="1454"/>
      <c r="F158" s="1454"/>
      <c r="G158" s="1455"/>
      <c r="H158" s="129">
        <f>SUM(H159:H165)</f>
        <v>14439.1</v>
      </c>
      <c r="I158" s="129">
        <f t="shared" ref="I158:J158" si="13">SUM(I159:I165)</f>
        <v>15283.6</v>
      </c>
      <c r="J158" s="129">
        <f t="shared" si="13"/>
        <v>12457.5</v>
      </c>
      <c r="K158" s="146"/>
      <c r="L158" s="146"/>
      <c r="M158" s="146"/>
      <c r="N158" s="146"/>
      <c r="O158" s="666"/>
    </row>
    <row r="159" spans="1:16" s="4" customFormat="1" ht="12.75" customHeight="1">
      <c r="A159" s="59"/>
      <c r="B159" s="59"/>
      <c r="C159" s="1438" t="s">
        <v>84</v>
      </c>
      <c r="D159" s="1439"/>
      <c r="E159" s="1439"/>
      <c r="F159" s="1439"/>
      <c r="G159" s="1440"/>
      <c r="H159" s="130">
        <f>SUMIF(G14:G152,"SB",H14:H152)</f>
        <v>13713.6</v>
      </c>
      <c r="I159" s="130">
        <f>SUMIF(G17:G152,"SB",I17:I152)</f>
        <v>15240.400000000001</v>
      </c>
      <c r="J159" s="130">
        <f>SUMIF(G17:G152,"SB",J17:J152)</f>
        <v>12414.300000000001</v>
      </c>
      <c r="K159" s="40"/>
      <c r="L159" s="58"/>
      <c r="M159" s="58"/>
      <c r="N159" s="58"/>
      <c r="O159" s="666"/>
    </row>
    <row r="160" spans="1:16" s="4" customFormat="1" ht="12.75" customHeight="1">
      <c r="A160" s="59"/>
      <c r="B160" s="59"/>
      <c r="C160" s="1456" t="s">
        <v>85</v>
      </c>
      <c r="D160" s="1457"/>
      <c r="E160" s="1457"/>
      <c r="F160" s="1457"/>
      <c r="G160" s="1458"/>
      <c r="H160" s="130">
        <f>SUMIF(G14:G152,"SB(VR)",H14:H152)</f>
        <v>10</v>
      </c>
      <c r="I160" s="130">
        <f>SUMIF(G17:G152,"SB(VR)",I17:I152)</f>
        <v>0</v>
      </c>
      <c r="J160" s="130">
        <f>SUMIF(G17:G152,"SB(VR)",J17:J152)</f>
        <v>0</v>
      </c>
      <c r="K160" s="40"/>
      <c r="L160" s="58"/>
      <c r="M160" s="58"/>
      <c r="N160" s="58"/>
      <c r="O160" s="666"/>
    </row>
    <row r="161" spans="1:15" s="4" customFormat="1" ht="12.75" customHeight="1">
      <c r="A161" s="59"/>
      <c r="B161" s="59"/>
      <c r="C161" s="1459" t="s">
        <v>86</v>
      </c>
      <c r="D161" s="1460"/>
      <c r="E161" s="1460"/>
      <c r="F161" s="1460"/>
      <c r="G161" s="1461"/>
      <c r="H161" s="130">
        <f>SUMIF(G16:G152,"SB(VB)",H16:H152)</f>
        <v>545.5</v>
      </c>
      <c r="I161" s="130">
        <f>SUMIF(G16:G152,"SB(VB)",I16:I152)</f>
        <v>5.4</v>
      </c>
      <c r="J161" s="130">
        <f>SUMIF(G16:G152,"SB(VB)",J16:J152)</f>
        <v>5.4</v>
      </c>
      <c r="K161" s="40"/>
      <c r="L161" s="58"/>
      <c r="M161" s="58"/>
      <c r="N161" s="58"/>
      <c r="O161" s="666"/>
    </row>
    <row r="162" spans="1:15" s="4" customFormat="1" ht="12.75" customHeight="1">
      <c r="A162" s="59"/>
      <c r="B162" s="59"/>
      <c r="C162" s="1459" t="s">
        <v>87</v>
      </c>
      <c r="D162" s="1460"/>
      <c r="E162" s="1460"/>
      <c r="F162" s="1460"/>
      <c r="G162" s="1461"/>
      <c r="H162" s="130">
        <f>SUMIF(G16:G152,"SB(P)",H16:H152)</f>
        <v>0</v>
      </c>
      <c r="I162" s="130">
        <f>SUMIF(G16:G152,"SB(P)",I16:I152)</f>
        <v>0</v>
      </c>
      <c r="J162" s="130">
        <f>SUMIF(G16:G152,"SB(P)",J16:J152)</f>
        <v>0</v>
      </c>
      <c r="K162" s="50"/>
      <c r="L162" s="808"/>
      <c r="M162" s="808"/>
      <c r="N162" s="808"/>
      <c r="O162" s="666"/>
    </row>
    <row r="163" spans="1:15" s="1" customFormat="1" ht="15" customHeight="1">
      <c r="A163" s="59"/>
      <c r="B163" s="59"/>
      <c r="C163" s="1462" t="s">
        <v>88</v>
      </c>
      <c r="D163" s="1463"/>
      <c r="E163" s="1463"/>
      <c r="F163" s="1463"/>
      <c r="G163" s="1464"/>
      <c r="H163" s="130">
        <f>SUMIF(G17:G152,"SB(SP)",H17:H152)</f>
        <v>150</v>
      </c>
      <c r="I163" s="130">
        <f>SUMIF(G17:G152,"SB(SP)",I17:I152)</f>
        <v>37.799999999999997</v>
      </c>
      <c r="J163" s="130">
        <f>SUMIF(G17:G152,"SB(SP)",J17:J152)</f>
        <v>37.799999999999997</v>
      </c>
      <c r="K163" s="59"/>
      <c r="L163" s="60"/>
      <c r="M163" s="60"/>
      <c r="N163" s="60"/>
      <c r="O163" s="664"/>
    </row>
    <row r="164" spans="1:15" s="1" customFormat="1" ht="25.5" customHeight="1">
      <c r="A164" s="59"/>
      <c r="B164" s="59"/>
      <c r="C164" s="1435" t="s">
        <v>237</v>
      </c>
      <c r="D164" s="1449"/>
      <c r="E164" s="1449"/>
      <c r="F164" s="1449"/>
      <c r="G164" s="1449"/>
      <c r="H164" s="78">
        <f>SUMIF(G9:G144,"SB(ES)",H9:H144)</f>
        <v>0</v>
      </c>
      <c r="I164" s="78">
        <f>SUMIF(G9:G144,"SB(ES)",I9:I144)</f>
        <v>0</v>
      </c>
      <c r="J164" s="78">
        <f>SUMIF(G9:G144,"SB(ES)",J9:J144)</f>
        <v>0</v>
      </c>
      <c r="K164" s="59"/>
      <c r="L164" s="60"/>
      <c r="M164" s="60"/>
      <c r="N164" s="60"/>
      <c r="O164" s="664"/>
    </row>
    <row r="165" spans="1:15" s="1" customFormat="1" ht="27" customHeight="1">
      <c r="A165" s="59"/>
      <c r="B165" s="59"/>
      <c r="C165" s="1435" t="s">
        <v>222</v>
      </c>
      <c r="D165" s="1436"/>
      <c r="E165" s="1436"/>
      <c r="F165" s="1436"/>
      <c r="G165" s="1437"/>
      <c r="H165" s="78">
        <f>SUMIF(G9:G145,"SB(KPP)",H9:H145)</f>
        <v>20</v>
      </c>
      <c r="I165" s="78">
        <f>SUMIF(G10:G145,"SB(KPP)",I10:I145)</f>
        <v>0</v>
      </c>
      <c r="J165" s="78">
        <f>SUMIF(G10:G145,"SB(KPP)",J10:J145)</f>
        <v>0</v>
      </c>
      <c r="K165" s="59"/>
      <c r="L165" s="60"/>
      <c r="M165" s="60"/>
      <c r="N165" s="60"/>
      <c r="O165" s="664"/>
    </row>
    <row r="166" spans="1:15" s="1" customFormat="1" ht="12.75" customHeight="1">
      <c r="A166" s="59"/>
      <c r="B166" s="59"/>
      <c r="C166" s="1450" t="s">
        <v>89</v>
      </c>
      <c r="D166" s="1451"/>
      <c r="E166" s="1451"/>
      <c r="F166" s="1451"/>
      <c r="G166" s="1452"/>
      <c r="H166" s="77">
        <f>SUMIF(G10:G152,"SB(L)",H10:H152)</f>
        <v>456.1</v>
      </c>
      <c r="I166" s="77">
        <f>SUMIF(G25:G154,"SB(L)",I25:I154)</f>
        <v>0</v>
      </c>
      <c r="J166" s="77">
        <f>SUMIF(G25:G150,"SB(L)",J25:J150)</f>
        <v>0</v>
      </c>
      <c r="K166" s="59"/>
      <c r="L166" s="60"/>
      <c r="M166" s="60"/>
      <c r="N166" s="60"/>
      <c r="O166" s="664"/>
    </row>
    <row r="167" spans="1:15" s="1" customFormat="1" ht="12.75" customHeight="1">
      <c r="A167" s="59"/>
      <c r="B167" s="59"/>
      <c r="C167" s="1450" t="s">
        <v>90</v>
      </c>
      <c r="D167" s="1451"/>
      <c r="E167" s="1451"/>
      <c r="F167" s="1451"/>
      <c r="G167" s="1452"/>
      <c r="H167" s="77">
        <f>SUMIF(G11:G152,"SB(SPL)",H11:H152)</f>
        <v>158.5</v>
      </c>
      <c r="I167" s="77">
        <f>SUMIF(G24:G152,"SB(SPL)",I24:I152)</f>
        <v>0</v>
      </c>
      <c r="J167" s="77">
        <f>SUMIF(G24:G152,"SB(SPL)",J24:J152)</f>
        <v>0</v>
      </c>
      <c r="K167" s="59"/>
      <c r="L167" s="60"/>
      <c r="M167" s="60"/>
      <c r="N167" s="60"/>
      <c r="O167" s="664"/>
    </row>
    <row r="168" spans="1:15" s="1" customFormat="1" ht="12.75" customHeight="1">
      <c r="A168" s="59"/>
      <c r="B168" s="59"/>
      <c r="C168" s="1450" t="s">
        <v>91</v>
      </c>
      <c r="D168" s="1451"/>
      <c r="E168" s="1451"/>
      <c r="F168" s="1451"/>
      <c r="G168" s="1452"/>
      <c r="H168" s="77">
        <f>SUMIF(G11:G152,"SB(VRL)",H11:H152)</f>
        <v>22.3</v>
      </c>
      <c r="I168" s="77">
        <f>SUMIF(G11:G152,"SB(VRL)",I11:I152)</f>
        <v>0</v>
      </c>
      <c r="J168" s="77">
        <f>SUMIF(G11:G152,"SB(VRL)",J11:J152)</f>
        <v>0</v>
      </c>
      <c r="K168" s="59"/>
      <c r="L168" s="60"/>
      <c r="M168" s="60"/>
      <c r="N168" s="60"/>
      <c r="O168" s="664"/>
    </row>
    <row r="169" spans="1:15" s="1" customFormat="1" ht="13.5" customHeight="1">
      <c r="A169" s="59"/>
      <c r="B169" s="59"/>
      <c r="C169" s="1450" t="s">
        <v>97</v>
      </c>
      <c r="D169" s="1451"/>
      <c r="E169" s="1451"/>
      <c r="F169" s="1451"/>
      <c r="G169" s="1452"/>
      <c r="H169" s="77">
        <f>SUMIF(G11:G152,"SB(ŽPL)",H11:H152)</f>
        <v>0</v>
      </c>
      <c r="I169" s="77">
        <f>SUMIF(G25:G152,"SB(ŽPL)",I25:I152)</f>
        <v>0</v>
      </c>
      <c r="J169" s="77">
        <f>SUMIF(G25:G152,"SB(ŽPL)",J25:J152)</f>
        <v>0</v>
      </c>
      <c r="K169" s="59"/>
      <c r="L169" s="60"/>
      <c r="M169" s="60"/>
      <c r="N169" s="60"/>
      <c r="O169" s="664"/>
    </row>
    <row r="170" spans="1:15" s="1" customFormat="1" ht="12.75" customHeight="1">
      <c r="A170" s="295"/>
      <c r="B170" s="295"/>
      <c r="C170" s="1432" t="s">
        <v>92</v>
      </c>
      <c r="D170" s="1433"/>
      <c r="E170" s="1433"/>
      <c r="F170" s="1433"/>
      <c r="G170" s="1434"/>
      <c r="H170" s="79">
        <f>H172+H171</f>
        <v>165</v>
      </c>
      <c r="I170" s="79">
        <f>I172+I171</f>
        <v>168.4</v>
      </c>
      <c r="J170" s="79">
        <f>J172+J171</f>
        <v>113.8</v>
      </c>
      <c r="K170" s="59"/>
      <c r="L170" s="60"/>
      <c r="M170" s="60"/>
      <c r="N170" s="60"/>
      <c r="O170" s="664"/>
    </row>
    <row r="171" spans="1:15" s="50" customFormat="1">
      <c r="A171" s="480"/>
      <c r="B171" s="424"/>
      <c r="C171" s="1435" t="s">
        <v>158</v>
      </c>
      <c r="D171" s="1436"/>
      <c r="E171" s="1436"/>
      <c r="F171" s="1436"/>
      <c r="G171" s="1437"/>
      <c r="H171" s="130">
        <f>SUMIF(G9:G152,"ES",H9:H152)</f>
        <v>165</v>
      </c>
      <c r="I171" s="130">
        <f>SUMIF(G47:G152,"ES",I47:I152)</f>
        <v>168.4</v>
      </c>
      <c r="J171" s="130">
        <f>SUMIF(G47:G151,"ES",J47:J151)</f>
        <v>113.8</v>
      </c>
      <c r="K171" s="295"/>
      <c r="L171" s="59"/>
      <c r="M171" s="59"/>
      <c r="N171" s="59"/>
      <c r="O171" s="665"/>
    </row>
    <row r="172" spans="1:15" s="1" customFormat="1" ht="16.5" customHeight="1">
      <c r="A172" s="295"/>
      <c r="B172" s="295"/>
      <c r="C172" s="1438" t="s">
        <v>93</v>
      </c>
      <c r="D172" s="1439"/>
      <c r="E172" s="1439"/>
      <c r="F172" s="1439"/>
      <c r="G172" s="1440"/>
      <c r="H172" s="130">
        <f>SUMIF(G17:G152,"LRVB",H17:H152)</f>
        <v>0</v>
      </c>
      <c r="I172" s="130">
        <f>SUMIF(G17:G152,"LRVB",I17:I152)</f>
        <v>0</v>
      </c>
      <c r="J172" s="130">
        <f>SUMIF(G17:G152,"LRVB",J17:J152)</f>
        <v>0</v>
      </c>
      <c r="K172" s="59"/>
      <c r="L172" s="60"/>
      <c r="M172" s="60"/>
      <c r="N172" s="60"/>
      <c r="O172" s="664"/>
    </row>
    <row r="173" spans="1:15" s="1" customFormat="1" ht="13.5" customHeight="1" thickBot="1">
      <c r="A173" s="295"/>
      <c r="B173" s="295"/>
      <c r="C173" s="1441" t="s">
        <v>94</v>
      </c>
      <c r="D173" s="1442"/>
      <c r="E173" s="1442"/>
      <c r="F173" s="1442"/>
      <c r="G173" s="1443"/>
      <c r="H173" s="131">
        <f>H170+H157</f>
        <v>15241</v>
      </c>
      <c r="I173" s="131">
        <f>I170+I157</f>
        <v>15452</v>
      </c>
      <c r="J173" s="131">
        <f>J170+J157</f>
        <v>12571.3</v>
      </c>
      <c r="K173" s="82"/>
      <c r="L173" s="60"/>
      <c r="M173" s="60"/>
      <c r="N173" s="60"/>
      <c r="O173" s="664"/>
    </row>
    <row r="174" spans="1:15" s="62" customFormat="1" ht="11.25">
      <c r="A174" s="61"/>
      <c r="B174" s="61"/>
      <c r="C174" s="61"/>
      <c r="D174" s="61"/>
      <c r="E174" s="61"/>
      <c r="F174" s="61"/>
      <c r="G174" s="61"/>
      <c r="H174" s="69"/>
      <c r="I174" s="69"/>
      <c r="J174" s="69"/>
      <c r="K174" s="87"/>
      <c r="L174" s="61"/>
      <c r="M174" s="61"/>
      <c r="N174" s="61"/>
      <c r="O174" s="673"/>
    </row>
    <row r="175" spans="1:15" s="62" customFormat="1" ht="12.75">
      <c r="A175" s="61"/>
      <c r="B175" s="61"/>
      <c r="C175" s="61"/>
      <c r="D175" s="59"/>
      <c r="E175" s="1225" t="s">
        <v>236</v>
      </c>
      <c r="F175" s="1225"/>
      <c r="G175" s="1225"/>
      <c r="H175" s="1225"/>
      <c r="I175" s="1225"/>
      <c r="J175" s="1225"/>
      <c r="K175" s="87"/>
      <c r="L175" s="64"/>
      <c r="M175" s="64"/>
      <c r="N175" s="64"/>
      <c r="O175" s="673"/>
    </row>
    <row r="176" spans="1:15" s="62" customFormat="1" ht="12.75">
      <c r="A176" s="61"/>
      <c r="B176" s="61"/>
      <c r="C176" s="61"/>
      <c r="D176" s="59"/>
      <c r="E176" s="63"/>
      <c r="F176" s="64"/>
      <c r="G176" s="61"/>
      <c r="H176" s="61"/>
      <c r="I176" s="61"/>
      <c r="J176" s="61"/>
      <c r="K176" s="61"/>
      <c r="L176" s="64"/>
      <c r="M176" s="64"/>
      <c r="N176" s="64"/>
      <c r="O176" s="673"/>
    </row>
    <row r="177" spans="8:10">
      <c r="H177" s="84"/>
      <c r="I177" s="84"/>
      <c r="J177" s="84"/>
    </row>
    <row r="178" spans="8:10">
      <c r="H178" s="84"/>
      <c r="I178" s="84"/>
      <c r="J178" s="84"/>
    </row>
    <row r="179" spans="8:10">
      <c r="H179" s="153"/>
      <c r="I179" s="153"/>
      <c r="J179" s="153"/>
    </row>
  </sheetData>
  <mergeCells count="164">
    <mergeCell ref="D60:D61"/>
    <mergeCell ref="D62:D63"/>
    <mergeCell ref="C170:G170"/>
    <mergeCell ref="C171:G171"/>
    <mergeCell ref="C172:G172"/>
    <mergeCell ref="C173:G173"/>
    <mergeCell ref="K1:N1"/>
    <mergeCell ref="D6:K6"/>
    <mergeCell ref="D7:K7"/>
    <mergeCell ref="A8:N8"/>
    <mergeCell ref="C164:G164"/>
    <mergeCell ref="C165:G165"/>
    <mergeCell ref="C166:G166"/>
    <mergeCell ref="C167:G167"/>
    <mergeCell ref="C168:G168"/>
    <mergeCell ref="C169:G169"/>
    <mergeCell ref="C158:G158"/>
    <mergeCell ref="C159:G159"/>
    <mergeCell ref="C160:G160"/>
    <mergeCell ref="C161:G161"/>
    <mergeCell ref="C162:G162"/>
    <mergeCell ref="C163:G163"/>
    <mergeCell ref="B152:G152"/>
    <mergeCell ref="K152:N152"/>
    <mergeCell ref="C154:G154"/>
    <mergeCell ref="C156:G156"/>
    <mergeCell ref="C157:G157"/>
    <mergeCell ref="K148:K149"/>
    <mergeCell ref="C150:G150"/>
    <mergeCell ref="K150:N150"/>
    <mergeCell ref="B151:G151"/>
    <mergeCell ref="K151:N151"/>
    <mergeCell ref="A147:A149"/>
    <mergeCell ref="B147:B149"/>
    <mergeCell ref="C147:C149"/>
    <mergeCell ref="D147:D149"/>
    <mergeCell ref="E147:E149"/>
    <mergeCell ref="F147:F149"/>
    <mergeCell ref="D142:D143"/>
    <mergeCell ref="D144:D145"/>
    <mergeCell ref="K144:K145"/>
    <mergeCell ref="C130:G130"/>
    <mergeCell ref="C131:N131"/>
    <mergeCell ref="D135:D137"/>
    <mergeCell ref="D138:D139"/>
    <mergeCell ref="K138:K139"/>
    <mergeCell ref="D132:D134"/>
    <mergeCell ref="A124:A129"/>
    <mergeCell ref="B124:B129"/>
    <mergeCell ref="C124:C129"/>
    <mergeCell ref="D124:D126"/>
    <mergeCell ref="E124:E126"/>
    <mergeCell ref="C117:G117"/>
    <mergeCell ref="C118:N118"/>
    <mergeCell ref="A122:A123"/>
    <mergeCell ref="B122:B123"/>
    <mergeCell ref="C122:C123"/>
    <mergeCell ref="D122:D123"/>
    <mergeCell ref="E122:E123"/>
    <mergeCell ref="F122:F123"/>
    <mergeCell ref="K122:K123"/>
    <mergeCell ref="K104:K105"/>
    <mergeCell ref="C107:G107"/>
    <mergeCell ref="C108:N108"/>
    <mergeCell ref="D109:D110"/>
    <mergeCell ref="E109:E114"/>
    <mergeCell ref="F101:F103"/>
    <mergeCell ref="A104:A106"/>
    <mergeCell ref="B104:B106"/>
    <mergeCell ref="C104:C106"/>
    <mergeCell ref="D104:D105"/>
    <mergeCell ref="A101:A103"/>
    <mergeCell ref="B101:B103"/>
    <mergeCell ref="C101:C103"/>
    <mergeCell ref="D101:D103"/>
    <mergeCell ref="E101:E103"/>
    <mergeCell ref="K95:K96"/>
    <mergeCell ref="D98:D99"/>
    <mergeCell ref="D81:D82"/>
    <mergeCell ref="D85:D86"/>
    <mergeCell ref="D89:D94"/>
    <mergeCell ref="K91:K92"/>
    <mergeCell ref="K93:K94"/>
    <mergeCell ref="D75:D76"/>
    <mergeCell ref="K75:K76"/>
    <mergeCell ref="D77:D78"/>
    <mergeCell ref="K77:K78"/>
    <mergeCell ref="D79:D80"/>
    <mergeCell ref="K65:K67"/>
    <mergeCell ref="A68:A69"/>
    <mergeCell ref="B68:B69"/>
    <mergeCell ref="C68:C69"/>
    <mergeCell ref="D68:D69"/>
    <mergeCell ref="E68:E69"/>
    <mergeCell ref="F68:F69"/>
    <mergeCell ref="A65:A67"/>
    <mergeCell ref="B65:B67"/>
    <mergeCell ref="C65:C67"/>
    <mergeCell ref="D65:D67"/>
    <mergeCell ref="E65:E67"/>
    <mergeCell ref="F65:F67"/>
    <mergeCell ref="D55:D57"/>
    <mergeCell ref="M43:M45"/>
    <mergeCell ref="N43:N45"/>
    <mergeCell ref="A46:A47"/>
    <mergeCell ref="B46:B47"/>
    <mergeCell ref="C46:C47"/>
    <mergeCell ref="D46:D47"/>
    <mergeCell ref="E46:E47"/>
    <mergeCell ref="F46:F47"/>
    <mergeCell ref="A43:A45"/>
    <mergeCell ref="B43:B45"/>
    <mergeCell ref="C43:C45"/>
    <mergeCell ref="D43:D45"/>
    <mergeCell ref="E43:E45"/>
    <mergeCell ref="F43:F45"/>
    <mergeCell ref="N28:N29"/>
    <mergeCell ref="K31:K32"/>
    <mergeCell ref="A25:A26"/>
    <mergeCell ref="B25:B26"/>
    <mergeCell ref="C25:C26"/>
    <mergeCell ref="D70:D73"/>
    <mergeCell ref="F37:F39"/>
    <mergeCell ref="K37:K39"/>
    <mergeCell ref="M37:M39"/>
    <mergeCell ref="N37:N39"/>
    <mergeCell ref="A40:A42"/>
    <mergeCell ref="B40:B42"/>
    <mergeCell ref="C40:C42"/>
    <mergeCell ref="E40:E42"/>
    <mergeCell ref="F40:F42"/>
    <mergeCell ref="D40:D41"/>
    <mergeCell ref="A37:A39"/>
    <mergeCell ref="B37:B39"/>
    <mergeCell ref="C37:C39"/>
    <mergeCell ref="D37:D39"/>
    <mergeCell ref="E37:E39"/>
    <mergeCell ref="D51:D53"/>
    <mergeCell ref="K51:K52"/>
    <mergeCell ref="K53:K54"/>
    <mergeCell ref="E175:J175"/>
    <mergeCell ref="D48:D50"/>
    <mergeCell ref="D17:D33"/>
    <mergeCell ref="K9:N9"/>
    <mergeCell ref="A10:A12"/>
    <mergeCell ref="B10:B12"/>
    <mergeCell ref="C10:C12"/>
    <mergeCell ref="D10:D12"/>
    <mergeCell ref="A14:N14"/>
    <mergeCell ref="B15:N15"/>
    <mergeCell ref="C16:N16"/>
    <mergeCell ref="I10:I12"/>
    <mergeCell ref="J10:J12"/>
    <mergeCell ref="K10:N10"/>
    <mergeCell ref="K11:K12"/>
    <mergeCell ref="L11:N11"/>
    <mergeCell ref="A13:N13"/>
    <mergeCell ref="E10:E12"/>
    <mergeCell ref="F10:F12"/>
    <mergeCell ref="G10:G12"/>
    <mergeCell ref="H10:H12"/>
    <mergeCell ref="K28:K29"/>
    <mergeCell ref="L28:L29"/>
    <mergeCell ref="M28:M29"/>
  </mergeCells>
  <printOptions horizontalCentered="1"/>
  <pageMargins left="0.78740157480314965" right="0.39370078740157483" top="0.39370078740157483" bottom="0.39370078740157483" header="0" footer="0"/>
  <pageSetup paperSize="9" scale="67" orientation="portrait" r:id="rId1"/>
  <rowBreaks count="3" manualBreakCount="3">
    <brk id="59" max="13" man="1"/>
    <brk id="108" max="13" man="1"/>
    <brk id="153"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78"/>
  <sheetViews>
    <sheetView zoomScaleNormal="100" zoomScaleSheetLayoutView="100" workbookViewId="0">
      <selection activeCell="X18" sqref="X18"/>
    </sheetView>
  </sheetViews>
  <sheetFormatPr defaultColWidth="9.140625" defaultRowHeight="15"/>
  <cols>
    <col min="1" max="1" width="3" style="83" customWidth="1"/>
    <col min="2" max="2" width="2.7109375" style="83" customWidth="1"/>
    <col min="3" max="3" width="3" style="83" customWidth="1"/>
    <col min="4" max="4" width="33.7109375" style="83" customWidth="1"/>
    <col min="5" max="5" width="3.140625" style="83" customWidth="1"/>
    <col min="6" max="6" width="3.7109375" style="83" customWidth="1"/>
    <col min="7" max="7" width="8.140625" style="83" customWidth="1"/>
    <col min="8" max="16" width="8.28515625" style="83" customWidth="1"/>
    <col min="17" max="17" width="35.7109375" style="83" customWidth="1"/>
    <col min="18" max="20" width="4.5703125" style="83" customWidth="1"/>
    <col min="21" max="21" width="41.85546875" style="83" customWidth="1"/>
    <col min="22" max="22" width="10.140625" style="663" customWidth="1"/>
    <col min="23" max="16384" width="9.140625" style="83"/>
  </cols>
  <sheetData>
    <row r="1" spans="1:22" s="4" customFormat="1" ht="18" customHeight="1">
      <c r="A1" s="1"/>
      <c r="B1" s="1"/>
      <c r="C1" s="1"/>
      <c r="D1" s="1"/>
      <c r="E1" s="487"/>
      <c r="F1" s="488"/>
      <c r="G1" s="3"/>
      <c r="H1" s="1"/>
      <c r="I1" s="1"/>
      <c r="J1" s="1"/>
      <c r="K1" s="1"/>
      <c r="L1" s="1"/>
      <c r="M1" s="1"/>
      <c r="N1" s="1"/>
      <c r="O1" s="489"/>
      <c r="P1" s="490"/>
      <c r="Q1" s="490"/>
      <c r="R1" s="490"/>
      <c r="S1" s="491"/>
      <c r="U1" s="968" t="s">
        <v>179</v>
      </c>
    </row>
    <row r="2" spans="1:22" ht="12.75" customHeight="1">
      <c r="C2" s="439"/>
      <c r="Q2" s="822"/>
      <c r="R2" s="822"/>
      <c r="S2" s="822"/>
      <c r="T2" s="822"/>
      <c r="U2" s="822"/>
      <c r="V2" s="83"/>
    </row>
    <row r="3" spans="1:22" ht="14.25" customHeight="1">
      <c r="C3" s="439"/>
      <c r="Q3" s="957"/>
      <c r="R3" s="958"/>
      <c r="S3" s="958"/>
      <c r="T3" s="958"/>
      <c r="U3" s="958"/>
      <c r="V3" s="83"/>
    </row>
    <row r="4" spans="1:22" s="1" customFormat="1" ht="15" customHeight="1">
      <c r="A4" s="954"/>
      <c r="B4" s="954"/>
      <c r="C4" s="440"/>
      <c r="D4" s="1445" t="s">
        <v>234</v>
      </c>
      <c r="E4" s="1445"/>
      <c r="F4" s="1445"/>
      <c r="G4" s="1445"/>
      <c r="H4" s="1445"/>
      <c r="I4" s="1445"/>
      <c r="J4" s="1445"/>
      <c r="K4" s="1445"/>
      <c r="L4" s="1445"/>
      <c r="M4" s="1445"/>
      <c r="N4" s="1445"/>
      <c r="O4" s="1445"/>
      <c r="P4" s="1445"/>
      <c r="Q4" s="1445"/>
      <c r="R4" s="954"/>
      <c r="S4" s="954"/>
      <c r="T4" s="954"/>
      <c r="U4" s="954"/>
    </row>
    <row r="5" spans="1:22" s="1" customFormat="1">
      <c r="A5" s="954"/>
      <c r="B5" s="954"/>
      <c r="C5" s="440"/>
      <c r="D5" s="1446" t="s">
        <v>115</v>
      </c>
      <c r="E5" s="1447"/>
      <c r="F5" s="1447"/>
      <c r="G5" s="1447"/>
      <c r="H5" s="1447"/>
      <c r="I5" s="1447"/>
      <c r="J5" s="1447"/>
      <c r="K5" s="1447"/>
      <c r="L5" s="1447"/>
      <c r="M5" s="1447"/>
      <c r="N5" s="1447"/>
      <c r="O5" s="1447"/>
      <c r="P5" s="1447"/>
      <c r="Q5" s="1447"/>
      <c r="R5" s="954"/>
      <c r="S5" s="954"/>
      <c r="T5" s="954"/>
      <c r="U5" s="954"/>
    </row>
    <row r="6" spans="1:22" s="1" customFormat="1" ht="15" customHeight="1">
      <c r="A6" s="955"/>
      <c r="B6" s="955"/>
      <c r="C6" s="955"/>
      <c r="D6" s="1448" t="s">
        <v>247</v>
      </c>
      <c r="E6" s="1477"/>
      <c r="F6" s="1477"/>
      <c r="G6" s="1477"/>
      <c r="H6" s="1477"/>
      <c r="I6" s="1477"/>
      <c r="J6" s="1477"/>
      <c r="K6" s="1477"/>
      <c r="L6" s="1477"/>
      <c r="M6" s="1477"/>
      <c r="N6" s="1477"/>
      <c r="O6" s="1477"/>
      <c r="P6" s="1477"/>
      <c r="Q6" s="1477"/>
      <c r="R6" s="955"/>
      <c r="S6" s="955"/>
      <c r="T6" s="955"/>
      <c r="U6" s="955"/>
    </row>
    <row r="7" spans="1:22" s="1" customFormat="1" ht="13.5" thickBot="1">
      <c r="E7" s="2"/>
      <c r="F7" s="3"/>
      <c r="Q7" s="1231" t="s">
        <v>114</v>
      </c>
      <c r="R7" s="1231"/>
      <c r="S7" s="1231"/>
      <c r="T7" s="1231"/>
      <c r="U7" s="1231"/>
      <c r="V7" s="664"/>
    </row>
    <row r="8" spans="1:22" s="50" customFormat="1" ht="33.75" customHeight="1">
      <c r="A8" s="1232" t="s">
        <v>0</v>
      </c>
      <c r="B8" s="1235" t="s">
        <v>1</v>
      </c>
      <c r="C8" s="1235" t="s">
        <v>2</v>
      </c>
      <c r="D8" s="1238" t="s">
        <v>4</v>
      </c>
      <c r="E8" s="1263" t="s">
        <v>5</v>
      </c>
      <c r="F8" s="1266" t="s">
        <v>6</v>
      </c>
      <c r="G8" s="1269" t="s">
        <v>8</v>
      </c>
      <c r="H8" s="1478" t="s">
        <v>228</v>
      </c>
      <c r="I8" s="1484" t="s">
        <v>244</v>
      </c>
      <c r="J8" s="1481" t="s">
        <v>177</v>
      </c>
      <c r="K8" s="1478" t="s">
        <v>140</v>
      </c>
      <c r="L8" s="1484" t="s">
        <v>245</v>
      </c>
      <c r="M8" s="1481" t="s">
        <v>177</v>
      </c>
      <c r="N8" s="1478" t="s">
        <v>180</v>
      </c>
      <c r="O8" s="1484" t="s">
        <v>246</v>
      </c>
      <c r="P8" s="1481" t="s">
        <v>177</v>
      </c>
      <c r="Q8" s="1253" t="s">
        <v>9</v>
      </c>
      <c r="R8" s="1254"/>
      <c r="S8" s="1254"/>
      <c r="T8" s="1255"/>
      <c r="U8" s="1068"/>
      <c r="V8" s="665"/>
    </row>
    <row r="9" spans="1:22" s="50" customFormat="1" ht="18.75" customHeight="1">
      <c r="A9" s="1233"/>
      <c r="B9" s="1236"/>
      <c r="C9" s="1236"/>
      <c r="D9" s="1239"/>
      <c r="E9" s="1264"/>
      <c r="F9" s="1267"/>
      <c r="G9" s="1270"/>
      <c r="H9" s="1479"/>
      <c r="I9" s="1485"/>
      <c r="J9" s="1482"/>
      <c r="K9" s="1479"/>
      <c r="L9" s="1485"/>
      <c r="M9" s="1482"/>
      <c r="N9" s="1479"/>
      <c r="O9" s="1485"/>
      <c r="P9" s="1482"/>
      <c r="Q9" s="1256" t="s">
        <v>4</v>
      </c>
      <c r="R9" s="1258" t="s">
        <v>10</v>
      </c>
      <c r="S9" s="1258"/>
      <c r="T9" s="1259"/>
      <c r="U9" s="1069" t="s">
        <v>178</v>
      </c>
      <c r="V9" s="665"/>
    </row>
    <row r="10" spans="1:22" s="50" customFormat="1" ht="78" customHeight="1" thickBot="1">
      <c r="A10" s="1234"/>
      <c r="B10" s="1237"/>
      <c r="C10" s="1237"/>
      <c r="D10" s="1240"/>
      <c r="E10" s="1265"/>
      <c r="F10" s="1268"/>
      <c r="G10" s="1271"/>
      <c r="H10" s="1480"/>
      <c r="I10" s="1486"/>
      <c r="J10" s="1483"/>
      <c r="K10" s="1480"/>
      <c r="L10" s="1486"/>
      <c r="M10" s="1483"/>
      <c r="N10" s="1480"/>
      <c r="O10" s="1486"/>
      <c r="P10" s="1483"/>
      <c r="Q10" s="1257"/>
      <c r="R10" s="484" t="s">
        <v>120</v>
      </c>
      <c r="S10" s="484" t="s">
        <v>141</v>
      </c>
      <c r="T10" s="1071" t="s">
        <v>181</v>
      </c>
      <c r="U10" s="1070"/>
      <c r="V10" s="665"/>
    </row>
    <row r="11" spans="1:22" s="1" customFormat="1" ht="15.75" customHeight="1">
      <c r="A11" s="1260" t="s">
        <v>11</v>
      </c>
      <c r="B11" s="1261"/>
      <c r="C11" s="1261"/>
      <c r="D11" s="1261"/>
      <c r="E11" s="1261"/>
      <c r="F11" s="1261"/>
      <c r="G11" s="1261"/>
      <c r="H11" s="1261"/>
      <c r="I11" s="1261"/>
      <c r="J11" s="1261"/>
      <c r="K11" s="1261"/>
      <c r="L11" s="1261"/>
      <c r="M11" s="1261"/>
      <c r="N11" s="1261"/>
      <c r="O11" s="1261"/>
      <c r="P11" s="1261"/>
      <c r="Q11" s="1261"/>
      <c r="R11" s="1261"/>
      <c r="S11" s="1261"/>
      <c r="T11" s="1261"/>
      <c r="U11" s="1262"/>
      <c r="V11" s="664"/>
    </row>
    <row r="12" spans="1:22" s="1" customFormat="1" ht="14.25" customHeight="1">
      <c r="A12" s="1241" t="s">
        <v>12</v>
      </c>
      <c r="B12" s="1242"/>
      <c r="C12" s="1242"/>
      <c r="D12" s="1242"/>
      <c r="E12" s="1242"/>
      <c r="F12" s="1242"/>
      <c r="G12" s="1242"/>
      <c r="H12" s="1242"/>
      <c r="I12" s="1242"/>
      <c r="J12" s="1242"/>
      <c r="K12" s="1242"/>
      <c r="L12" s="1242"/>
      <c r="M12" s="1242"/>
      <c r="N12" s="1242"/>
      <c r="O12" s="1242"/>
      <c r="P12" s="1242"/>
      <c r="Q12" s="1242"/>
      <c r="R12" s="1242"/>
      <c r="S12" s="1242"/>
      <c r="T12" s="1242"/>
      <c r="U12" s="1243"/>
      <c r="V12" s="664"/>
    </row>
    <row r="13" spans="1:22" s="1" customFormat="1" ht="14.25" customHeight="1">
      <c r="A13" s="5" t="s">
        <v>13</v>
      </c>
      <c r="B13" s="1244" t="s">
        <v>14</v>
      </c>
      <c r="C13" s="1244"/>
      <c r="D13" s="1244"/>
      <c r="E13" s="1244"/>
      <c r="F13" s="1244"/>
      <c r="G13" s="1244"/>
      <c r="H13" s="1244"/>
      <c r="I13" s="1244"/>
      <c r="J13" s="1244"/>
      <c r="K13" s="1244"/>
      <c r="L13" s="1244"/>
      <c r="M13" s="1244"/>
      <c r="N13" s="1244"/>
      <c r="O13" s="1244"/>
      <c r="P13" s="1244"/>
      <c r="Q13" s="1244"/>
      <c r="R13" s="1244"/>
      <c r="S13" s="1244"/>
      <c r="T13" s="1244"/>
      <c r="U13" s="1245"/>
      <c r="V13" s="664"/>
    </row>
    <row r="14" spans="1:22" s="1" customFormat="1" ht="15.75" customHeight="1">
      <c r="A14" s="6" t="s">
        <v>13</v>
      </c>
      <c r="B14" s="7" t="s">
        <v>13</v>
      </c>
      <c r="C14" s="1246" t="s">
        <v>15</v>
      </c>
      <c r="D14" s="1247"/>
      <c r="E14" s="1247"/>
      <c r="F14" s="1247"/>
      <c r="G14" s="1247"/>
      <c r="H14" s="1247"/>
      <c r="I14" s="1247"/>
      <c r="J14" s="1247"/>
      <c r="K14" s="1247"/>
      <c r="L14" s="1247"/>
      <c r="M14" s="1247"/>
      <c r="N14" s="1247"/>
      <c r="O14" s="1247"/>
      <c r="P14" s="1247"/>
      <c r="Q14" s="1247"/>
      <c r="R14" s="1247"/>
      <c r="S14" s="1247"/>
      <c r="T14" s="1247"/>
      <c r="U14" s="1249"/>
      <c r="V14" s="664"/>
    </row>
    <row r="15" spans="1:22" s="4" customFormat="1" ht="15" customHeight="1">
      <c r="A15" s="8" t="s">
        <v>13</v>
      </c>
      <c r="B15" s="9" t="s">
        <v>13</v>
      </c>
      <c r="C15" s="267" t="s">
        <v>13</v>
      </c>
      <c r="D15" s="1230" t="s">
        <v>16</v>
      </c>
      <c r="E15" s="10"/>
      <c r="F15" s="72">
        <v>1</v>
      </c>
      <c r="G15" s="532" t="s">
        <v>20</v>
      </c>
      <c r="H15" s="837">
        <v>8919.4</v>
      </c>
      <c r="I15" s="1141">
        <f>8919.4+12.7</f>
        <v>8932.1</v>
      </c>
      <c r="J15" s="1142">
        <f>I15-H15</f>
        <v>12.700000000000728</v>
      </c>
      <c r="K15" s="837">
        <v>8952.2000000000007</v>
      </c>
      <c r="L15" s="975">
        <v>8952.2000000000007</v>
      </c>
      <c r="M15" s="979"/>
      <c r="N15" s="837">
        <v>8947.2000000000007</v>
      </c>
      <c r="O15" s="975">
        <v>8947.2000000000007</v>
      </c>
      <c r="P15" s="970"/>
      <c r="Q15" s="549"/>
      <c r="R15" s="830"/>
      <c r="S15" s="830"/>
      <c r="T15" s="235"/>
      <c r="U15" s="1508" t="s">
        <v>254</v>
      </c>
      <c r="V15" s="666"/>
    </row>
    <row r="16" spans="1:22" s="4" customFormat="1" ht="15" customHeight="1">
      <c r="A16" s="828"/>
      <c r="B16" s="9"/>
      <c r="C16" s="829"/>
      <c r="D16" s="1230"/>
      <c r="E16" s="10"/>
      <c r="F16" s="72"/>
      <c r="G16" s="532" t="s">
        <v>42</v>
      </c>
      <c r="H16" s="837">
        <v>10</v>
      </c>
      <c r="I16" s="976">
        <v>10</v>
      </c>
      <c r="J16" s="970"/>
      <c r="K16" s="837"/>
      <c r="L16" s="976"/>
      <c r="M16" s="970"/>
      <c r="N16" s="837"/>
      <c r="O16" s="976"/>
      <c r="P16" s="970"/>
      <c r="Q16" s="1036"/>
      <c r="R16" s="831"/>
      <c r="S16" s="832"/>
      <c r="T16" s="833"/>
      <c r="U16" s="1509"/>
      <c r="V16" s="666"/>
    </row>
    <row r="17" spans="1:22" s="4" customFormat="1" ht="28.5" customHeight="1">
      <c r="A17" s="828"/>
      <c r="B17" s="9"/>
      <c r="C17" s="829"/>
      <c r="D17" s="1230"/>
      <c r="E17" s="10"/>
      <c r="F17" s="72"/>
      <c r="G17" s="532" t="s">
        <v>43</v>
      </c>
      <c r="H17" s="837">
        <v>22.3</v>
      </c>
      <c r="I17" s="976">
        <v>22.3</v>
      </c>
      <c r="J17" s="970"/>
      <c r="K17" s="837"/>
      <c r="L17" s="976"/>
      <c r="M17" s="979"/>
      <c r="N17" s="837"/>
      <c r="O17" s="976"/>
      <c r="P17" s="970"/>
      <c r="Q17" s="1036"/>
      <c r="R17" s="831"/>
      <c r="S17" s="832"/>
      <c r="T17" s="833"/>
      <c r="U17" s="1509"/>
      <c r="V17" s="666"/>
    </row>
    <row r="18" spans="1:22" s="4" customFormat="1" ht="21" customHeight="1">
      <c r="A18" s="828"/>
      <c r="B18" s="9"/>
      <c r="C18" s="829"/>
      <c r="D18" s="1230"/>
      <c r="E18" s="10"/>
      <c r="F18" s="72"/>
      <c r="G18" s="532" t="s">
        <v>21</v>
      </c>
      <c r="H18" s="88">
        <f>471.8+41-0.8</f>
        <v>511.99999999999994</v>
      </c>
      <c r="I18" s="126">
        <f>471.8+41-0.8</f>
        <v>511.99999999999994</v>
      </c>
      <c r="J18" s="293"/>
      <c r="K18" s="837"/>
      <c r="L18" s="976"/>
      <c r="M18" s="970"/>
      <c r="N18" s="837"/>
      <c r="O18" s="976"/>
      <c r="P18" s="970"/>
      <c r="Q18" s="1036"/>
      <c r="R18" s="831"/>
      <c r="S18" s="832"/>
      <c r="T18" s="833"/>
      <c r="U18" s="1509"/>
      <c r="V18" s="666"/>
    </row>
    <row r="19" spans="1:22" s="4" customFormat="1" ht="14.25" customHeight="1">
      <c r="A19" s="828"/>
      <c r="B19" s="9"/>
      <c r="C19" s="829"/>
      <c r="D19" s="1230"/>
      <c r="E19" s="10"/>
      <c r="F19" s="72"/>
      <c r="G19" s="19" t="s">
        <v>24</v>
      </c>
      <c r="H19" s="837">
        <v>3.3</v>
      </c>
      <c r="I19" s="976">
        <v>3.3</v>
      </c>
      <c r="J19" s="970"/>
      <c r="K19" s="837">
        <v>3.3</v>
      </c>
      <c r="L19" s="976">
        <v>3.3</v>
      </c>
      <c r="M19" s="970"/>
      <c r="N19" s="837">
        <v>3.3</v>
      </c>
      <c r="O19" s="976">
        <v>3.3</v>
      </c>
      <c r="P19" s="970"/>
      <c r="Q19" s="1097"/>
      <c r="R19" s="831"/>
      <c r="S19" s="832"/>
      <c r="T19" s="833"/>
      <c r="U19" s="1509"/>
      <c r="V19" s="666"/>
    </row>
    <row r="20" spans="1:22" s="4" customFormat="1" ht="14.25" customHeight="1">
      <c r="A20" s="828"/>
      <c r="B20" s="9"/>
      <c r="C20" s="829"/>
      <c r="D20" s="1230"/>
      <c r="E20" s="10"/>
      <c r="F20" s="72"/>
      <c r="G20" s="19" t="s">
        <v>118</v>
      </c>
      <c r="H20" s="837">
        <f>88.3+6</f>
        <v>94.3</v>
      </c>
      <c r="I20" s="1152">
        <f>88.3+6-18</f>
        <v>76.3</v>
      </c>
      <c r="J20" s="1142">
        <f>I20-H20</f>
        <v>-18</v>
      </c>
      <c r="K20" s="837"/>
      <c r="L20" s="976"/>
      <c r="M20" s="979"/>
      <c r="N20" s="837"/>
      <c r="O20" s="976"/>
      <c r="P20" s="970"/>
      <c r="Q20" s="1097"/>
      <c r="R20" s="831"/>
      <c r="S20" s="832"/>
      <c r="T20" s="833"/>
      <c r="U20" s="1506" t="s">
        <v>255</v>
      </c>
      <c r="V20" s="666"/>
    </row>
    <row r="21" spans="1:22" s="4" customFormat="1" ht="14.25" customHeight="1">
      <c r="A21" s="828"/>
      <c r="B21" s="9"/>
      <c r="C21" s="829"/>
      <c r="D21" s="1230"/>
      <c r="E21" s="10"/>
      <c r="F21" s="72"/>
      <c r="G21" s="1099" t="s">
        <v>21</v>
      </c>
      <c r="H21" s="1100">
        <v>28.1</v>
      </c>
      <c r="I21" s="1108">
        <v>28.1</v>
      </c>
      <c r="J21" s="1101"/>
      <c r="K21" s="1102"/>
      <c r="L21" s="1103"/>
      <c r="M21" s="1104"/>
      <c r="N21" s="1102"/>
      <c r="O21" s="1103"/>
      <c r="P21" s="1104"/>
      <c r="Q21" s="1098"/>
      <c r="R21" s="1105"/>
      <c r="S21" s="1106"/>
      <c r="T21" s="1107"/>
      <c r="U21" s="1507"/>
      <c r="V21" s="666"/>
    </row>
    <row r="22" spans="1:22" s="4" customFormat="1" ht="25.5" customHeight="1">
      <c r="A22" s="11"/>
      <c r="B22" s="12"/>
      <c r="C22" s="827"/>
      <c r="D22" s="1230"/>
      <c r="E22" s="959"/>
      <c r="F22" s="914"/>
      <c r="G22" s="19"/>
      <c r="H22" s="88"/>
      <c r="I22" s="126"/>
      <c r="J22" s="164"/>
      <c r="K22" s="88"/>
      <c r="L22" s="126"/>
      <c r="M22" s="164"/>
      <c r="N22" s="88"/>
      <c r="O22" s="126"/>
      <c r="P22" s="164"/>
      <c r="Q22" s="302" t="s">
        <v>117</v>
      </c>
      <c r="R22" s="1094">
        <v>438.5</v>
      </c>
      <c r="S22" s="1095">
        <v>438.5</v>
      </c>
      <c r="T22" s="1096">
        <v>438.5</v>
      </c>
      <c r="U22" s="1507"/>
      <c r="V22" s="666"/>
    </row>
    <row r="23" spans="1:22" s="1" customFormat="1" ht="14.25" customHeight="1">
      <c r="A23" s="1280"/>
      <c r="B23" s="1281"/>
      <c r="C23" s="1282"/>
      <c r="D23" s="1230"/>
      <c r="E23" s="438"/>
      <c r="F23" s="914"/>
      <c r="G23" s="16"/>
      <c r="H23" s="88"/>
      <c r="I23" s="126"/>
      <c r="J23" s="164"/>
      <c r="K23" s="88"/>
      <c r="L23" s="126"/>
      <c r="M23" s="164"/>
      <c r="N23" s="88"/>
      <c r="O23" s="126"/>
      <c r="P23" s="164"/>
      <c r="Q23" s="1053" t="s">
        <v>231</v>
      </c>
      <c r="R23" s="195">
        <v>4</v>
      </c>
      <c r="S23" s="321">
        <v>4</v>
      </c>
      <c r="T23" s="312">
        <v>4</v>
      </c>
      <c r="U23" s="464"/>
      <c r="V23" s="664"/>
    </row>
    <row r="24" spans="1:22" s="1" customFormat="1" ht="18" customHeight="1">
      <c r="A24" s="1280"/>
      <c r="B24" s="1281"/>
      <c r="C24" s="1282"/>
      <c r="D24" s="1230"/>
      <c r="E24" s="438"/>
      <c r="F24" s="914"/>
      <c r="G24" s="19"/>
      <c r="H24" s="88"/>
      <c r="I24" s="126"/>
      <c r="J24" s="164"/>
      <c r="K24" s="88"/>
      <c r="L24" s="126"/>
      <c r="M24" s="164"/>
      <c r="N24" s="88"/>
      <c r="O24" s="126"/>
      <c r="P24" s="164"/>
      <c r="Q24" s="1053" t="s">
        <v>104</v>
      </c>
      <c r="R24" s="195">
        <v>21</v>
      </c>
      <c r="S24" s="321">
        <v>21</v>
      </c>
      <c r="T24" s="312">
        <v>21</v>
      </c>
      <c r="U24" s="464"/>
      <c r="V24" s="664"/>
    </row>
    <row r="25" spans="1:22" s="1" customFormat="1" ht="26.25" customHeight="1">
      <c r="A25" s="912"/>
      <c r="B25" s="913"/>
      <c r="C25" s="914"/>
      <c r="D25" s="1230"/>
      <c r="E25" s="413"/>
      <c r="F25" s="914"/>
      <c r="G25" s="19"/>
      <c r="H25" s="88"/>
      <c r="I25" s="126"/>
      <c r="J25" s="164"/>
      <c r="K25" s="88"/>
      <c r="L25" s="126"/>
      <c r="M25" s="164"/>
      <c r="N25" s="88"/>
      <c r="O25" s="126"/>
      <c r="P25" s="164"/>
      <c r="Q25" s="1143" t="s">
        <v>184</v>
      </c>
      <c r="R25" s="539" t="s">
        <v>182</v>
      </c>
      <c r="S25" s="1145" t="s">
        <v>182</v>
      </c>
      <c r="T25" s="844" t="s">
        <v>182</v>
      </c>
      <c r="U25" s="1058"/>
      <c r="V25" s="664"/>
    </row>
    <row r="26" spans="1:22" s="1" customFormat="1" ht="27" customHeight="1">
      <c r="A26" s="23"/>
      <c r="B26" s="933"/>
      <c r="C26" s="914"/>
      <c r="D26" s="1230"/>
      <c r="E26" s="408"/>
      <c r="F26" s="914"/>
      <c r="G26" s="319"/>
      <c r="H26" s="88"/>
      <c r="I26" s="126"/>
      <c r="J26" s="164"/>
      <c r="K26" s="154"/>
      <c r="L26" s="126"/>
      <c r="M26" s="164"/>
      <c r="N26" s="154"/>
      <c r="O26" s="126"/>
      <c r="P26" s="164"/>
      <c r="Q26" s="1272" t="s">
        <v>230</v>
      </c>
      <c r="R26" s="1274" t="s">
        <v>185</v>
      </c>
      <c r="S26" s="1502" t="s">
        <v>185</v>
      </c>
      <c r="T26" s="1277" t="s">
        <v>185</v>
      </c>
      <c r="U26" s="1504"/>
      <c r="V26" s="667"/>
    </row>
    <row r="27" spans="1:22" s="1" customFormat="1" ht="11.25" customHeight="1">
      <c r="A27" s="23"/>
      <c r="B27" s="933"/>
      <c r="C27" s="914"/>
      <c r="D27" s="1230"/>
      <c r="E27" s="408"/>
      <c r="F27" s="914"/>
      <c r="G27" s="319"/>
      <c r="H27" s="88"/>
      <c r="I27" s="126"/>
      <c r="J27" s="164"/>
      <c r="K27" s="154"/>
      <c r="L27" s="126"/>
      <c r="M27" s="164"/>
      <c r="N27" s="154"/>
      <c r="O27" s="126"/>
      <c r="P27" s="164"/>
      <c r="Q27" s="1499"/>
      <c r="R27" s="1500"/>
      <c r="S27" s="1503"/>
      <c r="T27" s="1278"/>
      <c r="U27" s="1505"/>
      <c r="V27" s="664"/>
    </row>
    <row r="28" spans="1:22" s="1" customFormat="1" ht="20.25" customHeight="1">
      <c r="A28" s="23"/>
      <c r="B28" s="1119"/>
      <c r="C28" s="1122"/>
      <c r="D28" s="1230"/>
      <c r="E28" s="408"/>
      <c r="F28" s="1122"/>
      <c r="G28" s="319"/>
      <c r="H28" s="88"/>
      <c r="I28" s="292"/>
      <c r="J28" s="293"/>
      <c r="K28" s="154"/>
      <c r="L28" s="126"/>
      <c r="M28" s="164"/>
      <c r="N28" s="154"/>
      <c r="O28" s="126"/>
      <c r="P28" s="164"/>
      <c r="Q28" s="148" t="s">
        <v>252</v>
      </c>
      <c r="R28" s="1148">
        <v>75</v>
      </c>
      <c r="S28" s="1149"/>
      <c r="T28" s="1134"/>
      <c r="U28" s="1506"/>
      <c r="V28" s="664"/>
    </row>
    <row r="29" spans="1:22" s="1" customFormat="1" ht="30.75" customHeight="1">
      <c r="A29" s="912"/>
      <c r="B29" s="933"/>
      <c r="C29" s="925"/>
      <c r="D29" s="1230"/>
      <c r="E29" s="446"/>
      <c r="F29" s="914"/>
      <c r="G29" s="19"/>
      <c r="H29" s="88"/>
      <c r="I29" s="126"/>
      <c r="J29" s="164"/>
      <c r="K29" s="88"/>
      <c r="L29" s="126"/>
      <c r="M29" s="164"/>
      <c r="N29" s="88"/>
      <c r="O29" s="126"/>
      <c r="P29" s="164"/>
      <c r="Q29" s="1272" t="s">
        <v>239</v>
      </c>
      <c r="R29" s="190">
        <f>64+11</f>
        <v>75</v>
      </c>
      <c r="S29" s="1146"/>
      <c r="T29" s="238"/>
      <c r="U29" s="1507"/>
      <c r="V29" s="664"/>
    </row>
    <row r="30" spans="1:22" s="1" customFormat="1" ht="12" customHeight="1">
      <c r="A30" s="912"/>
      <c r="B30" s="933"/>
      <c r="C30" s="925"/>
      <c r="D30" s="1230"/>
      <c r="E30" s="446"/>
      <c r="F30" s="914"/>
      <c r="G30" s="19"/>
      <c r="H30" s="88"/>
      <c r="I30" s="126"/>
      <c r="J30" s="164"/>
      <c r="K30" s="88"/>
      <c r="L30" s="126"/>
      <c r="M30" s="164"/>
      <c r="N30" s="88"/>
      <c r="O30" s="126"/>
      <c r="P30" s="164"/>
      <c r="Q30" s="1499"/>
      <c r="R30" s="178"/>
      <c r="S30" s="1147"/>
      <c r="T30" s="848"/>
      <c r="U30" s="464"/>
      <c r="V30" s="664"/>
    </row>
    <row r="31" spans="1:22" s="1" customFormat="1" ht="24" customHeight="1">
      <c r="A31" s="912"/>
      <c r="B31" s="933"/>
      <c r="C31" s="925"/>
      <c r="D31" s="1230"/>
      <c r="E31" s="132"/>
      <c r="F31" s="916"/>
      <c r="G31" s="16"/>
      <c r="H31" s="88"/>
      <c r="I31" s="126"/>
      <c r="J31" s="164"/>
      <c r="K31" s="88"/>
      <c r="L31" s="126"/>
      <c r="M31" s="164"/>
      <c r="N31" s="88"/>
      <c r="O31" s="126"/>
      <c r="P31" s="164"/>
      <c r="Q31" s="1047" t="s">
        <v>187</v>
      </c>
      <c r="R31" s="485" t="s">
        <v>186</v>
      </c>
      <c r="S31" s="448" t="s">
        <v>186</v>
      </c>
      <c r="T31" s="845" t="s">
        <v>186</v>
      </c>
      <c r="U31" s="1059"/>
      <c r="V31" s="668"/>
    </row>
    <row r="32" spans="1:22" s="1" customFormat="1" ht="26.25" customHeight="1">
      <c r="A32" s="912"/>
      <c r="B32" s="913"/>
      <c r="C32" s="925"/>
      <c r="D32" s="930"/>
      <c r="E32" s="67"/>
      <c r="F32" s="914"/>
      <c r="G32" s="19"/>
      <c r="H32" s="88"/>
      <c r="I32" s="126"/>
      <c r="J32" s="164"/>
      <c r="K32" s="88"/>
      <c r="L32" s="126"/>
      <c r="M32" s="164"/>
      <c r="N32" s="88"/>
      <c r="O32" s="126"/>
      <c r="P32" s="164"/>
      <c r="Q32" s="1047" t="s">
        <v>144</v>
      </c>
      <c r="R32" s="539">
        <v>95.4</v>
      </c>
      <c r="S32" s="540" t="s">
        <v>188</v>
      </c>
      <c r="T32" s="541" t="s">
        <v>188</v>
      </c>
      <c r="U32" s="1060"/>
      <c r="V32" s="664"/>
    </row>
    <row r="33" spans="1:22" s="1" customFormat="1" ht="17.25" customHeight="1">
      <c r="A33" s="23"/>
      <c r="B33" s="913"/>
      <c r="C33" s="914"/>
      <c r="D33" s="928"/>
      <c r="E33" s="20"/>
      <c r="F33" s="914"/>
      <c r="G33" s="122"/>
      <c r="H33" s="88"/>
      <c r="I33" s="126"/>
      <c r="J33" s="164"/>
      <c r="K33" s="88"/>
      <c r="L33" s="126"/>
      <c r="M33" s="164"/>
      <c r="N33" s="88"/>
      <c r="O33" s="126"/>
      <c r="P33" s="164"/>
      <c r="Q33" s="1057" t="s">
        <v>111</v>
      </c>
      <c r="R33" s="461">
        <v>55</v>
      </c>
      <c r="S33" s="1042">
        <v>55</v>
      </c>
      <c r="T33" s="1045">
        <v>55</v>
      </c>
      <c r="U33" s="464"/>
      <c r="V33" s="664"/>
    </row>
    <row r="34" spans="1:22" s="1" customFormat="1" ht="16.5" customHeight="1" thickBot="1">
      <c r="A34" s="26"/>
      <c r="B34" s="923"/>
      <c r="C34" s="284"/>
      <c r="D34" s="929"/>
      <c r="E34" s="449"/>
      <c r="F34" s="450"/>
      <c r="G34" s="518" t="s">
        <v>49</v>
      </c>
      <c r="H34" s="90">
        <f t="shared" ref="H34:P34" si="0">SUM(H15:H33)</f>
        <v>9589.3999999999978</v>
      </c>
      <c r="I34" s="228">
        <f>SUM(I15:I33)</f>
        <v>9584.0999999999985</v>
      </c>
      <c r="J34" s="227">
        <f t="shared" si="0"/>
        <v>-5.2999999999992724</v>
      </c>
      <c r="K34" s="90">
        <f t="shared" si="0"/>
        <v>8955.5</v>
      </c>
      <c r="L34" s="228">
        <f t="shared" si="0"/>
        <v>8955.5</v>
      </c>
      <c r="M34" s="227">
        <f t="shared" si="0"/>
        <v>0</v>
      </c>
      <c r="N34" s="90">
        <f t="shared" si="0"/>
        <v>8950.5</v>
      </c>
      <c r="O34" s="228">
        <f t="shared" si="0"/>
        <v>8950.5</v>
      </c>
      <c r="P34" s="227">
        <f t="shared" si="0"/>
        <v>0</v>
      </c>
      <c r="Q34" s="520"/>
      <c r="R34" s="462"/>
      <c r="S34" s="1043"/>
      <c r="T34" s="1046"/>
      <c r="U34" s="464"/>
    </row>
    <row r="35" spans="1:22" s="1" customFormat="1" ht="18" customHeight="1">
      <c r="A35" s="1280" t="s">
        <v>13</v>
      </c>
      <c r="B35" s="1281" t="s">
        <v>13</v>
      </c>
      <c r="C35" s="1301" t="s">
        <v>22</v>
      </c>
      <c r="D35" s="1309" t="s">
        <v>47</v>
      </c>
      <c r="E35" s="1304"/>
      <c r="F35" s="1285" t="s">
        <v>18</v>
      </c>
      <c r="G35" s="296" t="s">
        <v>20</v>
      </c>
      <c r="H35" s="156">
        <f>235-1</f>
        <v>234</v>
      </c>
      <c r="I35" s="125">
        <f>235-1</f>
        <v>234</v>
      </c>
      <c r="J35" s="168"/>
      <c r="K35" s="88">
        <v>235.7</v>
      </c>
      <c r="L35" s="126">
        <v>235.7</v>
      </c>
      <c r="M35" s="164"/>
      <c r="N35" s="88">
        <v>235.7</v>
      </c>
      <c r="O35" s="126">
        <v>235.7</v>
      </c>
      <c r="P35" s="164"/>
      <c r="Q35" s="1287" t="s">
        <v>48</v>
      </c>
      <c r="R35" s="460">
        <v>9</v>
      </c>
      <c r="S35" s="1290">
        <v>9</v>
      </c>
      <c r="T35" s="1293">
        <v>9</v>
      </c>
      <c r="U35" s="1501"/>
      <c r="V35" s="664"/>
    </row>
    <row r="36" spans="1:22" s="1" customFormat="1" ht="16.5" customHeight="1">
      <c r="A36" s="1280"/>
      <c r="B36" s="1281"/>
      <c r="C36" s="1301"/>
      <c r="D36" s="1309"/>
      <c r="E36" s="1304"/>
      <c r="F36" s="1285"/>
      <c r="G36" s="22"/>
      <c r="H36" s="117"/>
      <c r="I36" s="171"/>
      <c r="J36" s="165"/>
      <c r="K36" s="117"/>
      <c r="L36" s="171"/>
      <c r="M36" s="165"/>
      <c r="N36" s="117"/>
      <c r="O36" s="171"/>
      <c r="P36" s="165"/>
      <c r="Q36" s="1288"/>
      <c r="R36" s="461"/>
      <c r="S36" s="1291"/>
      <c r="T36" s="1294"/>
      <c r="U36" s="1501"/>
      <c r="V36" s="664"/>
    </row>
    <row r="37" spans="1:22" s="1" customFormat="1" ht="15.75" customHeight="1" thickBot="1">
      <c r="A37" s="1297"/>
      <c r="B37" s="1299"/>
      <c r="C37" s="1302"/>
      <c r="D37" s="1310"/>
      <c r="E37" s="1305"/>
      <c r="F37" s="1286"/>
      <c r="G37" s="953" t="s">
        <v>49</v>
      </c>
      <c r="H37" s="231">
        <f t="shared" ref="H37" si="1">SUM(H35:H36)</f>
        <v>234</v>
      </c>
      <c r="I37" s="494">
        <f t="shared" ref="I37:P37" si="2">SUM(I35:I36)</f>
        <v>234</v>
      </c>
      <c r="J37" s="493">
        <f t="shared" ref="J37:L37" si="3">SUM(J35:J36)</f>
        <v>0</v>
      </c>
      <c r="K37" s="231">
        <f t="shared" si="3"/>
        <v>235.7</v>
      </c>
      <c r="L37" s="494">
        <f t="shared" si="3"/>
        <v>235.7</v>
      </c>
      <c r="M37" s="493">
        <f t="shared" si="2"/>
        <v>0</v>
      </c>
      <c r="N37" s="231">
        <f t="shared" ref="N37:O37" si="4">SUM(N35:N36)</f>
        <v>235.7</v>
      </c>
      <c r="O37" s="494">
        <f t="shared" si="4"/>
        <v>235.7</v>
      </c>
      <c r="P37" s="493">
        <f t="shared" si="2"/>
        <v>0</v>
      </c>
      <c r="Q37" s="1289"/>
      <c r="R37" s="462"/>
      <c r="S37" s="1292"/>
      <c r="T37" s="1295"/>
      <c r="U37" s="1501"/>
      <c r="V37" s="664"/>
    </row>
    <row r="38" spans="1:22" s="1" customFormat="1" ht="15" customHeight="1">
      <c r="A38" s="1296" t="s">
        <v>13</v>
      </c>
      <c r="B38" s="1298" t="s">
        <v>13</v>
      </c>
      <c r="C38" s="1300" t="s">
        <v>26</v>
      </c>
      <c r="D38" s="1307" t="s">
        <v>50</v>
      </c>
      <c r="E38" s="1303"/>
      <c r="F38" s="1306" t="s">
        <v>18</v>
      </c>
      <c r="G38" s="296" t="s">
        <v>20</v>
      </c>
      <c r="H38" s="156">
        <f>317.5-0.6+49.8</f>
        <v>366.7</v>
      </c>
      <c r="I38" s="125">
        <f>317.5-0.6+49.8</f>
        <v>366.7</v>
      </c>
      <c r="J38" s="168"/>
      <c r="K38" s="156">
        <f>318+48.8</f>
        <v>366.8</v>
      </c>
      <c r="L38" s="125">
        <f>318+48.8</f>
        <v>366.8</v>
      </c>
      <c r="M38" s="168"/>
      <c r="N38" s="156">
        <f>318+48.8</f>
        <v>366.8</v>
      </c>
      <c r="O38" s="125">
        <f>318+48.8</f>
        <v>366.8</v>
      </c>
      <c r="P38" s="168"/>
      <c r="Q38" s="474" t="s">
        <v>51</v>
      </c>
      <c r="R38" s="460">
        <v>31</v>
      </c>
      <c r="S38" s="1041">
        <v>31</v>
      </c>
      <c r="T38" s="1044">
        <v>31</v>
      </c>
      <c r="U38" s="464"/>
      <c r="V38" s="664"/>
    </row>
    <row r="39" spans="1:22" s="1" customFormat="1" ht="11.25" customHeight="1">
      <c r="A39" s="1280"/>
      <c r="B39" s="1281"/>
      <c r="C39" s="1301"/>
      <c r="D39" s="1308"/>
      <c r="E39" s="1304"/>
      <c r="F39" s="1285"/>
      <c r="G39" s="22"/>
      <c r="H39" s="117"/>
      <c r="I39" s="171"/>
      <c r="J39" s="165"/>
      <c r="K39" s="117"/>
      <c r="L39" s="171"/>
      <c r="M39" s="165"/>
      <c r="N39" s="117"/>
      <c r="O39" s="171"/>
      <c r="P39" s="165"/>
      <c r="Q39" s="1057"/>
      <c r="R39" s="461"/>
      <c r="S39" s="1042"/>
      <c r="T39" s="1045"/>
      <c r="U39" s="464"/>
      <c r="V39" s="664"/>
    </row>
    <row r="40" spans="1:22" s="1" customFormat="1" ht="14.25" customHeight="1" thickBot="1">
      <c r="A40" s="1297"/>
      <c r="B40" s="1299"/>
      <c r="C40" s="1302"/>
      <c r="D40" s="929"/>
      <c r="E40" s="1305"/>
      <c r="F40" s="1286"/>
      <c r="G40" s="953" t="s">
        <v>49</v>
      </c>
      <c r="H40" s="231">
        <f t="shared" ref="H40:P40" si="5">SUM(H38:H39)</f>
        <v>366.7</v>
      </c>
      <c r="I40" s="494">
        <f t="shared" si="5"/>
        <v>366.7</v>
      </c>
      <c r="J40" s="493">
        <f t="shared" si="5"/>
        <v>0</v>
      </c>
      <c r="K40" s="231">
        <f t="shared" si="5"/>
        <v>366.8</v>
      </c>
      <c r="L40" s="494">
        <f t="shared" si="5"/>
        <v>366.8</v>
      </c>
      <c r="M40" s="493">
        <f t="shared" si="5"/>
        <v>0</v>
      </c>
      <c r="N40" s="231">
        <f t="shared" si="5"/>
        <v>366.8</v>
      </c>
      <c r="O40" s="494">
        <f t="shared" si="5"/>
        <v>366.8</v>
      </c>
      <c r="P40" s="493">
        <f t="shared" si="5"/>
        <v>0</v>
      </c>
      <c r="Q40" s="1066"/>
      <c r="R40" s="436"/>
      <c r="S40" s="1049"/>
      <c r="T40" s="1051"/>
      <c r="U40" s="1061"/>
      <c r="V40" s="664"/>
    </row>
    <row r="41" spans="1:22" s="1" customFormat="1" ht="56.25" customHeight="1">
      <c r="A41" s="1296" t="s">
        <v>13</v>
      </c>
      <c r="B41" s="1324">
        <v>1</v>
      </c>
      <c r="C41" s="1300" t="s">
        <v>28</v>
      </c>
      <c r="D41" s="1307" t="s">
        <v>106</v>
      </c>
      <c r="E41" s="1303"/>
      <c r="F41" s="1306" t="s">
        <v>18</v>
      </c>
      <c r="G41" s="304" t="s">
        <v>20</v>
      </c>
      <c r="H41" s="156">
        <f>211.7-0.5+3.9</f>
        <v>215.1</v>
      </c>
      <c r="I41" s="1126">
        <f>215.1+44.8</f>
        <v>259.89999999999998</v>
      </c>
      <c r="J41" s="1127">
        <f>I41-H41</f>
        <v>44.799999999999983</v>
      </c>
      <c r="K41" s="229">
        <f>211.7+3.9</f>
        <v>215.6</v>
      </c>
      <c r="L41" s="1126">
        <f>215.1+44.8</f>
        <v>259.89999999999998</v>
      </c>
      <c r="M41" s="1127">
        <f>L41-K41</f>
        <v>44.299999999999983</v>
      </c>
      <c r="N41" s="229">
        <f>211.7+3.9</f>
        <v>215.6</v>
      </c>
      <c r="O41" s="1126">
        <f>215.6+44.8</f>
        <v>260.39999999999998</v>
      </c>
      <c r="P41" s="1127">
        <f>O41-N41</f>
        <v>44.799999999999983</v>
      </c>
      <c r="Q41" s="474" t="s">
        <v>107</v>
      </c>
      <c r="R41" s="1125" t="s">
        <v>250</v>
      </c>
      <c r="S41" s="1492" t="s">
        <v>250</v>
      </c>
      <c r="T41" s="1495" t="s">
        <v>251</v>
      </c>
      <c r="U41" s="1473" t="s">
        <v>257</v>
      </c>
      <c r="V41" s="664"/>
    </row>
    <row r="42" spans="1:22" s="1" customFormat="1" ht="46.5" customHeight="1">
      <c r="A42" s="1280"/>
      <c r="B42" s="1325"/>
      <c r="C42" s="1301"/>
      <c r="D42" s="1309"/>
      <c r="E42" s="1304"/>
      <c r="F42" s="1285"/>
      <c r="G42" s="123" t="s">
        <v>118</v>
      </c>
      <c r="H42" s="117"/>
      <c r="I42" s="1151">
        <v>18</v>
      </c>
      <c r="J42" s="1150">
        <v>18</v>
      </c>
      <c r="K42" s="117"/>
      <c r="L42" s="171"/>
      <c r="M42" s="165"/>
      <c r="N42" s="117"/>
      <c r="O42" s="171"/>
      <c r="P42" s="165"/>
      <c r="Q42" s="1201" t="s">
        <v>258</v>
      </c>
      <c r="R42" s="461">
        <v>1</v>
      </c>
      <c r="S42" s="1493"/>
      <c r="T42" s="1496"/>
      <c r="U42" s="1474"/>
      <c r="V42" s="664"/>
    </row>
    <row r="43" spans="1:22" s="1" customFormat="1" ht="18.75" customHeight="1" thickBot="1">
      <c r="A43" s="1297"/>
      <c r="B43" s="1326"/>
      <c r="C43" s="1302"/>
      <c r="D43" s="1310"/>
      <c r="E43" s="1305"/>
      <c r="F43" s="1286"/>
      <c r="G43" s="953" t="s">
        <v>49</v>
      </c>
      <c r="H43" s="231">
        <f t="shared" ref="H43:P43" si="6">SUM(H41:H42)</f>
        <v>215.1</v>
      </c>
      <c r="I43" s="494">
        <f>SUM(I41:I42)</f>
        <v>277.89999999999998</v>
      </c>
      <c r="J43" s="493">
        <f t="shared" si="6"/>
        <v>62.799999999999983</v>
      </c>
      <c r="K43" s="231">
        <f t="shared" si="6"/>
        <v>215.6</v>
      </c>
      <c r="L43" s="494">
        <f>SUM(L41:L42)</f>
        <v>259.89999999999998</v>
      </c>
      <c r="M43" s="493">
        <f t="shared" si="6"/>
        <v>44.299999999999983</v>
      </c>
      <c r="N43" s="231">
        <f t="shared" si="6"/>
        <v>215.6</v>
      </c>
      <c r="O43" s="494">
        <f t="shared" si="6"/>
        <v>260.39999999999998</v>
      </c>
      <c r="P43" s="493">
        <f t="shared" si="6"/>
        <v>44.799999999999983</v>
      </c>
      <c r="Q43" s="520"/>
      <c r="R43" s="462"/>
      <c r="S43" s="1494"/>
      <c r="T43" s="1497"/>
      <c r="U43" s="1206"/>
      <c r="V43" s="664"/>
    </row>
    <row r="44" spans="1:22" s="1" customFormat="1" ht="19.5" customHeight="1">
      <c r="A44" s="1296" t="s">
        <v>13</v>
      </c>
      <c r="B44" s="1298" t="s">
        <v>13</v>
      </c>
      <c r="C44" s="1300" t="s">
        <v>30</v>
      </c>
      <c r="D44" s="1307" t="s">
        <v>52</v>
      </c>
      <c r="E44" s="1303"/>
      <c r="F44" s="1306" t="s">
        <v>18</v>
      </c>
      <c r="G44" s="34" t="s">
        <v>20</v>
      </c>
      <c r="H44" s="162">
        <v>15.7</v>
      </c>
      <c r="I44" s="172">
        <v>15.7</v>
      </c>
      <c r="J44" s="166"/>
      <c r="K44" s="162">
        <v>15.7</v>
      </c>
      <c r="L44" s="172">
        <v>15.7</v>
      </c>
      <c r="M44" s="166"/>
      <c r="N44" s="162">
        <v>15.7</v>
      </c>
      <c r="O44" s="172">
        <v>15.7</v>
      </c>
      <c r="P44" s="166"/>
      <c r="Q44" s="474"/>
      <c r="R44" s="435"/>
      <c r="S44" s="1048"/>
      <c r="T44" s="1050"/>
      <c r="U44" s="1061"/>
      <c r="V44" s="664"/>
    </row>
    <row r="45" spans="1:22" s="1" customFormat="1" ht="15.75" customHeight="1" thickBot="1">
      <c r="A45" s="1280"/>
      <c r="B45" s="1281"/>
      <c r="C45" s="1301"/>
      <c r="D45" s="1498"/>
      <c r="E45" s="1304"/>
      <c r="F45" s="1285"/>
      <c r="G45" s="1202" t="s">
        <v>49</v>
      </c>
      <c r="H45" s="1203">
        <f t="shared" ref="H45" si="7">SUM(H44:H44)</f>
        <v>15.7</v>
      </c>
      <c r="I45" s="1204">
        <f t="shared" ref="I45:P45" si="8">SUM(I44:I44)</f>
        <v>15.7</v>
      </c>
      <c r="J45" s="1205">
        <f t="shared" ref="J45:L45" si="9">SUM(J44:J44)</f>
        <v>0</v>
      </c>
      <c r="K45" s="1203">
        <f t="shared" si="9"/>
        <v>15.7</v>
      </c>
      <c r="L45" s="1204">
        <f t="shared" si="9"/>
        <v>15.7</v>
      </c>
      <c r="M45" s="1205">
        <f t="shared" si="8"/>
        <v>0</v>
      </c>
      <c r="N45" s="1203">
        <f t="shared" ref="N45:O45" si="10">SUM(N44:N44)</f>
        <v>15.7</v>
      </c>
      <c r="O45" s="1204">
        <f t="shared" si="10"/>
        <v>15.7</v>
      </c>
      <c r="P45" s="1205">
        <f t="shared" si="8"/>
        <v>0</v>
      </c>
      <c r="Q45" s="1195"/>
      <c r="R45" s="461"/>
      <c r="S45" s="1190"/>
      <c r="T45" s="1193"/>
      <c r="U45" s="464"/>
      <c r="V45" s="664"/>
    </row>
    <row r="46" spans="1:22" s="1" customFormat="1" ht="15.75" customHeight="1">
      <c r="A46" s="1185" t="s">
        <v>13</v>
      </c>
      <c r="B46" s="330" t="s">
        <v>13</v>
      </c>
      <c r="C46" s="441" t="s">
        <v>33</v>
      </c>
      <c r="D46" s="1226" t="s">
        <v>53</v>
      </c>
      <c r="E46" s="471"/>
      <c r="F46" s="282">
        <v>1</v>
      </c>
      <c r="G46" s="854" t="s">
        <v>20</v>
      </c>
      <c r="H46" s="969">
        <v>52.8</v>
      </c>
      <c r="I46" s="977">
        <v>52.8</v>
      </c>
      <c r="J46" s="971"/>
      <c r="K46" s="969">
        <v>52.8</v>
      </c>
      <c r="L46" s="977">
        <v>52.8</v>
      </c>
      <c r="M46" s="971"/>
      <c r="N46" s="969">
        <v>52.8</v>
      </c>
      <c r="O46" s="977">
        <v>52.8</v>
      </c>
      <c r="P46" s="971"/>
      <c r="Q46" s="474"/>
      <c r="R46" s="460"/>
      <c r="S46" s="1189"/>
      <c r="T46" s="1192"/>
      <c r="U46" s="463"/>
      <c r="V46" s="664"/>
    </row>
    <row r="47" spans="1:22" s="1" customFormat="1" ht="14.25" customHeight="1">
      <c r="A47" s="1180"/>
      <c r="B47" s="27"/>
      <c r="C47" s="271"/>
      <c r="D47" s="1227"/>
      <c r="E47" s="473"/>
      <c r="F47" s="1181">
        <v>5</v>
      </c>
      <c r="G47" s="68" t="s">
        <v>20</v>
      </c>
      <c r="H47" s="88">
        <v>119.9</v>
      </c>
      <c r="I47" s="292">
        <f>119.9+5.9</f>
        <v>125.80000000000001</v>
      </c>
      <c r="J47" s="293">
        <f>I47-H47</f>
        <v>5.9000000000000057</v>
      </c>
      <c r="K47" s="88">
        <v>140.5</v>
      </c>
      <c r="L47" s="126">
        <v>140.5</v>
      </c>
      <c r="M47" s="164"/>
      <c r="N47" s="88">
        <v>140.5</v>
      </c>
      <c r="O47" s="126">
        <v>140.5</v>
      </c>
      <c r="P47" s="164"/>
      <c r="Q47" s="1188"/>
      <c r="R47" s="461"/>
      <c r="S47" s="1190"/>
      <c r="T47" s="1193"/>
      <c r="U47" s="1489" t="s">
        <v>256</v>
      </c>
      <c r="V47" s="664"/>
    </row>
    <row r="48" spans="1:22" s="1" customFormat="1" ht="12.75" customHeight="1">
      <c r="A48" s="1180"/>
      <c r="B48" s="27"/>
      <c r="C48" s="271"/>
      <c r="D48" s="1228"/>
      <c r="E48" s="473"/>
      <c r="F48" s="1181"/>
      <c r="G48" s="68" t="s">
        <v>118</v>
      </c>
      <c r="H48" s="88">
        <v>22.6</v>
      </c>
      <c r="I48" s="292">
        <f>22.6+2.2</f>
        <v>24.8</v>
      </c>
      <c r="J48" s="293">
        <f>I48-H48</f>
        <v>2.1999999999999993</v>
      </c>
      <c r="K48" s="88"/>
      <c r="L48" s="126"/>
      <c r="M48" s="154"/>
      <c r="N48" s="88"/>
      <c r="O48" s="126"/>
      <c r="P48" s="164"/>
      <c r="Q48" s="1188"/>
      <c r="R48" s="461"/>
      <c r="S48" s="1190"/>
      <c r="T48" s="1193"/>
      <c r="U48" s="1489"/>
      <c r="V48" s="664"/>
    </row>
    <row r="49" spans="1:22" s="1" customFormat="1" ht="15.75" customHeight="1">
      <c r="A49" s="1180"/>
      <c r="B49" s="27"/>
      <c r="C49" s="271"/>
      <c r="D49" s="1311" t="s">
        <v>112</v>
      </c>
      <c r="E49" s="75"/>
      <c r="F49" s="1181"/>
      <c r="G49" s="68"/>
      <c r="H49" s="88"/>
      <c r="I49" s="126"/>
      <c r="J49" s="164"/>
      <c r="K49" s="88"/>
      <c r="L49" s="126"/>
      <c r="M49" s="164"/>
      <c r="N49" s="88"/>
      <c r="O49" s="126"/>
      <c r="P49" s="164"/>
      <c r="Q49" s="1471" t="s">
        <v>98</v>
      </c>
      <c r="R49" s="199">
        <v>3</v>
      </c>
      <c r="S49" s="258">
        <v>3</v>
      </c>
      <c r="T49" s="219">
        <v>3</v>
      </c>
      <c r="U49" s="1489"/>
      <c r="V49" s="664"/>
    </row>
    <row r="50" spans="1:22" s="1" customFormat="1" ht="9.75" customHeight="1">
      <c r="A50" s="1180"/>
      <c r="B50" s="27"/>
      <c r="C50" s="271"/>
      <c r="D50" s="1312"/>
      <c r="E50" s="262"/>
      <c r="F50" s="1181"/>
      <c r="G50" s="68"/>
      <c r="H50" s="291"/>
      <c r="I50" s="292"/>
      <c r="J50" s="293"/>
      <c r="K50" s="291"/>
      <c r="L50" s="292"/>
      <c r="M50" s="455"/>
      <c r="N50" s="291"/>
      <c r="O50" s="292"/>
      <c r="P50" s="293"/>
      <c r="Q50" s="1314"/>
      <c r="R50" s="461"/>
      <c r="S50" s="1190"/>
      <c r="T50" s="1193"/>
      <c r="U50" s="1489"/>
      <c r="V50" s="664"/>
    </row>
    <row r="51" spans="1:22" s="1" customFormat="1" ht="15.75" customHeight="1">
      <c r="A51" s="1180"/>
      <c r="B51" s="27"/>
      <c r="C51" s="271"/>
      <c r="D51" s="1312"/>
      <c r="E51" s="262"/>
      <c r="F51" s="1181"/>
      <c r="G51" s="855"/>
      <c r="H51" s="88"/>
      <c r="I51" s="126"/>
      <c r="J51" s="164"/>
      <c r="K51" s="88"/>
      <c r="L51" s="126"/>
      <c r="M51" s="154"/>
      <c r="N51" s="88"/>
      <c r="O51" s="126"/>
      <c r="P51" s="164"/>
      <c r="Q51" s="1315" t="s">
        <v>125</v>
      </c>
      <c r="R51" s="733">
        <v>1</v>
      </c>
      <c r="S51" s="734">
        <v>1</v>
      </c>
      <c r="T51" s="735">
        <v>1</v>
      </c>
      <c r="U51" s="1489"/>
      <c r="V51" s="664"/>
    </row>
    <row r="52" spans="1:22" s="1" customFormat="1" ht="9.75" customHeight="1">
      <c r="A52" s="1180"/>
      <c r="B52" s="27"/>
      <c r="C52" s="271"/>
      <c r="D52" s="1187"/>
      <c r="E52" s="262"/>
      <c r="F52" s="1181"/>
      <c r="G52" s="855"/>
      <c r="H52" s="88"/>
      <c r="I52" s="126"/>
      <c r="J52" s="164"/>
      <c r="K52" s="88"/>
      <c r="L52" s="126"/>
      <c r="M52" s="154"/>
      <c r="N52" s="88"/>
      <c r="O52" s="126"/>
      <c r="P52" s="164"/>
      <c r="Q52" s="1314"/>
      <c r="R52" s="736"/>
      <c r="S52" s="737"/>
      <c r="T52" s="738"/>
      <c r="U52" s="1489"/>
      <c r="V52" s="664"/>
    </row>
    <row r="53" spans="1:22" s="1" customFormat="1" ht="30" customHeight="1">
      <c r="A53" s="1180"/>
      <c r="B53" s="27"/>
      <c r="C53" s="271"/>
      <c r="D53" s="1311" t="s">
        <v>240</v>
      </c>
      <c r="E53" s="850"/>
      <c r="F53" s="1197"/>
      <c r="G53" s="856"/>
      <c r="H53" s="88"/>
      <c r="I53" s="126"/>
      <c r="J53" s="164"/>
      <c r="K53" s="88"/>
      <c r="L53" s="126"/>
      <c r="M53" s="154"/>
      <c r="N53" s="88"/>
      <c r="O53" s="126"/>
      <c r="P53" s="164"/>
      <c r="Q53" s="404" t="s">
        <v>56</v>
      </c>
      <c r="R53" s="193">
        <v>10</v>
      </c>
      <c r="S53" s="325">
        <v>10</v>
      </c>
      <c r="T53" s="217">
        <v>10</v>
      </c>
      <c r="U53" s="1489"/>
      <c r="V53" s="664"/>
    </row>
    <row r="54" spans="1:22" s="1" customFormat="1" ht="60" customHeight="1">
      <c r="A54" s="1180"/>
      <c r="B54" s="27"/>
      <c r="C54" s="80"/>
      <c r="D54" s="1316"/>
      <c r="E54" s="65"/>
      <c r="F54" s="1181"/>
      <c r="G54" s="857"/>
      <c r="H54" s="157"/>
      <c r="I54" s="173"/>
      <c r="J54" s="167"/>
      <c r="K54" s="157"/>
      <c r="L54" s="173"/>
      <c r="M54" s="337"/>
      <c r="N54" s="157"/>
      <c r="O54" s="173"/>
      <c r="P54" s="167"/>
      <c r="Q54" s="148" t="s">
        <v>190</v>
      </c>
      <c r="R54" s="195">
        <v>17</v>
      </c>
      <c r="S54" s="321">
        <v>22</v>
      </c>
      <c r="T54" s="312">
        <v>22</v>
      </c>
      <c r="U54" s="1489"/>
      <c r="V54" s="664"/>
    </row>
    <row r="55" spans="1:22" s="1" customFormat="1" ht="76.5" customHeight="1">
      <c r="A55" s="1180"/>
      <c r="B55" s="27"/>
      <c r="C55" s="80"/>
      <c r="D55" s="1316"/>
      <c r="E55" s="65"/>
      <c r="F55" s="1181"/>
      <c r="G55" s="857"/>
      <c r="H55" s="157"/>
      <c r="I55" s="173"/>
      <c r="J55" s="167"/>
      <c r="K55" s="157"/>
      <c r="L55" s="173"/>
      <c r="M55" s="337"/>
      <c r="N55" s="157"/>
      <c r="O55" s="173"/>
      <c r="P55" s="167"/>
      <c r="Q55" s="1200" t="s">
        <v>206</v>
      </c>
      <c r="R55" s="420">
        <v>315</v>
      </c>
      <c r="S55" s="334">
        <v>315</v>
      </c>
      <c r="T55" s="220">
        <v>315</v>
      </c>
      <c r="U55" s="1199"/>
      <c r="V55" s="664"/>
    </row>
    <row r="56" spans="1:22" s="1" customFormat="1" ht="27.75" customHeight="1">
      <c r="A56" s="1180"/>
      <c r="B56" s="27"/>
      <c r="C56" s="80"/>
      <c r="D56" s="1198" t="s">
        <v>220</v>
      </c>
      <c r="E56" s="65"/>
      <c r="F56" s="1181"/>
      <c r="G56" s="857"/>
      <c r="H56" s="157"/>
      <c r="I56" s="173"/>
      <c r="J56" s="167"/>
      <c r="K56" s="157"/>
      <c r="L56" s="173"/>
      <c r="M56" s="337"/>
      <c r="N56" s="157"/>
      <c r="O56" s="173"/>
      <c r="P56" s="167"/>
      <c r="Q56" s="722" t="s">
        <v>207</v>
      </c>
      <c r="R56" s="468">
        <v>35</v>
      </c>
      <c r="S56" s="469">
        <v>35</v>
      </c>
      <c r="T56" s="470">
        <v>35</v>
      </c>
      <c r="U56" s="1062"/>
      <c r="V56" s="664"/>
    </row>
    <row r="57" spans="1:22" s="1" customFormat="1" ht="27.75" customHeight="1">
      <c r="A57" s="1180"/>
      <c r="B57" s="27"/>
      <c r="C57" s="80"/>
      <c r="D57" s="885"/>
      <c r="E57" s="853"/>
      <c r="F57" s="1181"/>
      <c r="G57" s="857"/>
      <c r="H57" s="157"/>
      <c r="I57" s="173"/>
      <c r="J57" s="167"/>
      <c r="K57" s="157"/>
      <c r="L57" s="173"/>
      <c r="M57" s="337"/>
      <c r="N57" s="157"/>
      <c r="O57" s="173"/>
      <c r="P57" s="167"/>
      <c r="Q57" s="886" t="s">
        <v>229</v>
      </c>
      <c r="R57" s="887"/>
      <c r="S57" s="888">
        <v>1</v>
      </c>
      <c r="T57" s="889">
        <v>1</v>
      </c>
      <c r="U57" s="1062"/>
      <c r="V57" s="664"/>
    </row>
    <row r="58" spans="1:22" s="1" customFormat="1" ht="24.75" customHeight="1">
      <c r="A58" s="1180"/>
      <c r="B58" s="27"/>
      <c r="C58" s="80"/>
      <c r="D58" s="1429" t="s">
        <v>192</v>
      </c>
      <c r="E58" s="853"/>
      <c r="F58" s="1181"/>
      <c r="G58" s="857"/>
      <c r="H58" s="157"/>
      <c r="I58" s="173"/>
      <c r="J58" s="167"/>
      <c r="K58" s="157"/>
      <c r="L58" s="173"/>
      <c r="M58" s="337"/>
      <c r="N58" s="157"/>
      <c r="O58" s="173"/>
      <c r="P58" s="167"/>
      <c r="Q58" s="859" t="s">
        <v>253</v>
      </c>
      <c r="R58" s="860">
        <v>1</v>
      </c>
      <c r="S58" s="849">
        <v>1</v>
      </c>
      <c r="T58" s="499">
        <v>1</v>
      </c>
      <c r="U58" s="1062"/>
      <c r="V58" s="664"/>
    </row>
    <row r="59" spans="1:22" s="1" customFormat="1" ht="24.75" customHeight="1">
      <c r="A59" s="1180"/>
      <c r="B59" s="27"/>
      <c r="C59" s="80"/>
      <c r="D59" s="1308"/>
      <c r="E59" s="853"/>
      <c r="F59" s="1181"/>
      <c r="G59" s="857"/>
      <c r="H59" s="157"/>
      <c r="I59" s="173"/>
      <c r="J59" s="167"/>
      <c r="K59" s="337"/>
      <c r="L59" s="173"/>
      <c r="M59" s="167"/>
      <c r="N59" s="337"/>
      <c r="O59" s="173"/>
      <c r="P59" s="167"/>
      <c r="Q59" s="756" t="s">
        <v>191</v>
      </c>
      <c r="R59" s="908">
        <v>1</v>
      </c>
      <c r="S59" s="1158"/>
      <c r="T59" s="852"/>
      <c r="U59" s="1207"/>
      <c r="V59" s="664"/>
    </row>
    <row r="60" spans="1:22" s="1" customFormat="1" ht="23.25" customHeight="1">
      <c r="A60" s="1180"/>
      <c r="B60" s="27"/>
      <c r="C60" s="80"/>
      <c r="D60" s="1430" t="s">
        <v>259</v>
      </c>
      <c r="E60" s="65"/>
      <c r="F60" s="1181"/>
      <c r="G60" s="857"/>
      <c r="H60" s="157"/>
      <c r="I60" s="173"/>
      <c r="J60" s="167"/>
      <c r="K60" s="157"/>
      <c r="L60" s="173"/>
      <c r="M60" s="337"/>
      <c r="N60" s="157"/>
      <c r="O60" s="173"/>
      <c r="P60" s="167"/>
      <c r="Q60" s="722" t="s">
        <v>235</v>
      </c>
      <c r="R60" s="468">
        <v>1</v>
      </c>
      <c r="S60" s="469"/>
      <c r="T60" s="470"/>
      <c r="U60" s="1490"/>
      <c r="V60" s="664"/>
    </row>
    <row r="61" spans="1:22" s="1" customFormat="1" ht="29.25" customHeight="1">
      <c r="A61" s="1180"/>
      <c r="B61" s="27"/>
      <c r="C61" s="80"/>
      <c r="D61" s="1431"/>
      <c r="E61" s="853"/>
      <c r="F61" s="1181"/>
      <c r="G61" s="858"/>
      <c r="H61" s="909"/>
      <c r="I61" s="978"/>
      <c r="J61" s="582"/>
      <c r="K61" s="909"/>
      <c r="L61" s="978"/>
      <c r="M61" s="980"/>
      <c r="N61" s="909"/>
      <c r="O61" s="978"/>
      <c r="P61" s="582"/>
      <c r="Q61" s="886"/>
      <c r="R61" s="887"/>
      <c r="S61" s="888"/>
      <c r="T61" s="889"/>
      <c r="U61" s="1491"/>
      <c r="V61" s="664"/>
    </row>
    <row r="62" spans="1:22" s="1" customFormat="1" ht="16.5" customHeight="1" thickBot="1">
      <c r="A62" s="1186"/>
      <c r="B62" s="333"/>
      <c r="C62" s="74"/>
      <c r="D62" s="437"/>
      <c r="E62" s="851"/>
      <c r="F62" s="284"/>
      <c r="G62" s="270" t="s">
        <v>49</v>
      </c>
      <c r="H62" s="231">
        <f>SUM(H46:H59)</f>
        <v>195.29999999999998</v>
      </c>
      <c r="I62" s="494">
        <f>SUM(I46:I59)</f>
        <v>203.40000000000003</v>
      </c>
      <c r="J62" s="1117">
        <f>SUM(J46:J59)</f>
        <v>8.100000000000005</v>
      </c>
      <c r="K62" s="231">
        <f t="shared" ref="K62:L62" si="11">SUM(K46:K59)</f>
        <v>193.3</v>
      </c>
      <c r="L62" s="494">
        <f t="shared" si="11"/>
        <v>193.3</v>
      </c>
      <c r="M62" s="493">
        <f t="shared" ref="M62:P62" si="12">SUM(M46:M59)</f>
        <v>0</v>
      </c>
      <c r="N62" s="231">
        <f t="shared" ref="N62:O62" si="13">SUM(N46:N59)</f>
        <v>193.3</v>
      </c>
      <c r="O62" s="494">
        <f t="shared" si="13"/>
        <v>193.3</v>
      </c>
      <c r="P62" s="493">
        <f t="shared" si="12"/>
        <v>0</v>
      </c>
      <c r="Q62" s="1196"/>
      <c r="R62" s="462"/>
      <c r="S62" s="1191"/>
      <c r="T62" s="1194"/>
      <c r="U62" s="434"/>
      <c r="V62" s="664"/>
    </row>
    <row r="63" spans="1:22" s="4" customFormat="1" ht="15" customHeight="1">
      <c r="A63" s="1280" t="s">
        <v>13</v>
      </c>
      <c r="B63" s="1325" t="s">
        <v>13</v>
      </c>
      <c r="C63" s="1301" t="s">
        <v>36</v>
      </c>
      <c r="D63" s="1309" t="s">
        <v>57</v>
      </c>
      <c r="E63" s="1331"/>
      <c r="F63" s="1335" t="s">
        <v>18</v>
      </c>
      <c r="G63" s="861" t="s">
        <v>20</v>
      </c>
      <c r="H63" s="154">
        <v>91</v>
      </c>
      <c r="I63" s="125">
        <v>91</v>
      </c>
      <c r="J63" s="164"/>
      <c r="K63" s="88">
        <v>3985.6</v>
      </c>
      <c r="L63" s="126">
        <v>3985.6</v>
      </c>
      <c r="M63" s="164"/>
      <c r="N63" s="88">
        <v>1070</v>
      </c>
      <c r="O63" s="126">
        <v>1070</v>
      </c>
      <c r="P63" s="164"/>
      <c r="Q63" s="1327" t="s">
        <v>167</v>
      </c>
      <c r="R63" s="461">
        <v>2</v>
      </c>
      <c r="S63" s="1042">
        <v>4</v>
      </c>
      <c r="T63" s="1045">
        <v>4</v>
      </c>
      <c r="U63" s="1474"/>
      <c r="V63" s="666"/>
    </row>
    <row r="64" spans="1:22" s="4" customFormat="1" ht="12.75" customHeight="1">
      <c r="A64" s="1280"/>
      <c r="B64" s="1325"/>
      <c r="C64" s="1301"/>
      <c r="D64" s="1309"/>
      <c r="E64" s="1331"/>
      <c r="F64" s="1335"/>
      <c r="G64" s="68" t="s">
        <v>20</v>
      </c>
      <c r="H64" s="154">
        <v>2904.2</v>
      </c>
      <c r="I64" s="126">
        <v>2904.2</v>
      </c>
      <c r="J64" s="293"/>
      <c r="K64" s="88"/>
      <c r="L64" s="126"/>
      <c r="M64" s="164"/>
      <c r="N64" s="88"/>
      <c r="O64" s="126"/>
      <c r="P64" s="164"/>
      <c r="Q64" s="1327"/>
      <c r="R64" s="461"/>
      <c r="S64" s="1042"/>
      <c r="T64" s="1045"/>
      <c r="U64" s="1509"/>
      <c r="V64" s="666"/>
    </row>
    <row r="65" spans="1:22" s="4" customFormat="1" ht="9" customHeight="1">
      <c r="A65" s="1280"/>
      <c r="B65" s="1325"/>
      <c r="C65" s="1301"/>
      <c r="D65" s="1309"/>
      <c r="E65" s="1331"/>
      <c r="F65" s="1335"/>
      <c r="G65" s="68"/>
      <c r="H65" s="453"/>
      <c r="I65" s="1014"/>
      <c r="J65" s="293"/>
      <c r="K65" s="158"/>
      <c r="L65" s="174"/>
      <c r="M65" s="169"/>
      <c r="N65" s="158"/>
      <c r="O65" s="174"/>
      <c r="P65" s="169"/>
      <c r="Q65" s="1327"/>
      <c r="R65" s="461"/>
      <c r="S65" s="1042"/>
      <c r="T65" s="1045"/>
      <c r="U65" s="1509"/>
      <c r="V65" s="666"/>
    </row>
    <row r="66" spans="1:22" s="4" customFormat="1" ht="17.25" customHeight="1" thickBot="1">
      <c r="A66" s="1297"/>
      <c r="B66" s="1326"/>
      <c r="C66" s="1302"/>
      <c r="D66" s="1310"/>
      <c r="E66" s="1332"/>
      <c r="F66" s="1334"/>
      <c r="G66" s="272" t="s">
        <v>49</v>
      </c>
      <c r="H66" s="354">
        <f>SUM(H63:H65)</f>
        <v>2995.2</v>
      </c>
      <c r="I66" s="228">
        <f>SUM(I63:I65)</f>
        <v>2995.2</v>
      </c>
      <c r="J66" s="354">
        <f>SUM(J63:J65)</f>
        <v>0</v>
      </c>
      <c r="K66" s="90">
        <f t="shared" ref="K66:L66" si="14">K63+K65</f>
        <v>3985.6</v>
      </c>
      <c r="L66" s="228">
        <f t="shared" si="14"/>
        <v>3985.6</v>
      </c>
      <c r="M66" s="227">
        <f t="shared" ref="M66:P66" si="15">M63+M65</f>
        <v>0</v>
      </c>
      <c r="N66" s="90">
        <f t="shared" ref="N66:O66" si="16">N63+N65</f>
        <v>1070</v>
      </c>
      <c r="O66" s="228">
        <f t="shared" si="16"/>
        <v>1070</v>
      </c>
      <c r="P66" s="227">
        <f t="shared" si="15"/>
        <v>0</v>
      </c>
      <c r="Q66" s="1328"/>
      <c r="R66" s="462"/>
      <c r="S66" s="1043"/>
      <c r="T66" s="1046"/>
      <c r="U66" s="1509"/>
      <c r="V66" s="666"/>
    </row>
    <row r="67" spans="1:22" s="4" customFormat="1" ht="15" customHeight="1">
      <c r="A67" s="1296" t="s">
        <v>13</v>
      </c>
      <c r="B67" s="1324" t="s">
        <v>13</v>
      </c>
      <c r="C67" s="1329" t="s">
        <v>37</v>
      </c>
      <c r="D67" s="1307" t="s">
        <v>58</v>
      </c>
      <c r="E67" s="1331"/>
      <c r="F67" s="1333" t="s">
        <v>18</v>
      </c>
      <c r="G67" s="97" t="s">
        <v>20</v>
      </c>
      <c r="H67" s="158">
        <v>29</v>
      </c>
      <c r="I67" s="174">
        <v>29</v>
      </c>
      <c r="J67" s="169"/>
      <c r="K67" s="158">
        <v>29</v>
      </c>
      <c r="L67" s="174">
        <v>29</v>
      </c>
      <c r="M67" s="169"/>
      <c r="N67" s="158">
        <v>29</v>
      </c>
      <c r="O67" s="174">
        <v>29</v>
      </c>
      <c r="P67" s="169"/>
      <c r="Q67" s="30"/>
      <c r="R67" s="460"/>
      <c r="S67" s="1041"/>
      <c r="T67" s="1044"/>
      <c r="U67" s="464"/>
      <c r="V67" s="666"/>
    </row>
    <row r="68" spans="1:22" s="4" customFormat="1" ht="15" customHeight="1" thickBot="1">
      <c r="A68" s="1297"/>
      <c r="B68" s="1326"/>
      <c r="C68" s="1330"/>
      <c r="D68" s="1310"/>
      <c r="E68" s="1332"/>
      <c r="F68" s="1334"/>
      <c r="G68" s="93" t="s">
        <v>49</v>
      </c>
      <c r="H68" s="90">
        <f t="shared" ref="H68" si="17">H67</f>
        <v>29</v>
      </c>
      <c r="I68" s="228">
        <f t="shared" ref="I68:P68" si="18">I67</f>
        <v>29</v>
      </c>
      <c r="J68" s="227">
        <f t="shared" ref="J68:L68" si="19">J67</f>
        <v>0</v>
      </c>
      <c r="K68" s="90">
        <f t="shared" si="19"/>
        <v>29</v>
      </c>
      <c r="L68" s="228">
        <f t="shared" si="19"/>
        <v>29</v>
      </c>
      <c r="M68" s="227">
        <f t="shared" si="18"/>
        <v>0</v>
      </c>
      <c r="N68" s="90">
        <f t="shared" ref="N68:O68" si="20">N67</f>
        <v>29</v>
      </c>
      <c r="O68" s="228">
        <f t="shared" si="20"/>
        <v>29</v>
      </c>
      <c r="P68" s="227">
        <f t="shared" si="18"/>
        <v>0</v>
      </c>
      <c r="Q68" s="1067"/>
      <c r="R68" s="462"/>
      <c r="S68" s="1043"/>
      <c r="T68" s="1046"/>
      <c r="U68" s="464"/>
      <c r="V68" s="666"/>
    </row>
    <row r="69" spans="1:22" s="1" customFormat="1" ht="13.5" customHeight="1">
      <c r="A69" s="31" t="s">
        <v>13</v>
      </c>
      <c r="B69" s="32" t="s">
        <v>13</v>
      </c>
      <c r="C69" s="276" t="s">
        <v>41</v>
      </c>
      <c r="D69" s="1283" t="s">
        <v>59</v>
      </c>
      <c r="E69" s="33"/>
      <c r="F69" s="140">
        <v>1</v>
      </c>
      <c r="G69" s="73" t="s">
        <v>20</v>
      </c>
      <c r="H69" s="156">
        <v>46.3</v>
      </c>
      <c r="I69" s="125">
        <v>46.3</v>
      </c>
      <c r="J69" s="229"/>
      <c r="K69" s="156">
        <v>379.1</v>
      </c>
      <c r="L69" s="125">
        <v>379.1</v>
      </c>
      <c r="M69" s="229"/>
      <c r="N69" s="156">
        <v>379.1</v>
      </c>
      <c r="O69" s="125">
        <v>379.1</v>
      </c>
      <c r="P69" s="229"/>
      <c r="Q69" s="474"/>
      <c r="R69" s="1054"/>
      <c r="S69" s="460"/>
      <c r="T69" s="1044"/>
      <c r="U69" s="464"/>
      <c r="V69" s="664"/>
    </row>
    <row r="70" spans="1:22" s="1" customFormat="1" ht="13.5" customHeight="1">
      <c r="A70" s="13"/>
      <c r="B70" s="14"/>
      <c r="C70" s="268"/>
      <c r="D70" s="1284"/>
      <c r="E70" s="35"/>
      <c r="F70" s="39"/>
      <c r="G70" s="68" t="s">
        <v>221</v>
      </c>
      <c r="H70" s="88">
        <v>20</v>
      </c>
      <c r="I70" s="126">
        <v>20</v>
      </c>
      <c r="J70" s="154"/>
      <c r="K70" s="88"/>
      <c r="L70" s="126"/>
      <c r="M70" s="154"/>
      <c r="N70" s="88"/>
      <c r="O70" s="126"/>
      <c r="P70" s="154"/>
      <c r="Q70" s="1057"/>
      <c r="R70" s="1055"/>
      <c r="S70" s="461"/>
      <c r="T70" s="1045"/>
      <c r="U70" s="464"/>
      <c r="V70" s="664"/>
    </row>
    <row r="71" spans="1:22" s="1" customFormat="1" ht="15" customHeight="1">
      <c r="A71" s="13"/>
      <c r="B71" s="14"/>
      <c r="C71" s="268"/>
      <c r="D71" s="1284"/>
      <c r="E71" s="35"/>
      <c r="F71" s="39"/>
      <c r="G71" s="51" t="s">
        <v>24</v>
      </c>
      <c r="H71" s="88">
        <v>146.69999999999999</v>
      </c>
      <c r="I71" s="126">
        <v>146.69999999999999</v>
      </c>
      <c r="J71" s="154"/>
      <c r="K71" s="88">
        <v>34.5</v>
      </c>
      <c r="L71" s="126">
        <v>34.5</v>
      </c>
      <c r="M71" s="154"/>
      <c r="N71" s="88">
        <v>34.5</v>
      </c>
      <c r="O71" s="126">
        <v>34.5</v>
      </c>
      <c r="P71" s="154"/>
      <c r="Q71" s="1057"/>
      <c r="R71" s="1055"/>
      <c r="S71" s="461"/>
      <c r="T71" s="1045"/>
      <c r="U71" s="464"/>
      <c r="V71" s="664"/>
    </row>
    <row r="72" spans="1:22" s="1" customFormat="1" ht="15" customHeight="1">
      <c r="A72" s="13"/>
      <c r="B72" s="14"/>
      <c r="C72" s="268"/>
      <c r="D72" s="1284"/>
      <c r="E72" s="35"/>
      <c r="F72" s="39"/>
      <c r="G72" s="51" t="s">
        <v>25</v>
      </c>
      <c r="H72" s="88">
        <v>158.5</v>
      </c>
      <c r="I72" s="126">
        <v>158.5</v>
      </c>
      <c r="J72" s="154"/>
      <c r="K72" s="88"/>
      <c r="L72" s="126"/>
      <c r="M72" s="154"/>
      <c r="N72" s="88"/>
      <c r="O72" s="126"/>
      <c r="P72" s="154"/>
      <c r="Q72" s="1057"/>
      <c r="R72" s="1055"/>
      <c r="S72" s="461"/>
      <c r="T72" s="1045"/>
      <c r="U72" s="464"/>
      <c r="V72" s="664"/>
    </row>
    <row r="73" spans="1:22" s="1" customFormat="1" ht="15" customHeight="1">
      <c r="A73" s="13"/>
      <c r="B73" s="14"/>
      <c r="C73" s="268"/>
      <c r="D73" s="965"/>
      <c r="E73" s="35"/>
      <c r="F73" s="39"/>
      <c r="G73" s="48" t="s">
        <v>118</v>
      </c>
      <c r="H73" s="88">
        <v>74.2</v>
      </c>
      <c r="I73" s="126">
        <v>74.2</v>
      </c>
      <c r="J73" s="154"/>
      <c r="K73" s="88"/>
      <c r="L73" s="126"/>
      <c r="M73" s="154"/>
      <c r="N73" s="88"/>
      <c r="O73" s="126"/>
      <c r="P73" s="154"/>
      <c r="Q73" s="1057"/>
      <c r="R73" s="1055"/>
      <c r="S73" s="461"/>
      <c r="T73" s="1045"/>
      <c r="U73" s="464"/>
      <c r="V73" s="664"/>
    </row>
    <row r="74" spans="1:22" s="1" customFormat="1" ht="18" customHeight="1">
      <c r="A74" s="13"/>
      <c r="B74" s="14"/>
      <c r="C74" s="268"/>
      <c r="D74" s="1311" t="s">
        <v>61</v>
      </c>
      <c r="E74" s="35"/>
      <c r="F74" s="39"/>
      <c r="G74" s="73"/>
      <c r="H74" s="115"/>
      <c r="I74" s="170"/>
      <c r="J74" s="155"/>
      <c r="K74" s="115"/>
      <c r="L74" s="170"/>
      <c r="M74" s="155"/>
      <c r="N74" s="115"/>
      <c r="O74" s="170"/>
      <c r="P74" s="155"/>
      <c r="Q74" s="1347" t="s">
        <v>108</v>
      </c>
      <c r="R74" s="182">
        <v>67</v>
      </c>
      <c r="S74" s="199">
        <v>50</v>
      </c>
      <c r="T74" s="219">
        <v>50</v>
      </c>
      <c r="U74" s="464"/>
      <c r="V74" s="664"/>
    </row>
    <row r="75" spans="1:22" s="1" customFormat="1" ht="18.75" customHeight="1">
      <c r="A75" s="13"/>
      <c r="B75" s="14"/>
      <c r="C75" s="268"/>
      <c r="D75" s="1346"/>
      <c r="E75" s="35"/>
      <c r="F75" s="39"/>
      <c r="G75" s="68"/>
      <c r="H75" s="88"/>
      <c r="I75" s="126"/>
      <c r="J75" s="154"/>
      <c r="K75" s="88"/>
      <c r="L75" s="126"/>
      <c r="M75" s="154"/>
      <c r="N75" s="88"/>
      <c r="O75" s="126"/>
      <c r="P75" s="164"/>
      <c r="Q75" s="1348"/>
      <c r="R75" s="179"/>
      <c r="S75" s="179"/>
      <c r="T75" s="220"/>
      <c r="U75" s="464"/>
      <c r="V75" s="664"/>
    </row>
    <row r="76" spans="1:22" s="1" customFormat="1" ht="14.25" customHeight="1">
      <c r="A76" s="13"/>
      <c r="B76" s="14"/>
      <c r="C76" s="268"/>
      <c r="D76" s="1349" t="s">
        <v>62</v>
      </c>
      <c r="E76" s="35"/>
      <c r="F76" s="39"/>
      <c r="G76" s="342"/>
      <c r="H76" s="88"/>
      <c r="I76" s="126"/>
      <c r="J76" s="154"/>
      <c r="K76" s="88"/>
      <c r="L76" s="126"/>
      <c r="M76" s="154"/>
      <c r="N76" s="88"/>
      <c r="O76" s="126"/>
      <c r="P76" s="164"/>
      <c r="Q76" s="1288" t="s">
        <v>128</v>
      </c>
      <c r="R76" s="1055">
        <v>18</v>
      </c>
      <c r="S76" s="1055">
        <v>18</v>
      </c>
      <c r="T76" s="1045">
        <v>18</v>
      </c>
      <c r="U76" s="464"/>
      <c r="V76" s="664"/>
    </row>
    <row r="77" spans="1:22" s="1" customFormat="1" ht="16.5" customHeight="1">
      <c r="A77" s="13"/>
      <c r="B77" s="14"/>
      <c r="C77" s="268"/>
      <c r="D77" s="1350"/>
      <c r="E77" s="35"/>
      <c r="F77" s="39"/>
      <c r="G77" s="68"/>
      <c r="H77" s="497"/>
      <c r="I77" s="495"/>
      <c r="J77" s="454"/>
      <c r="K77" s="497"/>
      <c r="L77" s="495"/>
      <c r="M77" s="454"/>
      <c r="N77" s="497"/>
      <c r="O77" s="495"/>
      <c r="P77" s="498"/>
      <c r="Q77" s="1351"/>
      <c r="R77" s="179"/>
      <c r="S77" s="179"/>
      <c r="T77" s="220"/>
      <c r="U77" s="464"/>
      <c r="V77" s="664"/>
    </row>
    <row r="78" spans="1:22" s="1" customFormat="1" ht="28.5" customHeight="1">
      <c r="A78" s="13"/>
      <c r="B78" s="14"/>
      <c r="C78" s="268"/>
      <c r="D78" s="1352" t="s">
        <v>63</v>
      </c>
      <c r="E78" s="35"/>
      <c r="F78" s="39"/>
      <c r="G78" s="68"/>
      <c r="H78" s="88"/>
      <c r="I78" s="126"/>
      <c r="J78" s="154"/>
      <c r="K78" s="88"/>
      <c r="L78" s="126"/>
      <c r="M78" s="154"/>
      <c r="N78" s="88"/>
      <c r="O78" s="126"/>
      <c r="P78" s="164"/>
      <c r="Q78" s="1037" t="s">
        <v>129</v>
      </c>
      <c r="R78" s="183">
        <v>11</v>
      </c>
      <c r="S78" s="183">
        <v>4</v>
      </c>
      <c r="T78" s="215">
        <v>4</v>
      </c>
      <c r="U78" s="1063"/>
      <c r="V78" s="664"/>
    </row>
    <row r="79" spans="1:22" s="1" customFormat="1" ht="24.75" customHeight="1">
      <c r="A79" s="13"/>
      <c r="B79" s="14"/>
      <c r="C79" s="268"/>
      <c r="D79" s="1353"/>
      <c r="E79" s="35"/>
      <c r="F79" s="39"/>
      <c r="G79" s="68"/>
      <c r="H79" s="88"/>
      <c r="I79" s="126"/>
      <c r="J79" s="154"/>
      <c r="K79" s="88"/>
      <c r="L79" s="126"/>
      <c r="M79" s="154"/>
      <c r="N79" s="88"/>
      <c r="O79" s="126"/>
      <c r="P79" s="164"/>
      <c r="Q79" s="1039"/>
      <c r="R79" s="184"/>
      <c r="S79" s="184"/>
      <c r="T79" s="218"/>
      <c r="U79" s="1063"/>
      <c r="V79" s="664"/>
    </row>
    <row r="80" spans="1:22" s="1" customFormat="1" ht="24" customHeight="1">
      <c r="A80" s="13"/>
      <c r="B80" s="38"/>
      <c r="C80" s="277"/>
      <c r="D80" s="1311" t="s">
        <v>127</v>
      </c>
      <c r="E80" s="20"/>
      <c r="F80" s="39"/>
      <c r="G80" s="68"/>
      <c r="H80" s="88"/>
      <c r="I80" s="126"/>
      <c r="J80" s="154"/>
      <c r="K80" s="88"/>
      <c r="L80" s="126"/>
      <c r="M80" s="154"/>
      <c r="N80" s="88"/>
      <c r="O80" s="126"/>
      <c r="P80" s="164"/>
      <c r="Q80" s="1052" t="s">
        <v>95</v>
      </c>
      <c r="R80" s="182">
        <v>2</v>
      </c>
      <c r="S80" s="182">
        <v>2</v>
      </c>
      <c r="T80" s="219">
        <v>2</v>
      </c>
      <c r="U80" s="464"/>
      <c r="V80" s="664"/>
    </row>
    <row r="81" spans="1:22" s="1" customFormat="1" ht="31.5" customHeight="1">
      <c r="A81" s="13"/>
      <c r="B81" s="38"/>
      <c r="C81" s="277"/>
      <c r="D81" s="1339"/>
      <c r="E81" s="20"/>
      <c r="F81" s="39"/>
      <c r="G81" s="68"/>
      <c r="H81" s="88"/>
      <c r="I81" s="126"/>
      <c r="J81" s="972"/>
      <c r="K81" s="88"/>
      <c r="L81" s="126"/>
      <c r="M81" s="972"/>
      <c r="N81" s="88"/>
      <c r="O81" s="126"/>
      <c r="P81" s="164"/>
      <c r="Q81" s="287"/>
      <c r="R81" s="179"/>
      <c r="S81" s="179"/>
      <c r="T81" s="220"/>
      <c r="U81" s="464"/>
      <c r="V81" s="664"/>
    </row>
    <row r="82" spans="1:22" s="1" customFormat="1" ht="54.75" customHeight="1">
      <c r="A82" s="13"/>
      <c r="B82" s="14"/>
      <c r="C82" s="268"/>
      <c r="D82" s="966" t="s">
        <v>194</v>
      </c>
      <c r="E82" s="35"/>
      <c r="F82" s="39"/>
      <c r="G82" s="68"/>
      <c r="H82" s="88"/>
      <c r="I82" s="126"/>
      <c r="J82" s="972"/>
      <c r="K82" s="88"/>
      <c r="L82" s="126"/>
      <c r="M82" s="972"/>
      <c r="N82" s="88"/>
      <c r="O82" s="126"/>
      <c r="P82" s="164"/>
      <c r="Q82" s="265" t="s">
        <v>130</v>
      </c>
      <c r="R82" s="179">
        <v>10</v>
      </c>
      <c r="S82" s="185">
        <v>10</v>
      </c>
      <c r="T82" s="216">
        <v>10</v>
      </c>
      <c r="U82" s="464"/>
      <c r="V82" s="664"/>
    </row>
    <row r="83" spans="1:22" s="1" customFormat="1" ht="54" customHeight="1">
      <c r="A83" s="13"/>
      <c r="B83" s="38"/>
      <c r="C83" s="277"/>
      <c r="D83" s="430" t="s">
        <v>135</v>
      </c>
      <c r="E83" s="432"/>
      <c r="F83" s="39"/>
      <c r="G83" s="68"/>
      <c r="H83" s="88"/>
      <c r="I83" s="126"/>
      <c r="J83" s="164"/>
      <c r="K83" s="88"/>
      <c r="L83" s="126"/>
      <c r="M83" s="972"/>
      <c r="N83" s="88"/>
      <c r="O83" s="126"/>
      <c r="P83" s="164"/>
      <c r="Q83" s="298" t="s">
        <v>133</v>
      </c>
      <c r="R83" s="185">
        <v>116</v>
      </c>
      <c r="S83" s="181">
        <v>116</v>
      </c>
      <c r="T83" s="214">
        <v>116</v>
      </c>
      <c r="U83" s="464"/>
      <c r="V83" s="664"/>
    </row>
    <row r="84" spans="1:22" s="1" customFormat="1" ht="25.5" customHeight="1">
      <c r="A84" s="13"/>
      <c r="B84" s="14"/>
      <c r="C84" s="277"/>
      <c r="D84" s="1340" t="s">
        <v>65</v>
      </c>
      <c r="E84" s="432"/>
      <c r="F84" s="39"/>
      <c r="G84" s="68"/>
      <c r="H84" s="159"/>
      <c r="I84" s="250"/>
      <c r="J84" s="279"/>
      <c r="K84" s="159"/>
      <c r="L84" s="250"/>
      <c r="M84" s="279"/>
      <c r="N84" s="159"/>
      <c r="O84" s="250"/>
      <c r="P84" s="279"/>
      <c r="Q84" s="1038" t="s">
        <v>66</v>
      </c>
      <c r="R84" s="343">
        <v>19</v>
      </c>
      <c r="S84" s="343">
        <v>19</v>
      </c>
      <c r="T84" s="344">
        <v>19</v>
      </c>
      <c r="U84" s="1063"/>
      <c r="V84" s="664"/>
    </row>
    <row r="85" spans="1:22" s="1" customFormat="1" ht="16.5" customHeight="1">
      <c r="A85" s="13"/>
      <c r="B85" s="14"/>
      <c r="C85" s="277"/>
      <c r="D85" s="1341"/>
      <c r="E85" s="432"/>
      <c r="F85" s="39"/>
      <c r="G85" s="68"/>
      <c r="H85" s="159"/>
      <c r="I85" s="250"/>
      <c r="J85" s="279"/>
      <c r="K85" s="159"/>
      <c r="L85" s="250"/>
      <c r="M85" s="981"/>
      <c r="N85" s="159"/>
      <c r="O85" s="250"/>
      <c r="P85" s="279"/>
      <c r="Q85" s="553"/>
      <c r="R85" s="184"/>
      <c r="S85" s="184"/>
      <c r="T85" s="218"/>
      <c r="U85" s="1063"/>
      <c r="V85" s="664"/>
    </row>
    <row r="86" spans="1:22" s="1" customFormat="1" ht="42" customHeight="1">
      <c r="A86" s="13"/>
      <c r="B86" s="38"/>
      <c r="C86" s="277"/>
      <c r="D86" s="430" t="s">
        <v>67</v>
      </c>
      <c r="E86" s="432"/>
      <c r="F86" s="39"/>
      <c r="G86" s="68"/>
      <c r="H86" s="88"/>
      <c r="I86" s="126"/>
      <c r="J86" s="164"/>
      <c r="K86" s="88"/>
      <c r="L86" s="126"/>
      <c r="M86" s="972"/>
      <c r="N86" s="88"/>
      <c r="O86" s="126"/>
      <c r="P86" s="164"/>
      <c r="Q86" s="298" t="s">
        <v>68</v>
      </c>
      <c r="R86" s="181">
        <v>80</v>
      </c>
      <c r="S86" s="181">
        <v>80</v>
      </c>
      <c r="T86" s="214">
        <v>80</v>
      </c>
      <c r="U86" s="464"/>
      <c r="V86" s="664"/>
    </row>
    <row r="87" spans="1:22" s="1" customFormat="1" ht="30" customHeight="1">
      <c r="A87" s="13"/>
      <c r="B87" s="38"/>
      <c r="C87" s="277"/>
      <c r="D87" s="939" t="s">
        <v>69</v>
      </c>
      <c r="E87" s="432"/>
      <c r="F87" s="39"/>
      <c r="G87" s="68"/>
      <c r="H87" s="88"/>
      <c r="I87" s="126"/>
      <c r="J87" s="164"/>
      <c r="K87" s="88"/>
      <c r="L87" s="126"/>
      <c r="M87" s="972"/>
      <c r="N87" s="88"/>
      <c r="O87" s="126"/>
      <c r="P87" s="164"/>
      <c r="Q87" s="1047" t="s">
        <v>195</v>
      </c>
      <c r="R87" s="556">
        <v>1</v>
      </c>
      <c r="S87" s="416"/>
      <c r="T87" s="217"/>
      <c r="U87" s="464"/>
      <c r="V87" s="664"/>
    </row>
    <row r="88" spans="1:22" s="1" customFormat="1" ht="27.75" customHeight="1">
      <c r="A88" s="13"/>
      <c r="B88" s="38"/>
      <c r="C88" s="442"/>
      <c r="D88" s="1342" t="s">
        <v>70</v>
      </c>
      <c r="E88" s="432"/>
      <c r="F88" s="39"/>
      <c r="G88" s="51"/>
      <c r="H88" s="88"/>
      <c r="I88" s="126"/>
      <c r="J88" s="164"/>
      <c r="K88" s="88"/>
      <c r="L88" s="126"/>
      <c r="M88" s="972"/>
      <c r="N88" s="88"/>
      <c r="O88" s="126"/>
      <c r="P88" s="164"/>
      <c r="Q88" s="549" t="s">
        <v>169</v>
      </c>
      <c r="R88" s="199">
        <v>100</v>
      </c>
      <c r="S88" s="339"/>
      <c r="T88" s="259"/>
      <c r="U88" s="206"/>
      <c r="V88" s="664"/>
    </row>
    <row r="89" spans="1:22" s="1" customFormat="1" ht="28.5" customHeight="1">
      <c r="A89" s="13"/>
      <c r="B89" s="38"/>
      <c r="C89" s="442"/>
      <c r="D89" s="1284"/>
      <c r="E89" s="432"/>
      <c r="F89" s="39"/>
      <c r="G89" s="51"/>
      <c r="H89" s="88"/>
      <c r="I89" s="126"/>
      <c r="J89" s="164"/>
      <c r="K89" s="88"/>
      <c r="L89" s="126"/>
      <c r="M89" s="972"/>
      <c r="N89" s="88"/>
      <c r="O89" s="126"/>
      <c r="P89" s="164"/>
      <c r="Q89" s="148" t="s">
        <v>198</v>
      </c>
      <c r="R89" s="419">
        <v>100</v>
      </c>
      <c r="S89" s="561"/>
      <c r="T89" s="562"/>
      <c r="U89" s="1064"/>
      <c r="V89" s="664"/>
    </row>
    <row r="90" spans="1:22" s="1" customFormat="1" ht="17.25" customHeight="1">
      <c r="A90" s="13"/>
      <c r="B90" s="38"/>
      <c r="C90" s="442"/>
      <c r="D90" s="1284"/>
      <c r="E90" s="432"/>
      <c r="F90" s="39"/>
      <c r="G90" s="51"/>
      <c r="H90" s="88"/>
      <c r="I90" s="126"/>
      <c r="J90" s="972"/>
      <c r="K90" s="88"/>
      <c r="L90" s="126"/>
      <c r="M90" s="972"/>
      <c r="N90" s="88"/>
      <c r="O90" s="126"/>
      <c r="P90" s="164"/>
      <c r="Q90" s="1343" t="s">
        <v>199</v>
      </c>
      <c r="R90" s="190">
        <v>100</v>
      </c>
      <c r="S90" s="421"/>
      <c r="T90" s="422"/>
      <c r="U90" s="1064"/>
      <c r="V90" s="674"/>
    </row>
    <row r="91" spans="1:22" s="1" customFormat="1" ht="16.5" customHeight="1">
      <c r="A91" s="13"/>
      <c r="B91" s="38"/>
      <c r="C91" s="442"/>
      <c r="D91" s="1284"/>
      <c r="E91" s="432"/>
      <c r="F91" s="39"/>
      <c r="G91" s="51"/>
      <c r="H91" s="88"/>
      <c r="I91" s="126"/>
      <c r="J91" s="972"/>
      <c r="K91" s="88"/>
      <c r="L91" s="126"/>
      <c r="M91" s="154"/>
      <c r="N91" s="88"/>
      <c r="O91" s="126"/>
      <c r="P91" s="164"/>
      <c r="Q91" s="1344"/>
      <c r="R91" s="191"/>
      <c r="S91" s="382"/>
      <c r="T91" s="423"/>
      <c r="U91" s="1064"/>
      <c r="V91" s="674"/>
    </row>
    <row r="92" spans="1:22" s="1" customFormat="1" ht="12" customHeight="1">
      <c r="A92" s="13"/>
      <c r="B92" s="38"/>
      <c r="C92" s="442"/>
      <c r="D92" s="1284"/>
      <c r="E92" s="432"/>
      <c r="F92" s="39"/>
      <c r="G92" s="51"/>
      <c r="H92" s="88"/>
      <c r="I92" s="126"/>
      <c r="J92" s="972"/>
      <c r="K92" s="88"/>
      <c r="L92" s="126"/>
      <c r="M92" s="164"/>
      <c r="N92" s="88"/>
      <c r="O92" s="126"/>
      <c r="P92" s="164"/>
      <c r="Q92" s="1343" t="s">
        <v>168</v>
      </c>
      <c r="R92" s="190">
        <v>100</v>
      </c>
      <c r="S92" s="421"/>
      <c r="T92" s="422"/>
      <c r="U92" s="1064"/>
      <c r="V92" s="664"/>
    </row>
    <row r="93" spans="1:22" s="1" customFormat="1" ht="15" customHeight="1">
      <c r="A93" s="13"/>
      <c r="B93" s="38"/>
      <c r="C93" s="442"/>
      <c r="D93" s="1284"/>
      <c r="E93" s="432"/>
      <c r="F93" s="39"/>
      <c r="G93" s="532"/>
      <c r="H93" s="88"/>
      <c r="I93" s="126"/>
      <c r="J93" s="972"/>
      <c r="K93" s="88"/>
      <c r="L93" s="126"/>
      <c r="M93" s="972"/>
      <c r="N93" s="88"/>
      <c r="O93" s="126"/>
      <c r="P93" s="164"/>
      <c r="Q93" s="1345"/>
      <c r="R93" s="191"/>
      <c r="S93" s="382"/>
      <c r="T93" s="423"/>
      <c r="U93" s="1064"/>
      <c r="V93" s="664"/>
    </row>
    <row r="94" spans="1:22" s="1" customFormat="1" ht="22.5" customHeight="1">
      <c r="A94" s="13"/>
      <c r="B94" s="38"/>
      <c r="C94" s="442"/>
      <c r="D94" s="963"/>
      <c r="E94" s="432"/>
      <c r="F94" s="433"/>
      <c r="G94" s="532"/>
      <c r="H94" s="88"/>
      <c r="I94" s="126"/>
      <c r="J94" s="164"/>
      <c r="K94" s="88"/>
      <c r="L94" s="126"/>
      <c r="M94" s="164"/>
      <c r="N94" s="88"/>
      <c r="O94" s="126"/>
      <c r="P94" s="164"/>
      <c r="Q94" s="1336" t="s">
        <v>166</v>
      </c>
      <c r="R94" s="461">
        <v>100</v>
      </c>
      <c r="S94" s="202"/>
      <c r="T94" s="417"/>
      <c r="U94" s="206"/>
      <c r="V94" s="664"/>
    </row>
    <row r="95" spans="1:22" s="1" customFormat="1" ht="19.5" customHeight="1">
      <c r="A95" s="13"/>
      <c r="B95" s="38"/>
      <c r="C95" s="442"/>
      <c r="D95" s="963"/>
      <c r="E95" s="432"/>
      <c r="F95" s="433"/>
      <c r="G95" s="532"/>
      <c r="H95" s="88"/>
      <c r="I95" s="126"/>
      <c r="J95" s="164"/>
      <c r="K95" s="88"/>
      <c r="L95" s="126"/>
      <c r="M95" s="164"/>
      <c r="N95" s="88"/>
      <c r="O95" s="126"/>
      <c r="P95" s="164"/>
      <c r="Q95" s="1337"/>
      <c r="R95" s="191"/>
      <c r="S95" s="382"/>
      <c r="T95" s="402"/>
      <c r="U95" s="206"/>
      <c r="V95" s="664"/>
    </row>
    <row r="96" spans="1:22" s="1" customFormat="1" ht="29.25" customHeight="1">
      <c r="A96" s="13"/>
      <c r="B96" s="38"/>
      <c r="C96" s="442"/>
      <c r="D96" s="948"/>
      <c r="E96" s="35"/>
      <c r="F96" s="414"/>
      <c r="G96" s="285"/>
      <c r="H96" s="88"/>
      <c r="I96" s="126"/>
      <c r="J96" s="164"/>
      <c r="K96" s="88"/>
      <c r="L96" s="126"/>
      <c r="M96" s="164"/>
      <c r="N96" s="88"/>
      <c r="O96" s="126"/>
      <c r="P96" s="164"/>
      <c r="Q96" s="964" t="s">
        <v>155</v>
      </c>
      <c r="R96" s="192">
        <v>100</v>
      </c>
      <c r="S96" s="340"/>
      <c r="T96" s="221"/>
      <c r="U96" s="206"/>
      <c r="V96" s="664"/>
    </row>
    <row r="97" spans="1:22" s="1" customFormat="1" ht="17.25" customHeight="1">
      <c r="A97" s="13"/>
      <c r="B97" s="14"/>
      <c r="C97" s="277"/>
      <c r="D97" s="1338" t="s">
        <v>196</v>
      </c>
      <c r="E97" s="432"/>
      <c r="F97" s="557"/>
      <c r="G97" s="248"/>
      <c r="H97" s="159"/>
      <c r="I97" s="250"/>
      <c r="J97" s="279"/>
      <c r="K97" s="159"/>
      <c r="L97" s="250"/>
      <c r="M97" s="981"/>
      <c r="N97" s="122"/>
      <c r="O97" s="438"/>
      <c r="P97" s="983"/>
      <c r="Q97" s="1471" t="s">
        <v>197</v>
      </c>
      <c r="R97" s="346"/>
      <c r="S97" s="346">
        <v>13</v>
      </c>
      <c r="T97" s="347">
        <v>13</v>
      </c>
      <c r="U97" s="1065"/>
      <c r="V97" s="669"/>
    </row>
    <row r="98" spans="1:22" s="1" customFormat="1" ht="23.25" customHeight="1">
      <c r="A98" s="13"/>
      <c r="B98" s="14"/>
      <c r="C98" s="277"/>
      <c r="D98" s="1311"/>
      <c r="E98" s="432"/>
      <c r="F98" s="557"/>
      <c r="G98" s="251"/>
      <c r="H98" s="210"/>
      <c r="I98" s="253"/>
      <c r="J98" s="973"/>
      <c r="K98" s="210"/>
      <c r="L98" s="253"/>
      <c r="M98" s="973"/>
      <c r="N98" s="982"/>
      <c r="O98" s="928"/>
      <c r="P98" s="967"/>
      <c r="Q98" s="1472"/>
      <c r="R98" s="560"/>
      <c r="S98" s="560"/>
      <c r="T98" s="344"/>
      <c r="U98" s="1063"/>
      <c r="V98" s="669"/>
    </row>
    <row r="99" spans="1:22" s="1" customFormat="1" ht="16.5" customHeight="1" thickBot="1">
      <c r="A99" s="26"/>
      <c r="B99" s="923"/>
      <c r="C99" s="284"/>
      <c r="D99" s="929"/>
      <c r="E99" s="449"/>
      <c r="F99" s="450"/>
      <c r="G99" s="518" t="s">
        <v>49</v>
      </c>
      <c r="H99" s="90">
        <f t="shared" ref="H99:P99" si="21">SUM(H69:H98)</f>
        <v>445.7</v>
      </c>
      <c r="I99" s="228">
        <f t="shared" si="21"/>
        <v>445.7</v>
      </c>
      <c r="J99" s="227">
        <f t="shared" si="21"/>
        <v>0</v>
      </c>
      <c r="K99" s="90">
        <f t="shared" si="21"/>
        <v>413.6</v>
      </c>
      <c r="L99" s="228">
        <f t="shared" si="21"/>
        <v>413.6</v>
      </c>
      <c r="M99" s="227">
        <f t="shared" si="21"/>
        <v>0</v>
      </c>
      <c r="N99" s="90">
        <f t="shared" si="21"/>
        <v>413.6</v>
      </c>
      <c r="O99" s="228">
        <f t="shared" si="21"/>
        <v>413.6</v>
      </c>
      <c r="P99" s="227">
        <f t="shared" si="21"/>
        <v>0</v>
      </c>
      <c r="Q99" s="520"/>
      <c r="R99" s="462"/>
      <c r="S99" s="1043"/>
      <c r="T99" s="1046"/>
      <c r="U99" s="464"/>
    </row>
    <row r="100" spans="1:22" s="1" customFormat="1" ht="15.75" customHeight="1">
      <c r="A100" s="1296" t="s">
        <v>13</v>
      </c>
      <c r="B100" s="1324" t="s">
        <v>13</v>
      </c>
      <c r="C100" s="1300" t="s">
        <v>44</v>
      </c>
      <c r="D100" s="1370" t="s">
        <v>71</v>
      </c>
      <c r="E100" s="1303"/>
      <c r="F100" s="1365">
        <v>1</v>
      </c>
      <c r="G100" s="289" t="s">
        <v>20</v>
      </c>
      <c r="H100" s="156">
        <f>9+17</f>
        <v>26</v>
      </c>
      <c r="I100" s="125">
        <f>9+17</f>
        <v>26</v>
      </c>
      <c r="J100" s="168"/>
      <c r="K100" s="156">
        <v>9</v>
      </c>
      <c r="L100" s="125">
        <v>9</v>
      </c>
      <c r="M100" s="168"/>
      <c r="N100" s="156">
        <v>9</v>
      </c>
      <c r="O100" s="125">
        <v>9</v>
      </c>
      <c r="P100" s="168"/>
      <c r="Q100" s="30" t="s">
        <v>72</v>
      </c>
      <c r="R100" s="1054">
        <v>4</v>
      </c>
      <c r="S100" s="1054">
        <v>4</v>
      </c>
      <c r="T100" s="1044">
        <v>4</v>
      </c>
      <c r="U100" s="464"/>
      <c r="V100" s="664"/>
    </row>
    <row r="101" spans="1:22" s="1" customFormat="1" ht="37.5" customHeight="1">
      <c r="A101" s="1280"/>
      <c r="B101" s="1325"/>
      <c r="C101" s="1301"/>
      <c r="D101" s="1371"/>
      <c r="E101" s="1304"/>
      <c r="F101" s="1366"/>
      <c r="G101" s="68"/>
      <c r="H101" s="88"/>
      <c r="I101" s="126"/>
      <c r="J101" s="164"/>
      <c r="K101" s="88"/>
      <c r="L101" s="126"/>
      <c r="M101" s="164"/>
      <c r="N101" s="88"/>
      <c r="O101" s="126"/>
      <c r="P101" s="164"/>
      <c r="Q101" s="1057" t="s">
        <v>203</v>
      </c>
      <c r="R101" s="1055">
        <v>1</v>
      </c>
      <c r="S101" s="1055"/>
      <c r="T101" s="1045"/>
      <c r="U101" s="464"/>
      <c r="V101" s="670"/>
    </row>
    <row r="102" spans="1:22" s="1" customFormat="1" ht="17.25" customHeight="1" thickBot="1">
      <c r="A102" s="1297"/>
      <c r="B102" s="1326"/>
      <c r="C102" s="1302"/>
      <c r="D102" s="1372"/>
      <c r="E102" s="1305"/>
      <c r="F102" s="1367"/>
      <c r="G102" s="41" t="s">
        <v>49</v>
      </c>
      <c r="H102" s="90">
        <f>SUM(H100:H101)</f>
        <v>26</v>
      </c>
      <c r="I102" s="228">
        <f>SUM(I100:I101)</f>
        <v>26</v>
      </c>
      <c r="J102" s="354">
        <f>SUM(J100:J101)</f>
        <v>0</v>
      </c>
      <c r="K102" s="90">
        <f t="shared" ref="K102:M102" si="22">SUM(K100)</f>
        <v>9</v>
      </c>
      <c r="L102" s="228">
        <f t="shared" ref="L102" si="23">SUM(L100)</f>
        <v>9</v>
      </c>
      <c r="M102" s="227">
        <f t="shared" si="22"/>
        <v>0</v>
      </c>
      <c r="N102" s="90">
        <f t="shared" ref="N102:P102" si="24">SUM(N100)</f>
        <v>9</v>
      </c>
      <c r="O102" s="228">
        <f t="shared" ref="O102" si="25">SUM(O100)</f>
        <v>9</v>
      </c>
      <c r="P102" s="227">
        <f t="shared" si="24"/>
        <v>0</v>
      </c>
      <c r="Q102" s="1067"/>
      <c r="R102" s="1056"/>
      <c r="S102" s="1056"/>
      <c r="T102" s="1046"/>
      <c r="U102" s="464"/>
      <c r="V102" s="664"/>
    </row>
    <row r="103" spans="1:22" s="42" customFormat="1" ht="21" customHeight="1">
      <c r="A103" s="1296" t="s">
        <v>13</v>
      </c>
      <c r="B103" s="1324" t="s">
        <v>13</v>
      </c>
      <c r="C103" s="1368" t="s">
        <v>46</v>
      </c>
      <c r="D103" s="1361" t="s">
        <v>242</v>
      </c>
      <c r="E103" s="926"/>
      <c r="F103" s="960">
        <v>5</v>
      </c>
      <c r="G103" s="73" t="s">
        <v>21</v>
      </c>
      <c r="H103" s="115">
        <v>5.4</v>
      </c>
      <c r="I103" s="170">
        <v>5.4</v>
      </c>
      <c r="J103" s="163"/>
      <c r="K103" s="115">
        <v>5.4</v>
      </c>
      <c r="L103" s="170">
        <v>5.4</v>
      </c>
      <c r="M103" s="163"/>
      <c r="N103" s="115">
        <v>5.4</v>
      </c>
      <c r="O103" s="170">
        <v>5.4</v>
      </c>
      <c r="P103" s="163"/>
      <c r="Q103" s="1287" t="s">
        <v>99</v>
      </c>
      <c r="R103" s="1055">
        <v>1</v>
      </c>
      <c r="S103" s="460">
        <v>1</v>
      </c>
      <c r="T103" s="1045">
        <v>1</v>
      </c>
      <c r="U103" s="464"/>
      <c r="V103" s="671"/>
    </row>
    <row r="104" spans="1:22" s="42" customFormat="1" ht="6" customHeight="1">
      <c r="A104" s="1280"/>
      <c r="B104" s="1325"/>
      <c r="C104" s="1301"/>
      <c r="D104" s="1284"/>
      <c r="E104" s="534"/>
      <c r="F104" s="914"/>
      <c r="G104" s="68"/>
      <c r="H104" s="88"/>
      <c r="I104" s="126"/>
      <c r="J104" s="164"/>
      <c r="K104" s="88"/>
      <c r="L104" s="126"/>
      <c r="M104" s="164"/>
      <c r="N104" s="88"/>
      <c r="O104" s="126"/>
      <c r="P104" s="164"/>
      <c r="Q104" s="1354"/>
      <c r="R104" s="1055"/>
      <c r="S104" s="461"/>
      <c r="T104" s="1045"/>
      <c r="U104" s="464"/>
      <c r="V104" s="671"/>
    </row>
    <row r="105" spans="1:22" s="42" customFormat="1" ht="18.75" customHeight="1" thickBot="1">
      <c r="A105" s="1297"/>
      <c r="B105" s="1326"/>
      <c r="C105" s="1369"/>
      <c r="D105" s="264"/>
      <c r="E105" s="927"/>
      <c r="F105" s="284"/>
      <c r="G105" s="41" t="s">
        <v>49</v>
      </c>
      <c r="H105" s="90">
        <f t="shared" ref="H105:P105" si="26">SUM(H103:H103)</f>
        <v>5.4</v>
      </c>
      <c r="I105" s="228">
        <f t="shared" si="26"/>
        <v>5.4</v>
      </c>
      <c r="J105" s="227">
        <f t="shared" si="26"/>
        <v>0</v>
      </c>
      <c r="K105" s="90">
        <f t="shared" si="26"/>
        <v>5.4</v>
      </c>
      <c r="L105" s="228">
        <f t="shared" si="26"/>
        <v>5.4</v>
      </c>
      <c r="M105" s="227">
        <f t="shared" si="26"/>
        <v>0</v>
      </c>
      <c r="N105" s="90">
        <f t="shared" si="26"/>
        <v>5.4</v>
      </c>
      <c r="O105" s="228">
        <f t="shared" si="26"/>
        <v>5.4</v>
      </c>
      <c r="P105" s="227">
        <f t="shared" si="26"/>
        <v>0</v>
      </c>
      <c r="Q105" s="1040"/>
      <c r="R105" s="1056"/>
      <c r="S105" s="462"/>
      <c r="T105" s="1046"/>
      <c r="U105" s="464"/>
      <c r="V105" s="671"/>
    </row>
    <row r="106" spans="1:22" s="1" customFormat="1" ht="15" customHeight="1" thickBot="1">
      <c r="A106" s="922" t="s">
        <v>13</v>
      </c>
      <c r="B106" s="934" t="s">
        <v>13</v>
      </c>
      <c r="C106" s="1355" t="s">
        <v>73</v>
      </c>
      <c r="D106" s="1356"/>
      <c r="E106" s="1356"/>
      <c r="F106" s="1356"/>
      <c r="G106" s="1357"/>
      <c r="H106" s="492">
        <f t="shared" ref="H106:P106" si="27">H105+H102+H99+H68+H66+H62+H45+H43+H40+H37+H34</f>
        <v>14117.499999999996</v>
      </c>
      <c r="I106" s="496">
        <f t="shared" si="27"/>
        <v>14183.099999999999</v>
      </c>
      <c r="J106" s="974">
        <f t="shared" si="27"/>
        <v>65.600000000000719</v>
      </c>
      <c r="K106" s="492">
        <f t="shared" si="27"/>
        <v>14425.2</v>
      </c>
      <c r="L106" s="496">
        <f t="shared" si="27"/>
        <v>14469.5</v>
      </c>
      <c r="M106" s="974">
        <f t="shared" si="27"/>
        <v>44.299999999999983</v>
      </c>
      <c r="N106" s="127">
        <f t="shared" si="27"/>
        <v>11504.6</v>
      </c>
      <c r="O106" s="501">
        <f t="shared" si="27"/>
        <v>11549.4</v>
      </c>
      <c r="P106" s="537">
        <f t="shared" si="27"/>
        <v>44.799999999999983</v>
      </c>
      <c r="Q106" s="43"/>
      <c r="R106" s="290"/>
      <c r="S106" s="290"/>
      <c r="T106" s="186"/>
      <c r="U106" s="486"/>
      <c r="V106" s="664"/>
    </row>
    <row r="107" spans="1:22" s="1" customFormat="1" ht="17.25" customHeight="1" thickBot="1">
      <c r="A107" s="45" t="s">
        <v>13</v>
      </c>
      <c r="B107" s="46" t="s">
        <v>22</v>
      </c>
      <c r="C107" s="1358" t="s">
        <v>74</v>
      </c>
      <c r="D107" s="1359"/>
      <c r="E107" s="1359"/>
      <c r="F107" s="1359"/>
      <c r="G107" s="1359"/>
      <c r="H107" s="1359"/>
      <c r="I107" s="1359"/>
      <c r="J107" s="1359"/>
      <c r="K107" s="1359"/>
      <c r="L107" s="1359"/>
      <c r="M107" s="1359"/>
      <c r="N107" s="1359"/>
      <c r="O107" s="1359"/>
      <c r="P107" s="1359"/>
      <c r="Q107" s="1359"/>
      <c r="R107" s="1359"/>
      <c r="S107" s="1359"/>
      <c r="T107" s="1359"/>
      <c r="U107" s="1360"/>
      <c r="V107" s="664"/>
    </row>
    <row r="108" spans="1:22" s="1" customFormat="1" ht="15.75" customHeight="1">
      <c r="A108" s="912" t="s">
        <v>13</v>
      </c>
      <c r="B108" s="933" t="s">
        <v>22</v>
      </c>
      <c r="C108" s="914" t="s">
        <v>13</v>
      </c>
      <c r="D108" s="1361" t="s">
        <v>109</v>
      </c>
      <c r="E108" s="1363" t="s">
        <v>116</v>
      </c>
      <c r="F108" s="960">
        <v>1</v>
      </c>
      <c r="G108" s="418" t="s">
        <v>20</v>
      </c>
      <c r="H108" s="985">
        <f>487.8-48.6-15.7+81.6</f>
        <v>505.1</v>
      </c>
      <c r="I108" s="987">
        <f>487.8-48.6-15.7+81.6</f>
        <v>505.1</v>
      </c>
      <c r="J108" s="984"/>
      <c r="K108" s="986">
        <f>424+81.6</f>
        <v>505.6</v>
      </c>
      <c r="L108" s="987">
        <f>424+81.6</f>
        <v>505.6</v>
      </c>
      <c r="M108" s="757"/>
      <c r="N108" s="986">
        <f>424+81.6</f>
        <v>505.6</v>
      </c>
      <c r="O108" s="987">
        <f>424+81.6</f>
        <v>505.6</v>
      </c>
      <c r="P108" s="757"/>
      <c r="Q108" s="244" t="s">
        <v>101</v>
      </c>
      <c r="R108" s="256">
        <v>439</v>
      </c>
      <c r="S108" s="256">
        <v>439</v>
      </c>
      <c r="T108" s="239">
        <v>439</v>
      </c>
      <c r="U108" s="1475"/>
      <c r="V108" s="664"/>
    </row>
    <row r="109" spans="1:22" s="1" customFormat="1" ht="26.25" customHeight="1">
      <c r="A109" s="912"/>
      <c r="B109" s="933"/>
      <c r="C109" s="914"/>
      <c r="D109" s="1362"/>
      <c r="E109" s="1364"/>
      <c r="F109" s="914"/>
      <c r="G109" s="122" t="s">
        <v>118</v>
      </c>
      <c r="H109" s="88">
        <v>8</v>
      </c>
      <c r="I109" s="126">
        <v>8</v>
      </c>
      <c r="J109" s="164"/>
      <c r="K109" s="88"/>
      <c r="L109" s="126"/>
      <c r="M109" s="164"/>
      <c r="N109" s="88"/>
      <c r="O109" s="126"/>
      <c r="P109" s="164"/>
      <c r="Q109" s="937" t="s">
        <v>153</v>
      </c>
      <c r="R109" s="240">
        <v>439</v>
      </c>
      <c r="S109" s="240">
        <v>439</v>
      </c>
      <c r="T109" s="241">
        <v>439</v>
      </c>
      <c r="U109" s="1476"/>
      <c r="V109" s="664"/>
    </row>
    <row r="110" spans="1:22" s="1" customFormat="1" ht="17.25" customHeight="1">
      <c r="A110" s="912"/>
      <c r="B110" s="933"/>
      <c r="C110" s="914"/>
      <c r="D110" s="940"/>
      <c r="E110" s="1364"/>
      <c r="F110" s="914"/>
      <c r="G110" s="122"/>
      <c r="H110" s="88"/>
      <c r="I110" s="126"/>
      <c r="J110" s="164"/>
      <c r="K110" s="88"/>
      <c r="L110" s="126"/>
      <c r="M110" s="164"/>
      <c r="N110" s="88"/>
      <c r="O110" s="126"/>
      <c r="P110" s="164"/>
      <c r="Q110" s="148" t="s">
        <v>102</v>
      </c>
      <c r="R110" s="224">
        <v>3</v>
      </c>
      <c r="S110" s="224">
        <v>50</v>
      </c>
      <c r="T110" s="223">
        <v>50</v>
      </c>
      <c r="U110" s="1476"/>
      <c r="V110" s="664"/>
    </row>
    <row r="111" spans="1:22" s="1" customFormat="1" ht="17.25" customHeight="1">
      <c r="A111" s="912"/>
      <c r="B111" s="933"/>
      <c r="C111" s="914"/>
      <c r="D111" s="940"/>
      <c r="E111" s="1364"/>
      <c r="F111" s="914"/>
      <c r="G111" s="122"/>
      <c r="H111" s="88"/>
      <c r="I111" s="126"/>
      <c r="J111" s="164"/>
      <c r="K111" s="88"/>
      <c r="L111" s="126"/>
      <c r="M111" s="164"/>
      <c r="N111" s="88"/>
      <c r="O111" s="126"/>
      <c r="P111" s="164"/>
      <c r="Q111" s="148" t="s">
        <v>100</v>
      </c>
      <c r="R111" s="224">
        <v>5</v>
      </c>
      <c r="S111" s="224">
        <v>5</v>
      </c>
      <c r="T111" s="223">
        <v>5</v>
      </c>
      <c r="U111" s="1476"/>
      <c r="V111" s="664"/>
    </row>
    <row r="112" spans="1:22" s="1" customFormat="1" ht="17.25" customHeight="1">
      <c r="A112" s="912"/>
      <c r="B112" s="933"/>
      <c r="C112" s="914"/>
      <c r="D112" s="963"/>
      <c r="E112" s="1364"/>
      <c r="F112" s="914"/>
      <c r="G112" s="122"/>
      <c r="H112" s="88"/>
      <c r="I112" s="126"/>
      <c r="J112" s="164"/>
      <c r="K112" s="88"/>
      <c r="L112" s="126"/>
      <c r="M112" s="164"/>
      <c r="N112" s="88"/>
      <c r="O112" s="126"/>
      <c r="P112" s="164"/>
      <c r="Q112" s="938" t="s">
        <v>131</v>
      </c>
      <c r="R112" s="243">
        <v>4</v>
      </c>
      <c r="S112" s="243"/>
      <c r="T112" s="223">
        <v>1</v>
      </c>
      <c r="U112" s="1476"/>
      <c r="V112" s="664"/>
    </row>
    <row r="113" spans="1:22" s="1" customFormat="1" ht="18" customHeight="1">
      <c r="A113" s="912"/>
      <c r="B113" s="933"/>
      <c r="C113" s="914"/>
      <c r="D113" s="963"/>
      <c r="E113" s="1364"/>
      <c r="F113" s="914"/>
      <c r="G113" s="122"/>
      <c r="H113" s="88"/>
      <c r="I113" s="126"/>
      <c r="J113" s="164"/>
      <c r="K113" s="88"/>
      <c r="L113" s="126"/>
      <c r="M113" s="164"/>
      <c r="N113" s="88"/>
      <c r="O113" s="126"/>
      <c r="P113" s="164"/>
      <c r="Q113" s="148" t="s">
        <v>132</v>
      </c>
      <c r="R113" s="224">
        <v>14</v>
      </c>
      <c r="S113" s="224">
        <v>14</v>
      </c>
      <c r="T113" s="223">
        <v>14</v>
      </c>
      <c r="U113" s="1476"/>
      <c r="V113" s="664"/>
    </row>
    <row r="114" spans="1:22" s="1" customFormat="1" ht="40.5" customHeight="1">
      <c r="A114" s="912"/>
      <c r="B114" s="933"/>
      <c r="C114" s="914"/>
      <c r="D114" s="963"/>
      <c r="E114" s="941"/>
      <c r="F114" s="914"/>
      <c r="G114" s="123"/>
      <c r="H114" s="117"/>
      <c r="I114" s="171"/>
      <c r="J114" s="165"/>
      <c r="K114" s="117"/>
      <c r="L114" s="171"/>
      <c r="M114" s="165"/>
      <c r="N114" s="117"/>
      <c r="O114" s="171"/>
      <c r="P114" s="165"/>
      <c r="Q114" s="937" t="s">
        <v>243</v>
      </c>
      <c r="R114" s="240">
        <v>1</v>
      </c>
      <c r="S114" s="240">
        <v>1</v>
      </c>
      <c r="T114" s="241">
        <v>1</v>
      </c>
      <c r="U114" s="1177"/>
      <c r="V114" s="664"/>
    </row>
    <row r="115" spans="1:22" s="42" customFormat="1" ht="15.75" customHeight="1" thickBot="1">
      <c r="A115" s="912"/>
      <c r="B115" s="933"/>
      <c r="C115" s="914"/>
      <c r="D115" s="457"/>
      <c r="E115" s="927"/>
      <c r="F115" s="284"/>
      <c r="G115" s="528" t="s">
        <v>49</v>
      </c>
      <c r="H115" s="90">
        <f t="shared" ref="H115:P115" si="28">SUM(H108:H114)</f>
        <v>513.1</v>
      </c>
      <c r="I115" s="228">
        <f t="shared" si="28"/>
        <v>513.1</v>
      </c>
      <c r="J115" s="227">
        <f t="shared" si="28"/>
        <v>0</v>
      </c>
      <c r="K115" s="90">
        <f t="shared" si="28"/>
        <v>505.6</v>
      </c>
      <c r="L115" s="228">
        <f t="shared" si="28"/>
        <v>505.6</v>
      </c>
      <c r="M115" s="227">
        <f t="shared" si="28"/>
        <v>0</v>
      </c>
      <c r="N115" s="90">
        <f t="shared" si="28"/>
        <v>505.6</v>
      </c>
      <c r="O115" s="228">
        <f t="shared" si="28"/>
        <v>505.6</v>
      </c>
      <c r="P115" s="227">
        <f t="shared" si="28"/>
        <v>0</v>
      </c>
      <c r="Q115" s="919"/>
      <c r="R115" s="962"/>
      <c r="S115" s="462"/>
      <c r="T115" s="932"/>
      <c r="U115" s="1155"/>
      <c r="V115" s="671"/>
    </row>
    <row r="116" spans="1:22" s="1" customFormat="1" ht="13.5" thickBot="1">
      <c r="A116" s="45" t="s">
        <v>13</v>
      </c>
      <c r="B116" s="49" t="s">
        <v>22</v>
      </c>
      <c r="C116" s="1383" t="s">
        <v>73</v>
      </c>
      <c r="D116" s="1384"/>
      <c r="E116" s="1384"/>
      <c r="F116" s="1384"/>
      <c r="G116" s="1356"/>
      <c r="H116" s="127">
        <f t="shared" ref="H116" si="29">H115</f>
        <v>513.1</v>
      </c>
      <c r="I116" s="501">
        <f t="shared" ref="I116:P116" si="30">I115</f>
        <v>513.1</v>
      </c>
      <c r="J116" s="537">
        <f t="shared" ref="J116:L116" si="31">J115</f>
        <v>0</v>
      </c>
      <c r="K116" s="127">
        <f t="shared" si="31"/>
        <v>505.6</v>
      </c>
      <c r="L116" s="501">
        <f t="shared" si="31"/>
        <v>505.6</v>
      </c>
      <c r="M116" s="537">
        <f t="shared" si="30"/>
        <v>0</v>
      </c>
      <c r="N116" s="127">
        <f t="shared" ref="N116:O116" si="32">N115</f>
        <v>505.6</v>
      </c>
      <c r="O116" s="501">
        <f t="shared" si="32"/>
        <v>505.6</v>
      </c>
      <c r="P116" s="537">
        <f t="shared" si="30"/>
        <v>0</v>
      </c>
      <c r="Q116" s="348"/>
      <c r="R116" s="349"/>
      <c r="S116" s="349"/>
      <c r="T116" s="349"/>
      <c r="U116" s="486"/>
      <c r="V116" s="664"/>
    </row>
    <row r="117" spans="1:22" s="1" customFormat="1" ht="17.25" customHeight="1" thickBot="1">
      <c r="A117" s="45" t="s">
        <v>13</v>
      </c>
      <c r="B117" s="46" t="s">
        <v>26</v>
      </c>
      <c r="C117" s="1358" t="s">
        <v>145</v>
      </c>
      <c r="D117" s="1359"/>
      <c r="E117" s="1359"/>
      <c r="F117" s="1359"/>
      <c r="G117" s="1359"/>
      <c r="H117" s="1359"/>
      <c r="I117" s="1359"/>
      <c r="J117" s="1359"/>
      <c r="K117" s="1359"/>
      <c r="L117" s="1359"/>
      <c r="M117" s="1359"/>
      <c r="N117" s="1359"/>
      <c r="O117" s="1359"/>
      <c r="P117" s="1359"/>
      <c r="Q117" s="1359"/>
      <c r="R117" s="1359"/>
      <c r="S117" s="1359"/>
      <c r="T117" s="1359"/>
      <c r="U117" s="1360"/>
      <c r="V117" s="664"/>
    </row>
    <row r="118" spans="1:22" s="1" customFormat="1" ht="15" customHeight="1">
      <c r="A118" s="949" t="s">
        <v>13</v>
      </c>
      <c r="B118" s="950" t="s">
        <v>26</v>
      </c>
      <c r="C118" s="951" t="s">
        <v>13</v>
      </c>
      <c r="D118" s="915" t="s">
        <v>170</v>
      </c>
      <c r="E118" s="523"/>
      <c r="F118" s="472">
        <v>1</v>
      </c>
      <c r="G118" s="875" t="s">
        <v>20</v>
      </c>
      <c r="H118" s="156">
        <v>28.5</v>
      </c>
      <c r="I118" s="125">
        <v>28.5</v>
      </c>
      <c r="J118" s="168"/>
      <c r="K118" s="156">
        <v>88.5</v>
      </c>
      <c r="L118" s="125">
        <v>88.5</v>
      </c>
      <c r="M118" s="229"/>
      <c r="N118" s="156">
        <v>2.5</v>
      </c>
      <c r="O118" s="125">
        <v>2.5</v>
      </c>
      <c r="P118" s="229"/>
      <c r="Q118" s="869"/>
      <c r="R118" s="460"/>
      <c r="S118" s="460"/>
      <c r="T118" s="463"/>
      <c r="U118" s="463"/>
      <c r="V118" s="664"/>
    </row>
    <row r="119" spans="1:22" s="1" customFormat="1" ht="15" customHeight="1">
      <c r="A119" s="942"/>
      <c r="B119" s="943"/>
      <c r="C119" s="945"/>
      <c r="D119" s="965"/>
      <c r="E119" s="132"/>
      <c r="F119" s="914"/>
      <c r="G119" s="68" t="s">
        <v>118</v>
      </c>
      <c r="H119" s="88">
        <v>34.5</v>
      </c>
      <c r="I119" s="126">
        <v>34.5</v>
      </c>
      <c r="J119" s="164"/>
      <c r="K119" s="834"/>
      <c r="L119" s="993"/>
      <c r="M119" s="992"/>
      <c r="N119" s="834"/>
      <c r="O119" s="993"/>
      <c r="P119" s="992"/>
      <c r="Q119" s="522"/>
      <c r="R119" s="461"/>
      <c r="S119" s="461"/>
      <c r="T119" s="464"/>
      <c r="U119" s="464"/>
      <c r="V119" s="664"/>
    </row>
    <row r="120" spans="1:22" s="1" customFormat="1" ht="15" customHeight="1">
      <c r="A120" s="942"/>
      <c r="B120" s="943"/>
      <c r="C120" s="945"/>
      <c r="D120" s="868"/>
      <c r="E120" s="521"/>
      <c r="F120" s="961"/>
      <c r="G120" s="403" t="s">
        <v>146</v>
      </c>
      <c r="H120" s="117">
        <v>165</v>
      </c>
      <c r="I120" s="171">
        <v>165</v>
      </c>
      <c r="J120" s="165"/>
      <c r="K120" s="117">
        <v>168.4</v>
      </c>
      <c r="L120" s="171">
        <v>168.4</v>
      </c>
      <c r="M120" s="165"/>
      <c r="N120" s="117">
        <v>113.8</v>
      </c>
      <c r="O120" s="171">
        <v>113.8</v>
      </c>
      <c r="P120" s="165"/>
      <c r="Q120" s="524"/>
      <c r="R120" s="461"/>
      <c r="S120" s="461"/>
      <c r="T120" s="464"/>
      <c r="U120" s="464"/>
      <c r="V120" s="664"/>
    </row>
    <row r="121" spans="1:22" s="1" customFormat="1" ht="17.25" customHeight="1">
      <c r="A121" s="1280"/>
      <c r="B121" s="1325"/>
      <c r="C121" s="1329"/>
      <c r="D121" s="1385" t="s">
        <v>162</v>
      </c>
      <c r="E121" s="1386" t="s">
        <v>224</v>
      </c>
      <c r="F121" s="1387" t="s">
        <v>18</v>
      </c>
      <c r="G121" s="68"/>
      <c r="H121" s="291"/>
      <c r="I121" s="292"/>
      <c r="J121" s="293"/>
      <c r="K121" s="88"/>
      <c r="L121" s="126"/>
      <c r="M121" s="154"/>
      <c r="N121" s="88"/>
      <c r="O121" s="126"/>
      <c r="P121" s="164"/>
      <c r="Q121" s="1389" t="s">
        <v>161</v>
      </c>
      <c r="R121" s="199">
        <v>1</v>
      </c>
      <c r="S121" s="865"/>
      <c r="T121" s="219"/>
      <c r="U121" s="68"/>
      <c r="V121" s="664"/>
    </row>
    <row r="122" spans="1:22" s="1" customFormat="1" ht="12" customHeight="1">
      <c r="A122" s="1280"/>
      <c r="B122" s="1325"/>
      <c r="C122" s="1329"/>
      <c r="D122" s="1385"/>
      <c r="E122" s="1386"/>
      <c r="F122" s="1388"/>
      <c r="G122" s="68"/>
      <c r="H122" s="88"/>
      <c r="I122" s="126"/>
      <c r="J122" s="164"/>
      <c r="K122" s="88"/>
      <c r="L122" s="126"/>
      <c r="M122" s="154"/>
      <c r="N122" s="88"/>
      <c r="O122" s="126"/>
      <c r="P122" s="164"/>
      <c r="Q122" s="1390"/>
      <c r="R122" s="192"/>
      <c r="S122" s="192"/>
      <c r="T122" s="220"/>
      <c r="U122" s="68"/>
      <c r="V122" s="664"/>
    </row>
    <row r="123" spans="1:22" s="4" customFormat="1" ht="12.75" customHeight="1">
      <c r="A123" s="1373"/>
      <c r="B123" s="1375"/>
      <c r="C123" s="1377"/>
      <c r="D123" s="1379" t="s">
        <v>183</v>
      </c>
      <c r="E123" s="1381" t="s">
        <v>223</v>
      </c>
      <c r="F123" s="409"/>
      <c r="G123" s="51"/>
      <c r="H123" s="88"/>
      <c r="I123" s="126"/>
      <c r="J123" s="164"/>
      <c r="K123" s="88"/>
      <c r="L123" s="126"/>
      <c r="M123" s="154"/>
      <c r="N123" s="88"/>
      <c r="O123" s="126"/>
      <c r="P123" s="164"/>
      <c r="Q123" s="870" t="s">
        <v>232</v>
      </c>
      <c r="R123" s="412"/>
      <c r="S123" s="190"/>
      <c r="T123" s="219">
        <v>7</v>
      </c>
      <c r="U123" s="68"/>
      <c r="V123" s="666"/>
    </row>
    <row r="124" spans="1:22" s="4" customFormat="1" ht="15.75" customHeight="1">
      <c r="A124" s="1373"/>
      <c r="B124" s="1375"/>
      <c r="C124" s="1377"/>
      <c r="D124" s="1380"/>
      <c r="E124" s="1382"/>
      <c r="F124" s="947"/>
      <c r="G124" s="51"/>
      <c r="H124" s="88"/>
      <c r="I124" s="126"/>
      <c r="J124" s="164"/>
      <c r="K124" s="88"/>
      <c r="L124" s="126"/>
      <c r="M124" s="164"/>
      <c r="N124" s="88"/>
      <c r="O124" s="126"/>
      <c r="P124" s="164"/>
      <c r="Q124" s="871" t="s">
        <v>148</v>
      </c>
      <c r="R124" s="872">
        <v>66</v>
      </c>
      <c r="S124" s="872">
        <v>150</v>
      </c>
      <c r="T124" s="458">
        <v>50</v>
      </c>
      <c r="U124" s="988"/>
      <c r="V124" s="666"/>
    </row>
    <row r="125" spans="1:22" s="4" customFormat="1" ht="27" customHeight="1">
      <c r="A125" s="1373"/>
      <c r="B125" s="1375"/>
      <c r="C125" s="1377"/>
      <c r="D125" s="1380"/>
      <c r="E125" s="1382"/>
      <c r="F125" s="947"/>
      <c r="G125" s="51"/>
      <c r="H125" s="88"/>
      <c r="I125" s="126"/>
      <c r="J125" s="164"/>
      <c r="K125" s="88"/>
      <c r="L125" s="126"/>
      <c r="M125" s="164"/>
      <c r="N125" s="88"/>
      <c r="O125" s="126"/>
      <c r="P125" s="164"/>
      <c r="Q125" s="871" t="s">
        <v>149</v>
      </c>
      <c r="R125" s="872"/>
      <c r="S125" s="872"/>
      <c r="T125" s="458">
        <v>20</v>
      </c>
      <c r="U125" s="988"/>
      <c r="V125" s="666"/>
    </row>
    <row r="126" spans="1:22" s="4" customFormat="1" ht="16.5" customHeight="1">
      <c r="A126" s="1373"/>
      <c r="B126" s="1375"/>
      <c r="C126" s="1377"/>
      <c r="D126" s="952"/>
      <c r="E126" s="465"/>
      <c r="F126" s="947"/>
      <c r="G126" s="51"/>
      <c r="H126" s="88"/>
      <c r="I126" s="126"/>
      <c r="J126" s="164"/>
      <c r="K126" s="88"/>
      <c r="L126" s="126"/>
      <c r="M126" s="154"/>
      <c r="N126" s="88"/>
      <c r="O126" s="126"/>
      <c r="P126" s="164"/>
      <c r="Q126" s="873" t="s">
        <v>147</v>
      </c>
      <c r="R126" s="874"/>
      <c r="S126" s="874">
        <v>1</v>
      </c>
      <c r="T126" s="396"/>
      <c r="U126" s="988"/>
      <c r="V126" s="666"/>
    </row>
    <row r="127" spans="1:22" s="4" customFormat="1" ht="29.25" customHeight="1">
      <c r="A127" s="1373"/>
      <c r="B127" s="1375"/>
      <c r="C127" s="1377"/>
      <c r="D127" s="946" t="s">
        <v>233</v>
      </c>
      <c r="E127" s="538"/>
      <c r="F127" s="409"/>
      <c r="G127" s="51"/>
      <c r="H127" s="88"/>
      <c r="I127" s="126"/>
      <c r="J127" s="164"/>
      <c r="K127" s="88"/>
      <c r="L127" s="126"/>
      <c r="M127" s="154"/>
      <c r="N127" s="88"/>
      <c r="O127" s="126"/>
      <c r="P127" s="154"/>
      <c r="Q127" s="866" t="s">
        <v>156</v>
      </c>
      <c r="R127" s="867"/>
      <c r="S127" s="867">
        <v>1</v>
      </c>
      <c r="T127" s="219"/>
      <c r="U127" s="931"/>
      <c r="V127" s="672"/>
    </row>
    <row r="128" spans="1:22" s="42" customFormat="1" ht="15.75" customHeight="1" thickBot="1">
      <c r="A128" s="1374"/>
      <c r="B128" s="1376"/>
      <c r="C128" s="1378"/>
      <c r="D128" s="457"/>
      <c r="E128" s="876"/>
      <c r="F128" s="284"/>
      <c r="G128" s="528" t="s">
        <v>49</v>
      </c>
      <c r="H128" s="90">
        <f t="shared" ref="H128:P128" si="33">SUM(H118:H127)</f>
        <v>228</v>
      </c>
      <c r="I128" s="228">
        <f t="shared" si="33"/>
        <v>228</v>
      </c>
      <c r="J128" s="227">
        <f t="shared" si="33"/>
        <v>0</v>
      </c>
      <c r="K128" s="90">
        <f t="shared" si="33"/>
        <v>256.89999999999998</v>
      </c>
      <c r="L128" s="228">
        <f t="shared" si="33"/>
        <v>256.89999999999998</v>
      </c>
      <c r="M128" s="227">
        <f t="shared" si="33"/>
        <v>0</v>
      </c>
      <c r="N128" s="90">
        <f t="shared" si="33"/>
        <v>116.3</v>
      </c>
      <c r="O128" s="228">
        <f t="shared" si="33"/>
        <v>116.3</v>
      </c>
      <c r="P128" s="227">
        <f t="shared" si="33"/>
        <v>0</v>
      </c>
      <c r="Q128" s="919"/>
      <c r="R128" s="962"/>
      <c r="S128" s="462"/>
      <c r="T128" s="932"/>
      <c r="U128" s="932"/>
      <c r="V128" s="671"/>
    </row>
    <row r="129" spans="1:23" s="1" customFormat="1" ht="13.5" thickBot="1">
      <c r="A129" s="922" t="s">
        <v>13</v>
      </c>
      <c r="B129" s="944" t="s">
        <v>26</v>
      </c>
      <c r="C129" s="1355" t="s">
        <v>73</v>
      </c>
      <c r="D129" s="1356"/>
      <c r="E129" s="1356"/>
      <c r="F129" s="1356"/>
      <c r="G129" s="1356"/>
      <c r="H129" s="492">
        <f>H128</f>
        <v>228</v>
      </c>
      <c r="I129" s="496">
        <f>I128</f>
        <v>228</v>
      </c>
      <c r="J129" s="991">
        <f>J128</f>
        <v>0</v>
      </c>
      <c r="K129" s="492">
        <f t="shared" ref="K129:L129" si="34">K128</f>
        <v>256.89999999999998</v>
      </c>
      <c r="L129" s="496">
        <f t="shared" si="34"/>
        <v>256.89999999999998</v>
      </c>
      <c r="M129" s="991">
        <f t="shared" ref="M129:P129" si="35">M128</f>
        <v>0</v>
      </c>
      <c r="N129" s="492">
        <f t="shared" ref="N129:O129" si="36">N128</f>
        <v>116.3</v>
      </c>
      <c r="O129" s="496">
        <f t="shared" si="36"/>
        <v>116.3</v>
      </c>
      <c r="P129" s="991">
        <f t="shared" si="35"/>
        <v>0</v>
      </c>
      <c r="Q129" s="43"/>
      <c r="R129" s="186"/>
      <c r="S129" s="186"/>
      <c r="T129" s="290"/>
      <c r="U129" s="44"/>
      <c r="V129" s="664"/>
    </row>
    <row r="130" spans="1:23" s="1" customFormat="1" ht="16.5" customHeight="1" thickBot="1">
      <c r="A130" s="45" t="s">
        <v>13</v>
      </c>
      <c r="B130" s="278" t="s">
        <v>28</v>
      </c>
      <c r="C130" s="1358" t="s">
        <v>76</v>
      </c>
      <c r="D130" s="1359"/>
      <c r="E130" s="1359"/>
      <c r="F130" s="1359"/>
      <c r="G130" s="1359"/>
      <c r="H130" s="1393"/>
      <c r="I130" s="1393"/>
      <c r="J130" s="1393"/>
      <c r="K130" s="1393"/>
      <c r="L130" s="1393"/>
      <c r="M130" s="1393"/>
      <c r="N130" s="1393"/>
      <c r="O130" s="1393"/>
      <c r="P130" s="1393"/>
      <c r="Q130" s="1359"/>
      <c r="R130" s="1359"/>
      <c r="S130" s="1359"/>
      <c r="T130" s="1359"/>
      <c r="U130" s="1360"/>
      <c r="V130" s="664"/>
    </row>
    <row r="131" spans="1:23" s="1" customFormat="1" ht="15" customHeight="1">
      <c r="A131" s="921" t="s">
        <v>13</v>
      </c>
      <c r="B131" s="950" t="s">
        <v>28</v>
      </c>
      <c r="C131" s="924" t="s">
        <v>13</v>
      </c>
      <c r="D131" s="1283" t="s">
        <v>77</v>
      </c>
      <c r="E131" s="431"/>
      <c r="F131" s="145" t="s">
        <v>18</v>
      </c>
      <c r="G131" s="296" t="s">
        <v>20</v>
      </c>
      <c r="H131" s="994">
        <v>96.5</v>
      </c>
      <c r="I131" s="545">
        <v>96.5</v>
      </c>
      <c r="J131" s="998"/>
      <c r="K131" s="994">
        <v>220</v>
      </c>
      <c r="L131" s="545">
        <v>220</v>
      </c>
      <c r="M131" s="998"/>
      <c r="N131" s="994">
        <v>400</v>
      </c>
      <c r="O131" s="545">
        <v>400</v>
      </c>
      <c r="P131" s="998"/>
      <c r="Q131" s="917"/>
      <c r="R131" s="460"/>
      <c r="S131" s="460"/>
      <c r="T131" s="463"/>
      <c r="U131" s="463"/>
      <c r="V131" s="664"/>
    </row>
    <row r="132" spans="1:23" s="1" customFormat="1" ht="15" customHeight="1">
      <c r="A132" s="912"/>
      <c r="B132" s="943"/>
      <c r="C132" s="925"/>
      <c r="D132" s="1284"/>
      <c r="E132" s="76"/>
      <c r="F132" s="459"/>
      <c r="G132" s="19" t="s">
        <v>118</v>
      </c>
      <c r="H132" s="159">
        <f>218.3+2</f>
        <v>220.3</v>
      </c>
      <c r="I132" s="250">
        <f>218.3+2</f>
        <v>220.3</v>
      </c>
      <c r="J132" s="279"/>
      <c r="K132" s="878"/>
      <c r="L132" s="1004"/>
      <c r="M132" s="878"/>
      <c r="N132" s="995"/>
      <c r="O132" s="1004"/>
      <c r="P132" s="999"/>
      <c r="Q132" s="918"/>
      <c r="R132" s="461"/>
      <c r="S132" s="461"/>
      <c r="T132" s="464"/>
      <c r="U132" s="464"/>
      <c r="V132" s="664"/>
    </row>
    <row r="133" spans="1:23" s="1" customFormat="1" ht="7.5" customHeight="1">
      <c r="A133" s="912"/>
      <c r="B133" s="943"/>
      <c r="C133" s="925"/>
      <c r="D133" s="1398"/>
      <c r="E133" s="76"/>
      <c r="F133" s="459"/>
      <c r="G133" s="16"/>
      <c r="H133" s="995"/>
      <c r="I133" s="1004"/>
      <c r="J133" s="999"/>
      <c r="K133" s="878"/>
      <c r="L133" s="1004"/>
      <c r="M133" s="878"/>
      <c r="N133" s="995"/>
      <c r="O133" s="1004"/>
      <c r="P133" s="999"/>
      <c r="Q133" s="918"/>
      <c r="R133" s="461"/>
      <c r="S133" s="461"/>
      <c r="T133" s="464"/>
      <c r="U133" s="464"/>
      <c r="V133" s="664"/>
    </row>
    <row r="134" spans="1:23" s="1" customFormat="1" ht="15" customHeight="1">
      <c r="A134" s="912"/>
      <c r="B134" s="933"/>
      <c r="C134" s="925"/>
      <c r="D134" s="1352" t="s">
        <v>176</v>
      </c>
      <c r="E134" s="76"/>
      <c r="F134" s="459"/>
      <c r="G134" s="25"/>
      <c r="H134" s="254"/>
      <c r="I134" s="1005"/>
      <c r="J134" s="693"/>
      <c r="K134" s="247"/>
      <c r="L134" s="1005"/>
      <c r="M134" s="247"/>
      <c r="N134" s="254"/>
      <c r="O134" s="1005"/>
      <c r="P134" s="693"/>
      <c r="Q134" s="549" t="s">
        <v>171</v>
      </c>
      <c r="R134" s="281">
        <v>90</v>
      </c>
      <c r="S134" s="281">
        <v>90</v>
      </c>
      <c r="T134" s="475" t="s">
        <v>200</v>
      </c>
      <c r="U134" s="989"/>
      <c r="V134" s="664"/>
    </row>
    <row r="135" spans="1:23" s="1" customFormat="1" ht="15" customHeight="1">
      <c r="A135" s="912"/>
      <c r="B135" s="933"/>
      <c r="C135" s="925"/>
      <c r="D135" s="1362"/>
      <c r="E135" s="76"/>
      <c r="F135" s="459"/>
      <c r="G135" s="19"/>
      <c r="H135" s="159"/>
      <c r="I135" s="250"/>
      <c r="J135" s="279"/>
      <c r="K135" s="249"/>
      <c r="L135" s="250"/>
      <c r="M135" s="249"/>
      <c r="N135" s="159"/>
      <c r="O135" s="250"/>
      <c r="P135" s="279"/>
      <c r="Q135" s="935" t="s">
        <v>201</v>
      </c>
      <c r="R135" s="299">
        <v>14</v>
      </c>
      <c r="S135" s="299"/>
      <c r="T135" s="476"/>
      <c r="U135" s="989"/>
      <c r="V135" s="664"/>
      <c r="W135" s="306"/>
    </row>
    <row r="136" spans="1:23" s="1" customFormat="1" ht="26.25" customHeight="1">
      <c r="A136" s="912"/>
      <c r="B136" s="933"/>
      <c r="C136" s="925"/>
      <c r="D136" s="1362"/>
      <c r="E136" s="76"/>
      <c r="F136" s="459"/>
      <c r="G136" s="19"/>
      <c r="H136" s="159"/>
      <c r="I136" s="250"/>
      <c r="J136" s="279"/>
      <c r="K136" s="249"/>
      <c r="L136" s="250"/>
      <c r="M136" s="249"/>
      <c r="N136" s="159"/>
      <c r="O136" s="250"/>
      <c r="P136" s="279"/>
      <c r="Q136" s="723" t="s">
        <v>211</v>
      </c>
      <c r="R136" s="233">
        <v>1</v>
      </c>
      <c r="S136" s="233"/>
      <c r="T136" s="718"/>
      <c r="U136" s="989"/>
      <c r="V136" s="664"/>
      <c r="W136" s="306"/>
    </row>
    <row r="137" spans="1:23" s="1" customFormat="1" ht="18.75" customHeight="1">
      <c r="A137" s="912"/>
      <c r="B137" s="933"/>
      <c r="C137" s="925"/>
      <c r="D137" s="1394" t="s">
        <v>137</v>
      </c>
      <c r="E137" s="76"/>
      <c r="F137" s="459"/>
      <c r="G137" s="19"/>
      <c r="H137" s="159"/>
      <c r="I137" s="250"/>
      <c r="J137" s="279"/>
      <c r="K137" s="249"/>
      <c r="L137" s="250"/>
      <c r="M137" s="249"/>
      <c r="N137" s="159"/>
      <c r="O137" s="250"/>
      <c r="P137" s="279"/>
      <c r="Q137" s="1396" t="s">
        <v>172</v>
      </c>
      <c r="R137" s="299">
        <v>100</v>
      </c>
      <c r="S137" s="299"/>
      <c r="T137" s="300"/>
      <c r="U137" s="51"/>
      <c r="V137" s="664"/>
      <c r="W137" s="306"/>
    </row>
    <row r="138" spans="1:23" s="1" customFormat="1" ht="20.25" customHeight="1">
      <c r="A138" s="912"/>
      <c r="B138" s="933"/>
      <c r="C138" s="925"/>
      <c r="D138" s="1395"/>
      <c r="E138" s="76"/>
      <c r="F138" s="459"/>
      <c r="G138" s="19"/>
      <c r="H138" s="159"/>
      <c r="I138" s="250"/>
      <c r="J138" s="279"/>
      <c r="K138" s="249"/>
      <c r="L138" s="250"/>
      <c r="M138" s="249"/>
      <c r="N138" s="159"/>
      <c r="O138" s="250"/>
      <c r="P138" s="279"/>
      <c r="Q138" s="1397"/>
      <c r="R138" s="299"/>
      <c r="S138" s="299"/>
      <c r="T138" s="300"/>
      <c r="U138" s="51"/>
      <c r="V138" s="664"/>
      <c r="W138" s="306"/>
    </row>
    <row r="139" spans="1:23" s="1" customFormat="1" ht="30.75" customHeight="1">
      <c r="A139" s="912"/>
      <c r="B139" s="933"/>
      <c r="C139" s="925"/>
      <c r="D139" s="936" t="s">
        <v>210</v>
      </c>
      <c r="E139" s="76"/>
      <c r="F139" s="459"/>
      <c r="G139" s="19"/>
      <c r="H139" s="159"/>
      <c r="I139" s="250"/>
      <c r="J139" s="279"/>
      <c r="K139" s="879"/>
      <c r="L139" s="1007"/>
      <c r="M139" s="879"/>
      <c r="N139" s="997"/>
      <c r="O139" s="1007"/>
      <c r="P139" s="1003"/>
      <c r="Q139" s="691" t="s">
        <v>209</v>
      </c>
      <c r="R139" s="245">
        <v>100</v>
      </c>
      <c r="S139" s="570"/>
      <c r="T139" s="571"/>
      <c r="U139" s="990"/>
      <c r="V139" s="689"/>
      <c r="W139" s="306"/>
    </row>
    <row r="140" spans="1:23" s="1" customFormat="1" ht="26.25" customHeight="1">
      <c r="A140" s="912"/>
      <c r="B140" s="933"/>
      <c r="C140" s="925"/>
      <c r="D140" s="936" t="s">
        <v>208</v>
      </c>
      <c r="E140" s="76"/>
      <c r="F140" s="459"/>
      <c r="G140" s="19"/>
      <c r="H140" s="159"/>
      <c r="I140" s="250"/>
      <c r="J140" s="279"/>
      <c r="K140" s="249"/>
      <c r="L140" s="250"/>
      <c r="M140" s="249"/>
      <c r="N140" s="159"/>
      <c r="O140" s="250"/>
      <c r="P140" s="279"/>
      <c r="Q140" s="234" t="s">
        <v>173</v>
      </c>
      <c r="R140" s="281">
        <v>70</v>
      </c>
      <c r="S140" s="281">
        <v>100</v>
      </c>
      <c r="T140" s="310"/>
      <c r="U140" s="51"/>
      <c r="V140" s="664"/>
      <c r="W140" s="306"/>
    </row>
    <row r="141" spans="1:23" s="1" customFormat="1" ht="15" customHeight="1">
      <c r="A141" s="912"/>
      <c r="B141" s="933"/>
      <c r="C141" s="925"/>
      <c r="D141" s="1342" t="s">
        <v>219</v>
      </c>
      <c r="E141" s="76"/>
      <c r="F141" s="459"/>
      <c r="G141" s="19"/>
      <c r="H141" s="159"/>
      <c r="I141" s="250"/>
      <c r="J141" s="279"/>
      <c r="K141" s="159"/>
      <c r="L141" s="250"/>
      <c r="M141" s="279"/>
      <c r="N141" s="249"/>
      <c r="O141" s="250"/>
      <c r="P141" s="279"/>
      <c r="Q141" s="234" t="s">
        <v>212</v>
      </c>
      <c r="R141" s="281">
        <v>1</v>
      </c>
      <c r="S141" s="281"/>
      <c r="T141" s="310"/>
      <c r="U141" s="51"/>
      <c r="W141" s="306"/>
    </row>
    <row r="142" spans="1:23" s="1" customFormat="1" ht="27" customHeight="1">
      <c r="A142" s="912"/>
      <c r="B142" s="933"/>
      <c r="C142" s="925"/>
      <c r="D142" s="1391"/>
      <c r="E142" s="76"/>
      <c r="F142" s="459"/>
      <c r="G142" s="19"/>
      <c r="H142" s="159"/>
      <c r="I142" s="250"/>
      <c r="J142" s="279"/>
      <c r="K142" s="159"/>
      <c r="L142" s="250"/>
      <c r="M142" s="279"/>
      <c r="N142" s="249"/>
      <c r="O142" s="250"/>
      <c r="P142" s="279"/>
      <c r="Q142" s="232" t="s">
        <v>213</v>
      </c>
      <c r="R142" s="233">
        <v>30</v>
      </c>
      <c r="S142" s="233">
        <v>100</v>
      </c>
      <c r="T142" s="309"/>
      <c r="U142" s="51"/>
      <c r="V142" s="758"/>
      <c r="W142" s="306"/>
    </row>
    <row r="143" spans="1:23" s="1" customFormat="1" ht="15.75" customHeight="1">
      <c r="A143" s="912"/>
      <c r="B143" s="933"/>
      <c r="C143" s="925"/>
      <c r="D143" s="1342" t="s">
        <v>165</v>
      </c>
      <c r="E143" s="76"/>
      <c r="F143" s="459"/>
      <c r="G143" s="19"/>
      <c r="H143" s="159"/>
      <c r="I143" s="250"/>
      <c r="J143" s="279"/>
      <c r="K143" s="159"/>
      <c r="L143" s="250"/>
      <c r="M143" s="249"/>
      <c r="N143" s="159"/>
      <c r="O143" s="250"/>
      <c r="P143" s="279"/>
      <c r="Q143" s="1315" t="s">
        <v>174</v>
      </c>
      <c r="R143" s="307"/>
      <c r="S143" s="281">
        <v>30</v>
      </c>
      <c r="T143" s="310">
        <v>100</v>
      </c>
      <c r="U143" s="51"/>
      <c r="V143" s="758"/>
      <c r="W143" s="306"/>
    </row>
    <row r="144" spans="1:23" s="1" customFormat="1" ht="14.25" customHeight="1">
      <c r="A144" s="912"/>
      <c r="B144" s="933"/>
      <c r="C144" s="925"/>
      <c r="D144" s="1284"/>
      <c r="E144" s="76"/>
      <c r="F144" s="459"/>
      <c r="G144" s="19"/>
      <c r="H144" s="996"/>
      <c r="I144" s="1006"/>
      <c r="J144" s="1000"/>
      <c r="K144" s="676"/>
      <c r="L144" s="1006"/>
      <c r="M144" s="676"/>
      <c r="N144" s="159"/>
      <c r="O144" s="250"/>
      <c r="P144" s="279"/>
      <c r="Q144" s="1392"/>
      <c r="R144" s="285"/>
      <c r="S144" s="299"/>
      <c r="T144" s="300"/>
      <c r="U144" s="51"/>
      <c r="V144" s="664"/>
      <c r="W144" s="306"/>
    </row>
    <row r="145" spans="1:23" s="42" customFormat="1" ht="15.75" customHeight="1" thickBot="1">
      <c r="A145" s="912"/>
      <c r="B145" s="933"/>
      <c r="C145" s="914"/>
      <c r="D145" s="457"/>
      <c r="E145" s="876"/>
      <c r="F145" s="284"/>
      <c r="G145" s="528" t="s">
        <v>49</v>
      </c>
      <c r="H145" s="90">
        <f>SUM(H131:H144)</f>
        <v>316.8</v>
      </c>
      <c r="I145" s="228">
        <f>SUM(I131:I144)</f>
        <v>316.8</v>
      </c>
      <c r="J145" s="227">
        <f>SUM(J131:J144)</f>
        <v>0</v>
      </c>
      <c r="K145" s="90">
        <f t="shared" ref="K145:L145" si="37">SUM(K131:K144)</f>
        <v>220</v>
      </c>
      <c r="L145" s="228">
        <f t="shared" si="37"/>
        <v>220</v>
      </c>
      <c r="M145" s="227">
        <f t="shared" ref="M145:P145" si="38">SUM(M131:M144)</f>
        <v>0</v>
      </c>
      <c r="N145" s="90">
        <f t="shared" ref="N145:O145" si="39">SUM(N131:N144)</f>
        <v>400</v>
      </c>
      <c r="O145" s="228">
        <f t="shared" si="39"/>
        <v>400</v>
      </c>
      <c r="P145" s="227">
        <f t="shared" si="38"/>
        <v>0</v>
      </c>
      <c r="Q145" s="919"/>
      <c r="R145" s="962"/>
      <c r="S145" s="462"/>
      <c r="T145" s="932"/>
      <c r="U145" s="932"/>
      <c r="V145" s="671"/>
    </row>
    <row r="146" spans="1:23" s="4" customFormat="1" ht="15" customHeight="1">
      <c r="A146" s="1417" t="s">
        <v>13</v>
      </c>
      <c r="B146" s="1418" t="s">
        <v>28</v>
      </c>
      <c r="C146" s="1419" t="s">
        <v>22</v>
      </c>
      <c r="D146" s="1420" t="s">
        <v>124</v>
      </c>
      <c r="E146" s="1423"/>
      <c r="F146" s="1426" t="s">
        <v>54</v>
      </c>
      <c r="G146" s="51" t="s">
        <v>20</v>
      </c>
      <c r="H146" s="156"/>
      <c r="I146" s="125"/>
      <c r="J146" s="168"/>
      <c r="K146" s="229"/>
      <c r="L146" s="125"/>
      <c r="M146" s="229"/>
      <c r="N146" s="156"/>
      <c r="O146" s="125"/>
      <c r="P146" s="168"/>
      <c r="Q146" s="225"/>
      <c r="R146" s="208"/>
      <c r="S146" s="208"/>
      <c r="T146" s="205"/>
      <c r="U146" s="205"/>
      <c r="V146" s="666"/>
      <c r="W146" s="29"/>
    </row>
    <row r="147" spans="1:23" s="4" customFormat="1" ht="10.5" customHeight="1">
      <c r="A147" s="1373"/>
      <c r="B147" s="1375"/>
      <c r="C147" s="1377"/>
      <c r="D147" s="1421"/>
      <c r="E147" s="1424"/>
      <c r="F147" s="1427"/>
      <c r="G147" s="51"/>
      <c r="H147" s="88"/>
      <c r="I147" s="126"/>
      <c r="J147" s="164"/>
      <c r="K147" s="154"/>
      <c r="L147" s="126"/>
      <c r="M147" s="154"/>
      <c r="N147" s="88"/>
      <c r="O147" s="126"/>
      <c r="P147" s="164"/>
      <c r="Q147" s="1336"/>
      <c r="R147" s="209"/>
      <c r="S147" s="209"/>
      <c r="T147" s="206"/>
      <c r="U147" s="206"/>
      <c r="V147" s="666"/>
    </row>
    <row r="148" spans="1:23" s="1" customFormat="1" ht="21" customHeight="1" thickBot="1">
      <c r="A148" s="1374"/>
      <c r="B148" s="1376"/>
      <c r="C148" s="1378"/>
      <c r="D148" s="1422"/>
      <c r="E148" s="1425"/>
      <c r="F148" s="1428"/>
      <c r="G148" s="52" t="s">
        <v>49</v>
      </c>
      <c r="H148" s="90">
        <f t="shared" ref="H148" si="40">H147+H146</f>
        <v>0</v>
      </c>
      <c r="I148" s="228">
        <f t="shared" ref="I148:P148" si="41">I147+I146</f>
        <v>0</v>
      </c>
      <c r="J148" s="227">
        <f t="shared" ref="J148:L148" si="42">J147+J146</f>
        <v>0</v>
      </c>
      <c r="K148" s="354">
        <f t="shared" si="42"/>
        <v>0</v>
      </c>
      <c r="L148" s="228">
        <f t="shared" si="42"/>
        <v>0</v>
      </c>
      <c r="M148" s="354">
        <f t="shared" si="41"/>
        <v>0</v>
      </c>
      <c r="N148" s="90">
        <f t="shared" ref="N148:O148" si="43">N147+N146</f>
        <v>0</v>
      </c>
      <c r="O148" s="228">
        <f t="shared" si="43"/>
        <v>0</v>
      </c>
      <c r="P148" s="227">
        <f t="shared" si="41"/>
        <v>0</v>
      </c>
      <c r="Q148" s="1406"/>
      <c r="R148" s="462"/>
      <c r="S148" s="462"/>
      <c r="T148" s="434"/>
      <c r="U148" s="434"/>
      <c r="V148" s="664"/>
    </row>
    <row r="149" spans="1:23" s="1" customFormat="1" ht="13.5" thickBot="1">
      <c r="A149" s="45" t="s">
        <v>13</v>
      </c>
      <c r="B149" s="49" t="s">
        <v>28</v>
      </c>
      <c r="C149" s="1383" t="s">
        <v>73</v>
      </c>
      <c r="D149" s="1384"/>
      <c r="E149" s="1384"/>
      <c r="F149" s="1384"/>
      <c r="G149" s="1407"/>
      <c r="H149" s="127">
        <f>H148+H145</f>
        <v>316.8</v>
      </c>
      <c r="I149" s="501">
        <f>I148+I145</f>
        <v>316.8</v>
      </c>
      <c r="J149" s="537">
        <f>J148+J145</f>
        <v>0</v>
      </c>
      <c r="K149" s="127">
        <f t="shared" ref="K149:L149" si="44">K148+K145</f>
        <v>220</v>
      </c>
      <c r="L149" s="501">
        <f t="shared" si="44"/>
        <v>220</v>
      </c>
      <c r="M149" s="537">
        <f t="shared" ref="M149:P149" si="45">M148+M145</f>
        <v>0</v>
      </c>
      <c r="N149" s="127">
        <f t="shared" ref="N149:O149" si="46">N148+N145</f>
        <v>400</v>
      </c>
      <c r="O149" s="501">
        <f t="shared" si="46"/>
        <v>400</v>
      </c>
      <c r="P149" s="537">
        <f t="shared" si="45"/>
        <v>0</v>
      </c>
      <c r="Q149" s="1408"/>
      <c r="R149" s="1409"/>
      <c r="S149" s="1409"/>
      <c r="T149" s="1409"/>
      <c r="U149" s="1410"/>
      <c r="V149" s="664"/>
    </row>
    <row r="150" spans="1:23" s="4" customFormat="1" ht="13.5" thickBot="1">
      <c r="A150" s="45" t="s">
        <v>13</v>
      </c>
      <c r="B150" s="1411" t="s">
        <v>78</v>
      </c>
      <c r="C150" s="1412"/>
      <c r="D150" s="1412"/>
      <c r="E150" s="1412"/>
      <c r="F150" s="1412"/>
      <c r="G150" s="1413"/>
      <c r="H150" s="91">
        <f t="shared" ref="H150:P150" si="47">SUM(H149,H116,H106,H129,)</f>
        <v>15175.399999999996</v>
      </c>
      <c r="I150" s="502">
        <f t="shared" si="47"/>
        <v>15240.999999999998</v>
      </c>
      <c r="J150" s="519">
        <f t="shared" si="47"/>
        <v>65.600000000000719</v>
      </c>
      <c r="K150" s="91">
        <f t="shared" si="47"/>
        <v>15407.7</v>
      </c>
      <c r="L150" s="502">
        <f t="shared" si="47"/>
        <v>15452</v>
      </c>
      <c r="M150" s="1002">
        <f t="shared" si="47"/>
        <v>44.299999999999983</v>
      </c>
      <c r="N150" s="519">
        <f t="shared" si="47"/>
        <v>12526.5</v>
      </c>
      <c r="O150" s="502">
        <f t="shared" si="47"/>
        <v>12571.3</v>
      </c>
      <c r="P150" s="519">
        <f t="shared" si="47"/>
        <v>44.799999999999983</v>
      </c>
      <c r="Q150" s="1414"/>
      <c r="R150" s="1415"/>
      <c r="S150" s="1415"/>
      <c r="T150" s="1415"/>
      <c r="U150" s="1416"/>
      <c r="V150" s="666"/>
    </row>
    <row r="151" spans="1:23" s="4" customFormat="1" ht="13.5" thickBot="1">
      <c r="A151" s="55" t="s">
        <v>26</v>
      </c>
      <c r="B151" s="1465" t="s">
        <v>79</v>
      </c>
      <c r="C151" s="1466"/>
      <c r="D151" s="1466"/>
      <c r="E151" s="1466"/>
      <c r="F151" s="1466"/>
      <c r="G151" s="1467"/>
      <c r="H151" s="92">
        <f t="shared" ref="H151" si="48">H150</f>
        <v>15175.399999999996</v>
      </c>
      <c r="I151" s="212">
        <f t="shared" ref="I151:P151" si="49">I150</f>
        <v>15240.999999999998</v>
      </c>
      <c r="J151" s="1001">
        <f t="shared" ref="J151:L151" si="50">J150</f>
        <v>65.600000000000719</v>
      </c>
      <c r="K151" s="92">
        <f t="shared" si="50"/>
        <v>15407.7</v>
      </c>
      <c r="L151" s="212">
        <f t="shared" si="50"/>
        <v>15452</v>
      </c>
      <c r="M151" s="1001">
        <f t="shared" si="49"/>
        <v>44.299999999999983</v>
      </c>
      <c r="N151" s="211">
        <f t="shared" ref="N151:O151" si="51">N150</f>
        <v>12526.5</v>
      </c>
      <c r="O151" s="212">
        <f t="shared" si="51"/>
        <v>12571.3</v>
      </c>
      <c r="P151" s="211">
        <f t="shared" si="49"/>
        <v>44.799999999999983</v>
      </c>
      <c r="Q151" s="1468"/>
      <c r="R151" s="1469"/>
      <c r="S151" s="1469"/>
      <c r="T151" s="1469"/>
      <c r="U151" s="1470"/>
      <c r="V151" s="666"/>
    </row>
    <row r="152" spans="1:23" s="29" customFormat="1" ht="12.75">
      <c r="A152" s="146"/>
      <c r="B152" s="56"/>
      <c r="C152" s="56"/>
      <c r="D152" s="56"/>
      <c r="E152" s="56"/>
      <c r="F152" s="56"/>
      <c r="G152" s="56"/>
      <c r="H152" s="226"/>
      <c r="I152" s="226"/>
      <c r="J152" s="226"/>
      <c r="K152" s="226"/>
      <c r="L152" s="226"/>
      <c r="M152" s="226"/>
      <c r="N152" s="226"/>
      <c r="O152" s="226"/>
      <c r="P152" s="226"/>
      <c r="Q152" s="146"/>
      <c r="R152" s="146"/>
      <c r="S152" s="146"/>
      <c r="T152" s="146"/>
      <c r="U152" s="146"/>
      <c r="V152" s="666"/>
    </row>
    <row r="153" spans="1:23" s="4" customFormat="1" ht="18.75" customHeight="1">
      <c r="A153" s="40"/>
      <c r="B153" s="56"/>
      <c r="C153" s="1399" t="s">
        <v>80</v>
      </c>
      <c r="D153" s="1399"/>
      <c r="E153" s="1399"/>
      <c r="F153" s="1399"/>
      <c r="G153" s="1399"/>
      <c r="H153" s="956"/>
      <c r="I153" s="956"/>
      <c r="J153" s="956"/>
      <c r="K153" s="956"/>
      <c r="L153" s="956"/>
      <c r="M153" s="956"/>
      <c r="N153" s="956"/>
      <c r="O153" s="956"/>
      <c r="P153" s="956"/>
      <c r="Q153" s="50"/>
      <c r="R153" s="920"/>
      <c r="S153" s="920"/>
      <c r="T153" s="920"/>
      <c r="U153" s="920"/>
      <c r="V153" s="666"/>
    </row>
    <row r="154" spans="1:23" s="4" customFormat="1" ht="12" customHeight="1" thickBot="1">
      <c r="A154" s="40"/>
      <c r="B154" s="37"/>
      <c r="C154" s="37"/>
      <c r="D154" s="37"/>
      <c r="E154" s="57"/>
      <c r="F154" s="58"/>
      <c r="G154" s="50"/>
      <c r="H154" s="50"/>
      <c r="I154" s="50"/>
      <c r="J154" s="50"/>
      <c r="K154" s="50"/>
      <c r="L154" s="50"/>
      <c r="M154" s="50"/>
      <c r="N154" s="50"/>
      <c r="O154" s="50"/>
      <c r="P154" s="50"/>
      <c r="Q154" s="50"/>
      <c r="R154" s="920"/>
      <c r="S154" s="920"/>
      <c r="T154" s="920"/>
      <c r="U154" s="920"/>
      <c r="V154" s="666"/>
    </row>
    <row r="155" spans="1:23" s="4" customFormat="1" ht="83.25" customHeight="1" thickBot="1">
      <c r="A155" s="59"/>
      <c r="B155" s="59"/>
      <c r="C155" s="1400" t="s">
        <v>81</v>
      </c>
      <c r="D155" s="1401"/>
      <c r="E155" s="1401"/>
      <c r="F155" s="1401"/>
      <c r="G155" s="1402"/>
      <c r="H155" s="504" t="s">
        <v>228</v>
      </c>
      <c r="I155" s="505" t="s">
        <v>248</v>
      </c>
      <c r="J155" s="506" t="s">
        <v>177</v>
      </c>
      <c r="K155" s="507" t="s">
        <v>140</v>
      </c>
      <c r="L155" s="505" t="s">
        <v>245</v>
      </c>
      <c r="M155" s="506" t="s">
        <v>177</v>
      </c>
      <c r="N155" s="507" t="s">
        <v>180</v>
      </c>
      <c r="O155" s="505" t="s">
        <v>246</v>
      </c>
      <c r="P155" s="506" t="s">
        <v>177</v>
      </c>
      <c r="Q155" s="40"/>
      <c r="R155" s="58"/>
      <c r="S155" s="58"/>
      <c r="T155" s="58"/>
      <c r="U155" s="58"/>
      <c r="V155" s="666"/>
    </row>
    <row r="156" spans="1:23" s="4" customFormat="1" ht="12.75">
      <c r="A156" s="59"/>
      <c r="B156" s="59"/>
      <c r="C156" s="1403" t="s">
        <v>82</v>
      </c>
      <c r="D156" s="1404"/>
      <c r="E156" s="1404"/>
      <c r="F156" s="1404"/>
      <c r="G156" s="1405"/>
      <c r="H156" s="443">
        <f>H157+H165+H166+H167+H168</f>
        <v>15010.399999999998</v>
      </c>
      <c r="I156" s="510">
        <f>I157+I165+I166+I167+I168</f>
        <v>15076</v>
      </c>
      <c r="J156" s="1030">
        <f>J157+J165+J166+J167+J168+J164</f>
        <v>65.600000000000719</v>
      </c>
      <c r="K156" s="443">
        <f>K157+K165+K166+K167+K168</f>
        <v>15239.300000000001</v>
      </c>
      <c r="L156" s="510">
        <f t="shared" ref="L156:P156" si="52">L157+L165+L166+L167+L168</f>
        <v>15283.6</v>
      </c>
      <c r="M156" s="1008">
        <f t="shared" si="52"/>
        <v>44.299999999999983</v>
      </c>
      <c r="N156" s="443">
        <f t="shared" si="52"/>
        <v>12412.7</v>
      </c>
      <c r="O156" s="510">
        <f t="shared" si="52"/>
        <v>12457.5</v>
      </c>
      <c r="P156" s="1008">
        <f t="shared" si="52"/>
        <v>44.799999999999983</v>
      </c>
      <c r="Q156" s="146"/>
      <c r="R156" s="146"/>
      <c r="S156" s="146"/>
      <c r="T156" s="146"/>
      <c r="U156" s="146"/>
      <c r="V156" s="666"/>
    </row>
    <row r="157" spans="1:23" s="4" customFormat="1" ht="12.75" customHeight="1">
      <c r="A157" s="59"/>
      <c r="B157" s="59"/>
      <c r="C157" s="1453" t="s">
        <v>83</v>
      </c>
      <c r="D157" s="1454"/>
      <c r="E157" s="1454"/>
      <c r="F157" s="1454"/>
      <c r="G157" s="1455"/>
      <c r="H157" s="527">
        <f>SUM(H158:H164)</f>
        <v>14375.699999999999</v>
      </c>
      <c r="I157" s="511">
        <f>SUM(I158:I164)</f>
        <v>14439.1</v>
      </c>
      <c r="J157" s="1031">
        <f>SUM(J158:J164)</f>
        <v>63.400000000000716</v>
      </c>
      <c r="K157" s="527">
        <f t="shared" ref="K157:L157" si="53">SUM(K158:K164)</f>
        <v>15239.300000000001</v>
      </c>
      <c r="L157" s="511">
        <f t="shared" si="53"/>
        <v>15283.6</v>
      </c>
      <c r="M157" s="478">
        <f t="shared" ref="M157:P157" si="54">SUM(M158:M164)</f>
        <v>44.299999999999983</v>
      </c>
      <c r="N157" s="527">
        <f t="shared" ref="N157:O157" si="55">SUM(N158:N164)</f>
        <v>12412.7</v>
      </c>
      <c r="O157" s="511">
        <f t="shared" si="55"/>
        <v>12457.5</v>
      </c>
      <c r="P157" s="478">
        <f t="shared" si="54"/>
        <v>44.799999999999983</v>
      </c>
      <c r="Q157" s="146"/>
      <c r="R157" s="146"/>
      <c r="S157" s="146"/>
      <c r="T157" s="146"/>
      <c r="U157" s="146"/>
      <c r="V157" s="666"/>
    </row>
    <row r="158" spans="1:23" s="4" customFormat="1" ht="12.75" customHeight="1">
      <c r="A158" s="59"/>
      <c r="B158" s="59"/>
      <c r="C158" s="1438" t="s">
        <v>84</v>
      </c>
      <c r="D158" s="1439"/>
      <c r="E158" s="1439"/>
      <c r="F158" s="1439"/>
      <c r="G158" s="1440"/>
      <c r="H158" s="525">
        <f>SUMIF(G12:G151,"SB",H12:H151)</f>
        <v>13650.199999999999</v>
      </c>
      <c r="I158" s="512">
        <f>SUMIF(G12:G151,"SB",I12:I151)</f>
        <v>13713.6</v>
      </c>
      <c r="J158" s="479">
        <f>SUMIF(G12:G151,"SB",J12:J151)</f>
        <v>63.400000000000716</v>
      </c>
      <c r="K158" s="525">
        <f>SUMIF(G15:G151,"SB",K15:K151)</f>
        <v>15196.100000000002</v>
      </c>
      <c r="L158" s="512">
        <f>SUMIF(G15:G151,"SB",L15:L151)</f>
        <v>15240.400000000001</v>
      </c>
      <c r="M158" s="479">
        <f>SUMIF(G15:G151,"SB",M15:M151)</f>
        <v>44.299999999999983</v>
      </c>
      <c r="N158" s="525">
        <f>SUMIF(G15:G151,"SB",N15:N151)</f>
        <v>12369.500000000002</v>
      </c>
      <c r="O158" s="512">
        <f>SUMIF(G15:G151,"SB",O15:O151)</f>
        <v>12414.300000000001</v>
      </c>
      <c r="P158" s="479">
        <f>SUMIF(G15:G151,"SB",P15:P151)</f>
        <v>44.799999999999983</v>
      </c>
      <c r="Q158" s="40"/>
      <c r="R158" s="58"/>
      <c r="S158" s="58"/>
      <c r="T158" s="58"/>
      <c r="U158" s="58"/>
      <c r="V158" s="666"/>
    </row>
    <row r="159" spans="1:23" s="4" customFormat="1" ht="12.75" customHeight="1">
      <c r="A159" s="59"/>
      <c r="B159" s="59"/>
      <c r="C159" s="1456" t="s">
        <v>85</v>
      </c>
      <c r="D159" s="1457"/>
      <c r="E159" s="1457"/>
      <c r="F159" s="1457"/>
      <c r="G159" s="1458"/>
      <c r="H159" s="525">
        <f>SUMIF(G12:G151,"SB(VR)",H12:H151)</f>
        <v>10</v>
      </c>
      <c r="I159" s="512">
        <f>SUMIF(G12:G151,"SB(VR)",I12:I151)</f>
        <v>10</v>
      </c>
      <c r="J159" s="479">
        <f>SUMIF(G12:G151,"SB(VR)",J12:J151)</f>
        <v>0</v>
      </c>
      <c r="K159" s="525">
        <f>SUMIF(G15:G151,"SB(VR)",K15:K151)</f>
        <v>0</v>
      </c>
      <c r="L159" s="512">
        <f>SUMIF(G15:G151,"SB(VR)",L15:L151)</f>
        <v>0</v>
      </c>
      <c r="M159" s="479">
        <f>SUMIF(G15:G151,"SB(VR)",M15:M151)</f>
        <v>0</v>
      </c>
      <c r="N159" s="525">
        <f>SUMIF(G15:G151,"SB(VR)",N15:N151)</f>
        <v>0</v>
      </c>
      <c r="O159" s="512">
        <f>SUMIF(G15:G151,"SB(VR)",O15:O151)</f>
        <v>0</v>
      </c>
      <c r="P159" s="479">
        <f>SUMIF(G15:G151,"SB(VR)",P15:P151)</f>
        <v>0</v>
      </c>
      <c r="Q159" s="40"/>
      <c r="R159" s="58"/>
      <c r="S159" s="58"/>
      <c r="T159" s="58"/>
      <c r="U159" s="58"/>
      <c r="V159" s="666"/>
    </row>
    <row r="160" spans="1:23" s="4" customFormat="1" ht="12.75" customHeight="1">
      <c r="A160" s="59"/>
      <c r="B160" s="59"/>
      <c r="C160" s="1459" t="s">
        <v>86</v>
      </c>
      <c r="D160" s="1460"/>
      <c r="E160" s="1460"/>
      <c r="F160" s="1460"/>
      <c r="G160" s="1461"/>
      <c r="H160" s="525">
        <f>SUMIF(G14:G151,"SB(VB)",H14:H151)</f>
        <v>545.49999999999989</v>
      </c>
      <c r="I160" s="512">
        <f>SUMIF(G14:G151,"SB(VB)",I14:I151)</f>
        <v>545.49999999999989</v>
      </c>
      <c r="J160" s="479">
        <f>SUMIF(G14:G151,"SB(VB)",J14:J151)</f>
        <v>0</v>
      </c>
      <c r="K160" s="525">
        <f>SUMIF(G14:G151,"SB(VB)",K14:K151)</f>
        <v>5.4</v>
      </c>
      <c r="L160" s="512">
        <f>SUMIF(G14:G151,"SB(VB)",L14:L151)</f>
        <v>5.4</v>
      </c>
      <c r="M160" s="479">
        <f>SUMIF(G14:G151,"SB(VB)",M14:M151)</f>
        <v>0</v>
      </c>
      <c r="N160" s="525">
        <f>SUMIF(G14:G151,"SB(VB)",N14:N151)</f>
        <v>5.4</v>
      </c>
      <c r="O160" s="512">
        <f>SUMIF(G14:G151,"SB(VB)",O14:O151)</f>
        <v>5.4</v>
      </c>
      <c r="P160" s="479">
        <f>SUMIF(G14:G151,"SB(VB)",P14:P151)</f>
        <v>0</v>
      </c>
      <c r="Q160" s="40"/>
      <c r="R160" s="58"/>
      <c r="S160" s="58"/>
      <c r="T160" s="58"/>
      <c r="U160" s="58"/>
      <c r="V160" s="666"/>
    </row>
    <row r="161" spans="1:22" s="4" customFormat="1" ht="12.75" customHeight="1">
      <c r="A161" s="59"/>
      <c r="B161" s="59"/>
      <c r="C161" s="1459" t="s">
        <v>87</v>
      </c>
      <c r="D161" s="1460"/>
      <c r="E161" s="1460"/>
      <c r="F161" s="1460"/>
      <c r="G161" s="1461"/>
      <c r="H161" s="525">
        <f>SUMIF(F14:F151,"SB(P)",H14:H151)</f>
        <v>0</v>
      </c>
      <c r="I161" s="512">
        <f>SUMIF(G14:G151,"SB(P)",I14:I151)</f>
        <v>0</v>
      </c>
      <c r="J161" s="479">
        <f>SUMIF(G14:G151,"SB(P)",J14:J151)</f>
        <v>0</v>
      </c>
      <c r="K161" s="525">
        <f>SUMIF(G14:G151,"SB(P)",K14:K151)</f>
        <v>0</v>
      </c>
      <c r="L161" s="512">
        <f>SUMIF(G14:G151,"SB(P)",L14:L151)</f>
        <v>0</v>
      </c>
      <c r="M161" s="479">
        <f>SUMIF(G14:G151,"SB(P)",M14:M151)</f>
        <v>0</v>
      </c>
      <c r="N161" s="525">
        <f>SUMIF(G14:G151,"SB(P)",N14:N151)</f>
        <v>0</v>
      </c>
      <c r="O161" s="512">
        <f>SUMIF(G14:G151,"SB(P)",O14:O151)</f>
        <v>0</v>
      </c>
      <c r="P161" s="479">
        <f>SUMIF(G14:G151,"SB(P)",P14:P151)</f>
        <v>0</v>
      </c>
      <c r="Q161" s="50"/>
      <c r="R161" s="920"/>
      <c r="S161" s="920"/>
      <c r="T161" s="920"/>
      <c r="U161" s="920"/>
      <c r="V161" s="666"/>
    </row>
    <row r="162" spans="1:22" s="1" customFormat="1" ht="15" customHeight="1">
      <c r="A162" s="59"/>
      <c r="B162" s="59"/>
      <c r="C162" s="1462" t="s">
        <v>88</v>
      </c>
      <c r="D162" s="1463"/>
      <c r="E162" s="1463"/>
      <c r="F162" s="1463"/>
      <c r="G162" s="1464"/>
      <c r="H162" s="525">
        <f>SUMIF(G15:G151,"SB(SP)",H15:H151)</f>
        <v>150</v>
      </c>
      <c r="I162" s="512">
        <f>SUMIF(G15:G151,"SB(SP)",I15:I151)</f>
        <v>150</v>
      </c>
      <c r="J162" s="479">
        <f>SUMIF(G15:G151,"SB(SP)",J15:J151)</f>
        <v>0</v>
      </c>
      <c r="K162" s="525">
        <f>SUMIF(G15:G151,"SB(SP)",K15:K151)</f>
        <v>37.799999999999997</v>
      </c>
      <c r="L162" s="512">
        <f>SUMIF(G15:G151,"SB(SP)",L15:L151)</f>
        <v>37.799999999999997</v>
      </c>
      <c r="M162" s="479">
        <f>SUMIF(G15:G151,"SB(SP)",M15:M151)</f>
        <v>0</v>
      </c>
      <c r="N162" s="525">
        <f>SUMIF(G15:G151,"SB(SP)",N15:N151)</f>
        <v>37.799999999999997</v>
      </c>
      <c r="O162" s="512">
        <f>SUMIF(G15:G151,"SB(SP)",O15:O151)</f>
        <v>37.799999999999997</v>
      </c>
      <c r="P162" s="479">
        <f>SUMIF(G15:G151,"SB(SP)",P15:P151)</f>
        <v>0</v>
      </c>
      <c r="Q162" s="59"/>
      <c r="R162" s="60"/>
      <c r="S162" s="60"/>
      <c r="T162" s="60"/>
      <c r="U162" s="60"/>
      <c r="V162" s="664"/>
    </row>
    <row r="163" spans="1:22" s="1" customFormat="1" ht="25.5" customHeight="1">
      <c r="A163" s="59"/>
      <c r="B163" s="59"/>
      <c r="C163" s="1435" t="s">
        <v>237</v>
      </c>
      <c r="D163" s="1449"/>
      <c r="E163" s="1449"/>
      <c r="F163" s="1449"/>
      <c r="G163" s="1449"/>
      <c r="H163" s="509">
        <f>SUMIF(G7:G143,"SB(ES)",H7:H143)</f>
        <v>0</v>
      </c>
      <c r="I163" s="513">
        <f>SUMIF(G7:G143,"SB(ES)",I7:I143)</f>
        <v>0</v>
      </c>
      <c r="J163" s="1009">
        <f>SUMIF(G7:G143,"SB(ES)",J7:J143)</f>
        <v>0</v>
      </c>
      <c r="K163" s="509">
        <f>SUMIF(G7:G143,"SB(ES)",K7:K143)</f>
        <v>0</v>
      </c>
      <c r="L163" s="513">
        <f>SUMIF(G7:G143,"SB(ES)",L7:L143)</f>
        <v>0</v>
      </c>
      <c r="M163" s="1009">
        <f>SUMIF(G7:G143,"SB(ES)",M7:M143)</f>
        <v>0</v>
      </c>
      <c r="N163" s="509">
        <f>SUMIF(G7:G143,"SB(ES)",N7:N143)</f>
        <v>0</v>
      </c>
      <c r="O163" s="513">
        <f>SUMIF(G7:G143,"SB(ES)",O7:O143)</f>
        <v>0</v>
      </c>
      <c r="P163" s="1009">
        <f>SUMIF(G7:G143,"SB(ES)",P7:P143)</f>
        <v>0</v>
      </c>
      <c r="Q163" s="59"/>
      <c r="R163" s="60"/>
      <c r="S163" s="60"/>
      <c r="T163" s="60"/>
      <c r="U163" s="60"/>
      <c r="V163" s="664"/>
    </row>
    <row r="164" spans="1:22" s="1" customFormat="1" ht="27" customHeight="1">
      <c r="A164" s="59"/>
      <c r="B164" s="59"/>
      <c r="C164" s="1456" t="s">
        <v>222</v>
      </c>
      <c r="D164" s="1487"/>
      <c r="E164" s="1487"/>
      <c r="F164" s="1487"/>
      <c r="G164" s="1488"/>
      <c r="H164" s="1073">
        <f>SUMIF(G7:G144,"SB(KPP)",H7:H144)</f>
        <v>20</v>
      </c>
      <c r="I164" s="1074">
        <f>SUMIF(G7:G144,"SB(KPP)",I7:I144)</f>
        <v>20</v>
      </c>
      <c r="J164" s="1075">
        <f>SUMIF(G7:G144,"SB(KPP)",J7:J144)</f>
        <v>0</v>
      </c>
      <c r="K164" s="509">
        <f>SUMIF(G8:G144,"SB(KPP)",K8:K144)</f>
        <v>0</v>
      </c>
      <c r="L164" s="513">
        <f>SUMIF(G8:G144,"SB(KPP)",L8:L144)</f>
        <v>0</v>
      </c>
      <c r="M164" s="1009">
        <f>SUMIF(G8:G144,"SB(KPP)",M8:M144)</f>
        <v>0</v>
      </c>
      <c r="N164" s="509">
        <f>SUMIF(G8:G144,"SB(KPP)",N8:N144)</f>
        <v>0</v>
      </c>
      <c r="O164" s="513">
        <f>SUMIF(G8:G144,"SB(KPP)",O8:O144)</f>
        <v>0</v>
      </c>
      <c r="P164" s="1009">
        <f>SUMIF(G8:G144,"SB(KPP)",P8:P144)</f>
        <v>0</v>
      </c>
      <c r="Q164" s="59"/>
      <c r="R164" s="60"/>
      <c r="S164" s="60"/>
      <c r="T164" s="60"/>
      <c r="U164" s="60"/>
      <c r="V164" s="664"/>
    </row>
    <row r="165" spans="1:22" s="1" customFormat="1" ht="12.75" customHeight="1">
      <c r="A165" s="59"/>
      <c r="B165" s="59"/>
      <c r="C165" s="1450" t="s">
        <v>89</v>
      </c>
      <c r="D165" s="1451"/>
      <c r="E165" s="1451"/>
      <c r="F165" s="1451"/>
      <c r="G165" s="1452"/>
      <c r="H165" s="526">
        <f>SUMIF(G8:G151,"SB(L)",H8:H151)</f>
        <v>453.90000000000003</v>
      </c>
      <c r="I165" s="514">
        <f>SUMIF(G8:G151,"SB(L)",I8:I151)</f>
        <v>456.1</v>
      </c>
      <c r="J165" s="481">
        <f>SUMIF(G8:G151,"SB(L)",J8:J151)</f>
        <v>2.1999999999999993</v>
      </c>
      <c r="K165" s="526">
        <f>SUMIF(G23:G153,"SB(L)",K23:K153)</f>
        <v>0</v>
      </c>
      <c r="L165" s="514">
        <f>SUMIF(G23:G151,"SB(L)",L23:L151)</f>
        <v>0</v>
      </c>
      <c r="M165" s="481">
        <f>SUMIF(G23:G153,"SB(L)",M23:M153)</f>
        <v>0</v>
      </c>
      <c r="N165" s="526">
        <f>SUMIF(G23:G149,"SB(L)",N23:N149)</f>
        <v>0</v>
      </c>
      <c r="O165" s="514">
        <f>SUMIF(G23:G149,"SB(L)",O23:O149)</f>
        <v>0</v>
      </c>
      <c r="P165" s="481">
        <f>SUMIF(G23:G149,"SB(L)",P23:P149)</f>
        <v>0</v>
      </c>
      <c r="Q165" s="59"/>
      <c r="R165" s="60"/>
      <c r="S165" s="60"/>
      <c r="T165" s="60"/>
      <c r="U165" s="60"/>
      <c r="V165" s="664"/>
    </row>
    <row r="166" spans="1:22" s="1" customFormat="1" ht="12.75" customHeight="1">
      <c r="A166" s="59"/>
      <c r="B166" s="59"/>
      <c r="C166" s="1450" t="s">
        <v>90</v>
      </c>
      <c r="D166" s="1451"/>
      <c r="E166" s="1451"/>
      <c r="F166" s="1451"/>
      <c r="G166" s="1452"/>
      <c r="H166" s="526">
        <f>SUMIF(G9:G151,"SB(SPL)",H9:H151)</f>
        <v>158.5</v>
      </c>
      <c r="I166" s="514">
        <f>SUMIF(G9:G151,"SB(SPL)",I9:I151)</f>
        <v>158.5</v>
      </c>
      <c r="J166" s="481">
        <f>SUMIF(G9:G151,"SB(SPL)",J9:J151)</f>
        <v>0</v>
      </c>
      <c r="K166" s="526">
        <f>SUMIF(G22:G151,"SB(SPL)",K22:K151)</f>
        <v>0</v>
      </c>
      <c r="L166" s="514">
        <f>SUMIF(G22:G151,"SB(SPL)",L22:L151)</f>
        <v>0</v>
      </c>
      <c r="M166" s="481">
        <f>SUMIF(G22:G151,"SB(SPL)",M22:M151)</f>
        <v>0</v>
      </c>
      <c r="N166" s="526">
        <f>SUMIF(G22:G151,"SB(SPL)",N22:N151)</f>
        <v>0</v>
      </c>
      <c r="O166" s="514">
        <f>SUMIF(G22:G151,"SB(SPL)",O22:O151)</f>
        <v>0</v>
      </c>
      <c r="P166" s="481">
        <f>SUMIF(G22:G151,"SB(SPL)",P22:P151)</f>
        <v>0</v>
      </c>
      <c r="Q166" s="59"/>
      <c r="R166" s="60"/>
      <c r="S166" s="60"/>
      <c r="T166" s="60"/>
      <c r="U166" s="60"/>
      <c r="V166" s="664"/>
    </row>
    <row r="167" spans="1:22" s="1" customFormat="1" ht="12.75" customHeight="1">
      <c r="A167" s="59"/>
      <c r="B167" s="59"/>
      <c r="C167" s="1450" t="s">
        <v>91</v>
      </c>
      <c r="D167" s="1451"/>
      <c r="E167" s="1451"/>
      <c r="F167" s="1451"/>
      <c r="G167" s="1452"/>
      <c r="H167" s="526">
        <f>SUMIF(G9:G151,"SB(VRL)",H9:H151)</f>
        <v>22.3</v>
      </c>
      <c r="I167" s="514">
        <f>SUMIF(G9:G151,"SB(VRL)",I9:I151)</f>
        <v>22.3</v>
      </c>
      <c r="J167" s="481">
        <f>SUMIF(G9:G151,"SB(VRL)",J9:J151)</f>
        <v>0</v>
      </c>
      <c r="K167" s="526">
        <f>SUMIF(G10:G151,"SB(VRL)",K9:K151)</f>
        <v>0</v>
      </c>
      <c r="L167" s="514">
        <f>SUMIF(G9:G151,"SB(VRL)",L9:L151)</f>
        <v>0</v>
      </c>
      <c r="M167" s="481">
        <f>SUMIF(G9:G151,"SB(VRL)",M9:M151)</f>
        <v>0</v>
      </c>
      <c r="N167" s="526">
        <f>SUMIF(G9:G151,"SB(VRL)",N9:N151)</f>
        <v>0</v>
      </c>
      <c r="O167" s="514">
        <f>SUMIF(G9:G151,"SB(VRL)",O9:O151)</f>
        <v>0</v>
      </c>
      <c r="P167" s="481">
        <f>SUMIF(G9:G151,"SB(VRL)",P9:P151)</f>
        <v>0</v>
      </c>
      <c r="Q167" s="59"/>
      <c r="R167" s="60"/>
      <c r="S167" s="60"/>
      <c r="T167" s="60"/>
      <c r="U167" s="60"/>
      <c r="V167" s="664"/>
    </row>
    <row r="168" spans="1:22" s="1" customFormat="1" ht="13.5" customHeight="1">
      <c r="A168" s="59"/>
      <c r="B168" s="59"/>
      <c r="C168" s="1450" t="s">
        <v>97</v>
      </c>
      <c r="D168" s="1451"/>
      <c r="E168" s="1451"/>
      <c r="F168" s="1451"/>
      <c r="G168" s="1452"/>
      <c r="H168" s="526">
        <f>SUMIF(G9:G151,"SB(ŽPL)",H9:H151)</f>
        <v>0</v>
      </c>
      <c r="I168" s="514">
        <f>SUMIF(G9:G151,"SB(ŽPL)",I9:I151)</f>
        <v>0</v>
      </c>
      <c r="J168" s="481">
        <f>SUMIF(G9:G151,"SB(ŽPL)",J9:J151)</f>
        <v>0</v>
      </c>
      <c r="K168" s="526">
        <f>SUMIF(G23:G151,"SB(ŽPL)",K23:K151)</f>
        <v>0</v>
      </c>
      <c r="L168" s="514">
        <f>SUMIF(G23:G151,"SB(ŽPL)",L23:L151)</f>
        <v>0</v>
      </c>
      <c r="M168" s="481">
        <f>SUMIF(G23:G151,"SB(ŽPL)",M23:M151)</f>
        <v>0</v>
      </c>
      <c r="N168" s="526">
        <f>SUMIF(G23:G151,"SB(ŽPL)",N23:N151)</f>
        <v>0</v>
      </c>
      <c r="O168" s="514">
        <f>SUMIF(G23:G151,"SB(ŽPL)",O23:O151)</f>
        <v>0</v>
      </c>
      <c r="P168" s="481">
        <f>SUMIF(G23:G151,"SB(ŽPL)",P23:P151)</f>
        <v>0</v>
      </c>
      <c r="Q168" s="59"/>
      <c r="R168" s="60"/>
      <c r="S168" s="60"/>
      <c r="T168" s="60"/>
      <c r="U168" s="60"/>
      <c r="V168" s="664"/>
    </row>
    <row r="169" spans="1:22" s="1" customFormat="1" ht="12.75" customHeight="1">
      <c r="A169" s="295"/>
      <c r="B169" s="295"/>
      <c r="C169" s="1432" t="s">
        <v>92</v>
      </c>
      <c r="D169" s="1433"/>
      <c r="E169" s="1433"/>
      <c r="F169" s="1433"/>
      <c r="G169" s="1434"/>
      <c r="H169" s="444">
        <f t="shared" ref="H169:P169" si="56">H171+H170</f>
        <v>165</v>
      </c>
      <c r="I169" s="515">
        <f t="shared" si="56"/>
        <v>165</v>
      </c>
      <c r="J169" s="508">
        <f t="shared" si="56"/>
        <v>0</v>
      </c>
      <c r="K169" s="444">
        <f t="shared" si="56"/>
        <v>168.4</v>
      </c>
      <c r="L169" s="515">
        <f t="shared" si="56"/>
        <v>168.4</v>
      </c>
      <c r="M169" s="508">
        <f t="shared" si="56"/>
        <v>0</v>
      </c>
      <c r="N169" s="444">
        <f t="shared" si="56"/>
        <v>113.8</v>
      </c>
      <c r="O169" s="515">
        <f t="shared" si="56"/>
        <v>113.8</v>
      </c>
      <c r="P169" s="508">
        <f t="shared" si="56"/>
        <v>0</v>
      </c>
      <c r="Q169" s="59"/>
      <c r="R169" s="60"/>
      <c r="S169" s="60"/>
      <c r="T169" s="60"/>
      <c r="U169" s="60"/>
      <c r="V169" s="664"/>
    </row>
    <row r="170" spans="1:22" s="50" customFormat="1">
      <c r="A170" s="480"/>
      <c r="B170" s="424"/>
      <c r="C170" s="1435" t="s">
        <v>158</v>
      </c>
      <c r="D170" s="1436"/>
      <c r="E170" s="1436"/>
      <c r="F170" s="1436"/>
      <c r="G170" s="1437"/>
      <c r="H170" s="525">
        <f>SUMIF(G7:G151,"ES",H7:H151)</f>
        <v>165</v>
      </c>
      <c r="I170" s="512">
        <f>SUMIF(G7:G151,"ES",I7:I151)</f>
        <v>165</v>
      </c>
      <c r="J170" s="479">
        <f>SUMIF(G7:G151,"ES",J7:J151)</f>
        <v>0</v>
      </c>
      <c r="K170" s="525">
        <f>SUMIF(G45:G151,"ES",K45:K151)</f>
        <v>168.4</v>
      </c>
      <c r="L170" s="512">
        <f>SUMIF(G45:G151,"ES",L45:L151)</f>
        <v>168.4</v>
      </c>
      <c r="M170" s="479">
        <f>SUMIF(G45:G151,"ES",M45:M151)</f>
        <v>0</v>
      </c>
      <c r="N170" s="525">
        <f>SUMIF(G45:G150,"ES",N45:N150)</f>
        <v>113.8</v>
      </c>
      <c r="O170" s="512">
        <f>SUMIF(G45:G150,"ES",O45:O150)</f>
        <v>113.8</v>
      </c>
      <c r="P170" s="479">
        <f>SUMIF(G45:G150,"ES",P45:P150)</f>
        <v>0</v>
      </c>
      <c r="Q170" s="295"/>
      <c r="R170" s="59"/>
      <c r="S170" s="59"/>
      <c r="T170" s="59"/>
      <c r="U170" s="59"/>
      <c r="V170" s="665"/>
    </row>
    <row r="171" spans="1:22" s="1" customFormat="1" ht="16.5" customHeight="1">
      <c r="A171" s="295"/>
      <c r="B171" s="295"/>
      <c r="C171" s="1438" t="s">
        <v>93</v>
      </c>
      <c r="D171" s="1439"/>
      <c r="E171" s="1439"/>
      <c r="F171" s="1439"/>
      <c r="G171" s="1440"/>
      <c r="H171" s="525">
        <f>SUMIF(G15:G151,"LRVB",H15:H151)</f>
        <v>0</v>
      </c>
      <c r="I171" s="512">
        <f>SUMIF(G15:G151,"LRVB",I15:I151)</f>
        <v>0</v>
      </c>
      <c r="J171" s="479">
        <f>SUMIF(G15:G151,"LRVB",J15:J151)</f>
        <v>0</v>
      </c>
      <c r="K171" s="525">
        <f>SUMIF(G15:G151,"LRVB",K15:K151)</f>
        <v>0</v>
      </c>
      <c r="L171" s="512">
        <f>SUMIF(G15:G151,"LRVB",L15:L151)</f>
        <v>0</v>
      </c>
      <c r="M171" s="479">
        <f>SUMIF(G15:G151,"LRVB",M15:M151)</f>
        <v>0</v>
      </c>
      <c r="N171" s="525">
        <f>SUMIF(G15:G151,"LRVB",N15:N151)</f>
        <v>0</v>
      </c>
      <c r="O171" s="512">
        <f>SUMIF(G15:G151,"LRVB",O15:O151)</f>
        <v>0</v>
      </c>
      <c r="P171" s="479">
        <f>SUMIF(G15:G151,"LRVB",P15:P151)</f>
        <v>0</v>
      </c>
      <c r="Q171" s="295"/>
      <c r="R171" s="60"/>
      <c r="S171" s="60"/>
      <c r="T171" s="60"/>
      <c r="U171" s="60"/>
      <c r="V171" s="664"/>
    </row>
    <row r="172" spans="1:22" s="1" customFormat="1" ht="13.5" customHeight="1" thickBot="1">
      <c r="A172" s="295"/>
      <c r="B172" s="295"/>
      <c r="C172" s="1441" t="s">
        <v>94</v>
      </c>
      <c r="D172" s="1442"/>
      <c r="E172" s="1442"/>
      <c r="F172" s="1442"/>
      <c r="G172" s="1443"/>
      <c r="H172" s="445">
        <f t="shared" ref="H172:P172" si="57">H169+H156</f>
        <v>15175.399999999998</v>
      </c>
      <c r="I172" s="516">
        <f t="shared" si="57"/>
        <v>15241</v>
      </c>
      <c r="J172" s="1010">
        <f t="shared" si="57"/>
        <v>65.600000000000719</v>
      </c>
      <c r="K172" s="445">
        <f t="shared" si="57"/>
        <v>15407.7</v>
      </c>
      <c r="L172" s="516">
        <f t="shared" si="57"/>
        <v>15452</v>
      </c>
      <c r="M172" s="1010">
        <f t="shared" si="57"/>
        <v>44.299999999999983</v>
      </c>
      <c r="N172" s="445">
        <f t="shared" si="57"/>
        <v>12526.5</v>
      </c>
      <c r="O172" s="516">
        <f t="shared" si="57"/>
        <v>12571.3</v>
      </c>
      <c r="P172" s="1010">
        <f t="shared" si="57"/>
        <v>44.799999999999983</v>
      </c>
      <c r="Q172" s="295"/>
      <c r="R172" s="60"/>
      <c r="S172" s="60"/>
      <c r="T172" s="60"/>
      <c r="U172" s="60"/>
      <c r="V172" s="664"/>
    </row>
    <row r="173" spans="1:22" s="62" customFormat="1" ht="11.25">
      <c r="A173" s="61"/>
      <c r="B173" s="61"/>
      <c r="C173" s="61"/>
      <c r="D173" s="61"/>
      <c r="E173" s="61"/>
      <c r="F173" s="61"/>
      <c r="G173" s="61"/>
      <c r="H173" s="69"/>
      <c r="I173" s="69"/>
      <c r="J173" s="69"/>
      <c r="K173" s="69"/>
      <c r="L173" s="69"/>
      <c r="M173" s="69"/>
      <c r="N173" s="69"/>
      <c r="O173" s="69"/>
      <c r="P173" s="69"/>
      <c r="Q173" s="87"/>
      <c r="R173" s="61"/>
      <c r="S173" s="61"/>
      <c r="T173" s="61"/>
      <c r="U173" s="61"/>
      <c r="V173" s="673"/>
    </row>
    <row r="174" spans="1:22" s="62" customFormat="1" ht="12.75">
      <c r="A174" s="61"/>
      <c r="B174" s="61"/>
      <c r="C174" s="61"/>
      <c r="D174" s="59"/>
      <c r="E174" s="1225" t="s">
        <v>236</v>
      </c>
      <c r="F174" s="1225"/>
      <c r="G174" s="1225"/>
      <c r="H174" s="1225"/>
      <c r="I174" s="1225"/>
      <c r="J174" s="1225"/>
      <c r="K174" s="1225"/>
      <c r="L174" s="1225"/>
      <c r="M174" s="1225"/>
      <c r="N174" s="1225"/>
      <c r="O174" s="1225"/>
      <c r="P174" s="1225"/>
      <c r="Q174" s="87"/>
      <c r="R174" s="64"/>
      <c r="S174" s="64"/>
      <c r="T174" s="64"/>
      <c r="U174" s="64"/>
      <c r="V174" s="673"/>
    </row>
    <row r="175" spans="1:22" s="62" customFormat="1" ht="12.75">
      <c r="A175" s="61"/>
      <c r="B175" s="61"/>
      <c r="C175" s="61"/>
      <c r="D175" s="59"/>
      <c r="E175" s="63"/>
      <c r="F175" s="64"/>
      <c r="G175" s="61"/>
      <c r="H175" s="61"/>
      <c r="I175" s="61"/>
      <c r="J175" s="61"/>
      <c r="K175" s="61"/>
      <c r="L175" s="61"/>
      <c r="M175" s="61"/>
      <c r="N175" s="61"/>
      <c r="O175" s="61"/>
      <c r="P175" s="61"/>
      <c r="Q175" s="61"/>
      <c r="R175" s="64"/>
      <c r="S175" s="64"/>
      <c r="T175" s="64"/>
      <c r="U175" s="64"/>
      <c r="V175" s="673"/>
    </row>
    <row r="176" spans="1:22">
      <c r="H176" s="84"/>
      <c r="I176" s="84"/>
      <c r="J176" s="84"/>
      <c r="K176" s="84"/>
      <c r="L176" s="84"/>
      <c r="M176" s="84"/>
      <c r="N176" s="84"/>
      <c r="O176" s="84"/>
      <c r="P176" s="84"/>
    </row>
    <row r="177" spans="8:16">
      <c r="H177" s="84"/>
      <c r="I177" s="84"/>
      <c r="J177" s="84"/>
      <c r="K177" s="84"/>
      <c r="L177" s="84"/>
      <c r="M177" s="84"/>
      <c r="N177" s="84"/>
      <c r="O177" s="84"/>
      <c r="P177" s="84"/>
    </row>
    <row r="178" spans="8:16">
      <c r="H178" s="153"/>
      <c r="I178" s="153"/>
      <c r="J178" s="153"/>
      <c r="K178" s="153"/>
      <c r="L178" s="153"/>
      <c r="M178" s="153"/>
      <c r="N178" s="153"/>
      <c r="O178" s="153"/>
      <c r="P178" s="153"/>
    </row>
  </sheetData>
  <mergeCells count="180">
    <mergeCell ref="U15:U19"/>
    <mergeCell ref="U20:U22"/>
    <mergeCell ref="U63:U66"/>
    <mergeCell ref="P8:P10"/>
    <mergeCell ref="Q9:Q10"/>
    <mergeCell ref="D4:Q4"/>
    <mergeCell ref="D5:Q5"/>
    <mergeCell ref="Q7:U7"/>
    <mergeCell ref="A11:U11"/>
    <mergeCell ref="A12:U12"/>
    <mergeCell ref="B13:U13"/>
    <mergeCell ref="C14:U14"/>
    <mergeCell ref="A8:A10"/>
    <mergeCell ref="B8:B10"/>
    <mergeCell ref="C8:C10"/>
    <mergeCell ref="D8:D10"/>
    <mergeCell ref="E8:E10"/>
    <mergeCell ref="F8:F10"/>
    <mergeCell ref="G8:G10"/>
    <mergeCell ref="I8:I10"/>
    <mergeCell ref="M8:M10"/>
    <mergeCell ref="D15:D31"/>
    <mergeCell ref="A23:A24"/>
    <mergeCell ref="B23:B24"/>
    <mergeCell ref="C23:C24"/>
    <mergeCell ref="Q26:Q27"/>
    <mergeCell ref="R26:R27"/>
    <mergeCell ref="S35:S37"/>
    <mergeCell ref="U35:U37"/>
    <mergeCell ref="A38:A40"/>
    <mergeCell ref="B38:B40"/>
    <mergeCell ref="C38:C40"/>
    <mergeCell ref="D38:D39"/>
    <mergeCell ref="E38:E40"/>
    <mergeCell ref="F38:F40"/>
    <mergeCell ref="S26:S27"/>
    <mergeCell ref="U26:U27"/>
    <mergeCell ref="Q29:Q30"/>
    <mergeCell ref="A35:A37"/>
    <mergeCell ref="B35:B37"/>
    <mergeCell ref="C35:C37"/>
    <mergeCell ref="D35:D37"/>
    <mergeCell ref="E35:E37"/>
    <mergeCell ref="F35:F37"/>
    <mergeCell ref="Q35:Q37"/>
    <mergeCell ref="T26:T27"/>
    <mergeCell ref="T35:T37"/>
    <mergeCell ref="U28:U29"/>
    <mergeCell ref="S41:S43"/>
    <mergeCell ref="T41:T43"/>
    <mergeCell ref="A44:A45"/>
    <mergeCell ref="B44:B45"/>
    <mergeCell ref="C44:C45"/>
    <mergeCell ref="D44:D45"/>
    <mergeCell ref="E44:E45"/>
    <mergeCell ref="F44:F45"/>
    <mergeCell ref="A41:A43"/>
    <mergeCell ref="B41:B43"/>
    <mergeCell ref="C41:C43"/>
    <mergeCell ref="D41:D43"/>
    <mergeCell ref="E41:E43"/>
    <mergeCell ref="F41:F43"/>
    <mergeCell ref="U47:U54"/>
    <mergeCell ref="F63:F66"/>
    <mergeCell ref="Q63:Q66"/>
    <mergeCell ref="A67:A68"/>
    <mergeCell ref="B67:B68"/>
    <mergeCell ref="C67:C68"/>
    <mergeCell ref="D67:D68"/>
    <mergeCell ref="E67:E68"/>
    <mergeCell ref="F67:F68"/>
    <mergeCell ref="D60:D61"/>
    <mergeCell ref="A63:A66"/>
    <mergeCell ref="B63:B66"/>
    <mergeCell ref="C63:C66"/>
    <mergeCell ref="D63:D66"/>
    <mergeCell ref="E63:E66"/>
    <mergeCell ref="D46:D48"/>
    <mergeCell ref="D49:D51"/>
    <mergeCell ref="Q49:Q50"/>
    <mergeCell ref="Q51:Q52"/>
    <mergeCell ref="D53:D55"/>
    <mergeCell ref="D58:D59"/>
    <mergeCell ref="U60:U61"/>
    <mergeCell ref="Q90:Q91"/>
    <mergeCell ref="Q92:Q93"/>
    <mergeCell ref="Q94:Q95"/>
    <mergeCell ref="D69:D72"/>
    <mergeCell ref="D74:D75"/>
    <mergeCell ref="Q74:Q75"/>
    <mergeCell ref="D76:D77"/>
    <mergeCell ref="Q76:Q77"/>
    <mergeCell ref="D78:D79"/>
    <mergeCell ref="D97:D98"/>
    <mergeCell ref="A100:A102"/>
    <mergeCell ref="B100:B102"/>
    <mergeCell ref="C100:C102"/>
    <mergeCell ref="D100:D102"/>
    <mergeCell ref="E100:E102"/>
    <mergeCell ref="D80:D81"/>
    <mergeCell ref="D84:D85"/>
    <mergeCell ref="D88:D93"/>
    <mergeCell ref="C106:G106"/>
    <mergeCell ref="C107:U107"/>
    <mergeCell ref="D108:D109"/>
    <mergeCell ref="E108:E113"/>
    <mergeCell ref="C116:G116"/>
    <mergeCell ref="C117:U117"/>
    <mergeCell ref="F100:F102"/>
    <mergeCell ref="A103:A105"/>
    <mergeCell ref="B103:B105"/>
    <mergeCell ref="C103:C105"/>
    <mergeCell ref="D103:D104"/>
    <mergeCell ref="Q103:Q104"/>
    <mergeCell ref="C129:G129"/>
    <mergeCell ref="C130:U130"/>
    <mergeCell ref="D131:D133"/>
    <mergeCell ref="D134:D136"/>
    <mergeCell ref="D137:D138"/>
    <mergeCell ref="Q137:Q138"/>
    <mergeCell ref="Q121:Q122"/>
    <mergeCell ref="A123:A128"/>
    <mergeCell ref="B123:B128"/>
    <mergeCell ref="C123:C128"/>
    <mergeCell ref="D123:D125"/>
    <mergeCell ref="E123:E125"/>
    <mergeCell ref="A121:A122"/>
    <mergeCell ref="B121:B122"/>
    <mergeCell ref="C121:C122"/>
    <mergeCell ref="D121:D122"/>
    <mergeCell ref="E121:E122"/>
    <mergeCell ref="F121:F122"/>
    <mergeCell ref="Q149:U149"/>
    <mergeCell ref="B150:G150"/>
    <mergeCell ref="Q150:U150"/>
    <mergeCell ref="B151:G151"/>
    <mergeCell ref="Q151:U151"/>
    <mergeCell ref="D141:D142"/>
    <mergeCell ref="D143:D144"/>
    <mergeCell ref="Q143:Q144"/>
    <mergeCell ref="A146:A148"/>
    <mergeCell ref="B146:B148"/>
    <mergeCell ref="C146:C148"/>
    <mergeCell ref="D146:D148"/>
    <mergeCell ref="E146:E148"/>
    <mergeCell ref="F146:F148"/>
    <mergeCell ref="Q147:Q148"/>
    <mergeCell ref="C164:G164"/>
    <mergeCell ref="C165:G165"/>
    <mergeCell ref="C153:G153"/>
    <mergeCell ref="C155:G155"/>
    <mergeCell ref="C156:G156"/>
    <mergeCell ref="C157:G157"/>
    <mergeCell ref="C158:G158"/>
    <mergeCell ref="C159:G159"/>
    <mergeCell ref="C149:G149"/>
    <mergeCell ref="Q97:Q98"/>
    <mergeCell ref="U41:U42"/>
    <mergeCell ref="U108:U113"/>
    <mergeCell ref="Q8:T8"/>
    <mergeCell ref="R9:T9"/>
    <mergeCell ref="D6:Q6"/>
    <mergeCell ref="C172:G172"/>
    <mergeCell ref="E174:P174"/>
    <mergeCell ref="H8:H10"/>
    <mergeCell ref="J8:J10"/>
    <mergeCell ref="K8:K10"/>
    <mergeCell ref="L8:L10"/>
    <mergeCell ref="N8:N10"/>
    <mergeCell ref="O8:O10"/>
    <mergeCell ref="C166:G166"/>
    <mergeCell ref="C167:G167"/>
    <mergeCell ref="C168:G168"/>
    <mergeCell ref="C169:G169"/>
    <mergeCell ref="C170:G170"/>
    <mergeCell ref="C171:G171"/>
    <mergeCell ref="C160:G160"/>
    <mergeCell ref="C161:G161"/>
    <mergeCell ref="C162:G162"/>
    <mergeCell ref="C163:G163"/>
  </mergeCells>
  <printOptions horizontalCentered="1"/>
  <pageMargins left="0.19685039370078741" right="0.19685039370078741" top="0.78740157480314965" bottom="0.19685039370078741" header="0" footer="0"/>
  <pageSetup paperSize="9" scale="64" orientation="landscape" r:id="rId1"/>
  <rowBreaks count="3" manualBreakCount="3">
    <brk id="40" max="20" man="1"/>
    <brk id="68" max="20" man="1"/>
    <brk id="136"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0"/>
  <sheetViews>
    <sheetView zoomScaleNormal="100" zoomScaleSheetLayoutView="100" workbookViewId="0">
      <selection activeCell="Z9" sqref="Z8:Z9"/>
    </sheetView>
  </sheetViews>
  <sheetFormatPr defaultColWidth="9.140625" defaultRowHeight="15"/>
  <cols>
    <col min="1" max="1" width="3" style="83" customWidth="1"/>
    <col min="2" max="2" width="2.7109375" style="83" customWidth="1"/>
    <col min="3" max="3" width="3" style="83" customWidth="1"/>
    <col min="4" max="4" width="2.7109375" style="83" customWidth="1"/>
    <col min="5" max="5" width="33.7109375" style="83" customWidth="1"/>
    <col min="6" max="6" width="3.140625" style="83" customWidth="1"/>
    <col min="7" max="7" width="4.28515625" style="83" customWidth="1"/>
    <col min="8" max="8" width="10.85546875" style="83" customWidth="1"/>
    <col min="9" max="9" width="9.140625" style="83"/>
    <col min="10" max="10" width="8.7109375" style="83" customWidth="1"/>
    <col min="11" max="12" width="8.5703125" style="83" customWidth="1"/>
    <col min="13" max="13" width="36.5703125" style="83" customWidth="1"/>
    <col min="14" max="16" width="4.5703125" style="83" customWidth="1"/>
    <col min="17" max="17" width="10.140625" style="83" customWidth="1"/>
    <col min="18" max="16384" width="9.140625" style="83"/>
  </cols>
  <sheetData>
    <row r="1" spans="1:16" ht="14.25" customHeight="1">
      <c r="M1" s="1510" t="s">
        <v>121</v>
      </c>
      <c r="N1" s="1511"/>
      <c r="O1" s="1511"/>
      <c r="P1" s="1511"/>
    </row>
    <row r="2" spans="1:16" s="1" customFormat="1" ht="15" customHeight="1">
      <c r="A2" s="620"/>
      <c r="B2" s="620"/>
      <c r="C2" s="620"/>
      <c r="D2" s="620"/>
      <c r="E2" s="1445" t="s">
        <v>249</v>
      </c>
      <c r="F2" s="1445"/>
      <c r="G2" s="1445"/>
      <c r="H2" s="1445"/>
      <c r="I2" s="1445"/>
      <c r="J2" s="1445"/>
      <c r="K2" s="1445"/>
      <c r="L2" s="1445"/>
      <c r="M2" s="1445"/>
      <c r="N2" s="620"/>
      <c r="O2" s="620"/>
      <c r="P2" s="620"/>
    </row>
    <row r="3" spans="1:16" s="1" customFormat="1">
      <c r="A3" s="620"/>
      <c r="B3" s="620"/>
      <c r="C3" s="620"/>
      <c r="D3" s="620"/>
      <c r="E3" s="1446" t="s">
        <v>115</v>
      </c>
      <c r="F3" s="1447"/>
      <c r="G3" s="1447"/>
      <c r="H3" s="1447"/>
      <c r="I3" s="1447"/>
      <c r="J3" s="1447"/>
      <c r="K3" s="1447"/>
      <c r="L3" s="1447"/>
      <c r="M3" s="1447"/>
      <c r="N3" s="620"/>
      <c r="O3" s="620"/>
      <c r="P3" s="620"/>
    </row>
    <row r="4" spans="1:16" s="1" customFormat="1" ht="15" customHeight="1">
      <c r="A4" s="1448" t="s">
        <v>113</v>
      </c>
      <c r="B4" s="1448"/>
      <c r="C4" s="1448"/>
      <c r="D4" s="1448"/>
      <c r="E4" s="1448"/>
      <c r="F4" s="1448"/>
      <c r="G4" s="1448"/>
      <c r="H4" s="1448"/>
      <c r="I4" s="1448"/>
      <c r="J4" s="1448"/>
      <c r="K4" s="1448"/>
      <c r="L4" s="1448"/>
      <c r="M4" s="1448"/>
      <c r="N4" s="1448"/>
      <c r="O4" s="1448"/>
      <c r="P4" s="1448"/>
    </row>
    <row r="5" spans="1:16" s="1" customFormat="1" ht="13.5" thickBot="1">
      <c r="F5" s="2"/>
      <c r="G5" s="3"/>
      <c r="M5" s="1231" t="s">
        <v>114</v>
      </c>
      <c r="N5" s="1231"/>
      <c r="O5" s="1231"/>
      <c r="P5" s="1231"/>
    </row>
    <row r="6" spans="1:16" s="50" customFormat="1" ht="36.75" customHeight="1">
      <c r="A6" s="1232" t="s">
        <v>0</v>
      </c>
      <c r="B6" s="1235" t="s">
        <v>1</v>
      </c>
      <c r="C6" s="1235" t="s">
        <v>2</v>
      </c>
      <c r="D6" s="1235" t="s">
        <v>3</v>
      </c>
      <c r="E6" s="1238" t="s">
        <v>4</v>
      </c>
      <c r="F6" s="1263" t="s">
        <v>5</v>
      </c>
      <c r="G6" s="1266" t="s">
        <v>6</v>
      </c>
      <c r="H6" s="1512" t="s">
        <v>7</v>
      </c>
      <c r="I6" s="1269" t="s">
        <v>8</v>
      </c>
      <c r="J6" s="1250" t="s">
        <v>119</v>
      </c>
      <c r="K6" s="1250" t="s">
        <v>140</v>
      </c>
      <c r="L6" s="1250" t="s">
        <v>180</v>
      </c>
      <c r="M6" s="1253" t="s">
        <v>9</v>
      </c>
      <c r="N6" s="1254"/>
      <c r="O6" s="1254"/>
      <c r="P6" s="1255"/>
    </row>
    <row r="7" spans="1:16" s="50" customFormat="1" ht="18.75" customHeight="1">
      <c r="A7" s="1233"/>
      <c r="B7" s="1236"/>
      <c r="C7" s="1236"/>
      <c r="D7" s="1236"/>
      <c r="E7" s="1239"/>
      <c r="F7" s="1264"/>
      <c r="G7" s="1267"/>
      <c r="H7" s="1513"/>
      <c r="I7" s="1270"/>
      <c r="J7" s="1251"/>
      <c r="K7" s="1251"/>
      <c r="L7" s="1251"/>
      <c r="M7" s="1256" t="s">
        <v>4</v>
      </c>
      <c r="N7" s="1258"/>
      <c r="O7" s="1258"/>
      <c r="P7" s="1259"/>
    </row>
    <row r="8" spans="1:16" s="50" customFormat="1" ht="69.75" customHeight="1" thickBot="1">
      <c r="A8" s="1234"/>
      <c r="B8" s="1237"/>
      <c r="C8" s="1237"/>
      <c r="D8" s="1237"/>
      <c r="E8" s="1240"/>
      <c r="F8" s="1265"/>
      <c r="G8" s="1268"/>
      <c r="H8" s="1514"/>
      <c r="I8" s="1271"/>
      <c r="J8" s="1252"/>
      <c r="K8" s="1252"/>
      <c r="L8" s="1252"/>
      <c r="M8" s="1257"/>
      <c r="N8" s="160" t="s">
        <v>120</v>
      </c>
      <c r="O8" s="160" t="s">
        <v>141</v>
      </c>
      <c r="P8" s="161" t="s">
        <v>181</v>
      </c>
    </row>
    <row r="9" spans="1:16" s="1" customFormat="1" ht="15.75" customHeight="1">
      <c r="A9" s="1260" t="s">
        <v>11</v>
      </c>
      <c r="B9" s="1261"/>
      <c r="C9" s="1261"/>
      <c r="D9" s="1261"/>
      <c r="E9" s="1261"/>
      <c r="F9" s="1261"/>
      <c r="G9" s="1261"/>
      <c r="H9" s="1261"/>
      <c r="I9" s="1261"/>
      <c r="J9" s="1261"/>
      <c r="K9" s="1261"/>
      <c r="L9" s="1261"/>
      <c r="M9" s="1261"/>
      <c r="N9" s="1261"/>
      <c r="O9" s="1261"/>
      <c r="P9" s="1262"/>
    </row>
    <row r="10" spans="1:16" s="1" customFormat="1" ht="14.25" customHeight="1">
      <c r="A10" s="1241" t="s">
        <v>12</v>
      </c>
      <c r="B10" s="1242"/>
      <c r="C10" s="1242"/>
      <c r="D10" s="1242"/>
      <c r="E10" s="1242"/>
      <c r="F10" s="1242"/>
      <c r="G10" s="1242"/>
      <c r="H10" s="1242"/>
      <c r="I10" s="1242"/>
      <c r="J10" s="1242"/>
      <c r="K10" s="1242"/>
      <c r="L10" s="1242"/>
      <c r="M10" s="1242"/>
      <c r="N10" s="1242"/>
      <c r="O10" s="1242"/>
      <c r="P10" s="1243"/>
    </row>
    <row r="11" spans="1:16" s="1" customFormat="1" ht="14.25" customHeight="1">
      <c r="A11" s="5" t="s">
        <v>13</v>
      </c>
      <c r="B11" s="1244" t="s">
        <v>14</v>
      </c>
      <c r="C11" s="1244"/>
      <c r="D11" s="1244"/>
      <c r="E11" s="1244"/>
      <c r="F11" s="1244"/>
      <c r="G11" s="1244"/>
      <c r="H11" s="1244"/>
      <c r="I11" s="1244"/>
      <c r="J11" s="1244"/>
      <c r="K11" s="1244"/>
      <c r="L11" s="1244"/>
      <c r="M11" s="1244"/>
      <c r="N11" s="1244"/>
      <c r="O11" s="1244"/>
      <c r="P11" s="1245"/>
    </row>
    <row r="12" spans="1:16" s="1" customFormat="1" ht="15.75" customHeight="1">
      <c r="A12" s="6" t="s">
        <v>13</v>
      </c>
      <c r="B12" s="7" t="s">
        <v>13</v>
      </c>
      <c r="C12" s="1246" t="s">
        <v>15</v>
      </c>
      <c r="D12" s="1247"/>
      <c r="E12" s="1247"/>
      <c r="F12" s="1247"/>
      <c r="G12" s="1247"/>
      <c r="H12" s="1247"/>
      <c r="I12" s="1247"/>
      <c r="J12" s="1247"/>
      <c r="K12" s="1247"/>
      <c r="L12" s="1247"/>
      <c r="M12" s="1247"/>
      <c r="N12" s="1247"/>
      <c r="O12" s="1247"/>
      <c r="P12" s="1249"/>
    </row>
    <row r="13" spans="1:16" s="4" customFormat="1" ht="25.5" customHeight="1">
      <c r="A13" s="8" t="s">
        <v>13</v>
      </c>
      <c r="B13" s="9" t="s">
        <v>13</v>
      </c>
      <c r="C13" s="363" t="s">
        <v>13</v>
      </c>
      <c r="D13" s="643"/>
      <c r="E13" s="81" t="s">
        <v>16</v>
      </c>
      <c r="F13" s="10"/>
      <c r="G13" s="72"/>
      <c r="H13" s="1026"/>
      <c r="I13" s="106"/>
      <c r="J13" s="1027"/>
      <c r="K13" s="1027"/>
      <c r="L13" s="1027"/>
      <c r="M13" s="466"/>
      <c r="N13" s="1028"/>
      <c r="O13" s="1028"/>
      <c r="P13" s="833"/>
    </row>
    <row r="14" spans="1:16" s="4" customFormat="1" ht="27" customHeight="1">
      <c r="A14" s="11"/>
      <c r="B14" s="12"/>
      <c r="C14" s="364"/>
      <c r="D14" s="617" t="s">
        <v>13</v>
      </c>
      <c r="E14" s="1311" t="s">
        <v>17</v>
      </c>
      <c r="F14" s="1520"/>
      <c r="G14" s="1522" t="s">
        <v>18</v>
      </c>
      <c r="H14" s="1523" t="s">
        <v>19</v>
      </c>
      <c r="I14" s="25" t="s">
        <v>20</v>
      </c>
      <c r="J14" s="103">
        <f>7528.8-8.4+17.6-59.8+12.7</f>
        <v>7490.9000000000005</v>
      </c>
      <c r="K14" s="103">
        <v>7561</v>
      </c>
      <c r="L14" s="103">
        <v>7682.2</v>
      </c>
      <c r="M14" s="747" t="s">
        <v>117</v>
      </c>
      <c r="N14" s="175">
        <v>438.5</v>
      </c>
      <c r="O14" s="187">
        <v>438.5</v>
      </c>
      <c r="P14" s="213">
        <v>438.5</v>
      </c>
    </row>
    <row r="15" spans="1:16" s="4" customFormat="1" ht="23.25" customHeight="1">
      <c r="A15" s="11"/>
      <c r="B15" s="12"/>
      <c r="C15" s="364"/>
      <c r="D15" s="618"/>
      <c r="E15" s="1309"/>
      <c r="F15" s="1521"/>
      <c r="G15" s="1282"/>
      <c r="H15" s="1524"/>
      <c r="I15" s="575" t="s">
        <v>20</v>
      </c>
      <c r="J15" s="269">
        <v>121.1</v>
      </c>
      <c r="K15" s="269">
        <v>121.2</v>
      </c>
      <c r="L15" s="269"/>
      <c r="M15" s="751" t="s">
        <v>204</v>
      </c>
      <c r="N15" s="576">
        <v>254</v>
      </c>
      <c r="O15" s="576" t="s">
        <v>205</v>
      </c>
      <c r="P15" s="577"/>
    </row>
    <row r="16" spans="1:16" s="4" customFormat="1" ht="15.6" customHeight="1">
      <c r="A16" s="13"/>
      <c r="B16" s="14"/>
      <c r="C16" s="365"/>
      <c r="D16" s="618"/>
      <c r="E16" s="1498"/>
      <c r="F16" s="1521"/>
      <c r="G16" s="1282"/>
      <c r="H16" s="1524"/>
      <c r="I16" s="19" t="s">
        <v>42</v>
      </c>
      <c r="J16" s="104">
        <v>10</v>
      </c>
      <c r="K16" s="104"/>
      <c r="L16" s="104"/>
      <c r="M16" s="746"/>
      <c r="N16" s="188"/>
      <c r="O16" s="176"/>
      <c r="P16" s="236"/>
    </row>
    <row r="17" spans="1:17" s="4" customFormat="1" ht="15.6" customHeight="1">
      <c r="A17" s="13"/>
      <c r="B17" s="15"/>
      <c r="C17" s="366"/>
      <c r="D17" s="618"/>
      <c r="E17" s="633"/>
      <c r="F17" s="634"/>
      <c r="G17" s="618"/>
      <c r="H17" s="1524"/>
      <c r="I17" s="19" t="s">
        <v>43</v>
      </c>
      <c r="J17" s="104">
        <v>10.199999999999999</v>
      </c>
      <c r="K17" s="104"/>
      <c r="L17" s="104"/>
      <c r="M17" s="750"/>
      <c r="N17" s="188"/>
      <c r="O17" s="176"/>
      <c r="P17" s="236"/>
    </row>
    <row r="18" spans="1:17" s="4" customFormat="1" ht="15.6" customHeight="1">
      <c r="A18" s="13"/>
      <c r="B18" s="15"/>
      <c r="C18" s="366"/>
      <c r="D18" s="618"/>
      <c r="E18" s="633"/>
      <c r="F18" s="634"/>
      <c r="G18" s="618"/>
      <c r="H18" s="1524"/>
      <c r="I18" s="19" t="s">
        <v>43</v>
      </c>
      <c r="J18" s="104">
        <v>12.1</v>
      </c>
      <c r="K18" s="104"/>
      <c r="L18" s="104"/>
      <c r="M18" s="750"/>
      <c r="N18" s="188"/>
      <c r="O18" s="176"/>
      <c r="P18" s="236"/>
    </row>
    <row r="19" spans="1:17" s="4" customFormat="1" ht="15.6" customHeight="1">
      <c r="A19" s="13"/>
      <c r="B19" s="15"/>
      <c r="C19" s="366"/>
      <c r="D19" s="618"/>
      <c r="E19" s="611"/>
      <c r="F19" s="634"/>
      <c r="G19" s="618"/>
      <c r="H19" s="1525"/>
      <c r="I19" s="16" t="s">
        <v>21</v>
      </c>
      <c r="J19" s="107">
        <f>471.8+41+28.1-0.8</f>
        <v>540.1</v>
      </c>
      <c r="K19" s="107"/>
      <c r="L19" s="517"/>
      <c r="M19" s="752"/>
      <c r="N19" s="189"/>
      <c r="O19" s="177"/>
      <c r="P19" s="237"/>
    </row>
    <row r="20" spans="1:17" s="1" customFormat="1" ht="12.75">
      <c r="A20" s="1280"/>
      <c r="B20" s="1281"/>
      <c r="C20" s="1528"/>
      <c r="D20" s="617" t="s">
        <v>22</v>
      </c>
      <c r="E20" s="1311" t="s">
        <v>217</v>
      </c>
      <c r="F20" s="410"/>
      <c r="G20" s="617" t="s">
        <v>18</v>
      </c>
      <c r="H20" s="597" t="s">
        <v>23</v>
      </c>
      <c r="I20" s="17" t="s">
        <v>20</v>
      </c>
      <c r="J20" s="103">
        <f>754.1+8.4-59.4</f>
        <v>703.1</v>
      </c>
      <c r="K20" s="103">
        <f>773.7-28.2</f>
        <v>745.5</v>
      </c>
      <c r="L20" s="103">
        <f>773.7-28.2</f>
        <v>745.5</v>
      </c>
      <c r="M20" s="483"/>
      <c r="N20" s="199"/>
      <c r="O20" s="182"/>
      <c r="P20" s="219"/>
    </row>
    <row r="21" spans="1:17" s="1" customFormat="1" ht="15.6" customHeight="1">
      <c r="A21" s="1280"/>
      <c r="B21" s="1281"/>
      <c r="C21" s="1528"/>
      <c r="D21" s="618"/>
      <c r="E21" s="1308"/>
      <c r="F21" s="438"/>
      <c r="G21" s="618"/>
      <c r="H21" s="613"/>
      <c r="I21" s="19" t="s">
        <v>24</v>
      </c>
      <c r="J21" s="104">
        <v>3.3</v>
      </c>
      <c r="K21" s="104">
        <v>3.3</v>
      </c>
      <c r="L21" s="104">
        <v>3.3</v>
      </c>
      <c r="M21" s="750"/>
      <c r="N21" s="461"/>
      <c r="O21" s="631"/>
      <c r="P21" s="626"/>
    </row>
    <row r="22" spans="1:17" s="1" customFormat="1" ht="15.6" customHeight="1">
      <c r="A22" s="1280"/>
      <c r="B22" s="1281"/>
      <c r="C22" s="1528"/>
      <c r="D22" s="618"/>
      <c r="E22" s="1308"/>
      <c r="F22" s="438"/>
      <c r="G22" s="618"/>
      <c r="H22" s="613"/>
      <c r="I22" s="19" t="s">
        <v>118</v>
      </c>
      <c r="J22" s="104">
        <v>44.3</v>
      </c>
      <c r="K22" s="104"/>
      <c r="L22" s="104"/>
      <c r="M22" s="750"/>
      <c r="N22" s="461"/>
      <c r="O22" s="631"/>
      <c r="P22" s="626"/>
    </row>
    <row r="23" spans="1:17" s="1" customFormat="1" ht="15.6" customHeight="1">
      <c r="A23" s="1280"/>
      <c r="B23" s="1281"/>
      <c r="C23" s="1528"/>
      <c r="D23" s="618"/>
      <c r="E23" s="1308"/>
      <c r="F23" s="438"/>
      <c r="G23" s="618"/>
      <c r="H23" s="613"/>
      <c r="I23" s="19"/>
      <c r="J23" s="104"/>
      <c r="K23" s="104"/>
      <c r="L23" s="104"/>
      <c r="M23" s="746"/>
      <c r="N23" s="461"/>
      <c r="O23" s="631"/>
      <c r="P23" s="626"/>
    </row>
    <row r="24" spans="1:17" s="1" customFormat="1" ht="15.95" customHeight="1">
      <c r="A24" s="1280"/>
      <c r="B24" s="1281"/>
      <c r="C24" s="1528"/>
      <c r="D24" s="643"/>
      <c r="E24" s="1308"/>
      <c r="F24" s="438"/>
      <c r="G24" s="618"/>
      <c r="H24" s="613"/>
      <c r="I24" s="16"/>
      <c r="J24" s="104"/>
      <c r="K24" s="104"/>
      <c r="L24" s="104"/>
      <c r="M24" s="447" t="s">
        <v>231</v>
      </c>
      <c r="N24" s="195">
        <v>4</v>
      </c>
      <c r="O24" s="321">
        <v>4</v>
      </c>
      <c r="P24" s="312">
        <v>4</v>
      </c>
    </row>
    <row r="25" spans="1:17" s="1" customFormat="1" ht="18" customHeight="1">
      <c r="A25" s="1280"/>
      <c r="B25" s="1281"/>
      <c r="C25" s="1528"/>
      <c r="D25" s="643"/>
      <c r="E25" s="611"/>
      <c r="F25" s="438"/>
      <c r="G25" s="618"/>
      <c r="H25" s="613"/>
      <c r="I25" s="19"/>
      <c r="J25" s="104"/>
      <c r="K25" s="104"/>
      <c r="L25" s="104"/>
      <c r="M25" s="302" t="s">
        <v>104</v>
      </c>
      <c r="N25" s="191">
        <v>21</v>
      </c>
      <c r="O25" s="318">
        <v>21</v>
      </c>
      <c r="P25" s="317">
        <v>21</v>
      </c>
    </row>
    <row r="26" spans="1:17" s="1" customFormat="1" ht="41.25" customHeight="1">
      <c r="A26" s="704"/>
      <c r="B26" s="705"/>
      <c r="C26" s="706"/>
      <c r="D26" s="703"/>
      <c r="E26" s="702"/>
      <c r="F26" s="413"/>
      <c r="G26" s="703"/>
      <c r="H26" s="707"/>
      <c r="I26" s="19" t="s">
        <v>20</v>
      </c>
      <c r="J26" s="104">
        <f>19+5.5</f>
        <v>24.5</v>
      </c>
      <c r="K26" s="104">
        <v>58</v>
      </c>
      <c r="L26" s="104">
        <v>58</v>
      </c>
      <c r="M26" s="753" t="s">
        <v>215</v>
      </c>
      <c r="N26" s="191">
        <v>4</v>
      </c>
      <c r="O26" s="318">
        <v>12</v>
      </c>
      <c r="P26" s="317">
        <v>12</v>
      </c>
    </row>
    <row r="27" spans="1:17" s="1" customFormat="1" ht="17.25" customHeight="1">
      <c r="A27" s="1118"/>
      <c r="B27" s="1121"/>
      <c r="C27" s="1124"/>
      <c r="D27" s="1122"/>
      <c r="E27" s="1120"/>
      <c r="F27" s="413"/>
      <c r="G27" s="1122"/>
      <c r="H27" s="1123"/>
      <c r="I27" s="19"/>
      <c r="J27" s="104"/>
      <c r="K27" s="104"/>
      <c r="L27" s="104"/>
      <c r="M27" s="753" t="s">
        <v>252</v>
      </c>
      <c r="N27" s="191">
        <v>122</v>
      </c>
      <c r="O27" s="318"/>
      <c r="P27" s="317"/>
    </row>
    <row r="28" spans="1:17" s="1" customFormat="1" ht="27.75" customHeight="1">
      <c r="A28" s="621"/>
      <c r="B28" s="622"/>
      <c r="C28" s="624"/>
      <c r="D28" s="599"/>
      <c r="E28" s="611"/>
      <c r="F28" s="413"/>
      <c r="G28" s="618"/>
      <c r="H28" s="613"/>
      <c r="I28" s="19"/>
      <c r="J28" s="107"/>
      <c r="K28" s="107"/>
      <c r="L28" s="107"/>
      <c r="M28" s="288" t="s">
        <v>184</v>
      </c>
      <c r="N28" s="542" t="s">
        <v>182</v>
      </c>
      <c r="O28" s="543" t="s">
        <v>182</v>
      </c>
      <c r="P28" s="544" t="s">
        <v>182</v>
      </c>
    </row>
    <row r="29" spans="1:17" s="1" customFormat="1" ht="28.5" customHeight="1">
      <c r="A29" s="23"/>
      <c r="B29" s="608"/>
      <c r="C29" s="624"/>
      <c r="D29" s="362" t="s">
        <v>26</v>
      </c>
      <c r="E29" s="1529" t="s">
        <v>218</v>
      </c>
      <c r="F29" s="406"/>
      <c r="G29" s="1018" t="s">
        <v>18</v>
      </c>
      <c r="H29" s="1515" t="s">
        <v>45</v>
      </c>
      <c r="I29" s="407" t="s">
        <v>20</v>
      </c>
      <c r="J29" s="103">
        <f>108-13</f>
        <v>95</v>
      </c>
      <c r="K29" s="163">
        <f>108-13</f>
        <v>95</v>
      </c>
      <c r="L29" s="163">
        <f>108-13</f>
        <v>95</v>
      </c>
      <c r="M29" s="1347" t="s">
        <v>126</v>
      </c>
      <c r="N29" s="1518" t="s">
        <v>185</v>
      </c>
      <c r="O29" s="1518" t="s">
        <v>185</v>
      </c>
      <c r="P29" s="1526" t="s">
        <v>185</v>
      </c>
    </row>
    <row r="30" spans="1:17" s="1" customFormat="1" ht="21.75" customHeight="1">
      <c r="A30" s="23"/>
      <c r="B30" s="608"/>
      <c r="C30" s="624"/>
      <c r="D30" s="1016"/>
      <c r="E30" s="1530"/>
      <c r="F30" s="408"/>
      <c r="G30" s="1017"/>
      <c r="H30" s="1516"/>
      <c r="I30" s="319" t="s">
        <v>118</v>
      </c>
      <c r="J30" s="120">
        <v>6</v>
      </c>
      <c r="K30" s="164"/>
      <c r="L30" s="164"/>
      <c r="M30" s="1517"/>
      <c r="N30" s="1519"/>
      <c r="O30" s="1519"/>
      <c r="P30" s="1527"/>
      <c r="Q30" s="901"/>
    </row>
    <row r="31" spans="1:17" s="1" customFormat="1" ht="44.25" customHeight="1">
      <c r="A31" s="23"/>
      <c r="B31" s="608"/>
      <c r="C31" s="624"/>
      <c r="D31" s="360"/>
      <c r="E31" s="1398"/>
      <c r="F31" s="266"/>
      <c r="G31" s="1019"/>
      <c r="H31" s="381"/>
      <c r="I31" s="106" t="s">
        <v>20</v>
      </c>
      <c r="J31" s="108">
        <f>66.7-8.5</f>
        <v>58.2</v>
      </c>
      <c r="K31" s="165">
        <f>67-8.5</f>
        <v>58.5</v>
      </c>
      <c r="L31" s="165">
        <f>67-8.5</f>
        <v>58.5</v>
      </c>
      <c r="M31" s="1032" t="s">
        <v>152</v>
      </c>
      <c r="N31" s="1033" t="s">
        <v>123</v>
      </c>
      <c r="O31" s="1034" t="s">
        <v>123</v>
      </c>
      <c r="P31" s="1035" t="s">
        <v>123</v>
      </c>
    </row>
    <row r="32" spans="1:17" s="1" customFormat="1" ht="18" customHeight="1">
      <c r="A32" s="621"/>
      <c r="B32" s="608"/>
      <c r="C32" s="623"/>
      <c r="D32" s="717" t="s">
        <v>28</v>
      </c>
      <c r="E32" s="611" t="s">
        <v>27</v>
      </c>
      <c r="F32" s="446"/>
      <c r="G32" s="700" t="s">
        <v>18</v>
      </c>
      <c r="H32" s="696" t="s">
        <v>23</v>
      </c>
      <c r="I32" s="19" t="s">
        <v>20</v>
      </c>
      <c r="J32" s="104">
        <v>108</v>
      </c>
      <c r="K32" s="104"/>
      <c r="L32" s="104"/>
      <c r="M32" s="1313" t="s">
        <v>214</v>
      </c>
      <c r="N32" s="461">
        <f>64+11</f>
        <v>75</v>
      </c>
      <c r="O32" s="461"/>
      <c r="P32" s="699"/>
    </row>
    <row r="33" spans="1:16" s="1" customFormat="1" ht="21.75" customHeight="1">
      <c r="A33" s="694"/>
      <c r="B33" s="695"/>
      <c r="C33" s="701"/>
      <c r="D33" s="697"/>
      <c r="E33" s="698"/>
      <c r="F33" s="446"/>
      <c r="G33" s="700"/>
      <c r="H33" s="696"/>
      <c r="I33" s="22" t="s">
        <v>118</v>
      </c>
      <c r="J33" s="1144">
        <f>44-18</f>
        <v>26</v>
      </c>
      <c r="K33" s="108"/>
      <c r="L33" s="108"/>
      <c r="M33" s="1314"/>
      <c r="N33" s="179"/>
      <c r="O33" s="192"/>
      <c r="P33" s="709"/>
    </row>
    <row r="34" spans="1:16" s="1" customFormat="1" ht="52.5" customHeight="1">
      <c r="A34" s="621"/>
      <c r="B34" s="608"/>
      <c r="C34" s="623"/>
      <c r="D34" s="600" t="s">
        <v>30</v>
      </c>
      <c r="E34" s="601" t="s">
        <v>150</v>
      </c>
      <c r="F34" s="86" t="s">
        <v>96</v>
      </c>
      <c r="G34" s="149" t="s">
        <v>18</v>
      </c>
      <c r="H34" s="135" t="s">
        <v>29</v>
      </c>
      <c r="I34" s="36" t="s">
        <v>20</v>
      </c>
      <c r="J34" s="108">
        <v>36</v>
      </c>
      <c r="K34" s="108">
        <v>36</v>
      </c>
      <c r="L34" s="108">
        <v>36</v>
      </c>
      <c r="M34" s="482" t="s">
        <v>187</v>
      </c>
      <c r="N34" s="550" t="s">
        <v>186</v>
      </c>
      <c r="O34" s="551" t="s">
        <v>186</v>
      </c>
      <c r="P34" s="552" t="s">
        <v>186</v>
      </c>
    </row>
    <row r="35" spans="1:16" s="1" customFormat="1" ht="17.25" customHeight="1">
      <c r="A35" s="1280"/>
      <c r="B35" s="1281"/>
      <c r="C35" s="1534"/>
      <c r="D35" s="362" t="s">
        <v>33</v>
      </c>
      <c r="E35" s="1311" t="s">
        <v>134</v>
      </c>
      <c r="F35" s="1535"/>
      <c r="G35" s="1522" t="s">
        <v>18</v>
      </c>
      <c r="H35" s="1515" t="s">
        <v>31</v>
      </c>
      <c r="I35" s="25" t="s">
        <v>20</v>
      </c>
      <c r="J35" s="103">
        <v>156.6</v>
      </c>
      <c r="K35" s="103">
        <v>160.30000000000001</v>
      </c>
      <c r="L35" s="103">
        <v>155.30000000000001</v>
      </c>
      <c r="M35" s="754" t="s">
        <v>32</v>
      </c>
      <c r="N35" s="194"/>
      <c r="O35" s="320">
        <v>1</v>
      </c>
      <c r="P35" s="311"/>
    </row>
    <row r="36" spans="1:16" s="1" customFormat="1" ht="28.5" customHeight="1">
      <c r="A36" s="1280"/>
      <c r="B36" s="1281"/>
      <c r="C36" s="1534"/>
      <c r="D36" s="643"/>
      <c r="E36" s="1316"/>
      <c r="F36" s="1536"/>
      <c r="G36" s="1282"/>
      <c r="H36" s="1532"/>
      <c r="I36" s="19" t="s">
        <v>118</v>
      </c>
      <c r="J36" s="104"/>
      <c r="K36" s="104"/>
      <c r="L36" s="104"/>
      <c r="M36" s="99" t="s">
        <v>144</v>
      </c>
      <c r="N36" s="539">
        <v>95.4</v>
      </c>
      <c r="O36" s="540" t="s">
        <v>188</v>
      </c>
      <c r="P36" s="541" t="s">
        <v>188</v>
      </c>
    </row>
    <row r="37" spans="1:16" s="1" customFormat="1" ht="15.75" customHeight="1">
      <c r="A37" s="1280"/>
      <c r="B37" s="1281"/>
      <c r="C37" s="1534"/>
      <c r="D37" s="643"/>
      <c r="E37" s="1316"/>
      <c r="F37" s="1536"/>
      <c r="G37" s="1282"/>
      <c r="H37" s="1532"/>
      <c r="I37" s="19"/>
      <c r="J37" s="104"/>
      <c r="K37" s="104"/>
      <c r="L37" s="104"/>
      <c r="M37" s="530" t="s">
        <v>189</v>
      </c>
      <c r="N37" s="195">
        <v>3</v>
      </c>
      <c r="O37" s="321">
        <v>3</v>
      </c>
      <c r="P37" s="312">
        <v>3</v>
      </c>
    </row>
    <row r="38" spans="1:16" s="1" customFormat="1" ht="15" customHeight="1">
      <c r="A38" s="1280"/>
      <c r="B38" s="1281"/>
      <c r="C38" s="1534"/>
      <c r="D38" s="360"/>
      <c r="E38" s="1339"/>
      <c r="F38" s="1537"/>
      <c r="G38" s="1531"/>
      <c r="H38" s="136"/>
      <c r="I38" s="22"/>
      <c r="J38" s="108"/>
      <c r="K38" s="108"/>
      <c r="L38" s="108"/>
      <c r="M38" s="531" t="s">
        <v>136</v>
      </c>
      <c r="N38" s="196">
        <v>10</v>
      </c>
      <c r="O38" s="322">
        <v>6</v>
      </c>
      <c r="P38" s="313">
        <v>8</v>
      </c>
    </row>
    <row r="39" spans="1:16" s="1" customFormat="1" ht="15.75" customHeight="1">
      <c r="A39" s="621"/>
      <c r="B39" s="622"/>
      <c r="C39" s="624"/>
      <c r="D39" s="643" t="s">
        <v>36</v>
      </c>
      <c r="E39" s="1309" t="s">
        <v>163</v>
      </c>
      <c r="F39" s="67"/>
      <c r="G39" s="618" t="s">
        <v>18</v>
      </c>
      <c r="H39" s="613" t="s">
        <v>34</v>
      </c>
      <c r="I39" s="19" t="s">
        <v>20</v>
      </c>
      <c r="J39" s="104">
        <f>39+22</f>
        <v>61</v>
      </c>
      <c r="K39" s="104">
        <v>39</v>
      </c>
      <c r="L39" s="104">
        <v>39</v>
      </c>
      <c r="M39" s="482" t="s">
        <v>35</v>
      </c>
      <c r="N39" s="197">
        <v>130</v>
      </c>
      <c r="O39" s="323">
        <v>130</v>
      </c>
      <c r="P39" s="314">
        <v>130</v>
      </c>
    </row>
    <row r="40" spans="1:16" s="1" customFormat="1" ht="30" customHeight="1">
      <c r="A40" s="621"/>
      <c r="B40" s="622"/>
      <c r="C40" s="624"/>
      <c r="D40" s="261"/>
      <c r="E40" s="1353"/>
      <c r="F40" s="20"/>
      <c r="G40" s="618"/>
      <c r="H40" s="68"/>
      <c r="I40" s="19"/>
      <c r="J40" s="110"/>
      <c r="K40" s="110"/>
      <c r="L40" s="110"/>
      <c r="M40" s="326"/>
      <c r="N40" s="198"/>
      <c r="O40" s="324"/>
      <c r="P40" s="315"/>
    </row>
    <row r="41" spans="1:16" s="1" customFormat="1" ht="27.75" customHeight="1">
      <c r="A41" s="621"/>
      <c r="B41" s="608"/>
      <c r="C41" s="623"/>
      <c r="D41" s="362" t="s">
        <v>37</v>
      </c>
      <c r="E41" s="1311" t="s">
        <v>38</v>
      </c>
      <c r="F41" s="71"/>
      <c r="G41" s="263" t="s">
        <v>18</v>
      </c>
      <c r="H41" s="1515" t="s">
        <v>39</v>
      </c>
      <c r="I41" s="25" t="s">
        <v>20</v>
      </c>
      <c r="J41" s="103">
        <v>22</v>
      </c>
      <c r="K41" s="103">
        <v>22</v>
      </c>
      <c r="L41" s="103">
        <v>22</v>
      </c>
      <c r="M41" s="404" t="s">
        <v>40</v>
      </c>
      <c r="N41" s="193">
        <v>38</v>
      </c>
      <c r="O41" s="325">
        <v>38</v>
      </c>
      <c r="P41" s="316">
        <v>38</v>
      </c>
    </row>
    <row r="42" spans="1:16" s="1" customFormat="1" ht="41.25" customHeight="1">
      <c r="A42" s="23"/>
      <c r="B42" s="608"/>
      <c r="C42" s="623"/>
      <c r="D42" s="360"/>
      <c r="E42" s="1346"/>
      <c r="F42" s="21"/>
      <c r="G42" s="619"/>
      <c r="H42" s="1533"/>
      <c r="I42" s="22"/>
      <c r="J42" s="108"/>
      <c r="K42" s="108"/>
      <c r="L42" s="108"/>
      <c r="M42" s="658" t="s">
        <v>151</v>
      </c>
      <c r="N42" s="192">
        <v>1</v>
      </c>
      <c r="O42" s="24">
        <v>1</v>
      </c>
      <c r="P42" s="220">
        <v>1</v>
      </c>
    </row>
    <row r="43" spans="1:16" s="1" customFormat="1" ht="17.25" customHeight="1">
      <c r="A43" s="23"/>
      <c r="B43" s="622"/>
      <c r="C43" s="624"/>
      <c r="D43" s="598" t="s">
        <v>41</v>
      </c>
      <c r="E43" s="596" t="s">
        <v>110</v>
      </c>
      <c r="F43" s="71"/>
      <c r="G43" s="617" t="s">
        <v>18</v>
      </c>
      <c r="H43" s="1515" t="s">
        <v>105</v>
      </c>
      <c r="I43" s="418" t="s">
        <v>20</v>
      </c>
      <c r="J43" s="103">
        <v>43.7</v>
      </c>
      <c r="K43" s="103">
        <v>43.7</v>
      </c>
      <c r="L43" s="103">
        <v>43.7</v>
      </c>
      <c r="M43" s="477" t="s">
        <v>111</v>
      </c>
      <c r="N43" s="199">
        <v>55</v>
      </c>
      <c r="O43" s="258">
        <v>55</v>
      </c>
      <c r="P43" s="219">
        <v>55</v>
      </c>
    </row>
    <row r="44" spans="1:16" s="1" customFormat="1" ht="19.5" customHeight="1">
      <c r="A44" s="23"/>
      <c r="B44" s="622"/>
      <c r="C44" s="624"/>
      <c r="D44" s="600"/>
      <c r="E44" s="411"/>
      <c r="F44" s="21"/>
      <c r="G44" s="619"/>
      <c r="H44" s="1538"/>
      <c r="I44" s="123"/>
      <c r="J44" s="108"/>
      <c r="K44" s="108"/>
      <c r="L44" s="108"/>
      <c r="M44" s="98"/>
      <c r="N44" s="192"/>
      <c r="O44" s="24"/>
      <c r="P44" s="220"/>
    </row>
    <row r="45" spans="1:16" s="1" customFormat="1" ht="41.25" customHeight="1">
      <c r="A45" s="23"/>
      <c r="B45" s="622"/>
      <c r="C45" s="624"/>
      <c r="D45" s="361" t="s">
        <v>44</v>
      </c>
      <c r="E45" s="601" t="s">
        <v>164</v>
      </c>
      <c r="F45" s="350"/>
      <c r="G45" s="149">
        <v>1</v>
      </c>
      <c r="H45" s="351" t="s">
        <v>34</v>
      </c>
      <c r="I45" s="123" t="s">
        <v>20</v>
      </c>
      <c r="J45" s="109">
        <v>12</v>
      </c>
      <c r="K45" s="109">
        <v>12</v>
      </c>
      <c r="L45" s="109">
        <v>12</v>
      </c>
      <c r="M45" s="426" t="s">
        <v>160</v>
      </c>
      <c r="N45" s="427">
        <v>1</v>
      </c>
      <c r="O45" s="428">
        <v>1</v>
      </c>
      <c r="P45" s="429">
        <v>1</v>
      </c>
    </row>
    <row r="46" spans="1:16" s="1" customFormat="1" ht="16.5" customHeight="1" thickBot="1">
      <c r="A46" s="26"/>
      <c r="B46" s="602"/>
      <c r="C46" s="367"/>
      <c r="D46" s="354"/>
      <c r="E46" s="352"/>
      <c r="F46" s="353"/>
      <c r="G46" s="354"/>
      <c r="H46" s="227"/>
      <c r="I46" s="528" t="s">
        <v>49</v>
      </c>
      <c r="J46" s="111">
        <f>SUM(J14:J45)</f>
        <v>9584.1000000000022</v>
      </c>
      <c r="K46" s="111">
        <f>SUM(K14:K45)</f>
        <v>8955.5</v>
      </c>
      <c r="L46" s="111">
        <f>SUM(L14:L45)</f>
        <v>8950.5</v>
      </c>
      <c r="M46" s="355"/>
      <c r="N46" s="356"/>
      <c r="O46" s="357"/>
      <c r="P46" s="358"/>
    </row>
    <row r="47" spans="1:16" s="1" customFormat="1" ht="18" customHeight="1">
      <c r="A47" s="1280" t="s">
        <v>13</v>
      </c>
      <c r="B47" s="1281" t="s">
        <v>13</v>
      </c>
      <c r="C47" s="1301" t="s">
        <v>22</v>
      </c>
      <c r="D47" s="80"/>
      <c r="E47" s="1309" t="s">
        <v>47</v>
      </c>
      <c r="F47" s="1304"/>
      <c r="G47" s="1285" t="s">
        <v>18</v>
      </c>
      <c r="H47" s="1539" t="s">
        <v>19</v>
      </c>
      <c r="I47" s="296" t="s">
        <v>20</v>
      </c>
      <c r="J47" s="104">
        <f>235-1</f>
        <v>234</v>
      </c>
      <c r="K47" s="104">
        <v>235.7</v>
      </c>
      <c r="L47" s="164">
        <v>235.7</v>
      </c>
      <c r="M47" s="1287" t="s">
        <v>48</v>
      </c>
      <c r="N47" s="460">
        <v>9</v>
      </c>
      <c r="O47" s="1290">
        <v>9</v>
      </c>
      <c r="P47" s="1293">
        <v>9</v>
      </c>
    </row>
    <row r="48" spans="1:16" s="1" customFormat="1" ht="16.5" customHeight="1">
      <c r="A48" s="1280"/>
      <c r="B48" s="1281"/>
      <c r="C48" s="1301"/>
      <c r="D48" s="80"/>
      <c r="E48" s="1309"/>
      <c r="F48" s="1304"/>
      <c r="G48" s="1285"/>
      <c r="H48" s="1524"/>
      <c r="I48" s="22"/>
      <c r="J48" s="108"/>
      <c r="K48" s="108"/>
      <c r="L48" s="165"/>
      <c r="M48" s="1288"/>
      <c r="N48" s="461"/>
      <c r="O48" s="1291"/>
      <c r="P48" s="1294"/>
    </row>
    <row r="49" spans="1:20" s="1" customFormat="1" ht="19.5" customHeight="1" thickBot="1">
      <c r="A49" s="1297"/>
      <c r="B49" s="1299"/>
      <c r="C49" s="1302"/>
      <c r="D49" s="74"/>
      <c r="E49" s="1310"/>
      <c r="F49" s="1305"/>
      <c r="G49" s="1286"/>
      <c r="H49" s="1540"/>
      <c r="I49" s="640" t="s">
        <v>49</v>
      </c>
      <c r="J49" s="111">
        <f t="shared" ref="J49:L49" si="0">SUM(J47:J48)</f>
        <v>234</v>
      </c>
      <c r="K49" s="111">
        <f t="shared" si="0"/>
        <v>235.7</v>
      </c>
      <c r="L49" s="493">
        <f t="shared" si="0"/>
        <v>235.7</v>
      </c>
      <c r="M49" s="1289"/>
      <c r="N49" s="462"/>
      <c r="O49" s="1292"/>
      <c r="P49" s="1295"/>
    </row>
    <row r="50" spans="1:20" s="1" customFormat="1" ht="24.75" customHeight="1">
      <c r="A50" s="1296" t="s">
        <v>13</v>
      </c>
      <c r="B50" s="1298" t="s">
        <v>13</v>
      </c>
      <c r="C50" s="1300" t="s">
        <v>26</v>
      </c>
      <c r="D50" s="260"/>
      <c r="E50" s="587" t="s">
        <v>50</v>
      </c>
      <c r="F50" s="1303"/>
      <c r="G50" s="1306" t="s">
        <v>18</v>
      </c>
      <c r="H50" s="1539" t="s">
        <v>19</v>
      </c>
      <c r="I50" s="296" t="s">
        <v>20</v>
      </c>
      <c r="J50" s="147">
        <f>317.5-0.6</f>
        <v>316.89999999999998</v>
      </c>
      <c r="K50" s="147">
        <v>318</v>
      </c>
      <c r="L50" s="168">
        <v>318</v>
      </c>
      <c r="M50" s="328" t="s">
        <v>51</v>
      </c>
      <c r="N50" s="460">
        <v>31</v>
      </c>
      <c r="O50" s="630">
        <v>31</v>
      </c>
      <c r="P50" s="625">
        <v>31</v>
      </c>
    </row>
    <row r="51" spans="1:20" s="1" customFormat="1" ht="15" customHeight="1">
      <c r="A51" s="1280"/>
      <c r="B51" s="1281"/>
      <c r="C51" s="1301"/>
      <c r="D51" s="80"/>
      <c r="E51" s="611"/>
      <c r="F51" s="1304"/>
      <c r="G51" s="1285"/>
      <c r="H51" s="1538"/>
      <c r="I51" s="22"/>
      <c r="J51" s="108"/>
      <c r="K51" s="108"/>
      <c r="L51" s="165"/>
      <c r="M51" s="660"/>
      <c r="N51" s="461"/>
      <c r="O51" s="631"/>
      <c r="P51" s="626"/>
    </row>
    <row r="52" spans="1:20" s="1" customFormat="1" ht="24.75" customHeight="1">
      <c r="A52" s="1280"/>
      <c r="B52" s="1281"/>
      <c r="C52" s="1301"/>
      <c r="D52" s="80"/>
      <c r="E52" s="611"/>
      <c r="F52" s="1304"/>
      <c r="G52" s="1285"/>
      <c r="H52" s="613" t="s">
        <v>23</v>
      </c>
      <c r="I52" s="18" t="s">
        <v>20</v>
      </c>
      <c r="J52" s="109">
        <v>49.8</v>
      </c>
      <c r="K52" s="109">
        <v>48.8</v>
      </c>
      <c r="L52" s="1128">
        <v>48.8</v>
      </c>
      <c r="M52" s="482"/>
      <c r="N52" s="461"/>
      <c r="O52" s="631"/>
      <c r="P52" s="626"/>
    </row>
    <row r="53" spans="1:20" s="1" customFormat="1" ht="19.5" customHeight="1" thickBot="1">
      <c r="A53" s="1297"/>
      <c r="B53" s="1299"/>
      <c r="C53" s="1302"/>
      <c r="D53" s="74"/>
      <c r="E53" s="607"/>
      <c r="F53" s="1305"/>
      <c r="G53" s="1286"/>
      <c r="H53" s="635"/>
      <c r="I53" s="640" t="s">
        <v>49</v>
      </c>
      <c r="J53" s="111">
        <f t="shared" ref="J53:L53" si="1">SUM(J50:J52)</f>
        <v>366.7</v>
      </c>
      <c r="K53" s="111">
        <f t="shared" si="1"/>
        <v>366.8</v>
      </c>
      <c r="L53" s="493">
        <f t="shared" si="1"/>
        <v>366.8</v>
      </c>
      <c r="M53" s="100"/>
      <c r="N53" s="436"/>
      <c r="O53" s="595"/>
      <c r="P53" s="629"/>
    </row>
    <row r="54" spans="1:20" s="1" customFormat="1" ht="18" customHeight="1">
      <c r="A54" s="1296" t="s">
        <v>13</v>
      </c>
      <c r="B54" s="1324" t="s">
        <v>13</v>
      </c>
      <c r="C54" s="1300" t="s">
        <v>28</v>
      </c>
      <c r="D54" s="260"/>
      <c r="E54" s="1307" t="s">
        <v>106</v>
      </c>
      <c r="F54" s="1303"/>
      <c r="G54" s="1306" t="s">
        <v>18</v>
      </c>
      <c r="H54" s="1539" t="s">
        <v>105</v>
      </c>
      <c r="I54" s="304" t="s">
        <v>20</v>
      </c>
      <c r="J54" s="1130">
        <f>215.1+44.8-3.9</f>
        <v>255.99999999999997</v>
      </c>
      <c r="K54" s="1130">
        <f>215.1+44.8-3.9</f>
        <v>255.99999999999997</v>
      </c>
      <c r="L54" s="1129">
        <f>215.6+44.8-3.9</f>
        <v>256.5</v>
      </c>
      <c r="M54" s="1287" t="s">
        <v>107</v>
      </c>
      <c r="N54" s="1125">
        <v>13</v>
      </c>
      <c r="O54" s="1492">
        <v>13</v>
      </c>
      <c r="P54" s="1495">
        <v>13</v>
      </c>
    </row>
    <row r="55" spans="1:20" s="1" customFormat="1" ht="12.75" customHeight="1">
      <c r="A55" s="1280"/>
      <c r="B55" s="1325"/>
      <c r="C55" s="1301"/>
      <c r="D55" s="80"/>
      <c r="E55" s="1309"/>
      <c r="F55" s="1304"/>
      <c r="G55" s="1285"/>
      <c r="H55" s="1524"/>
      <c r="I55" s="1153" t="s">
        <v>118</v>
      </c>
      <c r="J55" s="294">
        <v>18</v>
      </c>
      <c r="K55" s="294"/>
      <c r="L55" s="455"/>
      <c r="M55" s="1354"/>
      <c r="N55" s="1131"/>
      <c r="O55" s="1493"/>
      <c r="P55" s="1496"/>
    </row>
    <row r="56" spans="1:20" s="1" customFormat="1" ht="27.75" customHeight="1">
      <c r="A56" s="1280"/>
      <c r="B56" s="1325"/>
      <c r="C56" s="1301"/>
      <c r="D56" s="80"/>
      <c r="E56" s="1309"/>
      <c r="F56" s="1304"/>
      <c r="G56" s="1285"/>
      <c r="H56" s="1538"/>
      <c r="I56" s="123"/>
      <c r="J56" s="108"/>
      <c r="K56" s="108"/>
      <c r="L56" s="165"/>
      <c r="M56" s="1201" t="s">
        <v>258</v>
      </c>
      <c r="N56" s="1131">
        <v>1</v>
      </c>
      <c r="O56" s="1493"/>
      <c r="P56" s="1496"/>
    </row>
    <row r="57" spans="1:20" s="1" customFormat="1" ht="18.75" customHeight="1">
      <c r="A57" s="1280"/>
      <c r="B57" s="1325"/>
      <c r="C57" s="1301"/>
      <c r="D57" s="80"/>
      <c r="E57" s="1309"/>
      <c r="F57" s="1304"/>
      <c r="G57" s="1285"/>
      <c r="H57" s="613" t="s">
        <v>23</v>
      </c>
      <c r="I57" s="329" t="s">
        <v>20</v>
      </c>
      <c r="J57" s="109">
        <v>3.9</v>
      </c>
      <c r="K57" s="109">
        <v>3.9</v>
      </c>
      <c r="L57" s="1128">
        <v>3.9</v>
      </c>
      <c r="M57" s="1183"/>
      <c r="N57" s="1131"/>
      <c r="O57" s="1493"/>
      <c r="P57" s="1496"/>
      <c r="Q57" s="273"/>
    </row>
    <row r="58" spans="1:20" s="1" customFormat="1" ht="19.5" customHeight="1" thickBot="1">
      <c r="A58" s="1297"/>
      <c r="B58" s="1326"/>
      <c r="C58" s="1302"/>
      <c r="D58" s="74"/>
      <c r="E58" s="1310"/>
      <c r="F58" s="1305"/>
      <c r="G58" s="1286"/>
      <c r="H58" s="635"/>
      <c r="I58" s="739" t="s">
        <v>49</v>
      </c>
      <c r="J58" s="111">
        <f>SUM(J54:J57)</f>
        <v>277.89999999999998</v>
      </c>
      <c r="K58" s="111">
        <f t="shared" ref="K58:L58" si="2">SUM(K54:K57)</f>
        <v>259.89999999999998</v>
      </c>
      <c r="L58" s="529">
        <f t="shared" si="2"/>
        <v>260.39999999999998</v>
      </c>
      <c r="M58" s="1184"/>
      <c r="N58" s="1132"/>
      <c r="O58" s="1494"/>
      <c r="P58" s="1497"/>
    </row>
    <row r="59" spans="1:20" s="1" customFormat="1" ht="19.5" customHeight="1">
      <c r="A59" s="1296" t="s">
        <v>13</v>
      </c>
      <c r="B59" s="1298" t="s">
        <v>13</v>
      </c>
      <c r="C59" s="1300" t="s">
        <v>30</v>
      </c>
      <c r="D59" s="260"/>
      <c r="E59" s="1307" t="s">
        <v>52</v>
      </c>
      <c r="F59" s="1303"/>
      <c r="G59" s="1306" t="s">
        <v>18</v>
      </c>
      <c r="H59" s="586" t="s">
        <v>23</v>
      </c>
      <c r="I59" s="34" t="s">
        <v>20</v>
      </c>
      <c r="J59" s="112">
        <v>15.7</v>
      </c>
      <c r="K59" s="112">
        <v>15.7</v>
      </c>
      <c r="L59" s="112">
        <v>15.7</v>
      </c>
      <c r="M59" s="328"/>
      <c r="N59" s="435"/>
      <c r="O59" s="593"/>
      <c r="P59" s="628"/>
      <c r="T59" s="894"/>
    </row>
    <row r="60" spans="1:20" s="1" customFormat="1" ht="15.75" customHeight="1" thickBot="1">
      <c r="A60" s="1297"/>
      <c r="B60" s="1299"/>
      <c r="C60" s="1302"/>
      <c r="D60" s="74"/>
      <c r="E60" s="1323"/>
      <c r="F60" s="1305"/>
      <c r="G60" s="1286"/>
      <c r="H60" s="138"/>
      <c r="I60" s="640" t="s">
        <v>49</v>
      </c>
      <c r="J60" s="113">
        <f t="shared" ref="J60:L60" si="3">SUM(J59:J59)</f>
        <v>15.7</v>
      </c>
      <c r="K60" s="113">
        <f t="shared" si="3"/>
        <v>15.7</v>
      </c>
      <c r="L60" s="113">
        <f t="shared" si="3"/>
        <v>15.7</v>
      </c>
      <c r="M60" s="101"/>
      <c r="N60" s="462"/>
      <c r="O60" s="632"/>
      <c r="P60" s="627"/>
      <c r="T60" s="894"/>
    </row>
    <row r="61" spans="1:20" s="1" customFormat="1" ht="28.5" customHeight="1">
      <c r="A61" s="590" t="s">
        <v>13</v>
      </c>
      <c r="B61" s="330" t="s">
        <v>13</v>
      </c>
      <c r="C61" s="368" t="s">
        <v>33</v>
      </c>
      <c r="D61" s="260"/>
      <c r="E61" s="655" t="s">
        <v>53</v>
      </c>
      <c r="F61" s="331"/>
      <c r="G61" s="604"/>
      <c r="H61" s="332"/>
      <c r="I61" s="34" t="s">
        <v>20</v>
      </c>
      <c r="J61" s="147"/>
      <c r="K61" s="156"/>
      <c r="L61" s="147"/>
      <c r="M61" s="280"/>
      <c r="N61" s="647"/>
      <c r="O61" s="327"/>
      <c r="P61" s="222"/>
    </row>
    <row r="62" spans="1:20" s="1" customFormat="1" ht="15.75" customHeight="1">
      <c r="A62" s="621"/>
      <c r="B62" s="27"/>
      <c r="C62" s="369"/>
      <c r="D62" s="533" t="s">
        <v>13</v>
      </c>
      <c r="E62" s="1311" t="s">
        <v>112</v>
      </c>
      <c r="F62" s="75"/>
      <c r="G62" s="720" t="s">
        <v>18</v>
      </c>
      <c r="H62" s="1515" t="s">
        <v>19</v>
      </c>
      <c r="I62" s="25" t="s">
        <v>20</v>
      </c>
      <c r="J62" s="574">
        <v>52.8</v>
      </c>
      <c r="K62" s="574">
        <v>52.8</v>
      </c>
      <c r="L62" s="574">
        <v>52.8</v>
      </c>
      <c r="M62" s="1471" t="s">
        <v>98</v>
      </c>
      <c r="N62" s="199">
        <v>3</v>
      </c>
      <c r="O62" s="258">
        <v>3</v>
      </c>
      <c r="P62" s="219">
        <v>3</v>
      </c>
    </row>
    <row r="63" spans="1:20" s="1" customFormat="1" ht="25.5" customHeight="1">
      <c r="A63" s="621"/>
      <c r="B63" s="27"/>
      <c r="C63" s="369"/>
      <c r="D63" s="609"/>
      <c r="E63" s="1312"/>
      <c r="F63" s="262"/>
      <c r="G63" s="721"/>
      <c r="H63" s="1541"/>
      <c r="I63" s="19"/>
      <c r="J63" s="294"/>
      <c r="K63" s="291"/>
      <c r="L63" s="294"/>
      <c r="M63" s="1542"/>
      <c r="N63" s="461"/>
      <c r="O63" s="631"/>
      <c r="P63" s="626"/>
    </row>
    <row r="64" spans="1:20" s="1" customFormat="1" ht="18" customHeight="1">
      <c r="A64" s="621"/>
      <c r="B64" s="27"/>
      <c r="C64" s="369"/>
      <c r="D64" s="609"/>
      <c r="E64" s="1312"/>
      <c r="F64" s="262"/>
      <c r="G64" s="618">
        <v>5</v>
      </c>
      <c r="H64" s="719" t="s">
        <v>122</v>
      </c>
      <c r="I64" s="467" t="s">
        <v>20</v>
      </c>
      <c r="J64" s="103">
        <v>20.5</v>
      </c>
      <c r="K64" s="115">
        <v>20.5</v>
      </c>
      <c r="L64" s="103">
        <v>20.5</v>
      </c>
      <c r="M64" s="1315" t="s">
        <v>125</v>
      </c>
      <c r="N64" s="733">
        <v>1</v>
      </c>
      <c r="O64" s="734">
        <v>1</v>
      </c>
      <c r="P64" s="735">
        <v>1</v>
      </c>
    </row>
    <row r="65" spans="1:19" s="1" customFormat="1" ht="16.5" customHeight="1">
      <c r="A65" s="728"/>
      <c r="B65" s="27"/>
      <c r="C65" s="369"/>
      <c r="D65" s="730"/>
      <c r="E65" s="729"/>
      <c r="F65" s="262"/>
      <c r="G65" s="731"/>
      <c r="H65" s="381"/>
      <c r="I65" s="732" t="s">
        <v>118</v>
      </c>
      <c r="J65" s="108">
        <f>22.6</f>
        <v>22.6</v>
      </c>
      <c r="K65" s="117"/>
      <c r="L65" s="108"/>
      <c r="M65" s="1314"/>
      <c r="N65" s="736"/>
      <c r="O65" s="737"/>
      <c r="P65" s="738"/>
    </row>
    <row r="66" spans="1:19" s="1" customFormat="1" ht="30" customHeight="1">
      <c r="A66" s="621"/>
      <c r="B66" s="27"/>
      <c r="C66" s="369"/>
      <c r="D66" s="617" t="s">
        <v>22</v>
      </c>
      <c r="E66" s="1311" t="s">
        <v>202</v>
      </c>
      <c r="F66" s="28"/>
      <c r="G66" s="137" t="s">
        <v>54</v>
      </c>
      <c r="H66" s="1515" t="s">
        <v>55</v>
      </c>
      <c r="I66" s="17" t="s">
        <v>20</v>
      </c>
      <c r="J66" s="103">
        <f>65.2-15.6</f>
        <v>49.6</v>
      </c>
      <c r="K66" s="115">
        <v>54.6</v>
      </c>
      <c r="L66" s="103">
        <v>54.6</v>
      </c>
      <c r="M66" s="404" t="s">
        <v>56</v>
      </c>
      <c r="N66" s="193">
        <v>10</v>
      </c>
      <c r="O66" s="325">
        <v>10</v>
      </c>
      <c r="P66" s="316">
        <v>10</v>
      </c>
    </row>
    <row r="67" spans="1:19" s="1" customFormat="1" ht="60" customHeight="1">
      <c r="A67" s="621"/>
      <c r="B67" s="27"/>
      <c r="C67" s="359"/>
      <c r="D67" s="609"/>
      <c r="E67" s="1316"/>
      <c r="F67" s="65"/>
      <c r="G67" s="618"/>
      <c r="H67" s="1543"/>
      <c r="I67" s="94" t="s">
        <v>118</v>
      </c>
      <c r="J67" s="1115">
        <v>2.2000000000000002</v>
      </c>
      <c r="K67" s="157"/>
      <c r="L67" s="105"/>
      <c r="M67" s="148" t="s">
        <v>190</v>
      </c>
      <c r="N67" s="195">
        <v>17</v>
      </c>
      <c r="O67" s="321">
        <v>22</v>
      </c>
      <c r="P67" s="312">
        <v>22</v>
      </c>
    </row>
    <row r="68" spans="1:19" s="1" customFormat="1" ht="63.75" customHeight="1">
      <c r="A68" s="621"/>
      <c r="B68" s="27"/>
      <c r="C68" s="359"/>
      <c r="D68" s="425"/>
      <c r="E68" s="1316"/>
      <c r="F68" s="65"/>
      <c r="G68" s="618"/>
      <c r="H68" s="548"/>
      <c r="I68" s="94"/>
      <c r="J68" s="105"/>
      <c r="K68" s="157"/>
      <c r="L68" s="105"/>
      <c r="M68" s="895" t="s">
        <v>206</v>
      </c>
      <c r="N68" s="192">
        <v>315</v>
      </c>
      <c r="O68" s="334">
        <v>315</v>
      </c>
      <c r="P68" s="220">
        <v>315</v>
      </c>
      <c r="R68" s="273"/>
    </row>
    <row r="69" spans="1:19" s="1" customFormat="1" ht="25.5" customHeight="1">
      <c r="A69" s="621"/>
      <c r="B69" s="27"/>
      <c r="C69" s="359"/>
      <c r="D69" s="599" t="s">
        <v>26</v>
      </c>
      <c r="E69" s="1430" t="s">
        <v>220</v>
      </c>
      <c r="F69" s="65"/>
      <c r="G69" s="618"/>
      <c r="H69" s="139"/>
      <c r="I69" s="335" t="s">
        <v>20</v>
      </c>
      <c r="J69" s="1116">
        <f>56.4-35-3+5.9</f>
        <v>24.299999999999997</v>
      </c>
      <c r="K69" s="897">
        <v>30.4</v>
      </c>
      <c r="L69" s="336">
        <v>30.4</v>
      </c>
      <c r="M69" s="722" t="s">
        <v>207</v>
      </c>
      <c r="N69" s="468">
        <v>35</v>
      </c>
      <c r="O69" s="469">
        <v>35</v>
      </c>
      <c r="P69" s="470">
        <v>35</v>
      </c>
      <c r="S69" s="273"/>
    </row>
    <row r="70" spans="1:19" s="1" customFormat="1" ht="27" customHeight="1">
      <c r="A70" s="621"/>
      <c r="B70" s="27"/>
      <c r="C70" s="359"/>
      <c r="D70" s="600"/>
      <c r="E70" s="1346"/>
      <c r="F70" s="66"/>
      <c r="G70" s="618"/>
      <c r="H70" s="139"/>
      <c r="I70" s="95"/>
      <c r="J70" s="451"/>
      <c r="K70" s="896"/>
      <c r="L70" s="451"/>
      <c r="M70" s="898" t="s">
        <v>229</v>
      </c>
      <c r="N70" s="890"/>
      <c r="O70" s="891">
        <v>1</v>
      </c>
      <c r="P70" s="892">
        <v>1</v>
      </c>
    </row>
    <row r="71" spans="1:19" s="1" customFormat="1" ht="25.5" customHeight="1">
      <c r="A71" s="621"/>
      <c r="B71" s="27"/>
      <c r="C71" s="359"/>
      <c r="D71" s="599" t="s">
        <v>28</v>
      </c>
      <c r="E71" s="1430" t="s">
        <v>192</v>
      </c>
      <c r="F71" s="65"/>
      <c r="G71" s="618"/>
      <c r="H71" s="139"/>
      <c r="I71" s="335" t="s">
        <v>20</v>
      </c>
      <c r="J71" s="336">
        <f>36.4-5</f>
        <v>31.4</v>
      </c>
      <c r="K71" s="897">
        <v>35</v>
      </c>
      <c r="L71" s="336">
        <v>35</v>
      </c>
      <c r="M71" s="859" t="s">
        <v>193</v>
      </c>
      <c r="N71" s="468">
        <v>1</v>
      </c>
      <c r="O71" s="469">
        <v>1</v>
      </c>
      <c r="P71" s="470">
        <v>1</v>
      </c>
    </row>
    <row r="72" spans="1:19" s="1" customFormat="1" ht="25.5" customHeight="1">
      <c r="A72" s="621"/>
      <c r="B72" s="27"/>
      <c r="C72" s="359"/>
      <c r="D72" s="906"/>
      <c r="E72" s="1346"/>
      <c r="F72" s="66"/>
      <c r="G72" s="904"/>
      <c r="H72" s="139"/>
      <c r="I72" s="95"/>
      <c r="J72" s="581"/>
      <c r="K72" s="582"/>
      <c r="L72" s="582"/>
      <c r="M72" s="756" t="s">
        <v>191</v>
      </c>
      <c r="N72" s="908">
        <v>1</v>
      </c>
      <c r="O72" s="554"/>
      <c r="P72" s="555"/>
    </row>
    <row r="73" spans="1:19" s="1" customFormat="1" ht="22.5" customHeight="1">
      <c r="A73" s="903"/>
      <c r="B73" s="27"/>
      <c r="C73" s="359"/>
      <c r="D73" s="905" t="s">
        <v>30</v>
      </c>
      <c r="E73" s="1430" t="s">
        <v>259</v>
      </c>
      <c r="F73" s="1159"/>
      <c r="G73" s="1160"/>
      <c r="H73" s="1164"/>
      <c r="I73" s="1165"/>
      <c r="J73" s="1116"/>
      <c r="K73" s="1166"/>
      <c r="L73" s="1116"/>
      <c r="M73" s="907" t="s">
        <v>235</v>
      </c>
      <c r="N73" s="899">
        <v>1</v>
      </c>
      <c r="O73" s="1167"/>
      <c r="P73" s="1168"/>
    </row>
    <row r="74" spans="1:19" s="1" customFormat="1" ht="30" customHeight="1">
      <c r="A74" s="903"/>
      <c r="B74" s="27"/>
      <c r="C74" s="359"/>
      <c r="D74" s="906"/>
      <c r="E74" s="1431"/>
      <c r="F74" s="1169"/>
      <c r="G74" s="1170"/>
      <c r="H74" s="1171"/>
      <c r="I74" s="1161"/>
      <c r="J74" s="1172"/>
      <c r="K74" s="1162"/>
      <c r="L74" s="1162"/>
      <c r="M74" s="1163"/>
      <c r="N74" s="1173"/>
      <c r="O74" s="1174"/>
      <c r="P74" s="1175"/>
    </row>
    <row r="75" spans="1:19" s="1" customFormat="1" ht="15.75" customHeight="1" thickBot="1">
      <c r="A75" s="591"/>
      <c r="B75" s="333"/>
      <c r="C75" s="370"/>
      <c r="D75" s="354"/>
      <c r="E75" s="578"/>
      <c r="F75" s="579"/>
      <c r="G75" s="301"/>
      <c r="H75" s="493"/>
      <c r="I75" s="640" t="s">
        <v>49</v>
      </c>
      <c r="J75" s="111">
        <f>SUM(J62:J72)</f>
        <v>203.4</v>
      </c>
      <c r="K75" s="111">
        <f>SUM(K62:K72)</f>
        <v>193.3</v>
      </c>
      <c r="L75" s="111">
        <f>SUM(L62:L72)</f>
        <v>193.3</v>
      </c>
      <c r="M75" s="580"/>
      <c r="N75" s="724"/>
      <c r="O75" s="725"/>
      <c r="P75" s="1114"/>
    </row>
    <row r="76" spans="1:19" s="4" customFormat="1" ht="18.75" customHeight="1">
      <c r="A76" s="1280" t="s">
        <v>13</v>
      </c>
      <c r="B76" s="1325" t="s">
        <v>13</v>
      </c>
      <c r="C76" s="1301" t="s">
        <v>36</v>
      </c>
      <c r="D76" s="80"/>
      <c r="E76" s="1309" t="s">
        <v>57</v>
      </c>
      <c r="F76" s="1331"/>
      <c r="G76" s="1335" t="s">
        <v>18</v>
      </c>
      <c r="H76" s="1524" t="s">
        <v>142</v>
      </c>
      <c r="I76" s="19" t="s">
        <v>20</v>
      </c>
      <c r="J76" s="104">
        <v>91</v>
      </c>
      <c r="K76" s="104">
        <v>3985.6</v>
      </c>
      <c r="L76" s="104">
        <v>1070</v>
      </c>
      <c r="M76" s="1327" t="s">
        <v>167</v>
      </c>
      <c r="N76" s="461">
        <v>2</v>
      </c>
      <c r="O76" s="631">
        <v>3</v>
      </c>
      <c r="P76" s="626">
        <v>3</v>
      </c>
    </row>
    <row r="77" spans="1:19" s="4" customFormat="1" ht="18.75" customHeight="1">
      <c r="A77" s="1280"/>
      <c r="B77" s="1325"/>
      <c r="C77" s="1301"/>
      <c r="D77" s="80"/>
      <c r="E77" s="1309"/>
      <c r="F77" s="1331"/>
      <c r="G77" s="1335"/>
      <c r="H77" s="1524"/>
      <c r="I77" s="1113" t="s">
        <v>20</v>
      </c>
      <c r="J77" s="294">
        <v>2904.2</v>
      </c>
      <c r="K77" s="104"/>
      <c r="L77" s="104"/>
      <c r="M77" s="1327"/>
      <c r="N77" s="461"/>
      <c r="O77" s="1012"/>
      <c r="P77" s="1013"/>
    </row>
    <row r="78" spans="1:19" s="4" customFormat="1" ht="18" customHeight="1">
      <c r="A78" s="1280"/>
      <c r="B78" s="1325"/>
      <c r="C78" s="1301"/>
      <c r="D78" s="80"/>
      <c r="E78" s="1309"/>
      <c r="F78" s="1331"/>
      <c r="G78" s="1335"/>
      <c r="H78" s="1524"/>
      <c r="I78" s="1109" t="s">
        <v>118</v>
      </c>
      <c r="J78" s="120">
        <v>0</v>
      </c>
      <c r="K78" s="120"/>
      <c r="L78" s="120"/>
      <c r="M78" s="1327"/>
      <c r="N78" s="461"/>
      <c r="O78" s="631"/>
      <c r="P78" s="626"/>
    </row>
    <row r="79" spans="1:19" s="4" customFormat="1" ht="13.5" thickBot="1">
      <c r="A79" s="1297"/>
      <c r="B79" s="1326"/>
      <c r="C79" s="1302"/>
      <c r="D79" s="74"/>
      <c r="E79" s="1310"/>
      <c r="F79" s="1332"/>
      <c r="G79" s="1334"/>
      <c r="H79" s="1540"/>
      <c r="I79" s="96" t="s">
        <v>49</v>
      </c>
      <c r="J79" s="1023">
        <f>J76+J78+J77</f>
        <v>2995.2</v>
      </c>
      <c r="K79" s="113">
        <f t="shared" ref="K79:L79" si="4">K76+K78</f>
        <v>3985.6</v>
      </c>
      <c r="L79" s="113">
        <f t="shared" si="4"/>
        <v>1070</v>
      </c>
      <c r="M79" s="1328"/>
      <c r="N79" s="462"/>
      <c r="O79" s="632"/>
      <c r="P79" s="627"/>
    </row>
    <row r="80" spans="1:19" s="4" customFormat="1" ht="21" customHeight="1">
      <c r="A80" s="1296" t="s">
        <v>13</v>
      </c>
      <c r="B80" s="1324" t="s">
        <v>13</v>
      </c>
      <c r="C80" s="1329" t="s">
        <v>37</v>
      </c>
      <c r="D80" s="80"/>
      <c r="E80" s="1307" t="s">
        <v>58</v>
      </c>
      <c r="F80" s="1331"/>
      <c r="G80" s="1333" t="s">
        <v>18</v>
      </c>
      <c r="H80" s="1545" t="s">
        <v>19</v>
      </c>
      <c r="I80" s="97" t="s">
        <v>20</v>
      </c>
      <c r="J80" s="120">
        <v>29</v>
      </c>
      <c r="K80" s="120">
        <v>29</v>
      </c>
      <c r="L80" s="120">
        <v>29</v>
      </c>
      <c r="M80" s="30"/>
      <c r="N80" s="460"/>
      <c r="O80" s="630"/>
      <c r="P80" s="625"/>
    </row>
    <row r="81" spans="1:16" s="4" customFormat="1" ht="18.75" customHeight="1" thickBot="1">
      <c r="A81" s="1297"/>
      <c r="B81" s="1326"/>
      <c r="C81" s="1330"/>
      <c r="D81" s="74"/>
      <c r="E81" s="1310"/>
      <c r="F81" s="1332"/>
      <c r="G81" s="1334"/>
      <c r="H81" s="1546"/>
      <c r="I81" s="93" t="s">
        <v>49</v>
      </c>
      <c r="J81" s="113">
        <f t="shared" ref="J81:L81" si="5">J80</f>
        <v>29</v>
      </c>
      <c r="K81" s="113">
        <f t="shared" si="5"/>
        <v>29</v>
      </c>
      <c r="L81" s="113">
        <f t="shared" si="5"/>
        <v>29</v>
      </c>
      <c r="M81" s="121"/>
      <c r="N81" s="462"/>
      <c r="O81" s="632"/>
      <c r="P81" s="627"/>
    </row>
    <row r="82" spans="1:16" s="1" customFormat="1" ht="56.25" customHeight="1">
      <c r="A82" s="31" t="s">
        <v>13</v>
      </c>
      <c r="B82" s="32" t="s">
        <v>13</v>
      </c>
      <c r="C82" s="376" t="s">
        <v>41</v>
      </c>
      <c r="D82" s="371"/>
      <c r="E82" s="659" t="s">
        <v>59</v>
      </c>
      <c r="F82" s="400"/>
      <c r="G82" s="401"/>
      <c r="H82" s="399"/>
      <c r="I82" s="1020"/>
      <c r="J82" s="1024"/>
      <c r="K82" s="114"/>
      <c r="L82" s="114"/>
      <c r="M82" s="85"/>
      <c r="N82" s="200"/>
      <c r="O82" s="338"/>
      <c r="P82" s="341"/>
    </row>
    <row r="83" spans="1:16" s="1" customFormat="1" ht="18" customHeight="1">
      <c r="A83" s="13"/>
      <c r="B83" s="14"/>
      <c r="C83" s="365"/>
      <c r="D83" s="533" t="s">
        <v>13</v>
      </c>
      <c r="E83" s="1311" t="s">
        <v>61</v>
      </c>
      <c r="F83" s="1091"/>
      <c r="G83" s="141">
        <v>1</v>
      </c>
      <c r="H83" s="1547" t="s">
        <v>60</v>
      </c>
      <c r="I83" s="25" t="s">
        <v>20</v>
      </c>
      <c r="J83" s="103">
        <v>26</v>
      </c>
      <c r="K83" s="115">
        <v>46</v>
      </c>
      <c r="L83" s="115">
        <v>46</v>
      </c>
      <c r="M83" s="1347" t="s">
        <v>108</v>
      </c>
      <c r="N83" s="182">
        <v>67</v>
      </c>
      <c r="O83" s="199">
        <v>50</v>
      </c>
      <c r="P83" s="219">
        <v>50</v>
      </c>
    </row>
    <row r="84" spans="1:16" s="1" customFormat="1" ht="18.75" customHeight="1">
      <c r="A84" s="13"/>
      <c r="B84" s="14"/>
      <c r="C84" s="365"/>
      <c r="D84" s="727"/>
      <c r="E84" s="1346"/>
      <c r="F84" s="35"/>
      <c r="G84" s="39"/>
      <c r="H84" s="1516"/>
      <c r="I84" s="22" t="s">
        <v>221</v>
      </c>
      <c r="J84" s="108">
        <v>20</v>
      </c>
      <c r="K84" s="117"/>
      <c r="L84" s="117"/>
      <c r="M84" s="1348"/>
      <c r="N84" s="179"/>
      <c r="O84" s="179"/>
      <c r="P84" s="220"/>
    </row>
    <row r="85" spans="1:16" s="1" customFormat="1" ht="14.25" customHeight="1">
      <c r="A85" s="13"/>
      <c r="B85" s="14"/>
      <c r="C85" s="365"/>
      <c r="D85" s="80" t="s">
        <v>22</v>
      </c>
      <c r="E85" s="1349" t="s">
        <v>62</v>
      </c>
      <c r="F85" s="35"/>
      <c r="G85" s="39"/>
      <c r="H85" s="654"/>
      <c r="I85" s="1021" t="s">
        <v>24</v>
      </c>
      <c r="J85" s="104">
        <v>27</v>
      </c>
      <c r="K85" s="88">
        <v>25</v>
      </c>
      <c r="L85" s="88">
        <v>25</v>
      </c>
      <c r="M85" s="1288" t="s">
        <v>128</v>
      </c>
      <c r="N85" s="651">
        <v>18</v>
      </c>
      <c r="O85" s="651">
        <v>18</v>
      </c>
      <c r="P85" s="726">
        <v>18</v>
      </c>
    </row>
    <row r="86" spans="1:16" s="1" customFormat="1" ht="16.5" customHeight="1">
      <c r="A86" s="13"/>
      <c r="B86" s="14"/>
      <c r="C86" s="365"/>
      <c r="D86" s="80"/>
      <c r="E86" s="1350"/>
      <c r="F86" s="35"/>
      <c r="G86" s="39"/>
      <c r="H86" s="654"/>
      <c r="I86" s="22" t="s">
        <v>20</v>
      </c>
      <c r="J86" s="1025"/>
      <c r="K86" s="116"/>
      <c r="L86" s="116"/>
      <c r="M86" s="1351"/>
      <c r="N86" s="179"/>
      <c r="O86" s="179"/>
      <c r="P86" s="220"/>
    </row>
    <row r="87" spans="1:16" s="1" customFormat="1" ht="28.5" customHeight="1">
      <c r="A87" s="13"/>
      <c r="B87" s="14"/>
      <c r="C87" s="365"/>
      <c r="D87" s="617" t="s">
        <v>26</v>
      </c>
      <c r="E87" s="1352" t="s">
        <v>63</v>
      </c>
      <c r="F87" s="35"/>
      <c r="G87" s="39"/>
      <c r="H87" s="142"/>
      <c r="I87" s="19" t="s">
        <v>24</v>
      </c>
      <c r="J87" s="104">
        <v>68</v>
      </c>
      <c r="K87" s="88">
        <v>5</v>
      </c>
      <c r="L87" s="88">
        <v>5</v>
      </c>
      <c r="M87" s="656" t="s">
        <v>129</v>
      </c>
      <c r="N87" s="183">
        <v>11</v>
      </c>
      <c r="O87" s="183">
        <v>4</v>
      </c>
      <c r="P87" s="215">
        <v>4</v>
      </c>
    </row>
    <row r="88" spans="1:16" s="1" customFormat="1" ht="24.75" customHeight="1">
      <c r="A88" s="13"/>
      <c r="B88" s="14"/>
      <c r="C88" s="365"/>
      <c r="D88" s="619"/>
      <c r="E88" s="1353"/>
      <c r="F88" s="70"/>
      <c r="G88" s="133"/>
      <c r="H88" s="143"/>
      <c r="I88" s="22" t="s">
        <v>118</v>
      </c>
      <c r="J88" s="108"/>
      <c r="K88" s="117"/>
      <c r="L88" s="117"/>
      <c r="M88" s="603"/>
      <c r="N88" s="184"/>
      <c r="O88" s="184"/>
      <c r="P88" s="218"/>
    </row>
    <row r="89" spans="1:16" s="1" customFormat="1" ht="24" customHeight="1">
      <c r="A89" s="13"/>
      <c r="B89" s="38"/>
      <c r="C89" s="377"/>
      <c r="D89" s="598" t="s">
        <v>28</v>
      </c>
      <c r="E89" s="1311" t="s">
        <v>127</v>
      </c>
      <c r="F89" s="71"/>
      <c r="G89" s="141">
        <v>1</v>
      </c>
      <c r="H89" s="597" t="s">
        <v>64</v>
      </c>
      <c r="I89" s="25" t="s">
        <v>24</v>
      </c>
      <c r="J89" s="103">
        <v>4.5</v>
      </c>
      <c r="K89" s="115">
        <v>4.5</v>
      </c>
      <c r="L89" s="115">
        <v>4.5</v>
      </c>
      <c r="M89" s="583" t="s">
        <v>95</v>
      </c>
      <c r="N89" s="180">
        <v>2</v>
      </c>
      <c r="O89" s="182">
        <v>2</v>
      </c>
      <c r="P89" s="219">
        <v>2</v>
      </c>
    </row>
    <row r="90" spans="1:16" s="1" customFormat="1" ht="31.5" customHeight="1">
      <c r="A90" s="13"/>
      <c r="B90" s="38"/>
      <c r="C90" s="377"/>
      <c r="D90" s="600"/>
      <c r="E90" s="1339"/>
      <c r="F90" s="21"/>
      <c r="G90" s="133"/>
      <c r="H90" s="381"/>
      <c r="I90" s="22" t="s">
        <v>20</v>
      </c>
      <c r="J90" s="108"/>
      <c r="K90" s="89"/>
      <c r="L90" s="89"/>
      <c r="M90" s="287"/>
      <c r="N90" s="181"/>
      <c r="O90" s="179"/>
      <c r="P90" s="220"/>
    </row>
    <row r="91" spans="1:16" s="1" customFormat="1" ht="54.75" customHeight="1">
      <c r="A91" s="13"/>
      <c r="B91" s="14"/>
      <c r="C91" s="365"/>
      <c r="D91" s="372" t="s">
        <v>30</v>
      </c>
      <c r="E91" s="649" t="s">
        <v>194</v>
      </c>
      <c r="F91" s="150"/>
      <c r="G91" s="151">
        <v>1</v>
      </c>
      <c r="H91" s="152" t="s">
        <v>60</v>
      </c>
      <c r="I91" s="1022" t="s">
        <v>20</v>
      </c>
      <c r="J91" s="109">
        <v>4</v>
      </c>
      <c r="K91" s="118">
        <v>2</v>
      </c>
      <c r="L91" s="118">
        <v>2</v>
      </c>
      <c r="M91" s="265" t="s">
        <v>130</v>
      </c>
      <c r="N91" s="181">
        <v>10</v>
      </c>
      <c r="O91" s="185">
        <v>10</v>
      </c>
      <c r="P91" s="216">
        <v>10</v>
      </c>
    </row>
    <row r="92" spans="1:16" s="1" customFormat="1" ht="54" customHeight="1">
      <c r="A92" s="13"/>
      <c r="B92" s="38"/>
      <c r="C92" s="377"/>
      <c r="D92" s="373" t="s">
        <v>33</v>
      </c>
      <c r="E92" s="430" t="s">
        <v>135</v>
      </c>
      <c r="F92" s="432"/>
      <c r="G92" s="39"/>
      <c r="H92" s="654"/>
      <c r="I92" s="22" t="s">
        <v>20</v>
      </c>
      <c r="J92" s="108">
        <v>7.6</v>
      </c>
      <c r="K92" s="89">
        <v>7.6</v>
      </c>
      <c r="L92" s="89">
        <v>7.6</v>
      </c>
      <c r="M92" s="298" t="s">
        <v>133</v>
      </c>
      <c r="N92" s="185">
        <v>116</v>
      </c>
      <c r="O92" s="181">
        <v>116</v>
      </c>
      <c r="P92" s="214">
        <v>116</v>
      </c>
    </row>
    <row r="93" spans="1:16" s="1" customFormat="1" ht="25.5" customHeight="1">
      <c r="A93" s="13"/>
      <c r="B93" s="14"/>
      <c r="C93" s="377"/>
      <c r="D93" s="1329" t="s">
        <v>36</v>
      </c>
      <c r="E93" s="1340" t="s">
        <v>65</v>
      </c>
      <c r="F93" s="432"/>
      <c r="G93" s="39"/>
      <c r="H93" s="654"/>
      <c r="I93" s="25" t="s">
        <v>20</v>
      </c>
      <c r="J93" s="246">
        <v>1.7</v>
      </c>
      <c r="K93" s="246">
        <v>1.5</v>
      </c>
      <c r="L93" s="246">
        <v>1.5</v>
      </c>
      <c r="M93" s="584" t="s">
        <v>66</v>
      </c>
      <c r="N93" s="343">
        <v>19</v>
      </c>
      <c r="O93" s="343">
        <v>19</v>
      </c>
      <c r="P93" s="344">
        <v>19</v>
      </c>
    </row>
    <row r="94" spans="1:16" s="1" customFormat="1" ht="19.5" customHeight="1">
      <c r="A94" s="13"/>
      <c r="B94" s="14"/>
      <c r="C94" s="377"/>
      <c r="D94" s="1544"/>
      <c r="E94" s="1341"/>
      <c r="F94" s="432"/>
      <c r="G94" s="39"/>
      <c r="H94" s="654"/>
      <c r="I94" s="22" t="s">
        <v>20</v>
      </c>
      <c r="J94" s="251"/>
      <c r="K94" s="303"/>
      <c r="L94" s="303"/>
      <c r="M94" s="553"/>
      <c r="N94" s="184"/>
      <c r="O94" s="184"/>
      <c r="P94" s="218"/>
    </row>
    <row r="95" spans="1:16" s="1" customFormat="1" ht="42" customHeight="1">
      <c r="A95" s="13"/>
      <c r="B95" s="38"/>
      <c r="C95" s="377"/>
      <c r="D95" s="374" t="s">
        <v>37</v>
      </c>
      <c r="E95" s="430" t="s">
        <v>67</v>
      </c>
      <c r="F95" s="432"/>
      <c r="G95" s="39"/>
      <c r="H95" s="654"/>
      <c r="I95" s="22" t="s">
        <v>20</v>
      </c>
      <c r="J95" s="108">
        <v>2</v>
      </c>
      <c r="K95" s="89">
        <v>2</v>
      </c>
      <c r="L95" s="89">
        <v>2</v>
      </c>
      <c r="M95" s="298" t="s">
        <v>68</v>
      </c>
      <c r="N95" s="181">
        <v>80</v>
      </c>
      <c r="O95" s="181">
        <v>80</v>
      </c>
      <c r="P95" s="214">
        <v>80</v>
      </c>
    </row>
    <row r="96" spans="1:16" s="1" customFormat="1" ht="30" customHeight="1">
      <c r="A96" s="13"/>
      <c r="B96" s="38"/>
      <c r="C96" s="377"/>
      <c r="D96" s="415" t="s">
        <v>41</v>
      </c>
      <c r="E96" s="615" t="s">
        <v>69</v>
      </c>
      <c r="F96" s="432"/>
      <c r="G96" s="39"/>
      <c r="H96" s="142"/>
      <c r="I96" s="25" t="s">
        <v>20</v>
      </c>
      <c r="J96" s="103">
        <v>5</v>
      </c>
      <c r="K96" s="257">
        <v>20</v>
      </c>
      <c r="L96" s="103">
        <v>20</v>
      </c>
      <c r="M96" s="1072" t="s">
        <v>195</v>
      </c>
      <c r="N96" s="180">
        <v>1</v>
      </c>
      <c r="O96" s="180"/>
      <c r="P96" s="1090"/>
    </row>
    <row r="97" spans="1:19" s="1" customFormat="1" ht="16.5" customHeight="1">
      <c r="A97" s="13"/>
      <c r="B97" s="38"/>
      <c r="C97" s="378"/>
      <c r="D97" s="375"/>
      <c r="E97" s="616"/>
      <c r="F97" s="432"/>
      <c r="G97" s="39"/>
      <c r="H97" s="142"/>
      <c r="I97" s="1015"/>
      <c r="J97" s="104"/>
      <c r="K97" s="275"/>
      <c r="L97" s="104"/>
      <c r="M97" s="288"/>
      <c r="N97" s="1088"/>
      <c r="O97" s="1088"/>
      <c r="P97" s="1089"/>
    </row>
    <row r="98" spans="1:19" s="1" customFormat="1" ht="27.75" customHeight="1">
      <c r="A98" s="13"/>
      <c r="B98" s="38"/>
      <c r="C98" s="378"/>
      <c r="D98" s="598" t="s">
        <v>44</v>
      </c>
      <c r="E98" s="1342" t="s">
        <v>70</v>
      </c>
      <c r="F98" s="432"/>
      <c r="G98" s="39"/>
      <c r="H98" s="1550" t="s">
        <v>60</v>
      </c>
      <c r="I98" s="846" t="s">
        <v>24</v>
      </c>
      <c r="J98" s="103">
        <v>47.2</v>
      </c>
      <c r="K98" s="257"/>
      <c r="L98" s="103"/>
      <c r="M98" s="549" t="s">
        <v>169</v>
      </c>
      <c r="N98" s="199">
        <v>100</v>
      </c>
      <c r="O98" s="1083"/>
      <c r="P98" s="259"/>
    </row>
    <row r="99" spans="1:19" s="1" customFormat="1" ht="28.5" customHeight="1">
      <c r="A99" s="13"/>
      <c r="B99" s="38"/>
      <c r="C99" s="378"/>
      <c r="D99" s="599"/>
      <c r="E99" s="1284"/>
      <c r="F99" s="432"/>
      <c r="G99" s="39"/>
      <c r="H99" s="1551"/>
      <c r="I99" s="532" t="s">
        <v>25</v>
      </c>
      <c r="J99" s="104">
        <v>60.8</v>
      </c>
      <c r="K99" s="275"/>
      <c r="L99" s="104"/>
      <c r="M99" s="148" t="s">
        <v>198</v>
      </c>
      <c r="N99" s="419">
        <v>100</v>
      </c>
      <c r="O99" s="1084"/>
      <c r="P99" s="562"/>
    </row>
    <row r="100" spans="1:19" s="1" customFormat="1" ht="17.25" customHeight="1">
      <c r="A100" s="13"/>
      <c r="B100" s="38"/>
      <c r="C100" s="378"/>
      <c r="D100" s="599"/>
      <c r="E100" s="1284"/>
      <c r="F100" s="432"/>
      <c r="G100" s="39"/>
      <c r="H100" s="1551"/>
      <c r="I100" s="532"/>
      <c r="J100" s="104"/>
      <c r="K100" s="275"/>
      <c r="L100" s="104"/>
      <c r="M100" s="1343" t="s">
        <v>199</v>
      </c>
      <c r="N100" s="190">
        <v>100</v>
      </c>
      <c r="O100" s="1085"/>
      <c r="P100" s="422"/>
    </row>
    <row r="101" spans="1:19" s="1" customFormat="1" ht="16.5" customHeight="1">
      <c r="A101" s="13"/>
      <c r="B101" s="38"/>
      <c r="C101" s="378"/>
      <c r="D101" s="708"/>
      <c r="E101" s="1284"/>
      <c r="F101" s="432"/>
      <c r="G101" s="39"/>
      <c r="H101" s="1551"/>
      <c r="I101" s="532" t="s">
        <v>25</v>
      </c>
      <c r="J101" s="104">
        <v>17.899999999999999</v>
      </c>
      <c r="K101" s="88"/>
      <c r="L101" s="104"/>
      <c r="M101" s="1344"/>
      <c r="N101" s="191"/>
      <c r="O101" s="1086"/>
      <c r="P101" s="423"/>
    </row>
    <row r="102" spans="1:19" s="1" customFormat="1" ht="12" customHeight="1">
      <c r="A102" s="13"/>
      <c r="B102" s="38"/>
      <c r="C102" s="378"/>
      <c r="D102" s="760"/>
      <c r="E102" s="1284"/>
      <c r="F102" s="432"/>
      <c r="G102" s="39"/>
      <c r="H102" s="1551"/>
      <c r="I102" s="532"/>
      <c r="J102" s="104"/>
      <c r="K102" s="104"/>
      <c r="L102" s="104"/>
      <c r="M102" s="1336" t="s">
        <v>168</v>
      </c>
      <c r="N102" s="461">
        <v>100</v>
      </c>
      <c r="O102" s="209"/>
      <c r="P102" s="500"/>
    </row>
    <row r="103" spans="1:19" s="1" customFormat="1" ht="15" customHeight="1">
      <c r="A103" s="13"/>
      <c r="B103" s="38"/>
      <c r="C103" s="378"/>
      <c r="D103" s="760"/>
      <c r="E103" s="1284"/>
      <c r="F103" s="432"/>
      <c r="G103" s="39"/>
      <c r="H103" s="1552"/>
      <c r="I103" s="106"/>
      <c r="J103" s="108"/>
      <c r="K103" s="89"/>
      <c r="L103" s="108"/>
      <c r="M103" s="1555"/>
      <c r="N103" s="192"/>
      <c r="O103" s="1087"/>
      <c r="P103" s="1082"/>
    </row>
    <row r="104" spans="1:19" s="1" customFormat="1" ht="22.5" customHeight="1">
      <c r="A104" s="13"/>
      <c r="B104" s="38"/>
      <c r="C104" s="378"/>
      <c r="D104" s="609"/>
      <c r="E104" s="641"/>
      <c r="F104" s="432"/>
      <c r="G104" s="433"/>
      <c r="H104" s="1551" t="s">
        <v>23</v>
      </c>
      <c r="I104" s="532" t="s">
        <v>118</v>
      </c>
      <c r="J104" s="120">
        <v>74.2</v>
      </c>
      <c r="K104" s="104"/>
      <c r="L104" s="104"/>
      <c r="M104" s="1336" t="s">
        <v>166</v>
      </c>
      <c r="N104" s="461">
        <v>100</v>
      </c>
      <c r="O104" s="202"/>
      <c r="P104" s="417"/>
      <c r="Q104" s="1577"/>
    </row>
    <row r="105" spans="1:19" s="1" customFormat="1" ht="19.5" customHeight="1">
      <c r="A105" s="13"/>
      <c r="B105" s="38"/>
      <c r="C105" s="378"/>
      <c r="D105" s="609"/>
      <c r="E105" s="641"/>
      <c r="F105" s="432"/>
      <c r="G105" s="433"/>
      <c r="H105" s="1551"/>
      <c r="I105" s="532" t="s">
        <v>25</v>
      </c>
      <c r="J105" s="120">
        <v>79.8</v>
      </c>
      <c r="K105" s="104"/>
      <c r="L105" s="104"/>
      <c r="M105" s="1337"/>
      <c r="N105" s="191"/>
      <c r="O105" s="382"/>
      <c r="P105" s="402"/>
      <c r="Q105" s="1577"/>
    </row>
    <row r="106" spans="1:19" s="1" customFormat="1" ht="29.25" customHeight="1">
      <c r="A106" s="13"/>
      <c r="B106" s="38"/>
      <c r="C106" s="378"/>
      <c r="D106" s="425"/>
      <c r="E106" s="661"/>
      <c r="F106" s="35"/>
      <c r="G106" s="414"/>
      <c r="H106" s="1553"/>
      <c r="I106" s="286"/>
      <c r="J106" s="108"/>
      <c r="K106" s="108"/>
      <c r="L106" s="108"/>
      <c r="M106" s="749" t="s">
        <v>155</v>
      </c>
      <c r="N106" s="192">
        <v>100</v>
      </c>
      <c r="O106" s="340"/>
      <c r="P106" s="221"/>
    </row>
    <row r="107" spans="1:19" s="1" customFormat="1" ht="30" customHeight="1">
      <c r="A107" s="13"/>
      <c r="B107" s="14"/>
      <c r="C107" s="377"/>
      <c r="D107" s="1548" t="s">
        <v>46</v>
      </c>
      <c r="E107" s="1338" t="s">
        <v>196</v>
      </c>
      <c r="F107" s="432"/>
      <c r="G107" s="557"/>
      <c r="H107" s="1515" t="s">
        <v>60</v>
      </c>
      <c r="I107" s="254" t="s">
        <v>20</v>
      </c>
      <c r="J107" s="246"/>
      <c r="K107" s="345">
        <v>300</v>
      </c>
      <c r="L107" s="755">
        <v>300</v>
      </c>
      <c r="M107" s="743" t="s">
        <v>197</v>
      </c>
      <c r="N107" s="346"/>
      <c r="O107" s="346">
        <v>13</v>
      </c>
      <c r="P107" s="347">
        <v>13</v>
      </c>
    </row>
    <row r="108" spans="1:19" s="1" customFormat="1" ht="19.5" customHeight="1">
      <c r="A108" s="13"/>
      <c r="B108" s="14"/>
      <c r="C108" s="377"/>
      <c r="D108" s="1544"/>
      <c r="E108" s="1338"/>
      <c r="F108" s="432"/>
      <c r="G108" s="557"/>
      <c r="H108" s="1554"/>
      <c r="I108" s="210"/>
      <c r="J108" s="251"/>
      <c r="K108" s="303"/>
      <c r="L108" s="746"/>
      <c r="M108" s="559"/>
      <c r="N108" s="560"/>
      <c r="O108" s="560"/>
      <c r="P108" s="344"/>
    </row>
    <row r="109" spans="1:19" s="1" customFormat="1" ht="15.75" customHeight="1">
      <c r="A109" s="13"/>
      <c r="B109" s="14"/>
      <c r="C109" s="377"/>
      <c r="D109" s="1548" t="s">
        <v>143</v>
      </c>
      <c r="E109" s="1338" t="s">
        <v>159</v>
      </c>
      <c r="F109" s="432"/>
      <c r="G109" s="39"/>
      <c r="H109" s="1547" t="s">
        <v>60</v>
      </c>
      <c r="I109" s="25"/>
      <c r="J109" s="246"/>
      <c r="K109" s="246"/>
      <c r="L109" s="246"/>
      <c r="M109" s="743" t="s">
        <v>139</v>
      </c>
      <c r="N109" s="558"/>
      <c r="O109" s="558"/>
      <c r="P109" s="347"/>
    </row>
    <row r="110" spans="1:19" s="1" customFormat="1" ht="26.25" customHeight="1">
      <c r="A110" s="13"/>
      <c r="B110" s="14"/>
      <c r="C110" s="377"/>
      <c r="D110" s="1544"/>
      <c r="E110" s="1338"/>
      <c r="F110" s="432"/>
      <c r="G110" s="39"/>
      <c r="H110" s="1549"/>
      <c r="I110" s="22" t="s">
        <v>118</v>
      </c>
      <c r="J110" s="251"/>
      <c r="K110" s="303"/>
      <c r="L110" s="303"/>
      <c r="M110" s="662"/>
      <c r="N110" s="560"/>
      <c r="O110" s="560"/>
      <c r="P110" s="344"/>
      <c r="Q110" s="273"/>
      <c r="R110" s="273"/>
      <c r="S110" s="273"/>
    </row>
    <row r="111" spans="1:19" s="1" customFormat="1" ht="15.75" customHeight="1" thickBot="1">
      <c r="A111" s="591"/>
      <c r="B111" s="333"/>
      <c r="C111" s="370"/>
      <c r="D111" s="354"/>
      <c r="E111" s="352"/>
      <c r="F111" s="353"/>
      <c r="G111" s="354"/>
      <c r="H111" s="227"/>
      <c r="I111" s="640" t="s">
        <v>49</v>
      </c>
      <c r="J111" s="113">
        <f>SUM(J83:J110)</f>
        <v>445.7</v>
      </c>
      <c r="K111" s="90">
        <f>SUM(K83:K110)</f>
        <v>413.6</v>
      </c>
      <c r="L111" s="90">
        <f>SUM(L83:L110)</f>
        <v>413.6</v>
      </c>
      <c r="M111" s="355"/>
      <c r="N111" s="356"/>
      <c r="O111" s="357"/>
      <c r="P111" s="358"/>
    </row>
    <row r="112" spans="1:19" s="1" customFormat="1" ht="31.5" customHeight="1">
      <c r="A112" s="1296" t="s">
        <v>13</v>
      </c>
      <c r="B112" s="1324" t="s">
        <v>13</v>
      </c>
      <c r="C112" s="1300" t="s">
        <v>44</v>
      </c>
      <c r="D112" s="1560"/>
      <c r="E112" s="1370" t="s">
        <v>71</v>
      </c>
      <c r="F112" s="1303"/>
      <c r="G112" s="1365">
        <v>1</v>
      </c>
      <c r="H112" s="1539" t="s">
        <v>103</v>
      </c>
      <c r="I112" s="289" t="s">
        <v>20</v>
      </c>
      <c r="J112" s="147">
        <v>9</v>
      </c>
      <c r="K112" s="147">
        <v>9</v>
      </c>
      <c r="L112" s="147">
        <v>9</v>
      </c>
      <c r="M112" s="47" t="s">
        <v>72</v>
      </c>
      <c r="N112" s="650">
        <v>4</v>
      </c>
      <c r="O112" s="650">
        <v>4</v>
      </c>
      <c r="P112" s="625">
        <v>4</v>
      </c>
    </row>
    <row r="113" spans="1:16" s="1" customFormat="1" ht="37.5" customHeight="1">
      <c r="A113" s="1280"/>
      <c r="B113" s="1325"/>
      <c r="C113" s="1301"/>
      <c r="D113" s="1561"/>
      <c r="E113" s="1371"/>
      <c r="F113" s="1304"/>
      <c r="G113" s="1366"/>
      <c r="H113" s="1524"/>
      <c r="I113" s="68" t="s">
        <v>20</v>
      </c>
      <c r="J113" s="104">
        <v>17</v>
      </c>
      <c r="K113" s="104"/>
      <c r="L113" s="104"/>
      <c r="M113" s="482" t="s">
        <v>203</v>
      </c>
      <c r="N113" s="651">
        <v>1</v>
      </c>
      <c r="O113" s="651"/>
      <c r="P113" s="626"/>
    </row>
    <row r="114" spans="1:16" s="1" customFormat="1" ht="17.25" customHeight="1" thickBot="1">
      <c r="A114" s="1297"/>
      <c r="B114" s="1326"/>
      <c r="C114" s="1302"/>
      <c r="D114" s="1562"/>
      <c r="E114" s="1372"/>
      <c r="F114" s="1305"/>
      <c r="G114" s="1367"/>
      <c r="H114" s="1540"/>
      <c r="I114" s="41" t="s">
        <v>49</v>
      </c>
      <c r="J114" s="90">
        <f>SUM(J112:J113)</f>
        <v>26</v>
      </c>
      <c r="K114" s="113">
        <f t="shared" ref="K114" si="6">SUM(K112)</f>
        <v>9</v>
      </c>
      <c r="L114" s="113">
        <f t="shared" ref="L114" si="7">SUM(L112)</f>
        <v>9</v>
      </c>
      <c r="M114" s="121"/>
      <c r="N114" s="652"/>
      <c r="O114" s="652"/>
      <c r="P114" s="627"/>
    </row>
    <row r="115" spans="1:16" s="42" customFormat="1" ht="23.25" customHeight="1">
      <c r="A115" s="1296" t="s">
        <v>13</v>
      </c>
      <c r="B115" s="1324" t="s">
        <v>13</v>
      </c>
      <c r="C115" s="1368" t="s">
        <v>46</v>
      </c>
      <c r="D115" s="1557"/>
      <c r="E115" s="1361" t="s">
        <v>157</v>
      </c>
      <c r="F115" s="588"/>
      <c r="G115" s="617">
        <v>5</v>
      </c>
      <c r="H115" s="597" t="s">
        <v>122</v>
      </c>
      <c r="I115" s="73" t="s">
        <v>21</v>
      </c>
      <c r="J115" s="103">
        <v>5.4</v>
      </c>
      <c r="K115" s="103">
        <v>5.4</v>
      </c>
      <c r="L115" s="103">
        <v>5.4</v>
      </c>
      <c r="M115" s="1287" t="s">
        <v>99</v>
      </c>
      <c r="N115" s="651">
        <v>1</v>
      </c>
      <c r="O115" s="460">
        <v>1</v>
      </c>
      <c r="P115" s="626">
        <v>1</v>
      </c>
    </row>
    <row r="116" spans="1:16" s="42" customFormat="1" ht="13.5" customHeight="1">
      <c r="A116" s="1280"/>
      <c r="B116" s="1325"/>
      <c r="C116" s="1301"/>
      <c r="D116" s="1558"/>
      <c r="E116" s="1284"/>
      <c r="F116" s="534"/>
      <c r="G116" s="618"/>
      <c r="H116" s="613"/>
      <c r="I116" s="68"/>
      <c r="J116" s="104"/>
      <c r="K116" s="104"/>
      <c r="L116" s="104"/>
      <c r="M116" s="1354"/>
      <c r="N116" s="651"/>
      <c r="O116" s="461"/>
      <c r="P116" s="626"/>
    </row>
    <row r="117" spans="1:16" s="42" customFormat="1" ht="18.75" customHeight="1" thickBot="1">
      <c r="A117" s="1297"/>
      <c r="B117" s="1326"/>
      <c r="C117" s="1369"/>
      <c r="D117" s="1559"/>
      <c r="E117" s="264"/>
      <c r="F117" s="589"/>
      <c r="G117" s="284"/>
      <c r="H117" s="606"/>
      <c r="I117" s="41" t="s">
        <v>49</v>
      </c>
      <c r="J117" s="113">
        <f>SUM(J115:J115)</f>
        <v>5.4</v>
      </c>
      <c r="K117" s="113">
        <f>SUM(K115:K115)</f>
        <v>5.4</v>
      </c>
      <c r="L117" s="113">
        <f>SUM(L115:L115)</f>
        <v>5.4</v>
      </c>
      <c r="M117" s="585"/>
      <c r="N117" s="652"/>
      <c r="O117" s="462"/>
      <c r="P117" s="627"/>
    </row>
    <row r="118" spans="1:16" s="1" customFormat="1" ht="15" customHeight="1" thickBot="1">
      <c r="A118" s="591" t="s">
        <v>13</v>
      </c>
      <c r="B118" s="602" t="s">
        <v>13</v>
      </c>
      <c r="C118" s="1355" t="s">
        <v>73</v>
      </c>
      <c r="D118" s="1356"/>
      <c r="E118" s="1356"/>
      <c r="F118" s="1356"/>
      <c r="G118" s="1356"/>
      <c r="H118" s="1356"/>
      <c r="I118" s="1357"/>
      <c r="J118" s="119">
        <f>J117+J114+J111+J81+J79+J75+J60+J58+J53+J49+J46</f>
        <v>14183.100000000002</v>
      </c>
      <c r="K118" s="119">
        <f>K117+K114+K111+K81+K79+K75+K60+K58+K53+K49+K46</f>
        <v>14469.5</v>
      </c>
      <c r="L118" s="124">
        <f>L117+L114+L111+L81+L79+L75+L60+L58+L53+L49+L46</f>
        <v>11549.4</v>
      </c>
      <c r="M118" s="43"/>
      <c r="N118" s="290"/>
      <c r="O118" s="290"/>
      <c r="P118" s="44"/>
    </row>
    <row r="119" spans="1:16" s="1" customFormat="1" ht="17.25" customHeight="1" thickBot="1">
      <c r="A119" s="45" t="s">
        <v>13</v>
      </c>
      <c r="B119" s="46" t="s">
        <v>22</v>
      </c>
      <c r="C119" s="1358" t="s">
        <v>74</v>
      </c>
      <c r="D119" s="1359"/>
      <c r="E119" s="1359"/>
      <c r="F119" s="1359"/>
      <c r="G119" s="1359"/>
      <c r="H119" s="1359"/>
      <c r="I119" s="1359"/>
      <c r="J119" s="1359"/>
      <c r="K119" s="1359"/>
      <c r="L119" s="1359"/>
      <c r="M119" s="1359"/>
      <c r="N119" s="1359"/>
      <c r="O119" s="1359"/>
      <c r="P119" s="1360"/>
    </row>
    <row r="120" spans="1:16" s="1" customFormat="1" ht="15.75" customHeight="1">
      <c r="A120" s="621" t="s">
        <v>13</v>
      </c>
      <c r="B120" s="608" t="s">
        <v>22</v>
      </c>
      <c r="C120" s="618" t="s">
        <v>13</v>
      </c>
      <c r="D120" s="533"/>
      <c r="E120" s="1352" t="s">
        <v>109</v>
      </c>
      <c r="F120" s="1363" t="s">
        <v>116</v>
      </c>
      <c r="G120" s="617"/>
      <c r="H120" s="1515" t="s">
        <v>75</v>
      </c>
      <c r="I120" s="418" t="s">
        <v>20</v>
      </c>
      <c r="J120" s="864">
        <f>487.8-48.6-15.7</f>
        <v>423.5</v>
      </c>
      <c r="K120" s="757">
        <v>424</v>
      </c>
      <c r="L120" s="757">
        <v>424</v>
      </c>
      <c r="M120" s="244" t="s">
        <v>101</v>
      </c>
      <c r="N120" s="256">
        <v>439</v>
      </c>
      <c r="O120" s="256">
        <v>439</v>
      </c>
      <c r="P120" s="239">
        <v>439</v>
      </c>
    </row>
    <row r="121" spans="1:16" s="1" customFormat="1" ht="26.25" customHeight="1">
      <c r="A121" s="621"/>
      <c r="B121" s="608"/>
      <c r="C121" s="618"/>
      <c r="D121" s="618"/>
      <c r="E121" s="1362"/>
      <c r="F121" s="1364"/>
      <c r="G121" s="618"/>
      <c r="H121" s="1556"/>
      <c r="I121" s="122" t="s">
        <v>118</v>
      </c>
      <c r="J121" s="120">
        <v>8</v>
      </c>
      <c r="K121" s="104"/>
      <c r="L121" s="104"/>
      <c r="M121" s="657" t="s">
        <v>153</v>
      </c>
      <c r="N121" s="240">
        <v>439</v>
      </c>
      <c r="O121" s="240">
        <v>439</v>
      </c>
      <c r="P121" s="241">
        <v>439</v>
      </c>
    </row>
    <row r="122" spans="1:16" s="1" customFormat="1" ht="17.25" customHeight="1">
      <c r="A122" s="621"/>
      <c r="B122" s="608"/>
      <c r="C122" s="618"/>
      <c r="D122" s="618"/>
      <c r="E122" s="616"/>
      <c r="F122" s="1364"/>
      <c r="G122" s="618"/>
      <c r="H122" s="1556"/>
      <c r="I122" s="122"/>
      <c r="J122" s="104"/>
      <c r="K122" s="104"/>
      <c r="L122" s="104"/>
      <c r="M122" s="148" t="s">
        <v>102</v>
      </c>
      <c r="N122" s="224">
        <v>3</v>
      </c>
      <c r="O122" s="224">
        <v>50</v>
      </c>
      <c r="P122" s="223">
        <v>50</v>
      </c>
    </row>
    <row r="123" spans="1:16" s="1" customFormat="1" ht="17.25" customHeight="1">
      <c r="A123" s="621"/>
      <c r="B123" s="608"/>
      <c r="C123" s="618"/>
      <c r="D123" s="618"/>
      <c r="E123" s="616"/>
      <c r="F123" s="1364"/>
      <c r="G123" s="618"/>
      <c r="H123" s="1556"/>
      <c r="I123" s="122"/>
      <c r="J123" s="104"/>
      <c r="K123" s="104"/>
      <c r="L123" s="104"/>
      <c r="M123" s="148" t="s">
        <v>100</v>
      </c>
      <c r="N123" s="224">
        <v>5</v>
      </c>
      <c r="O123" s="224">
        <v>5</v>
      </c>
      <c r="P123" s="223">
        <v>5</v>
      </c>
    </row>
    <row r="124" spans="1:16" s="1" customFormat="1" ht="17.25" customHeight="1">
      <c r="A124" s="621"/>
      <c r="B124" s="608"/>
      <c r="C124" s="618"/>
      <c r="D124" s="618"/>
      <c r="E124" s="641"/>
      <c r="F124" s="1364"/>
      <c r="G124" s="618"/>
      <c r="H124" s="144"/>
      <c r="I124" s="122"/>
      <c r="J124" s="104"/>
      <c r="K124" s="104"/>
      <c r="L124" s="104"/>
      <c r="M124" s="242" t="s">
        <v>131</v>
      </c>
      <c r="N124" s="243">
        <v>4</v>
      </c>
      <c r="O124" s="243"/>
      <c r="P124" s="223">
        <v>1</v>
      </c>
    </row>
    <row r="125" spans="1:16" s="1" customFormat="1" ht="18" customHeight="1">
      <c r="A125" s="621"/>
      <c r="B125" s="608"/>
      <c r="C125" s="618"/>
      <c r="D125" s="618"/>
      <c r="E125" s="714"/>
      <c r="F125" s="1364"/>
      <c r="G125" s="618"/>
      <c r="H125" s="144"/>
      <c r="I125" s="122"/>
      <c r="J125" s="104"/>
      <c r="K125" s="104"/>
      <c r="L125" s="104"/>
      <c r="M125" s="148" t="s">
        <v>132</v>
      </c>
      <c r="N125" s="224">
        <v>14</v>
      </c>
      <c r="O125" s="224">
        <v>14</v>
      </c>
      <c r="P125" s="223">
        <v>14</v>
      </c>
    </row>
    <row r="126" spans="1:16" s="1" customFormat="1" ht="16.5" customHeight="1">
      <c r="A126" s="621"/>
      <c r="B126" s="608"/>
      <c r="C126" s="618"/>
      <c r="D126" s="618"/>
      <c r="E126" s="714"/>
      <c r="F126" s="1364"/>
      <c r="G126" s="618"/>
      <c r="H126" s="144"/>
      <c r="I126" s="122"/>
      <c r="J126" s="104"/>
      <c r="K126" s="104"/>
      <c r="L126" s="104"/>
      <c r="M126" s="612" t="s">
        <v>175</v>
      </c>
      <c r="N126" s="456"/>
      <c r="O126" s="456"/>
      <c r="P126" s="300"/>
    </row>
    <row r="127" spans="1:16" s="1" customFormat="1" ht="43.5" customHeight="1">
      <c r="A127" s="711"/>
      <c r="B127" s="712"/>
      <c r="C127" s="710"/>
      <c r="D127" s="710"/>
      <c r="E127" s="714"/>
      <c r="F127" s="713"/>
      <c r="G127" s="710"/>
      <c r="H127" s="144"/>
      <c r="I127" s="715" t="s">
        <v>20</v>
      </c>
      <c r="J127" s="716">
        <f>17.3+48.6+15.7</f>
        <v>81.600000000000009</v>
      </c>
      <c r="K127" s="716">
        <v>81.599999999999994</v>
      </c>
      <c r="L127" s="716">
        <v>81.599999999999994</v>
      </c>
      <c r="M127" s="148" t="s">
        <v>216</v>
      </c>
      <c r="N127" s="224">
        <v>1</v>
      </c>
      <c r="O127" s="224">
        <v>1</v>
      </c>
      <c r="P127" s="223">
        <v>1</v>
      </c>
    </row>
    <row r="128" spans="1:16" s="42" customFormat="1" ht="15.75" customHeight="1" thickBot="1">
      <c r="A128" s="621"/>
      <c r="B128" s="608"/>
      <c r="C128" s="618"/>
      <c r="D128" s="592"/>
      <c r="E128" s="264"/>
      <c r="F128" s="589"/>
      <c r="G128" s="284"/>
      <c r="H128" s="606"/>
      <c r="I128" s="528" t="s">
        <v>49</v>
      </c>
      <c r="J128" s="113">
        <f t="shared" ref="J128:L128" si="8">SUM(J120:J127)</f>
        <v>513.1</v>
      </c>
      <c r="K128" s="113">
        <f>SUM(K120:K127)</f>
        <v>505.6</v>
      </c>
      <c r="L128" s="113">
        <f t="shared" si="8"/>
        <v>505.6</v>
      </c>
      <c r="M128" s="585"/>
      <c r="N128" s="652"/>
      <c r="O128" s="462"/>
      <c r="P128" s="627"/>
    </row>
    <row r="129" spans="1:18" s="1" customFormat="1" ht="13.5" thickBot="1">
      <c r="A129" s="45" t="s">
        <v>13</v>
      </c>
      <c r="B129" s="49" t="s">
        <v>22</v>
      </c>
      <c r="C129" s="1383" t="s">
        <v>73</v>
      </c>
      <c r="D129" s="1384"/>
      <c r="E129" s="1384"/>
      <c r="F129" s="1384"/>
      <c r="G129" s="1384"/>
      <c r="H129" s="1356"/>
      <c r="I129" s="1356"/>
      <c r="J129" s="124">
        <f t="shared" ref="J129:L129" si="9">J128</f>
        <v>513.1</v>
      </c>
      <c r="K129" s="124">
        <f t="shared" si="9"/>
        <v>505.6</v>
      </c>
      <c r="L129" s="124">
        <f t="shared" si="9"/>
        <v>505.6</v>
      </c>
      <c r="M129" s="348"/>
      <c r="N129" s="349"/>
      <c r="O129" s="349"/>
      <c r="P129" s="204"/>
    </row>
    <row r="130" spans="1:18" s="1" customFormat="1" ht="17.25" customHeight="1" thickBot="1">
      <c r="A130" s="45" t="s">
        <v>13</v>
      </c>
      <c r="B130" s="46" t="s">
        <v>26</v>
      </c>
      <c r="C130" s="1358" t="s">
        <v>145</v>
      </c>
      <c r="D130" s="1359"/>
      <c r="E130" s="1359"/>
      <c r="F130" s="1359"/>
      <c r="G130" s="1359"/>
      <c r="H130" s="1359"/>
      <c r="I130" s="1359"/>
      <c r="J130" s="1359"/>
      <c r="K130" s="1359"/>
      <c r="L130" s="1359"/>
      <c r="M130" s="1359"/>
      <c r="N130" s="1359"/>
      <c r="O130" s="1359"/>
      <c r="P130" s="1360"/>
    </row>
    <row r="131" spans="1:18" s="1" customFormat="1" ht="27" customHeight="1">
      <c r="A131" s="638" t="s">
        <v>13</v>
      </c>
      <c r="B131" s="636" t="s">
        <v>26</v>
      </c>
      <c r="C131" s="639" t="s">
        <v>13</v>
      </c>
      <c r="D131" s="282"/>
      <c r="E131" s="53" t="s">
        <v>170</v>
      </c>
      <c r="F131" s="388"/>
      <c r="G131" s="282"/>
      <c r="H131" s="283"/>
      <c r="I131" s="283"/>
      <c r="J131" s="134"/>
      <c r="K131" s="201"/>
      <c r="L131" s="201"/>
      <c r="M131" s="1110"/>
      <c r="N131" s="207"/>
      <c r="O131" s="207"/>
      <c r="P131" s="203"/>
    </row>
    <row r="132" spans="1:18" s="1" customFormat="1" ht="21" customHeight="1">
      <c r="A132" s="1280"/>
      <c r="B132" s="1325"/>
      <c r="C132" s="1563"/>
      <c r="D132" s="599" t="s">
        <v>13</v>
      </c>
      <c r="E132" s="1385" t="s">
        <v>162</v>
      </c>
      <c r="F132" s="1386" t="s">
        <v>224</v>
      </c>
      <c r="G132" s="1564" t="s">
        <v>18</v>
      </c>
      <c r="H132" s="1515" t="s">
        <v>29</v>
      </c>
      <c r="I132" s="68" t="s">
        <v>20</v>
      </c>
      <c r="J132" s="294"/>
      <c r="K132" s="88"/>
      <c r="L132" s="88"/>
      <c r="M132" s="1565" t="s">
        <v>161</v>
      </c>
      <c r="N132" s="199">
        <v>1</v>
      </c>
      <c r="O132" s="393"/>
      <c r="P132" s="219"/>
    </row>
    <row r="133" spans="1:18" s="1" customFormat="1" ht="15.75" customHeight="1">
      <c r="A133" s="1280"/>
      <c r="B133" s="1325"/>
      <c r="C133" s="1563"/>
      <c r="D133" s="600"/>
      <c r="E133" s="1385"/>
      <c r="F133" s="1386"/>
      <c r="G133" s="1388"/>
      <c r="H133" s="1532"/>
      <c r="I133" s="48" t="s">
        <v>118</v>
      </c>
      <c r="J133" s="108">
        <v>34.5</v>
      </c>
      <c r="K133" s="117"/>
      <c r="L133" s="117"/>
      <c r="M133" s="1566"/>
      <c r="N133" s="192"/>
      <c r="O133" s="179"/>
      <c r="P133" s="220"/>
    </row>
    <row r="134" spans="1:18" s="4" customFormat="1" ht="15.75" customHeight="1">
      <c r="A134" s="1373"/>
      <c r="B134" s="1375"/>
      <c r="C134" s="1569"/>
      <c r="D134" s="643" t="s">
        <v>22</v>
      </c>
      <c r="E134" s="1379" t="s">
        <v>183</v>
      </c>
      <c r="F134" s="1571" t="s">
        <v>223</v>
      </c>
      <c r="G134" s="409"/>
      <c r="H134" s="610"/>
      <c r="I134" s="51" t="s">
        <v>20</v>
      </c>
      <c r="J134" s="104">
        <v>8.5</v>
      </c>
      <c r="K134" s="88">
        <v>8.5</v>
      </c>
      <c r="L134" s="88">
        <v>2.5</v>
      </c>
      <c r="M134" s="394" t="s">
        <v>232</v>
      </c>
      <c r="N134" s="190"/>
      <c r="O134" s="412"/>
      <c r="P134" s="219">
        <v>7</v>
      </c>
    </row>
    <row r="135" spans="1:18" s="4" customFormat="1" ht="16.5" customHeight="1">
      <c r="A135" s="1373"/>
      <c r="B135" s="1375"/>
      <c r="C135" s="1569"/>
      <c r="D135" s="643"/>
      <c r="E135" s="1380"/>
      <c r="F135" s="1284"/>
      <c r="G135" s="614"/>
      <c r="H135" s="391"/>
      <c r="I135" s="51" t="s">
        <v>146</v>
      </c>
      <c r="J135" s="104">
        <v>165</v>
      </c>
      <c r="K135" s="104">
        <v>168.4</v>
      </c>
      <c r="L135" s="88">
        <v>113.8</v>
      </c>
      <c r="M135" s="1111" t="s">
        <v>148</v>
      </c>
      <c r="N135" s="397">
        <v>66</v>
      </c>
      <c r="O135" s="535">
        <v>150</v>
      </c>
      <c r="P135" s="398">
        <v>50</v>
      </c>
    </row>
    <row r="136" spans="1:18" s="4" customFormat="1" ht="27" customHeight="1">
      <c r="A136" s="1373"/>
      <c r="B136" s="1375"/>
      <c r="C136" s="1569"/>
      <c r="D136" s="643"/>
      <c r="E136" s="1380"/>
      <c r="F136" s="1284"/>
      <c r="G136" s="614"/>
      <c r="H136" s="391"/>
      <c r="I136" s="51"/>
      <c r="J136" s="104"/>
      <c r="K136" s="104"/>
      <c r="L136" s="88"/>
      <c r="M136" s="1111" t="s">
        <v>149</v>
      </c>
      <c r="N136" s="397"/>
      <c r="O136" s="535"/>
      <c r="P136" s="398">
        <v>20</v>
      </c>
    </row>
    <row r="137" spans="1:18" s="4" customFormat="1" ht="16.5" customHeight="1">
      <c r="A137" s="1373"/>
      <c r="B137" s="1375"/>
      <c r="C137" s="1569"/>
      <c r="D137" s="360"/>
      <c r="E137" s="645"/>
      <c r="F137" s="465"/>
      <c r="G137" s="614"/>
      <c r="H137" s="392"/>
      <c r="I137" s="403"/>
      <c r="J137" s="108"/>
      <c r="K137" s="117"/>
      <c r="L137" s="117"/>
      <c r="M137" s="1112" t="s">
        <v>147</v>
      </c>
      <c r="N137" s="395"/>
      <c r="O137" s="536">
        <v>1</v>
      </c>
      <c r="P137" s="396"/>
    </row>
    <row r="138" spans="1:18" s="4" customFormat="1" ht="21" customHeight="1">
      <c r="A138" s="1373"/>
      <c r="B138" s="1375"/>
      <c r="C138" s="1569"/>
      <c r="D138" s="643" t="s">
        <v>26</v>
      </c>
      <c r="E138" s="1379" t="s">
        <v>233</v>
      </c>
      <c r="F138" s="389"/>
      <c r="G138" s="390"/>
      <c r="H138" s="1567" t="s">
        <v>154</v>
      </c>
      <c r="I138" s="51" t="s">
        <v>20</v>
      </c>
      <c r="J138" s="104">
        <v>20</v>
      </c>
      <c r="K138" s="88">
        <v>80</v>
      </c>
      <c r="L138" s="88"/>
      <c r="M138" s="866" t="s">
        <v>156</v>
      </c>
      <c r="N138" s="867"/>
      <c r="O138" s="867">
        <v>1</v>
      </c>
      <c r="P138" s="219"/>
    </row>
    <row r="139" spans="1:18" s="4" customFormat="1" ht="17.25" customHeight="1">
      <c r="A139" s="1373"/>
      <c r="B139" s="1375"/>
      <c r="C139" s="1569"/>
      <c r="D139" s="360"/>
      <c r="E139" s="1346"/>
      <c r="F139" s="465"/>
      <c r="G139" s="360"/>
      <c r="H139" s="1538"/>
      <c r="I139" s="51"/>
      <c r="J139" s="104"/>
      <c r="K139" s="88"/>
      <c r="L139" s="88"/>
      <c r="M139" s="1081"/>
      <c r="N139" s="395"/>
      <c r="O139" s="395"/>
      <c r="P139" s="396"/>
      <c r="R139" s="1011"/>
    </row>
    <row r="140" spans="1:18" s="42" customFormat="1" ht="17.25" customHeight="1" thickBot="1">
      <c r="A140" s="1374"/>
      <c r="B140" s="1376"/>
      <c r="C140" s="1570"/>
      <c r="D140" s="301"/>
      <c r="E140" s="384"/>
      <c r="F140" s="385"/>
      <c r="G140" s="386"/>
      <c r="H140" s="387"/>
      <c r="I140" s="41" t="s">
        <v>49</v>
      </c>
      <c r="J140" s="90">
        <f>SUM(J132:J139)</f>
        <v>228</v>
      </c>
      <c r="K140" s="90">
        <f t="shared" ref="K140:L140" si="10">SUM(K132:K139)</f>
        <v>256.89999999999998</v>
      </c>
      <c r="L140" s="90">
        <f t="shared" si="10"/>
        <v>116.3</v>
      </c>
      <c r="M140" s="355"/>
      <c r="N140" s="356"/>
      <c r="O140" s="357"/>
      <c r="P140" s="358"/>
    </row>
    <row r="141" spans="1:18" s="1" customFormat="1" ht="13.5" thickBot="1">
      <c r="A141" s="591" t="s">
        <v>13</v>
      </c>
      <c r="B141" s="637" t="s">
        <v>26</v>
      </c>
      <c r="C141" s="1355" t="s">
        <v>73</v>
      </c>
      <c r="D141" s="1356"/>
      <c r="E141" s="1356"/>
      <c r="F141" s="1356"/>
      <c r="G141" s="1356"/>
      <c r="H141" s="1356"/>
      <c r="I141" s="1356"/>
      <c r="J141" s="383">
        <f t="shared" ref="J141:L141" si="11">J140</f>
        <v>228</v>
      </c>
      <c r="K141" s="383">
        <f t="shared" si="11"/>
        <v>256.89999999999998</v>
      </c>
      <c r="L141" s="383">
        <f t="shared" si="11"/>
        <v>116.3</v>
      </c>
      <c r="M141" s="43"/>
      <c r="N141" s="186"/>
      <c r="O141" s="186"/>
      <c r="P141" s="44"/>
    </row>
    <row r="142" spans="1:18" s="1" customFormat="1" ht="16.5" customHeight="1" thickBot="1">
      <c r="A142" s="45" t="s">
        <v>13</v>
      </c>
      <c r="B142" s="278" t="s">
        <v>28</v>
      </c>
      <c r="C142" s="1358" t="s">
        <v>76</v>
      </c>
      <c r="D142" s="1359"/>
      <c r="E142" s="1359"/>
      <c r="F142" s="1359"/>
      <c r="G142" s="1359"/>
      <c r="H142" s="1359"/>
      <c r="I142" s="1359"/>
      <c r="J142" s="1393"/>
      <c r="K142" s="1393"/>
      <c r="L142" s="1393"/>
      <c r="M142" s="1359"/>
      <c r="N142" s="1359"/>
      <c r="O142" s="1359"/>
      <c r="P142" s="1360"/>
    </row>
    <row r="143" spans="1:18" s="1" customFormat="1" ht="39.75" customHeight="1">
      <c r="A143" s="590" t="s">
        <v>13</v>
      </c>
      <c r="B143" s="653" t="s">
        <v>28</v>
      </c>
      <c r="C143" s="380" t="s">
        <v>13</v>
      </c>
      <c r="D143" s="646"/>
      <c r="E143" s="53" t="s">
        <v>77</v>
      </c>
      <c r="F143" s="431"/>
      <c r="G143" s="145" t="s">
        <v>18</v>
      </c>
      <c r="H143" s="605" t="s">
        <v>23</v>
      </c>
      <c r="I143" s="34"/>
      <c r="J143" s="572"/>
      <c r="K143" s="573"/>
      <c r="L143" s="572"/>
      <c r="M143" s="54"/>
      <c r="N143" s="207"/>
      <c r="O143" s="207"/>
      <c r="P143" s="203"/>
    </row>
    <row r="144" spans="1:18" s="1" customFormat="1" ht="17.25" customHeight="1">
      <c r="A144" s="621"/>
      <c r="B144" s="608"/>
      <c r="C144" s="623"/>
      <c r="D144" s="599" t="s">
        <v>13</v>
      </c>
      <c r="E144" s="1352" t="s">
        <v>176</v>
      </c>
      <c r="F144" s="76"/>
      <c r="G144" s="459"/>
      <c r="H144" s="613"/>
      <c r="I144" s="25" t="s">
        <v>20</v>
      </c>
      <c r="J144" s="246">
        <v>25.6</v>
      </c>
      <c r="K144" s="247">
        <v>20</v>
      </c>
      <c r="L144" s="246">
        <v>20</v>
      </c>
      <c r="M144" s="566" t="s">
        <v>171</v>
      </c>
      <c r="N144" s="546">
        <v>90</v>
      </c>
      <c r="O144" s="546">
        <v>90</v>
      </c>
      <c r="P144" s="308" t="s">
        <v>200</v>
      </c>
    </row>
    <row r="145" spans="1:18" s="1" customFormat="1" ht="17.25" customHeight="1">
      <c r="A145" s="621"/>
      <c r="B145" s="608"/>
      <c r="C145" s="623"/>
      <c r="D145" s="599"/>
      <c r="E145" s="1362"/>
      <c r="F145" s="76"/>
      <c r="G145" s="459"/>
      <c r="H145" s="613"/>
      <c r="I145" s="19"/>
      <c r="J145" s="248"/>
      <c r="K145" s="249"/>
      <c r="L145" s="248"/>
      <c r="M145" s="563" t="s">
        <v>201</v>
      </c>
      <c r="N145" s="564">
        <v>14</v>
      </c>
      <c r="O145" s="564"/>
      <c r="P145" s="565"/>
      <c r="Q145" s="306"/>
      <c r="R145" s="306"/>
    </row>
    <row r="146" spans="1:18" s="1" customFormat="1" ht="27.75" customHeight="1">
      <c r="A146" s="677"/>
      <c r="B146" s="678"/>
      <c r="C146" s="681"/>
      <c r="D146" s="680"/>
      <c r="E146" s="1362"/>
      <c r="F146" s="76"/>
      <c r="G146" s="459"/>
      <c r="H146" s="679"/>
      <c r="I146" s="19" t="s">
        <v>20</v>
      </c>
      <c r="J146" s="248">
        <v>12.1</v>
      </c>
      <c r="K146" s="249"/>
      <c r="L146" s="248"/>
      <c r="M146" s="1079" t="s">
        <v>211</v>
      </c>
      <c r="N146" s="1080">
        <v>1</v>
      </c>
      <c r="O146" s="1080"/>
      <c r="P146" s="759"/>
      <c r="Q146" s="306"/>
      <c r="R146" s="306"/>
    </row>
    <row r="147" spans="1:18" s="1" customFormat="1" ht="18.75" customHeight="1">
      <c r="A147" s="740"/>
      <c r="B147" s="741"/>
      <c r="C147" s="748"/>
      <c r="D147" s="745" t="s">
        <v>22</v>
      </c>
      <c r="E147" s="1394" t="s">
        <v>137</v>
      </c>
      <c r="F147" s="76"/>
      <c r="G147" s="459"/>
      <c r="H147" s="742"/>
      <c r="I147" s="25" t="s">
        <v>118</v>
      </c>
      <c r="J147" s="246">
        <v>15.3</v>
      </c>
      <c r="K147" s="247"/>
      <c r="L147" s="246"/>
      <c r="M147" s="1396" t="s">
        <v>172</v>
      </c>
      <c r="N147" s="1076">
        <v>100</v>
      </c>
      <c r="O147" s="299"/>
      <c r="P147" s="300"/>
      <c r="Q147" s="306"/>
      <c r="R147" s="306"/>
    </row>
    <row r="148" spans="1:18" s="1" customFormat="1" ht="20.25" customHeight="1">
      <c r="A148" s="740"/>
      <c r="B148" s="741"/>
      <c r="C148" s="748"/>
      <c r="D148" s="744"/>
      <c r="E148" s="1395"/>
      <c r="F148" s="76"/>
      <c r="G148" s="459"/>
      <c r="H148" s="742"/>
      <c r="I148" s="19" t="s">
        <v>20</v>
      </c>
      <c r="J148" s="251"/>
      <c r="K148" s="252"/>
      <c r="L148" s="251"/>
      <c r="M148" s="1573"/>
      <c r="N148" s="1076"/>
      <c r="O148" s="299"/>
      <c r="P148" s="300"/>
      <c r="Q148" s="306"/>
      <c r="R148" s="306"/>
    </row>
    <row r="149" spans="1:18" s="1" customFormat="1" ht="30.75" customHeight="1">
      <c r="A149" s="682"/>
      <c r="B149" s="685"/>
      <c r="C149" s="684"/>
      <c r="D149" s="361" t="s">
        <v>26</v>
      </c>
      <c r="E149" s="687" t="s">
        <v>210</v>
      </c>
      <c r="F149" s="76"/>
      <c r="G149" s="459"/>
      <c r="H149" s="683"/>
      <c r="I149" s="692" t="s">
        <v>20</v>
      </c>
      <c r="J149" s="255">
        <f>13.3+5.5</f>
        <v>18.8</v>
      </c>
      <c r="K149" s="569"/>
      <c r="L149" s="568"/>
      <c r="M149" s="691" t="s">
        <v>209</v>
      </c>
      <c r="N149" s="1077">
        <v>100</v>
      </c>
      <c r="O149" s="570"/>
      <c r="P149" s="571"/>
      <c r="Q149" s="306"/>
      <c r="R149" s="306"/>
    </row>
    <row r="150" spans="1:18" s="1" customFormat="1" ht="26.25" customHeight="1">
      <c r="A150" s="682"/>
      <c r="B150" s="685"/>
      <c r="C150" s="684"/>
      <c r="D150" s="688" t="s">
        <v>28</v>
      </c>
      <c r="E150" s="1342" t="s">
        <v>208</v>
      </c>
      <c r="F150" s="76"/>
      <c r="G150" s="459"/>
      <c r="H150" s="683"/>
      <c r="I150" s="25" t="s">
        <v>118</v>
      </c>
      <c r="J150" s="246">
        <v>191</v>
      </c>
      <c r="K150" s="247"/>
      <c r="L150" s="246"/>
      <c r="M150" s="234" t="s">
        <v>173</v>
      </c>
      <c r="N150" s="1078">
        <v>70</v>
      </c>
      <c r="O150" s="281">
        <v>100</v>
      </c>
      <c r="P150" s="310"/>
      <c r="Q150" s="306"/>
      <c r="R150" s="306"/>
    </row>
    <row r="151" spans="1:18" s="1" customFormat="1" ht="16.5" customHeight="1">
      <c r="A151" s="682"/>
      <c r="B151" s="685"/>
      <c r="C151" s="684"/>
      <c r="D151" s="686"/>
      <c r="E151" s="1568"/>
      <c r="F151" s="76"/>
      <c r="G151" s="459"/>
      <c r="H151" s="683"/>
      <c r="I151" s="22"/>
      <c r="J151" s="251"/>
      <c r="K151" s="252"/>
      <c r="L151" s="251"/>
      <c r="M151" s="567"/>
      <c r="N151" s="1076"/>
      <c r="O151" s="299"/>
      <c r="P151" s="300"/>
      <c r="Q151" s="306"/>
      <c r="R151" s="306"/>
    </row>
    <row r="152" spans="1:18" s="1" customFormat="1" ht="16.5" customHeight="1">
      <c r="A152" s="621"/>
      <c r="B152" s="608"/>
      <c r="C152" s="623"/>
      <c r="D152" s="688" t="s">
        <v>30</v>
      </c>
      <c r="E152" s="1342" t="s">
        <v>219</v>
      </c>
      <c r="F152" s="76"/>
      <c r="G152" s="459"/>
      <c r="H152" s="613"/>
      <c r="I152" s="25" t="s">
        <v>118</v>
      </c>
      <c r="J152" s="246">
        <v>12</v>
      </c>
      <c r="K152" s="246"/>
      <c r="L152" s="693"/>
      <c r="M152" s="234" t="s">
        <v>212</v>
      </c>
      <c r="N152" s="1078">
        <v>1</v>
      </c>
      <c r="O152" s="281"/>
      <c r="P152" s="310"/>
      <c r="Q152" s="306"/>
      <c r="R152" s="306"/>
    </row>
    <row r="153" spans="1:18" s="1" customFormat="1" ht="26.25" customHeight="1">
      <c r="A153" s="682"/>
      <c r="B153" s="685"/>
      <c r="C153" s="684"/>
      <c r="D153" s="686"/>
      <c r="E153" s="1391"/>
      <c r="F153" s="76"/>
      <c r="G153" s="459"/>
      <c r="H153" s="683"/>
      <c r="I153" s="22" t="s">
        <v>20</v>
      </c>
      <c r="J153" s="251">
        <v>40</v>
      </c>
      <c r="K153" s="251">
        <v>40</v>
      </c>
      <c r="L153" s="252"/>
      <c r="M153" s="287" t="s">
        <v>213</v>
      </c>
      <c r="N153" s="286">
        <v>30</v>
      </c>
      <c r="O153" s="233">
        <v>100</v>
      </c>
      <c r="P153" s="309"/>
      <c r="Q153" s="306"/>
      <c r="R153" s="306"/>
    </row>
    <row r="154" spans="1:18" s="1" customFormat="1" ht="15.75" customHeight="1">
      <c r="A154" s="621"/>
      <c r="B154" s="608"/>
      <c r="C154" s="623"/>
      <c r="D154" s="599" t="s">
        <v>33</v>
      </c>
      <c r="E154" s="1568" t="s">
        <v>165</v>
      </c>
      <c r="F154" s="76"/>
      <c r="G154" s="459"/>
      <c r="H154" s="613"/>
      <c r="I154" s="19" t="s">
        <v>20</v>
      </c>
      <c r="J154" s="248"/>
      <c r="K154" s="159">
        <v>160</v>
      </c>
      <c r="L154" s="248">
        <v>380</v>
      </c>
      <c r="M154" s="1572" t="s">
        <v>174</v>
      </c>
      <c r="N154" s="285"/>
      <c r="O154" s="299">
        <v>30</v>
      </c>
      <c r="P154" s="300">
        <v>100</v>
      </c>
      <c r="Q154" s="306"/>
      <c r="R154" s="306"/>
    </row>
    <row r="155" spans="1:18" s="1" customFormat="1" ht="14.25" customHeight="1">
      <c r="A155" s="621"/>
      <c r="B155" s="608"/>
      <c r="C155" s="623"/>
      <c r="D155" s="600"/>
      <c r="E155" s="1398"/>
      <c r="F155" s="76"/>
      <c r="G155" s="459"/>
      <c r="H155" s="613"/>
      <c r="I155" s="19" t="s">
        <v>118</v>
      </c>
      <c r="J155" s="902">
        <v>2</v>
      </c>
      <c r="K155" s="676"/>
      <c r="L155" s="248"/>
      <c r="M155" s="1542"/>
      <c r="N155" s="285"/>
      <c r="O155" s="299"/>
      <c r="P155" s="300"/>
      <c r="Q155" s="306"/>
      <c r="R155" s="306"/>
    </row>
    <row r="156" spans="1:18" s="42" customFormat="1" ht="15" customHeight="1" thickBot="1">
      <c r="A156" s="591"/>
      <c r="B156" s="602"/>
      <c r="C156" s="379"/>
      <c r="D156" s="354"/>
      <c r="E156" s="352"/>
      <c r="F156" s="353"/>
      <c r="G156" s="354"/>
      <c r="H156" s="227"/>
      <c r="I156" s="528" t="s">
        <v>49</v>
      </c>
      <c r="J156" s="113">
        <f>SUM(J144:J155)</f>
        <v>316.8</v>
      </c>
      <c r="K156" s="354">
        <f>SUM(K144:K155)</f>
        <v>220</v>
      </c>
      <c r="L156" s="113">
        <f>SUM(L144:L155)</f>
        <v>400</v>
      </c>
      <c r="M156" s="355"/>
      <c r="N156" s="356"/>
      <c r="O156" s="357"/>
      <c r="P156" s="358"/>
      <c r="Q156" s="690"/>
      <c r="R156" s="690"/>
    </row>
    <row r="157" spans="1:18" s="4" customFormat="1" ht="15" customHeight="1">
      <c r="A157" s="1417" t="s">
        <v>13</v>
      </c>
      <c r="B157" s="1418" t="s">
        <v>28</v>
      </c>
      <c r="C157" s="1419" t="s">
        <v>22</v>
      </c>
      <c r="D157" s="642"/>
      <c r="E157" s="1420" t="s">
        <v>124</v>
      </c>
      <c r="F157" s="1423"/>
      <c r="G157" s="1426" t="s">
        <v>54</v>
      </c>
      <c r="H157" s="1574" t="s">
        <v>122</v>
      </c>
      <c r="I157" s="532" t="s">
        <v>20</v>
      </c>
      <c r="J157" s="147"/>
      <c r="K157" s="229"/>
      <c r="L157" s="147"/>
      <c r="M157" s="225"/>
      <c r="N157" s="208"/>
      <c r="O157" s="208"/>
      <c r="P157" s="205"/>
      <c r="Q157" s="29"/>
      <c r="R157" s="29"/>
    </row>
    <row r="158" spans="1:18" s="4" customFormat="1" ht="10.5" customHeight="1">
      <c r="A158" s="1373"/>
      <c r="B158" s="1375"/>
      <c r="C158" s="1377"/>
      <c r="D158" s="643"/>
      <c r="E158" s="1421"/>
      <c r="F158" s="1424"/>
      <c r="G158" s="1427"/>
      <c r="H158" s="1575"/>
      <c r="I158" s="532"/>
      <c r="J158" s="104"/>
      <c r="K158" s="154"/>
      <c r="L158" s="104"/>
      <c r="M158" s="1336"/>
      <c r="N158" s="209"/>
      <c r="O158" s="209"/>
      <c r="P158" s="206"/>
    </row>
    <row r="159" spans="1:18" s="1" customFormat="1" ht="21" customHeight="1" thickBot="1">
      <c r="A159" s="1374"/>
      <c r="B159" s="1376"/>
      <c r="C159" s="1378"/>
      <c r="D159" s="644"/>
      <c r="E159" s="1422"/>
      <c r="F159" s="1425"/>
      <c r="G159" s="1428"/>
      <c r="H159" s="1576"/>
      <c r="I159" s="1029" t="s">
        <v>49</v>
      </c>
      <c r="J159" s="113">
        <f t="shared" ref="J159:L159" si="12">J158+J157</f>
        <v>0</v>
      </c>
      <c r="K159" s="354">
        <f t="shared" si="12"/>
        <v>0</v>
      </c>
      <c r="L159" s="113">
        <f t="shared" si="12"/>
        <v>0</v>
      </c>
      <c r="M159" s="1406"/>
      <c r="N159" s="462"/>
      <c r="O159" s="462"/>
      <c r="P159" s="434"/>
    </row>
    <row r="160" spans="1:18" s="1" customFormat="1" ht="13.5" thickBot="1">
      <c r="A160" s="45" t="s">
        <v>13</v>
      </c>
      <c r="B160" s="49" t="s">
        <v>28</v>
      </c>
      <c r="C160" s="1383" t="s">
        <v>73</v>
      </c>
      <c r="D160" s="1384"/>
      <c r="E160" s="1384"/>
      <c r="F160" s="1384"/>
      <c r="G160" s="1384"/>
      <c r="H160" s="1384"/>
      <c r="I160" s="1384"/>
      <c r="J160" s="124">
        <f t="shared" ref="J160:L160" si="13">J156+J159</f>
        <v>316.8</v>
      </c>
      <c r="K160" s="124">
        <f t="shared" si="13"/>
        <v>220</v>
      </c>
      <c r="L160" s="537">
        <f t="shared" si="13"/>
        <v>400</v>
      </c>
      <c r="M160" s="1408"/>
      <c r="N160" s="1409"/>
      <c r="O160" s="1409"/>
      <c r="P160" s="1410"/>
    </row>
    <row r="161" spans="1:16" s="4" customFormat="1" ht="13.5" thickBot="1">
      <c r="A161" s="45" t="s">
        <v>13</v>
      </c>
      <c r="B161" s="1411" t="s">
        <v>78</v>
      </c>
      <c r="C161" s="1412"/>
      <c r="D161" s="1412"/>
      <c r="E161" s="1412"/>
      <c r="F161" s="1412"/>
      <c r="G161" s="1412"/>
      <c r="H161" s="1412"/>
      <c r="I161" s="1413"/>
      <c r="J161" s="91">
        <f>SUM(J160,J129,J118,J141,)</f>
        <v>15241.000000000002</v>
      </c>
      <c r="K161" s="503">
        <f>SUM(K160,K129,K118,K141,)</f>
        <v>15452</v>
      </c>
      <c r="L161" s="519">
        <f>SUM(L160,L129,L118,L141,)</f>
        <v>12571.3</v>
      </c>
      <c r="M161" s="1414"/>
      <c r="N161" s="1415"/>
      <c r="O161" s="1415"/>
      <c r="P161" s="1416"/>
    </row>
    <row r="162" spans="1:16" s="4" customFormat="1" ht="13.5" thickBot="1">
      <c r="A162" s="55" t="s">
        <v>26</v>
      </c>
      <c r="B162" s="1465" t="s">
        <v>79</v>
      </c>
      <c r="C162" s="1466"/>
      <c r="D162" s="1466"/>
      <c r="E162" s="1466"/>
      <c r="F162" s="1466"/>
      <c r="G162" s="1466"/>
      <c r="H162" s="1466"/>
      <c r="I162" s="1467"/>
      <c r="J162" s="230">
        <f t="shared" ref="J162:L162" si="14">J161</f>
        <v>15241.000000000002</v>
      </c>
      <c r="K162" s="230">
        <f t="shared" si="14"/>
        <v>15452</v>
      </c>
      <c r="L162" s="211">
        <f t="shared" si="14"/>
        <v>12571.3</v>
      </c>
      <c r="M162" s="1468"/>
      <c r="N162" s="1469"/>
      <c r="O162" s="1469"/>
      <c r="P162" s="1470"/>
    </row>
    <row r="163" spans="1:16" s="29" customFormat="1" ht="12.75">
      <c r="A163" s="146"/>
      <c r="B163" s="56"/>
      <c r="C163" s="56"/>
      <c r="D163" s="56"/>
      <c r="E163" s="56"/>
      <c r="F163" s="56"/>
      <c r="G163" s="56"/>
      <c r="H163" s="56"/>
      <c r="I163" s="56"/>
      <c r="J163" s="226"/>
      <c r="K163" s="226"/>
      <c r="L163" s="226"/>
      <c r="M163" s="146"/>
      <c r="N163" s="146"/>
      <c r="O163" s="146"/>
      <c r="P163" s="146"/>
    </row>
    <row r="164" spans="1:16" s="29" customFormat="1" ht="12.75">
      <c r="A164" s="146"/>
      <c r="B164" s="56"/>
      <c r="C164" s="56"/>
      <c r="D164" s="56"/>
      <c r="E164" s="56"/>
      <c r="F164" s="56"/>
      <c r="G164" s="56"/>
      <c r="H164" s="56"/>
      <c r="I164" s="56"/>
      <c r="J164" s="226"/>
      <c r="K164" s="226"/>
      <c r="L164" s="226"/>
      <c r="M164" s="146"/>
      <c r="N164" s="146"/>
      <c r="O164" s="146"/>
      <c r="P164" s="146"/>
    </row>
    <row r="165" spans="1:16" s="4" customFormat="1" ht="18.75" customHeight="1">
      <c r="A165" s="40"/>
      <c r="B165" s="56"/>
      <c r="C165" s="1399" t="s">
        <v>80</v>
      </c>
      <c r="D165" s="1399"/>
      <c r="E165" s="1399"/>
      <c r="F165" s="1399"/>
      <c r="G165" s="1399"/>
      <c r="H165" s="1399"/>
      <c r="I165" s="1399"/>
      <c r="J165" s="648"/>
      <c r="K165" s="648"/>
      <c r="L165" s="648"/>
      <c r="M165" s="50"/>
      <c r="N165" s="594"/>
      <c r="O165" s="594"/>
      <c r="P165" s="594"/>
    </row>
    <row r="166" spans="1:16" s="4" customFormat="1" ht="12" customHeight="1" thickBot="1">
      <c r="A166" s="40"/>
      <c r="B166" s="37"/>
      <c r="C166" s="37"/>
      <c r="D166" s="37"/>
      <c r="E166" s="37"/>
      <c r="F166" s="57"/>
      <c r="G166" s="58"/>
      <c r="H166" s="37"/>
      <c r="I166" s="50"/>
      <c r="J166" s="50"/>
      <c r="K166" s="50"/>
      <c r="L166" s="50"/>
      <c r="M166" s="50"/>
      <c r="N166" s="594"/>
      <c r="O166" s="594"/>
      <c r="P166" s="594"/>
    </row>
    <row r="167" spans="1:16" s="4" customFormat="1" ht="77.25" customHeight="1" thickBot="1">
      <c r="A167" s="59"/>
      <c r="B167" s="59"/>
      <c r="C167" s="1400" t="s">
        <v>81</v>
      </c>
      <c r="D167" s="1401"/>
      <c r="E167" s="1401"/>
      <c r="F167" s="1401"/>
      <c r="G167" s="1401"/>
      <c r="H167" s="1401"/>
      <c r="I167" s="1402"/>
      <c r="J167" s="452" t="s">
        <v>119</v>
      </c>
      <c r="K167" s="452" t="s">
        <v>140</v>
      </c>
      <c r="L167" s="452" t="s">
        <v>180</v>
      </c>
      <c r="M167" s="40"/>
      <c r="N167" s="58"/>
      <c r="O167" s="58"/>
      <c r="P167" s="58"/>
    </row>
    <row r="168" spans="1:16" s="4" customFormat="1" ht="12.75">
      <c r="A168" s="59"/>
      <c r="B168" s="59"/>
      <c r="C168" s="1403" t="s">
        <v>82</v>
      </c>
      <c r="D168" s="1583"/>
      <c r="E168" s="1404"/>
      <c r="F168" s="1404"/>
      <c r="G168" s="1404"/>
      <c r="H168" s="1405"/>
      <c r="I168" s="1405"/>
      <c r="J168" s="128">
        <f>J169+J177+J178+J179+J180</f>
        <v>15076.000000000002</v>
      </c>
      <c r="K168" s="128">
        <f t="shared" ref="K168:L168" si="15">K169+K177+K178+K179+K180</f>
        <v>15283.6</v>
      </c>
      <c r="L168" s="128">
        <f t="shared" si="15"/>
        <v>12457.5</v>
      </c>
      <c r="M168" s="146"/>
      <c r="N168" s="146"/>
      <c r="O168" s="146"/>
      <c r="P168" s="146"/>
    </row>
    <row r="169" spans="1:16" s="4" customFormat="1" ht="12.75" customHeight="1">
      <c r="A169" s="59"/>
      <c r="B169" s="59"/>
      <c r="C169" s="1453" t="s">
        <v>83</v>
      </c>
      <c r="D169" s="1454"/>
      <c r="E169" s="1454"/>
      <c r="F169" s="1454"/>
      <c r="G169" s="1454"/>
      <c r="H169" s="1454"/>
      <c r="I169" s="1455"/>
      <c r="J169" s="129">
        <f>SUM(J170:J176)</f>
        <v>14439.100000000002</v>
      </c>
      <c r="K169" s="129">
        <f t="shared" ref="K169:L169" si="16">SUM(K170:K176)</f>
        <v>15283.6</v>
      </c>
      <c r="L169" s="129">
        <f t="shared" si="16"/>
        <v>12457.5</v>
      </c>
      <c r="M169" s="146"/>
      <c r="N169" s="146"/>
      <c r="O169" s="146"/>
      <c r="P169" s="146"/>
    </row>
    <row r="170" spans="1:16" s="4" customFormat="1" ht="12.75" customHeight="1">
      <c r="A170" s="59"/>
      <c r="B170" s="59"/>
      <c r="C170" s="1438" t="s">
        <v>84</v>
      </c>
      <c r="D170" s="1578"/>
      <c r="E170" s="1439"/>
      <c r="F170" s="1439"/>
      <c r="G170" s="1439"/>
      <c r="H170" s="1440"/>
      <c r="I170" s="1440"/>
      <c r="J170" s="130">
        <f>SUMIF(I13:I162,"SB",J13:J162)</f>
        <v>13713.600000000002</v>
      </c>
      <c r="K170" s="130">
        <f>SUMIF(I13:I162,"SB",K13:K162)</f>
        <v>15240.400000000001</v>
      </c>
      <c r="L170" s="130">
        <f>SUMIF(I13:I162,"SB",L13:L162)</f>
        <v>12414.300000000001</v>
      </c>
      <c r="M170" s="40"/>
      <c r="N170" s="58"/>
      <c r="O170" s="58"/>
      <c r="P170" s="58"/>
    </row>
    <row r="171" spans="1:16" s="4" customFormat="1" ht="12.75" customHeight="1">
      <c r="A171" s="59"/>
      <c r="B171" s="59"/>
      <c r="C171" s="1456" t="s">
        <v>85</v>
      </c>
      <c r="D171" s="1457"/>
      <c r="E171" s="1457"/>
      <c r="F171" s="1457"/>
      <c r="G171" s="1457"/>
      <c r="H171" s="1457"/>
      <c r="I171" s="1458"/>
      <c r="J171" s="130">
        <f>SUMIF(I13:I162,"SB(VR)",J13:J162)</f>
        <v>10</v>
      </c>
      <c r="K171" s="130">
        <f>SUMIF(I13:I162,"SB(VR)",K13:K162)</f>
        <v>0</v>
      </c>
      <c r="L171" s="130">
        <f>SUMIF(I13:I162,"SB(VR)",L13:L162)</f>
        <v>0</v>
      </c>
      <c r="M171" s="40"/>
      <c r="N171" s="58"/>
      <c r="O171" s="58"/>
      <c r="P171" s="58"/>
    </row>
    <row r="172" spans="1:16" s="4" customFormat="1" ht="12.75" customHeight="1">
      <c r="A172" s="59"/>
      <c r="B172" s="59"/>
      <c r="C172" s="1459" t="s">
        <v>86</v>
      </c>
      <c r="D172" s="1460"/>
      <c r="E172" s="1460"/>
      <c r="F172" s="1460"/>
      <c r="G172" s="1460"/>
      <c r="H172" s="1460"/>
      <c r="I172" s="1461"/>
      <c r="J172" s="130">
        <f>SUMIF(I12:I162,"SB(VB)",J12:J162)</f>
        <v>545.5</v>
      </c>
      <c r="K172" s="130">
        <f>SUMIF(I12:I162,"SB(VB)",K12:K162)</f>
        <v>5.4</v>
      </c>
      <c r="L172" s="130">
        <f>SUMIF(I12:I162,"SB(VB)",L12:L162)</f>
        <v>5.4</v>
      </c>
      <c r="M172" s="40"/>
      <c r="N172" s="58"/>
      <c r="O172" s="58"/>
      <c r="P172" s="58"/>
    </row>
    <row r="173" spans="1:16" s="4" customFormat="1" ht="12.75" customHeight="1">
      <c r="A173" s="59"/>
      <c r="B173" s="59"/>
      <c r="C173" s="1459" t="s">
        <v>87</v>
      </c>
      <c r="D173" s="1460"/>
      <c r="E173" s="1460"/>
      <c r="F173" s="1460"/>
      <c r="G173" s="1460"/>
      <c r="H173" s="1460"/>
      <c r="I173" s="1461"/>
      <c r="J173" s="130">
        <f>SUMIF(I12:I162,"SB(P)",J12:J162)</f>
        <v>0</v>
      </c>
      <c r="K173" s="130">
        <f>SUMIF(I12:I162,"SB(P)",K12:K162)</f>
        <v>0</v>
      </c>
      <c r="L173" s="130">
        <f>SUMIF(I12:I162,"SB(P)",L12:L162)</f>
        <v>0</v>
      </c>
      <c r="M173" s="50"/>
      <c r="N173" s="594"/>
      <c r="O173" s="594"/>
      <c r="P173" s="594"/>
    </row>
    <row r="174" spans="1:16" s="1" customFormat="1" ht="12.75" customHeight="1">
      <c r="A174" s="59"/>
      <c r="B174" s="59"/>
      <c r="C174" s="1462" t="s">
        <v>88</v>
      </c>
      <c r="D174" s="1582"/>
      <c r="E174" s="1463"/>
      <c r="F174" s="1463"/>
      <c r="G174" s="1463"/>
      <c r="H174" s="1464"/>
      <c r="I174" s="1464"/>
      <c r="J174" s="130">
        <f>SUMIF(I13:I162,"SB(SP)",J13:J162)</f>
        <v>150</v>
      </c>
      <c r="K174" s="130">
        <f>SUMIF(I13:I162,"SB(SP)",K13:K162)</f>
        <v>37.799999999999997</v>
      </c>
      <c r="L174" s="130">
        <f>SUMIF(I13:I162,"SB(SP)",L13:L162)</f>
        <v>37.799999999999997</v>
      </c>
      <c r="M174" s="59"/>
      <c r="N174" s="60"/>
      <c r="O174" s="60"/>
      <c r="P174" s="60"/>
    </row>
    <row r="175" spans="1:16" s="1" customFormat="1" ht="12.75" customHeight="1">
      <c r="A175" s="59"/>
      <c r="B175" s="59"/>
      <c r="C175" s="1435" t="s">
        <v>138</v>
      </c>
      <c r="D175" s="1449"/>
      <c r="E175" s="1449"/>
      <c r="F175" s="1449"/>
      <c r="G175" s="1449"/>
      <c r="H175" s="1449"/>
      <c r="I175" s="1449"/>
      <c r="J175" s="78">
        <f>SUMIF(I4:I154,"SB(ES)",J4:J154)</f>
        <v>0</v>
      </c>
      <c r="K175" s="78">
        <f>SUMIF(I5:I154,"SB(ES)",K5:K154)</f>
        <v>0</v>
      </c>
      <c r="L175" s="78">
        <f>SUMIF(I5:I154,"SB(ES)",L5:L154)</f>
        <v>0</v>
      </c>
      <c r="M175" s="59"/>
      <c r="N175" s="60"/>
      <c r="O175" s="60"/>
      <c r="P175" s="60"/>
    </row>
    <row r="176" spans="1:16" s="1" customFormat="1" ht="12.75" customHeight="1">
      <c r="A176" s="59"/>
      <c r="B176" s="59"/>
      <c r="C176" s="1456" t="s">
        <v>222</v>
      </c>
      <c r="D176" s="1487"/>
      <c r="E176" s="1487"/>
      <c r="F176" s="1487"/>
      <c r="G176" s="1487"/>
      <c r="H176" s="1487"/>
      <c r="I176" s="1488"/>
      <c r="J176" s="1092">
        <f>SUMIF(I5:I155,"SB(KPP)",J5:J155)</f>
        <v>20</v>
      </c>
      <c r="K176" s="1092">
        <f>SUMIF(I6:I155,"SB(KPP)",K6:K155)</f>
        <v>0</v>
      </c>
      <c r="L176" s="1092">
        <f>SUMIF(I6:I155,"SB(KPP)",L6:L155)</f>
        <v>0</v>
      </c>
      <c r="M176" s="59"/>
      <c r="N176" s="60"/>
      <c r="O176" s="60"/>
      <c r="P176" s="60"/>
    </row>
    <row r="177" spans="1:16" s="1" customFormat="1" ht="12.75" customHeight="1">
      <c r="A177" s="59"/>
      <c r="B177" s="59"/>
      <c r="C177" s="1450" t="s">
        <v>89</v>
      </c>
      <c r="D177" s="1579"/>
      <c r="E177" s="1451"/>
      <c r="F177" s="1451"/>
      <c r="G177" s="1451"/>
      <c r="H177" s="1452"/>
      <c r="I177" s="1452"/>
      <c r="J177" s="77">
        <f>SUMIF(I14:I165,"SB(L)",J14:J165)</f>
        <v>456.1</v>
      </c>
      <c r="K177" s="77">
        <f>SUMIF(I19:I165,"SB(L)",K19:K165)</f>
        <v>0</v>
      </c>
      <c r="L177" s="77">
        <f>SUMIF(I19:I160,"SB(L)",L19:L160)</f>
        <v>0</v>
      </c>
      <c r="M177" s="59"/>
      <c r="N177" s="60"/>
      <c r="O177" s="60"/>
      <c r="P177" s="60"/>
    </row>
    <row r="178" spans="1:16" s="1" customFormat="1" ht="12.75" customHeight="1">
      <c r="A178" s="59"/>
      <c r="B178" s="59"/>
      <c r="C178" s="1450" t="s">
        <v>90</v>
      </c>
      <c r="D178" s="1579"/>
      <c r="E178" s="1451"/>
      <c r="F178" s="1451"/>
      <c r="G178" s="1451"/>
      <c r="H178" s="1452"/>
      <c r="I178" s="1452"/>
      <c r="J178" s="77">
        <f>SUMIF(I14:I162,"SB(SPL)",J14:J162)</f>
        <v>158.5</v>
      </c>
      <c r="K178" s="77">
        <f>SUMIF(I14:I162,"SB(SPL)",K14:K162)</f>
        <v>0</v>
      </c>
      <c r="L178" s="77">
        <f>SUMIF(I14:I162,"SB(SPL)",L14:L162)</f>
        <v>0</v>
      </c>
      <c r="M178" s="59"/>
      <c r="N178" s="60"/>
      <c r="O178" s="60"/>
      <c r="P178" s="60"/>
    </row>
    <row r="179" spans="1:16" s="1" customFormat="1" ht="12.75" customHeight="1">
      <c r="A179" s="59"/>
      <c r="B179" s="59"/>
      <c r="C179" s="1450" t="s">
        <v>91</v>
      </c>
      <c r="D179" s="1579"/>
      <c r="E179" s="1451"/>
      <c r="F179" s="1451"/>
      <c r="G179" s="1451"/>
      <c r="H179" s="1452"/>
      <c r="I179" s="1452"/>
      <c r="J179" s="77">
        <f>SUMIF(I14:I162,"SB(VRL)",J14:J162)</f>
        <v>22.299999999999997</v>
      </c>
      <c r="K179" s="77">
        <f>SUMIF(I14:I162,"SB(VRL)",K14:K162)</f>
        <v>0</v>
      </c>
      <c r="L179" s="77">
        <f>SUMIF(I14:I162,"SB(VRL)",L14:L162)</f>
        <v>0</v>
      </c>
      <c r="M179" s="59"/>
      <c r="N179" s="60"/>
      <c r="O179" s="60"/>
      <c r="P179" s="60"/>
    </row>
    <row r="180" spans="1:16" s="1" customFormat="1" ht="13.5" customHeight="1">
      <c r="A180" s="59"/>
      <c r="B180" s="59"/>
      <c r="C180" s="1450" t="s">
        <v>97</v>
      </c>
      <c r="D180" s="1579"/>
      <c r="E180" s="1451"/>
      <c r="F180" s="1451"/>
      <c r="G180" s="1451"/>
      <c r="H180" s="1452"/>
      <c r="I180" s="1452"/>
      <c r="J180" s="77">
        <f>SUMIF(I14:I162,"SB(ŽPL)",J14:J162)</f>
        <v>0</v>
      </c>
      <c r="K180" s="77">
        <f>SUMIF(I16:I162,"SB(ŽPL)",K16:K162)</f>
        <v>0</v>
      </c>
      <c r="L180" s="77">
        <f>SUMIF(I16:I162,"SB(ŽPL)",L16:L162)</f>
        <v>0</v>
      </c>
      <c r="M180" s="59"/>
      <c r="N180" s="60"/>
      <c r="O180" s="60"/>
      <c r="P180" s="60"/>
    </row>
    <row r="181" spans="1:16" s="1" customFormat="1" ht="12.75" customHeight="1">
      <c r="A181" s="295"/>
      <c r="B181" s="295"/>
      <c r="C181" s="1432" t="s">
        <v>92</v>
      </c>
      <c r="D181" s="1580"/>
      <c r="E181" s="1433"/>
      <c r="F181" s="1433"/>
      <c r="G181" s="1433"/>
      <c r="H181" s="1581"/>
      <c r="I181" s="1434"/>
      <c r="J181" s="79">
        <f>J183+J182</f>
        <v>165</v>
      </c>
      <c r="K181" s="79">
        <f>K183+K182</f>
        <v>168.4</v>
      </c>
      <c r="L181" s="79">
        <f>L183+L182</f>
        <v>113.8</v>
      </c>
      <c r="M181" s="59"/>
      <c r="N181" s="60"/>
      <c r="O181" s="60"/>
      <c r="P181" s="60"/>
    </row>
    <row r="182" spans="1:16" s="50" customFormat="1">
      <c r="A182" s="480"/>
      <c r="B182" s="424"/>
      <c r="C182" s="1435" t="s">
        <v>158</v>
      </c>
      <c r="D182" s="1436"/>
      <c r="E182" s="1436"/>
      <c r="F182" s="1436"/>
      <c r="G182" s="1436"/>
      <c r="H182" s="1436"/>
      <c r="I182" s="1437"/>
      <c r="J182" s="130">
        <f>SUMIF(I4:I162,"ES",J4:J162)</f>
        <v>165</v>
      </c>
      <c r="K182" s="130">
        <f>SUMIF(I60:I162,"ES",K60:K162)</f>
        <v>168.4</v>
      </c>
      <c r="L182" s="130">
        <f>SUMIF(I60:I161,"ES",L60:L161)</f>
        <v>113.8</v>
      </c>
      <c r="M182" s="295"/>
      <c r="N182" s="59"/>
      <c r="O182" s="59"/>
      <c r="P182" s="59"/>
    </row>
    <row r="183" spans="1:16" s="1" customFormat="1" ht="16.5" customHeight="1">
      <c r="A183" s="295"/>
      <c r="B183" s="295"/>
      <c r="C183" s="1438" t="s">
        <v>93</v>
      </c>
      <c r="D183" s="1578"/>
      <c r="E183" s="1439"/>
      <c r="F183" s="1439"/>
      <c r="G183" s="1439"/>
      <c r="H183" s="1440"/>
      <c r="I183" s="1440"/>
      <c r="J183" s="130">
        <f>SUMIF(I13:I162,"LRVB",J13:J162)</f>
        <v>0</v>
      </c>
      <c r="K183" s="130">
        <f>SUMIF(I13:I162,"LRVB",K13:K162)</f>
        <v>0</v>
      </c>
      <c r="L183" s="130">
        <f>SUMIF(I13:I162,"LRVB",L13:L162)</f>
        <v>0</v>
      </c>
      <c r="M183" s="59"/>
      <c r="N183" s="60"/>
      <c r="O183" s="60"/>
      <c r="P183" s="60"/>
    </row>
    <row r="184" spans="1:16" s="1" customFormat="1" ht="13.5" customHeight="1" thickBot="1">
      <c r="A184" s="295"/>
      <c r="B184" s="295"/>
      <c r="C184" s="1441" t="s">
        <v>94</v>
      </c>
      <c r="D184" s="1442"/>
      <c r="E184" s="1442"/>
      <c r="F184" s="1442"/>
      <c r="G184" s="1442"/>
      <c r="H184" s="1442"/>
      <c r="I184" s="1443"/>
      <c r="J184" s="131">
        <f>J181+J168</f>
        <v>15241.000000000002</v>
      </c>
      <c r="K184" s="131">
        <f>K181+K168</f>
        <v>15452</v>
      </c>
      <c r="L184" s="131">
        <f>L181+L168</f>
        <v>12571.3</v>
      </c>
      <c r="M184" s="82"/>
      <c r="N184" s="60"/>
      <c r="O184" s="60"/>
      <c r="P184" s="60"/>
    </row>
    <row r="185" spans="1:16" s="62" customFormat="1" ht="11.25">
      <c r="A185" s="61"/>
      <c r="B185" s="61"/>
      <c r="C185" s="61"/>
      <c r="D185" s="61"/>
      <c r="E185" s="61"/>
      <c r="F185" s="61"/>
      <c r="G185" s="61"/>
      <c r="H185" s="61"/>
      <c r="I185" s="61"/>
      <c r="J185" s="69"/>
      <c r="K185" s="69"/>
      <c r="L185" s="69"/>
      <c r="M185" s="87"/>
      <c r="N185" s="61"/>
      <c r="O185" s="61"/>
      <c r="P185" s="61"/>
    </row>
    <row r="186" spans="1:16" s="62" customFormat="1" ht="12.75">
      <c r="A186" s="61"/>
      <c r="B186" s="61"/>
      <c r="C186" s="61"/>
      <c r="D186" s="61"/>
      <c r="E186" s="59"/>
      <c r="F186" s="63"/>
      <c r="G186" s="64"/>
      <c r="H186" s="61"/>
      <c r="I186" s="61"/>
      <c r="J186" s="87"/>
      <c r="K186" s="87"/>
      <c r="L186" s="87"/>
      <c r="M186" s="87"/>
      <c r="N186" s="64"/>
      <c r="O186" s="64"/>
      <c r="P186" s="64"/>
    </row>
    <row r="187" spans="1:16" s="62" customFormat="1" ht="12.75">
      <c r="A187" s="61"/>
      <c r="B187" s="61"/>
      <c r="C187" s="61"/>
      <c r="D187" s="61"/>
      <c r="E187" s="59"/>
      <c r="F187" s="63"/>
      <c r="G187" s="64"/>
      <c r="H187" s="61"/>
      <c r="I187" s="61"/>
      <c r="J187" s="61"/>
      <c r="K187" s="61"/>
      <c r="L187" s="61"/>
      <c r="M187" s="61"/>
      <c r="N187" s="64"/>
      <c r="O187" s="64"/>
      <c r="P187" s="64"/>
    </row>
    <row r="188" spans="1:16">
      <c r="J188" s="84"/>
      <c r="K188" s="84"/>
      <c r="L188" s="84"/>
    </row>
    <row r="189" spans="1:16">
      <c r="J189" s="84"/>
      <c r="K189" s="84"/>
      <c r="L189" s="84"/>
    </row>
    <row r="190" spans="1:16">
      <c r="J190" s="153"/>
      <c r="K190" s="153"/>
      <c r="L190" s="153"/>
    </row>
  </sheetData>
  <mergeCells count="206">
    <mergeCell ref="Q104:Q105"/>
    <mergeCell ref="C176:I176"/>
    <mergeCell ref="M32:M33"/>
    <mergeCell ref="C182:I182"/>
    <mergeCell ref="C183:I183"/>
    <mergeCell ref="C184:I184"/>
    <mergeCell ref="C175:I175"/>
    <mergeCell ref="C177:I177"/>
    <mergeCell ref="C178:I178"/>
    <mergeCell ref="C179:I179"/>
    <mergeCell ref="C180:I180"/>
    <mergeCell ref="C181:I181"/>
    <mergeCell ref="C170:I170"/>
    <mergeCell ref="C171:I171"/>
    <mergeCell ref="C172:I172"/>
    <mergeCell ref="C173:I173"/>
    <mergeCell ref="C174:I174"/>
    <mergeCell ref="B162:I162"/>
    <mergeCell ref="M162:P162"/>
    <mergeCell ref="C165:I165"/>
    <mergeCell ref="C167:I167"/>
    <mergeCell ref="C168:I168"/>
    <mergeCell ref="C160:I160"/>
    <mergeCell ref="M160:P160"/>
    <mergeCell ref="B161:I161"/>
    <mergeCell ref="M161:P161"/>
    <mergeCell ref="C169:I169"/>
    <mergeCell ref="A157:A159"/>
    <mergeCell ref="B157:B159"/>
    <mergeCell ref="C157:C159"/>
    <mergeCell ref="E157:E159"/>
    <mergeCell ref="F157:F159"/>
    <mergeCell ref="G157:G159"/>
    <mergeCell ref="H157:H159"/>
    <mergeCell ref="M158:M159"/>
    <mergeCell ref="H138:H139"/>
    <mergeCell ref="C141:I141"/>
    <mergeCell ref="C142:P142"/>
    <mergeCell ref="E144:E146"/>
    <mergeCell ref="E154:E155"/>
    <mergeCell ref="A134:A140"/>
    <mergeCell ref="B134:B140"/>
    <mergeCell ref="C134:C140"/>
    <mergeCell ref="E134:E136"/>
    <mergeCell ref="F134:F136"/>
    <mergeCell ref="E138:E139"/>
    <mergeCell ref="M154:M155"/>
    <mergeCell ref="E150:E151"/>
    <mergeCell ref="E152:E153"/>
    <mergeCell ref="E147:E148"/>
    <mergeCell ref="M147:M148"/>
    <mergeCell ref="C129:I129"/>
    <mergeCell ref="C130:P130"/>
    <mergeCell ref="A132:A133"/>
    <mergeCell ref="B132:B133"/>
    <mergeCell ref="C132:C133"/>
    <mergeCell ref="E132:E133"/>
    <mergeCell ref="F132:F133"/>
    <mergeCell ref="G132:G133"/>
    <mergeCell ref="H132:H133"/>
    <mergeCell ref="M132:M133"/>
    <mergeCell ref="M115:M116"/>
    <mergeCell ref="C118:I118"/>
    <mergeCell ref="C119:P119"/>
    <mergeCell ref="E120:E121"/>
    <mergeCell ref="F120:F126"/>
    <mergeCell ref="H120:H123"/>
    <mergeCell ref="G112:G114"/>
    <mergeCell ref="H112:H114"/>
    <mergeCell ref="A115:A117"/>
    <mergeCell ref="B115:B117"/>
    <mergeCell ref="C115:C117"/>
    <mergeCell ref="D115:D117"/>
    <mergeCell ref="E115:E116"/>
    <mergeCell ref="A112:A114"/>
    <mergeCell ref="B112:B114"/>
    <mergeCell ref="C112:C114"/>
    <mergeCell ref="D112:D114"/>
    <mergeCell ref="E112:E114"/>
    <mergeCell ref="F112:F114"/>
    <mergeCell ref="D109:D110"/>
    <mergeCell ref="E109:E110"/>
    <mergeCell ref="H109:H110"/>
    <mergeCell ref="H98:H103"/>
    <mergeCell ref="H104:H106"/>
    <mergeCell ref="M104:M105"/>
    <mergeCell ref="D107:D108"/>
    <mergeCell ref="E107:E108"/>
    <mergeCell ref="H107:H108"/>
    <mergeCell ref="M102:M103"/>
    <mergeCell ref="E89:E90"/>
    <mergeCell ref="D93:D94"/>
    <mergeCell ref="E93:E94"/>
    <mergeCell ref="E98:E103"/>
    <mergeCell ref="G80:G81"/>
    <mergeCell ref="H80:H81"/>
    <mergeCell ref="E85:E86"/>
    <mergeCell ref="M85:M86"/>
    <mergeCell ref="E87:E88"/>
    <mergeCell ref="M100:M101"/>
    <mergeCell ref="E83:E84"/>
    <mergeCell ref="M83:M84"/>
    <mergeCell ref="H83:H84"/>
    <mergeCell ref="G76:G79"/>
    <mergeCell ref="H76:H79"/>
    <mergeCell ref="M76:M79"/>
    <mergeCell ref="M64:M65"/>
    <mergeCell ref="E73:E74"/>
    <mergeCell ref="A80:A81"/>
    <mergeCell ref="B80:B81"/>
    <mergeCell ref="C80:C81"/>
    <mergeCell ref="E80:E81"/>
    <mergeCell ref="F80:F81"/>
    <mergeCell ref="E69:E70"/>
    <mergeCell ref="E71:E72"/>
    <mergeCell ref="A76:A79"/>
    <mergeCell ref="B76:B79"/>
    <mergeCell ref="C76:C79"/>
    <mergeCell ref="E76:E79"/>
    <mergeCell ref="F76:F79"/>
    <mergeCell ref="G50:G53"/>
    <mergeCell ref="E62:E64"/>
    <mergeCell ref="H62:H63"/>
    <mergeCell ref="M62:M63"/>
    <mergeCell ref="E66:E68"/>
    <mergeCell ref="H66:H67"/>
    <mergeCell ref="O54:O58"/>
    <mergeCell ref="A59:A60"/>
    <mergeCell ref="B59:B60"/>
    <mergeCell ref="C59:C60"/>
    <mergeCell ref="E59:E60"/>
    <mergeCell ref="F59:F60"/>
    <mergeCell ref="G59:G60"/>
    <mergeCell ref="M54:M55"/>
    <mergeCell ref="M47:M49"/>
    <mergeCell ref="O47:O49"/>
    <mergeCell ref="P47:P49"/>
    <mergeCell ref="H43:H44"/>
    <mergeCell ref="P54:P58"/>
    <mergeCell ref="A47:A49"/>
    <mergeCell ref="B47:B49"/>
    <mergeCell ref="C47:C49"/>
    <mergeCell ref="E47:E49"/>
    <mergeCell ref="F47:F49"/>
    <mergeCell ref="G47:G49"/>
    <mergeCell ref="H47:H49"/>
    <mergeCell ref="H50:H51"/>
    <mergeCell ref="A54:A58"/>
    <mergeCell ref="B54:B58"/>
    <mergeCell ref="C54:C58"/>
    <mergeCell ref="E54:E58"/>
    <mergeCell ref="F54:F58"/>
    <mergeCell ref="G54:G58"/>
    <mergeCell ref="H54:H56"/>
    <mergeCell ref="A50:A53"/>
    <mergeCell ref="B50:B53"/>
    <mergeCell ref="C50:C53"/>
    <mergeCell ref="F50:F53"/>
    <mergeCell ref="G35:G38"/>
    <mergeCell ref="H35:H37"/>
    <mergeCell ref="E39:E40"/>
    <mergeCell ref="E41:E42"/>
    <mergeCell ref="H41:H42"/>
    <mergeCell ref="A35:A38"/>
    <mergeCell ref="B35:B38"/>
    <mergeCell ref="C35:C38"/>
    <mergeCell ref="E35:E38"/>
    <mergeCell ref="F35:F38"/>
    <mergeCell ref="H29:H30"/>
    <mergeCell ref="M29:M30"/>
    <mergeCell ref="N29:N30"/>
    <mergeCell ref="A9:P9"/>
    <mergeCell ref="A10:P10"/>
    <mergeCell ref="B11:P11"/>
    <mergeCell ref="C12:P12"/>
    <mergeCell ref="E14:E16"/>
    <mergeCell ref="F14:F16"/>
    <mergeCell ref="G14:G16"/>
    <mergeCell ref="H14:H19"/>
    <mergeCell ref="O29:O30"/>
    <mergeCell ref="P29:P30"/>
    <mergeCell ref="A20:A25"/>
    <mergeCell ref="B20:B25"/>
    <mergeCell ref="C20:C25"/>
    <mergeCell ref="E29:E31"/>
    <mergeCell ref="E20:E24"/>
    <mergeCell ref="M1:P1"/>
    <mergeCell ref="E2:M2"/>
    <mergeCell ref="E3:M3"/>
    <mergeCell ref="A4:P4"/>
    <mergeCell ref="M5:P5"/>
    <mergeCell ref="A6:A8"/>
    <mergeCell ref="B6:B8"/>
    <mergeCell ref="C6:C8"/>
    <mergeCell ref="D6:D8"/>
    <mergeCell ref="E6:E8"/>
    <mergeCell ref="J6:J8"/>
    <mergeCell ref="K6:K8"/>
    <mergeCell ref="L6:L8"/>
    <mergeCell ref="M6:P6"/>
    <mergeCell ref="M7:M8"/>
    <mergeCell ref="N7:P7"/>
    <mergeCell ref="F6:F8"/>
    <mergeCell ref="G6:G8"/>
    <mergeCell ref="H6:H8"/>
    <mergeCell ref="I6:I8"/>
  </mergeCells>
  <printOptions horizontalCentered="1"/>
  <pageMargins left="0.78740157480314965" right="0.39370078740157483" top="0.39370078740157483" bottom="0.39370078740157483" header="0" footer="0"/>
  <pageSetup paperSize="9" scale="55" orientation="portrait" r:id="rId1"/>
  <rowBreaks count="2" manualBreakCount="2">
    <brk id="58" max="17" man="1"/>
    <brk id="164"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3 programa</vt:lpstr>
      <vt:lpstr>Lyginamasis variantas</vt:lpstr>
      <vt:lpstr>aiškinamoji lentelė</vt:lpstr>
      <vt:lpstr>'3 programa'!Print_Area</vt:lpstr>
      <vt:lpstr>'aiškinamoji lentelė'!Print_Area</vt:lpstr>
      <vt:lpstr>'Lyginamasis variantas'!Print_Area</vt:lpstr>
      <vt:lpstr>'3 programa'!Print_Titles</vt:lpstr>
      <vt:lpstr>'aiškinamoji lentelė'!Print_Titles</vt:lpstr>
      <vt:lpstr>'Lyginamasis variantas'!Print_Titles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Snieguole Kacerauskaite</cp:lastModifiedBy>
  <cp:lastPrinted>2019-07-04T12:29:28Z</cp:lastPrinted>
  <dcterms:created xsi:type="dcterms:W3CDTF">2015-10-15T13:35:41Z</dcterms:created>
  <dcterms:modified xsi:type="dcterms:W3CDTF">2019-07-18T12:53:25Z</dcterms:modified>
</cp:coreProperties>
</file>