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luosnis\Kmsa\Strateginio planavimo skyrius\SVP keitimai\2019-2021 SVP keitimas\2019-07-25 keitimas\SPRENDIMAS\"/>
    </mc:Choice>
  </mc:AlternateContent>
  <bookViews>
    <workbookView xWindow="0" yWindow="0" windowWidth="20490" windowHeight="7755"/>
  </bookViews>
  <sheets>
    <sheet name="12 programa" sheetId="9" r:id="rId1"/>
    <sheet name="Lyginamasis" sheetId="11" state="hidden" r:id="rId2"/>
    <sheet name="Lyginamasis 2018-10-25" sheetId="8" state="hidden" r:id="rId3"/>
  </sheets>
  <definedNames>
    <definedName name="_xlnm.Print_Area" localSheetId="0">'12 programa'!$A$1:$N$217</definedName>
    <definedName name="_xlnm.Print_Area" localSheetId="1">Lyginamasis!$A$1:$S$217</definedName>
    <definedName name="_xlnm.Print_Area" localSheetId="2">'Lyginamasis 2018-10-25'!$A$1:$U$199</definedName>
    <definedName name="_xlnm.Print_Titles" localSheetId="0">'12 programa'!$6:$8</definedName>
    <definedName name="_xlnm.Print_Titles" localSheetId="1">Lyginamasis!$6:$8</definedName>
    <definedName name="_xlnm.Print_Titles" localSheetId="2">'Lyginamasis 2018-10-25'!$6:$8</definedName>
  </definedNames>
  <calcPr calcId="162913"/>
</workbook>
</file>

<file path=xl/calcChain.xml><?xml version="1.0" encoding="utf-8"?>
<calcChain xmlns="http://schemas.openxmlformats.org/spreadsheetml/2006/main">
  <c r="J145" i="11" l="1"/>
  <c r="J130" i="9"/>
  <c r="I130" i="9"/>
  <c r="H130" i="9"/>
  <c r="H127" i="9"/>
  <c r="H130" i="11"/>
  <c r="I130" i="11"/>
  <c r="I127" i="11"/>
  <c r="J127" i="11" l="1"/>
  <c r="J130" i="11" s="1"/>
  <c r="H137" i="9"/>
  <c r="J137" i="11"/>
  <c r="I135" i="11"/>
  <c r="H135" i="11"/>
  <c r="I133" i="11"/>
  <c r="I137" i="11" s="1"/>
  <c r="H133" i="11"/>
  <c r="H137" i="11" s="1"/>
  <c r="J13" i="11" l="1"/>
  <c r="I13" i="11"/>
  <c r="J52" i="11"/>
  <c r="I52" i="11"/>
  <c r="I162" i="11" l="1"/>
  <c r="J162" i="11"/>
  <c r="H162" i="11"/>
  <c r="J150" i="11"/>
  <c r="I150" i="11"/>
  <c r="J158" i="11"/>
  <c r="L137" i="11" l="1"/>
  <c r="M135" i="11"/>
  <c r="M133" i="11"/>
  <c r="M137" i="11" s="1"/>
  <c r="H201" i="11"/>
  <c r="H33" i="11"/>
  <c r="H189" i="11"/>
  <c r="H173" i="11"/>
  <c r="I33" i="11"/>
  <c r="H214" i="11" l="1"/>
  <c r="H210" i="11"/>
  <c r="H209" i="11"/>
  <c r="H207" i="11"/>
  <c r="H204" i="11"/>
  <c r="L214" i="11"/>
  <c r="L213" i="11"/>
  <c r="L209" i="11"/>
  <c r="L205" i="11"/>
  <c r="L204" i="11"/>
  <c r="L202" i="11"/>
  <c r="L201" i="11"/>
  <c r="L192" i="11"/>
  <c r="L189" i="11"/>
  <c r="L173" i="11"/>
  <c r="L174" i="11" s="1"/>
  <c r="L162" i="11"/>
  <c r="L163" i="11" s="1"/>
  <c r="L144" i="11"/>
  <c r="L141" i="11"/>
  <c r="L132" i="11"/>
  <c r="L130" i="11"/>
  <c r="L120" i="11"/>
  <c r="L125" i="11" s="1"/>
  <c r="L109" i="11"/>
  <c r="L119" i="11" s="1"/>
  <c r="L108" i="11"/>
  <c r="L58" i="11"/>
  <c r="L56" i="11"/>
  <c r="L203" i="11" s="1"/>
  <c r="L49" i="11"/>
  <c r="L45" i="11"/>
  <c r="L46" i="11" s="1"/>
  <c r="L44" i="11"/>
  <c r="L42" i="11"/>
  <c r="L37" i="11"/>
  <c r="L35" i="11"/>
  <c r="L33" i="11"/>
  <c r="L29" i="11"/>
  <c r="L27" i="11"/>
  <c r="L25" i="11"/>
  <c r="L23" i="11"/>
  <c r="L21" i="11"/>
  <c r="M192" i="11"/>
  <c r="M189" i="11"/>
  <c r="M173" i="11"/>
  <c r="M174" i="11" s="1"/>
  <c r="M162" i="11"/>
  <c r="M163" i="11" s="1"/>
  <c r="M144" i="11"/>
  <c r="M141" i="11"/>
  <c r="M132" i="11"/>
  <c r="M130" i="11"/>
  <c r="M125" i="11"/>
  <c r="M119" i="11"/>
  <c r="M108" i="11"/>
  <c r="M49" i="11"/>
  <c r="M46" i="11"/>
  <c r="M44" i="11"/>
  <c r="M42" i="11"/>
  <c r="M37" i="11"/>
  <c r="M35" i="11"/>
  <c r="M33" i="11"/>
  <c r="M29" i="11"/>
  <c r="M27" i="11"/>
  <c r="M25" i="11"/>
  <c r="M23" i="11"/>
  <c r="M21" i="11"/>
  <c r="L200" i="11" l="1"/>
  <c r="L199" i="11" s="1"/>
  <c r="L198" i="11" s="1"/>
  <c r="L106" i="11"/>
  <c r="L145" i="11" s="1"/>
  <c r="M106" i="11"/>
  <c r="M145" i="11" s="1"/>
  <c r="L40" i="11"/>
  <c r="L50" i="11" s="1"/>
  <c r="L193" i="11"/>
  <c r="L212" i="11"/>
  <c r="L211" i="11" s="1"/>
  <c r="M40" i="11"/>
  <c r="M50" i="11" s="1"/>
  <c r="M193" i="11"/>
  <c r="H132" i="11"/>
  <c r="H125" i="11"/>
  <c r="H119" i="11"/>
  <c r="H108" i="11"/>
  <c r="H58" i="11"/>
  <c r="H212" i="11" s="1"/>
  <c r="H57" i="11"/>
  <c r="H202" i="11" s="1"/>
  <c r="H29" i="11"/>
  <c r="H26" i="11"/>
  <c r="H27" i="11" s="1"/>
  <c r="H25" i="11"/>
  <c r="H23" i="11"/>
  <c r="H18" i="11"/>
  <c r="H21" i="11" l="1"/>
  <c r="H205" i="11"/>
  <c r="L194" i="11"/>
  <c r="L195" i="11" s="1"/>
  <c r="L215" i="11"/>
  <c r="M194" i="11"/>
  <c r="M195" i="11" s="1"/>
  <c r="I207" i="11"/>
  <c r="J106" i="11"/>
  <c r="H189" i="9" l="1"/>
  <c r="H207" i="9"/>
  <c r="H54" i="9"/>
  <c r="J189" i="11" l="1"/>
  <c r="J207" i="11"/>
  <c r="I26" i="11"/>
  <c r="J27" i="11" s="1"/>
  <c r="I18" i="11"/>
  <c r="J21" i="11" s="1"/>
  <c r="H162" i="9" l="1"/>
  <c r="J209" i="9"/>
  <c r="J210" i="9"/>
  <c r="J208" i="9"/>
  <c r="J206" i="9"/>
  <c r="I210" i="9"/>
  <c r="I208" i="9"/>
  <c r="I206" i="9"/>
  <c r="H210" i="9"/>
  <c r="H209" i="9"/>
  <c r="H208" i="9"/>
  <c r="H206" i="9"/>
  <c r="H33" i="9"/>
  <c r="I208" i="11"/>
  <c r="H208" i="11"/>
  <c r="I209" i="11"/>
  <c r="K209" i="11"/>
  <c r="N209" i="11"/>
  <c r="J208" i="11" l="1"/>
  <c r="J209" i="11"/>
  <c r="I210" i="11"/>
  <c r="I206" i="11"/>
  <c r="H206" i="11"/>
  <c r="J206" i="11" l="1"/>
  <c r="J210" i="11"/>
  <c r="J33" i="11" l="1"/>
  <c r="J40" i="11" s="1"/>
  <c r="J50" i="11" s="1"/>
  <c r="J173" i="11"/>
  <c r="J174" i="11" s="1"/>
  <c r="J193" i="11" s="1"/>
  <c r="I214" i="11" l="1"/>
  <c r="I213" i="11"/>
  <c r="I205" i="11"/>
  <c r="I204" i="11"/>
  <c r="I203" i="11"/>
  <c r="I201" i="11"/>
  <c r="I192" i="11"/>
  <c r="I189" i="11"/>
  <c r="I173" i="11"/>
  <c r="I168" i="11"/>
  <c r="I163" i="11"/>
  <c r="I142" i="11"/>
  <c r="I144" i="11" s="1"/>
  <c r="I141" i="11"/>
  <c r="I132" i="11"/>
  <c r="I125" i="11"/>
  <c r="I119" i="11"/>
  <c r="I108" i="11"/>
  <c r="I58" i="11"/>
  <c r="I212" i="11" s="1"/>
  <c r="I57" i="11"/>
  <c r="I202" i="11" s="1"/>
  <c r="I49" i="11"/>
  <c r="I45" i="11"/>
  <c r="I46" i="11" s="1"/>
  <c r="I44" i="11"/>
  <c r="I42" i="11"/>
  <c r="I37" i="11"/>
  <c r="I35" i="11"/>
  <c r="I29" i="11"/>
  <c r="I27" i="11"/>
  <c r="I25" i="11"/>
  <c r="I23" i="11"/>
  <c r="I21" i="11"/>
  <c r="I211" i="11" l="1"/>
  <c r="I174" i="11"/>
  <c r="I106" i="11"/>
  <c r="I145" i="11" s="1"/>
  <c r="I40" i="11"/>
  <c r="I50" i="11" s="1"/>
  <c r="I200" i="11"/>
  <c r="I193" i="11"/>
  <c r="N214" i="11"/>
  <c r="K214" i="11"/>
  <c r="N213" i="11"/>
  <c r="K213" i="11"/>
  <c r="H213" i="11"/>
  <c r="J213" i="11" s="1"/>
  <c r="J211" i="11" s="1"/>
  <c r="N205" i="11"/>
  <c r="K205" i="11"/>
  <c r="M205" i="11" s="1"/>
  <c r="J205" i="11"/>
  <c r="N204" i="11"/>
  <c r="K204" i="11"/>
  <c r="J204" i="11"/>
  <c r="H203" i="11"/>
  <c r="J203" i="11" s="1"/>
  <c r="N202" i="11"/>
  <c r="K202" i="11"/>
  <c r="M202" i="11" s="1"/>
  <c r="N201" i="11"/>
  <c r="K201" i="11"/>
  <c r="J201" i="11"/>
  <c r="K192" i="11"/>
  <c r="H192" i="11"/>
  <c r="N189" i="11"/>
  <c r="N193" i="11" s="1"/>
  <c r="K189" i="11"/>
  <c r="K173" i="11"/>
  <c r="K174" i="11" s="1"/>
  <c r="H168" i="11"/>
  <c r="H174" i="11" s="1"/>
  <c r="N162" i="11"/>
  <c r="N163" i="11" s="1"/>
  <c r="K162" i="11"/>
  <c r="K163" i="11" s="1"/>
  <c r="H163" i="11"/>
  <c r="N144" i="11"/>
  <c r="K144" i="11"/>
  <c r="H142" i="11"/>
  <c r="H144" i="11" s="1"/>
  <c r="K141" i="11"/>
  <c r="H141" i="11"/>
  <c r="K137" i="11"/>
  <c r="N132" i="11"/>
  <c r="K132" i="11"/>
  <c r="N130" i="11"/>
  <c r="K130" i="11"/>
  <c r="N120" i="11"/>
  <c r="N125" i="11" s="1"/>
  <c r="K120" i="11"/>
  <c r="K125" i="11" s="1"/>
  <c r="N109" i="11"/>
  <c r="N119" i="11" s="1"/>
  <c r="K109" i="11"/>
  <c r="K119" i="11" s="1"/>
  <c r="N108" i="11"/>
  <c r="K108" i="11"/>
  <c r="N58" i="11"/>
  <c r="N212" i="11" s="1"/>
  <c r="K58" i="11"/>
  <c r="K212" i="11" s="1"/>
  <c r="J202" i="11"/>
  <c r="N56" i="11"/>
  <c r="N203" i="11" s="1"/>
  <c r="K56" i="11"/>
  <c r="K203" i="11" s="1"/>
  <c r="H52" i="11"/>
  <c r="H106" i="11" s="1"/>
  <c r="N49" i="11"/>
  <c r="K49" i="11"/>
  <c r="H49" i="11"/>
  <c r="N45" i="11"/>
  <c r="N46" i="11" s="1"/>
  <c r="K45" i="11"/>
  <c r="K46" i="11" s="1"/>
  <c r="H45" i="11"/>
  <c r="N44" i="11"/>
  <c r="K44" i="11"/>
  <c r="H44" i="11"/>
  <c r="N42" i="11"/>
  <c r="K42" i="11"/>
  <c r="H42" i="11"/>
  <c r="N37" i="11"/>
  <c r="K37" i="11"/>
  <c r="H37" i="11"/>
  <c r="N35" i="11"/>
  <c r="K35" i="11"/>
  <c r="H35" i="11"/>
  <c r="K33" i="11"/>
  <c r="N29" i="11"/>
  <c r="K29" i="11"/>
  <c r="N27" i="11"/>
  <c r="K27" i="11"/>
  <c r="N25" i="11"/>
  <c r="K25" i="11"/>
  <c r="N23" i="11"/>
  <c r="K23" i="11"/>
  <c r="N21" i="11"/>
  <c r="K21" i="11"/>
  <c r="H46" i="11" l="1"/>
  <c r="H200" i="11"/>
  <c r="H199" i="11" s="1"/>
  <c r="H198" i="11" s="1"/>
  <c r="H193" i="11"/>
  <c r="I199" i="11"/>
  <c r="I198" i="11" s="1"/>
  <c r="I215" i="11" s="1"/>
  <c r="H211" i="11"/>
  <c r="K211" i="11"/>
  <c r="N211" i="11"/>
  <c r="K193" i="11"/>
  <c r="N40" i="11"/>
  <c r="N50" i="11" s="1"/>
  <c r="I194" i="11"/>
  <c r="I195" i="11" s="1"/>
  <c r="H40" i="11"/>
  <c r="H50" i="11" s="1"/>
  <c r="K40" i="11"/>
  <c r="K50" i="11" s="1"/>
  <c r="H145" i="11"/>
  <c r="K200" i="11"/>
  <c r="K106" i="11"/>
  <c r="K145" i="11" s="1"/>
  <c r="N200" i="11"/>
  <c r="N106" i="11"/>
  <c r="N145" i="11" s="1"/>
  <c r="M214" i="11" l="1"/>
  <c r="M209" i="11"/>
  <c r="M200" i="11"/>
  <c r="M203" i="11"/>
  <c r="M212" i="11"/>
  <c r="M204" i="11"/>
  <c r="M213" i="11"/>
  <c r="M201" i="11"/>
  <c r="J163" i="11"/>
  <c r="J194" i="11" s="1"/>
  <c r="J195" i="11" s="1"/>
  <c r="K199" i="11"/>
  <c r="N199" i="11"/>
  <c r="J200" i="11"/>
  <c r="J199" i="11" s="1"/>
  <c r="N194" i="11"/>
  <c r="N195" i="11" s="1"/>
  <c r="H194" i="11"/>
  <c r="H195" i="11" s="1"/>
  <c r="K194" i="11"/>
  <c r="K195" i="11" s="1"/>
  <c r="H215" i="11"/>
  <c r="H58" i="9"/>
  <c r="H57" i="9"/>
  <c r="M199" i="11" l="1"/>
  <c r="M198" i="11" s="1"/>
  <c r="M211" i="11"/>
  <c r="N198" i="11"/>
  <c r="N215" i="11" s="1"/>
  <c r="K198" i="11"/>
  <c r="K215" i="11" s="1"/>
  <c r="J198" i="11"/>
  <c r="H173" i="9"/>
  <c r="M215" i="11" l="1"/>
  <c r="J215" i="11"/>
  <c r="H106" i="9"/>
  <c r="J120" i="9" l="1"/>
  <c r="I120" i="9"/>
  <c r="J45" i="9"/>
  <c r="I45" i="9"/>
  <c r="J109" i="9"/>
  <c r="I109" i="9"/>
  <c r="J189" i="9" l="1"/>
  <c r="I189" i="9"/>
  <c r="I162" i="9" l="1"/>
  <c r="J162" i="9"/>
  <c r="H141" i="9"/>
  <c r="I125" i="9"/>
  <c r="J125" i="9"/>
  <c r="H125" i="9"/>
  <c r="I119" i="9"/>
  <c r="J119" i="9"/>
  <c r="H119" i="9"/>
  <c r="J58" i="9" l="1"/>
  <c r="I58" i="9"/>
  <c r="J56" i="9"/>
  <c r="I56" i="9"/>
  <c r="I106" i="9" l="1"/>
  <c r="J106" i="9"/>
  <c r="J214" i="9" l="1"/>
  <c r="I214" i="9"/>
  <c r="H214" i="9"/>
  <c r="J213" i="9"/>
  <c r="I213" i="9"/>
  <c r="H213" i="9"/>
  <c r="J212" i="9"/>
  <c r="I212" i="9"/>
  <c r="H212" i="9"/>
  <c r="I205" i="9"/>
  <c r="J204" i="9"/>
  <c r="I204" i="9"/>
  <c r="H204" i="9"/>
  <c r="J203" i="9"/>
  <c r="I203" i="9"/>
  <c r="H203" i="9"/>
  <c r="J202" i="9"/>
  <c r="I202" i="9"/>
  <c r="H202" i="9"/>
  <c r="I209" i="9"/>
  <c r="J201" i="9"/>
  <c r="I201" i="9"/>
  <c r="H201" i="9"/>
  <c r="I192" i="9"/>
  <c r="H192" i="9"/>
  <c r="I173" i="9"/>
  <c r="H168" i="9"/>
  <c r="H163" i="9"/>
  <c r="J163" i="9"/>
  <c r="I163" i="9"/>
  <c r="J144" i="9"/>
  <c r="I144" i="9"/>
  <c r="H142" i="9"/>
  <c r="H144" i="9" s="1"/>
  <c r="I141" i="9"/>
  <c r="I137" i="9"/>
  <c r="J132" i="9"/>
  <c r="I132" i="9"/>
  <c r="H132" i="9"/>
  <c r="J108" i="9"/>
  <c r="I108" i="9"/>
  <c r="H108" i="9"/>
  <c r="J49" i="9"/>
  <c r="I49" i="9"/>
  <c r="H49" i="9"/>
  <c r="J46" i="9"/>
  <c r="H45" i="9"/>
  <c r="H200" i="9" s="1"/>
  <c r="J44" i="9"/>
  <c r="I44" i="9"/>
  <c r="H44" i="9"/>
  <c r="J42" i="9"/>
  <c r="I42" i="9"/>
  <c r="H42" i="9"/>
  <c r="J37" i="9"/>
  <c r="I37" i="9"/>
  <c r="H37" i="9"/>
  <c r="J35" i="9"/>
  <c r="I35" i="9"/>
  <c r="H35" i="9"/>
  <c r="I33" i="9"/>
  <c r="J29" i="9"/>
  <c r="I29" i="9"/>
  <c r="H29" i="9"/>
  <c r="J27" i="9"/>
  <c r="I27" i="9"/>
  <c r="H27" i="9"/>
  <c r="J25" i="9"/>
  <c r="I25" i="9"/>
  <c r="H25" i="9"/>
  <c r="I23" i="9"/>
  <c r="H23" i="9"/>
  <c r="J205" i="9"/>
  <c r="J21" i="9"/>
  <c r="I21" i="9"/>
  <c r="H21" i="9"/>
  <c r="H40" i="9" l="1"/>
  <c r="H174" i="9"/>
  <c r="H193" i="9" s="1"/>
  <c r="I174" i="9"/>
  <c r="I193" i="9" s="1"/>
  <c r="H145" i="9"/>
  <c r="J193" i="9"/>
  <c r="I211" i="9"/>
  <c r="J211" i="9"/>
  <c r="H211" i="9"/>
  <c r="I200" i="9"/>
  <c r="I199" i="9" s="1"/>
  <c r="I198" i="9" s="1"/>
  <c r="I145" i="9"/>
  <c r="I40" i="9"/>
  <c r="J145" i="9"/>
  <c r="J200" i="9"/>
  <c r="J199" i="9" s="1"/>
  <c r="J198" i="9" s="1"/>
  <c r="J23" i="9"/>
  <c r="J40" i="9" s="1"/>
  <c r="J50" i="9" s="1"/>
  <c r="H205" i="9"/>
  <c r="H199" i="9" s="1"/>
  <c r="H198" i="9" s="1"/>
  <c r="H46" i="9"/>
  <c r="H50" i="9" s="1"/>
  <c r="I46" i="9"/>
  <c r="H215" i="9" l="1"/>
  <c r="I215" i="9"/>
  <c r="J215" i="9"/>
  <c r="H194" i="9"/>
  <c r="H195" i="9" s="1"/>
  <c r="J194" i="9"/>
  <c r="J195" i="9" s="1"/>
  <c r="I50" i="9"/>
  <c r="I194" i="9" s="1"/>
  <c r="I195" i="9" s="1"/>
  <c r="K150" i="8" l="1"/>
  <c r="N150" i="8"/>
  <c r="P150" i="8"/>
  <c r="H150" i="8"/>
  <c r="L158" i="8"/>
  <c r="M158" i="8" s="1"/>
  <c r="M159" i="8" s="1"/>
  <c r="M162" i="8" s="1"/>
  <c r="M177" i="8" s="1"/>
  <c r="J158" i="8"/>
  <c r="J159" i="8" s="1"/>
  <c r="J162" i="8" s="1"/>
  <c r="M140" i="8"/>
  <c r="L135" i="8"/>
  <c r="M135" i="8" s="1"/>
  <c r="I135" i="8"/>
  <c r="J135" i="8" s="1"/>
  <c r="J140" i="8"/>
  <c r="I149" i="8" l="1"/>
  <c r="J149" i="8" s="1"/>
  <c r="I148" i="8"/>
  <c r="J148" i="8" l="1"/>
  <c r="I134" i="8" l="1"/>
  <c r="I150" i="8" s="1"/>
  <c r="J134" i="8" l="1"/>
  <c r="M143" i="8"/>
  <c r="M150" i="8" s="1"/>
  <c r="J143" i="8"/>
  <c r="J150" i="8" l="1"/>
  <c r="J129" i="8"/>
  <c r="J130" i="8" s="1"/>
  <c r="J124" i="8" l="1"/>
  <c r="J127" i="8" s="1"/>
  <c r="J55" i="8"/>
  <c r="I54" i="8"/>
  <c r="J54" i="8" s="1"/>
  <c r="J93" i="8" s="1"/>
  <c r="I47" i="8" l="1"/>
  <c r="J47" i="8" s="1"/>
  <c r="P34" i="8"/>
  <c r="M31" i="8"/>
  <c r="M34" i="8" s="1"/>
  <c r="J31" i="8"/>
  <c r="J22" i="8"/>
  <c r="I26" i="8" l="1"/>
  <c r="J115" i="8" l="1"/>
  <c r="J117" i="8" s="1"/>
  <c r="P26" i="8" l="1"/>
  <c r="P28" i="8" s="1"/>
  <c r="P42" i="8" s="1"/>
  <c r="P52" i="8" s="1"/>
  <c r="M26" i="8"/>
  <c r="M28" i="8" s="1"/>
  <c r="M42" i="8" s="1"/>
  <c r="M52" i="8" s="1"/>
  <c r="J26" i="8"/>
  <c r="J28" i="8" s="1"/>
  <c r="H194" i="8"/>
  <c r="H190" i="8"/>
  <c r="H96" i="8"/>
  <c r="H95" i="8"/>
  <c r="H13" i="8"/>
  <c r="J13" i="8" s="1"/>
  <c r="O134" i="8" l="1"/>
  <c r="O150" i="8" s="1"/>
  <c r="L134" i="8"/>
  <c r="L150" i="8" s="1"/>
  <c r="I191" i="8" l="1"/>
  <c r="I194" i="8"/>
  <c r="L151" i="8" l="1"/>
  <c r="N151" i="8"/>
  <c r="O151" i="8"/>
  <c r="P151" i="8"/>
  <c r="P178" i="8" s="1"/>
  <c r="P179" i="8" s="1"/>
  <c r="O195" i="8"/>
  <c r="O194" i="8"/>
  <c r="O193" i="8"/>
  <c r="O191" i="8"/>
  <c r="O189" i="8"/>
  <c r="O188" i="8"/>
  <c r="O187" i="8"/>
  <c r="O186" i="8"/>
  <c r="N195" i="8"/>
  <c r="N194" i="8"/>
  <c r="N193" i="8"/>
  <c r="N191" i="8"/>
  <c r="N189" i="8"/>
  <c r="N188" i="8"/>
  <c r="N187" i="8"/>
  <c r="N184" i="8"/>
  <c r="O176" i="8"/>
  <c r="O172" i="8"/>
  <c r="O159" i="8"/>
  <c r="O155" i="8"/>
  <c r="O130" i="8"/>
  <c r="O127" i="8"/>
  <c r="O123" i="8"/>
  <c r="O119" i="8"/>
  <c r="O114" i="8"/>
  <c r="O117" i="8" s="1"/>
  <c r="O113" i="8"/>
  <c r="O105" i="8"/>
  <c r="O95" i="8"/>
  <c r="O93" i="8"/>
  <c r="O51" i="8"/>
  <c r="O48" i="8"/>
  <c r="O46" i="8"/>
  <c r="O44" i="8"/>
  <c r="O39" i="8"/>
  <c r="O37" i="8"/>
  <c r="O34" i="8"/>
  <c r="O30" i="8"/>
  <c r="O28" i="8"/>
  <c r="O25" i="8"/>
  <c r="O23" i="8"/>
  <c r="O21" i="8"/>
  <c r="N186" i="8"/>
  <c r="N176" i="8"/>
  <c r="N172" i="8"/>
  <c r="N159" i="8"/>
  <c r="N155" i="8"/>
  <c r="N130" i="8"/>
  <c r="N127" i="8"/>
  <c r="N123" i="8"/>
  <c r="N119" i="8"/>
  <c r="N117" i="8"/>
  <c r="N113" i="8"/>
  <c r="N105" i="8"/>
  <c r="N95" i="8"/>
  <c r="N93" i="8"/>
  <c r="N51" i="8"/>
  <c r="N48" i="8"/>
  <c r="N46" i="8"/>
  <c r="N44" i="8"/>
  <c r="N39" i="8"/>
  <c r="N37" i="8"/>
  <c r="N34" i="8"/>
  <c r="N30" i="8"/>
  <c r="N28" i="8"/>
  <c r="N25" i="8"/>
  <c r="N23" i="8"/>
  <c r="N21" i="8"/>
  <c r="L195" i="8"/>
  <c r="L194" i="8"/>
  <c r="L193" i="8"/>
  <c r="L191" i="8"/>
  <c r="L189" i="8"/>
  <c r="L188" i="8"/>
  <c r="L187" i="8"/>
  <c r="L186" i="8"/>
  <c r="L184" i="8"/>
  <c r="L176" i="8"/>
  <c r="L172" i="8"/>
  <c r="L159" i="8"/>
  <c r="L155" i="8"/>
  <c r="L130" i="8"/>
  <c r="L127" i="8"/>
  <c r="L123" i="8"/>
  <c r="L119" i="8"/>
  <c r="L117" i="8"/>
  <c r="L113" i="8"/>
  <c r="L105" i="8"/>
  <c r="L95" i="8"/>
  <c r="L93" i="8"/>
  <c r="L51" i="8"/>
  <c r="L48" i="8"/>
  <c r="L46" i="8"/>
  <c r="L44" i="8"/>
  <c r="L39" i="8"/>
  <c r="L37" i="8"/>
  <c r="L34" i="8"/>
  <c r="L30" i="8"/>
  <c r="L28" i="8"/>
  <c r="L25" i="8"/>
  <c r="L23" i="8"/>
  <c r="L21" i="8"/>
  <c r="O184" i="8" l="1"/>
  <c r="O183" i="8" s="1"/>
  <c r="P191" i="8"/>
  <c r="P183" i="8" s="1"/>
  <c r="P196" i="8" s="1"/>
  <c r="M151" i="8"/>
  <c r="M178" i="8" s="1"/>
  <c r="M179" i="8" s="1"/>
  <c r="L162" i="8"/>
  <c r="L177" i="8" s="1"/>
  <c r="O42" i="8"/>
  <c r="O52" i="8" s="1"/>
  <c r="O192" i="8"/>
  <c r="O131" i="8"/>
  <c r="O162" i="8"/>
  <c r="O177" i="8" s="1"/>
  <c r="N162" i="8"/>
  <c r="N177" i="8" s="1"/>
  <c r="N192" i="8"/>
  <c r="N42" i="8"/>
  <c r="N52" i="8" s="1"/>
  <c r="N131" i="8"/>
  <c r="N183" i="8"/>
  <c r="L192" i="8"/>
  <c r="L183" i="8"/>
  <c r="L131" i="8"/>
  <c r="L42" i="8"/>
  <c r="L52" i="8" s="1"/>
  <c r="O178" i="8" l="1"/>
  <c r="O179" i="8" s="1"/>
  <c r="J151" i="8"/>
  <c r="L196" i="8"/>
  <c r="O196" i="8"/>
  <c r="N196" i="8"/>
  <c r="N178" i="8"/>
  <c r="N179" i="8" s="1"/>
  <c r="L178" i="8"/>
  <c r="L179" i="8" s="1"/>
  <c r="J96" i="8" l="1"/>
  <c r="J105" i="8" s="1"/>
  <c r="J94" i="8"/>
  <c r="J95" i="8" s="1"/>
  <c r="J48" i="8"/>
  <c r="J21" i="8"/>
  <c r="I176" i="8" l="1"/>
  <c r="H176" i="8"/>
  <c r="J176" i="8"/>
  <c r="I190" i="8"/>
  <c r="J190" i="8" s="1"/>
  <c r="J172" i="8"/>
  <c r="J177" i="8" l="1"/>
  <c r="H151" i="8" l="1"/>
  <c r="H128" i="8"/>
  <c r="H130" i="8" s="1"/>
  <c r="H127" i="8"/>
  <c r="H123" i="8"/>
  <c r="H119" i="8"/>
  <c r="H117" i="8"/>
  <c r="H113" i="8"/>
  <c r="H105" i="8"/>
  <c r="H93" i="8"/>
  <c r="H51" i="8"/>
  <c r="H48" i="8"/>
  <c r="H46" i="8"/>
  <c r="H44" i="8"/>
  <c r="H39" i="8"/>
  <c r="H37" i="8"/>
  <c r="H34" i="8"/>
  <c r="H30" i="8"/>
  <c r="H28" i="8"/>
  <c r="H25" i="8"/>
  <c r="H23" i="8"/>
  <c r="H21" i="8"/>
  <c r="H131" i="8" l="1"/>
  <c r="H42" i="8"/>
  <c r="H52" i="8" s="1"/>
  <c r="I123" i="8"/>
  <c r="I195" i="8" l="1"/>
  <c r="I193" i="8"/>
  <c r="I189" i="8"/>
  <c r="I188" i="8"/>
  <c r="I187" i="8"/>
  <c r="I186" i="8"/>
  <c r="I192" i="8" l="1"/>
  <c r="J46" i="8" l="1"/>
  <c r="J25" i="8"/>
  <c r="J34" i="8" l="1"/>
  <c r="J44" i="8"/>
  <c r="J123" i="8"/>
  <c r="J131" i="8" s="1"/>
  <c r="J23" i="8" l="1"/>
  <c r="J42" i="8" s="1"/>
  <c r="J52" i="8" s="1"/>
  <c r="J178" i="8" l="1"/>
  <c r="J179" i="8" s="1"/>
  <c r="I185" i="8"/>
  <c r="I172" i="8"/>
  <c r="I161" i="8"/>
  <c r="I159" i="8"/>
  <c r="I155" i="8"/>
  <c r="I151" i="8"/>
  <c r="I128" i="8"/>
  <c r="I127" i="8"/>
  <c r="I119" i="8"/>
  <c r="I117" i="8"/>
  <c r="I113" i="8"/>
  <c r="I105" i="8"/>
  <c r="I95" i="8"/>
  <c r="I93" i="8"/>
  <c r="I51" i="8"/>
  <c r="I48" i="8"/>
  <c r="I46" i="8"/>
  <c r="I44" i="8"/>
  <c r="I39" i="8"/>
  <c r="I37" i="8"/>
  <c r="I34" i="8"/>
  <c r="I30" i="8"/>
  <c r="I28" i="8"/>
  <c r="I25" i="8"/>
  <c r="I23" i="8"/>
  <c r="I21" i="8"/>
  <c r="K195" i="8"/>
  <c r="H195" i="8"/>
  <c r="K194" i="8"/>
  <c r="J194" i="8"/>
  <c r="K193" i="8"/>
  <c r="H193" i="8"/>
  <c r="J193" i="8" s="1"/>
  <c r="K191" i="8"/>
  <c r="M191" i="8" s="1"/>
  <c r="H191" i="8"/>
  <c r="J191" i="8" s="1"/>
  <c r="K189" i="8"/>
  <c r="H189" i="8"/>
  <c r="J189" i="8" s="1"/>
  <c r="K188" i="8"/>
  <c r="H188" i="8"/>
  <c r="J188" i="8" s="1"/>
  <c r="K187" i="8"/>
  <c r="M187" i="8" s="1"/>
  <c r="H187" i="8"/>
  <c r="J187" i="8" s="1"/>
  <c r="K186" i="8"/>
  <c r="H186" i="8"/>
  <c r="J186" i="8" s="1"/>
  <c r="H185" i="8"/>
  <c r="K184" i="8"/>
  <c r="K176" i="8"/>
  <c r="K172" i="8"/>
  <c r="H172" i="8"/>
  <c r="H161" i="8"/>
  <c r="K159" i="8"/>
  <c r="H159" i="8"/>
  <c r="K155" i="8"/>
  <c r="H155" i="8"/>
  <c r="K151" i="8"/>
  <c r="K130" i="8"/>
  <c r="H184" i="8"/>
  <c r="K127" i="8"/>
  <c r="K123" i="8"/>
  <c r="K119" i="8"/>
  <c r="K117" i="8"/>
  <c r="K113" i="8"/>
  <c r="K105" i="8"/>
  <c r="K95" i="8"/>
  <c r="K93" i="8"/>
  <c r="K51" i="8"/>
  <c r="K48" i="8"/>
  <c r="K46" i="8"/>
  <c r="K44" i="8"/>
  <c r="K39" i="8"/>
  <c r="K37" i="8"/>
  <c r="K34" i="8"/>
  <c r="K30" i="8"/>
  <c r="K28" i="8"/>
  <c r="K25" i="8"/>
  <c r="K23" i="8"/>
  <c r="K21" i="8"/>
  <c r="M183" i="8" l="1"/>
  <c r="M196" i="8" s="1"/>
  <c r="J185" i="8"/>
  <c r="J192" i="8"/>
  <c r="I130" i="8"/>
  <c r="I131" i="8" s="1"/>
  <c r="I184" i="8"/>
  <c r="K162" i="8"/>
  <c r="K177" i="8" s="1"/>
  <c r="H192" i="8"/>
  <c r="K183" i="8"/>
  <c r="H162" i="8"/>
  <c r="H177" i="8" s="1"/>
  <c r="K192" i="8"/>
  <c r="I162" i="8"/>
  <c r="I177" i="8" s="1"/>
  <c r="K42" i="8"/>
  <c r="K52" i="8" s="1"/>
  <c r="K131" i="8"/>
  <c r="H183" i="8"/>
  <c r="I42" i="8"/>
  <c r="I52" i="8" s="1"/>
  <c r="I183" i="8" l="1"/>
  <c r="I196" i="8" s="1"/>
  <c r="J184" i="8"/>
  <c r="H196" i="8"/>
  <c r="K196" i="8"/>
  <c r="K178" i="8"/>
  <c r="K179" i="8" s="1"/>
  <c r="I178" i="8"/>
  <c r="I179" i="8" s="1"/>
  <c r="H178" i="8"/>
  <c r="H179" i="8" s="1"/>
  <c r="J183" i="8" l="1"/>
  <c r="J196" i="8" s="1"/>
</calcChain>
</file>

<file path=xl/comments1.xml><?xml version="1.0" encoding="utf-8"?>
<comments xmlns="http://schemas.openxmlformats.org/spreadsheetml/2006/main">
  <authors>
    <author>Snieguole Kacerauskaite</author>
    <author>Saulina Paulauskiene</author>
  </authors>
  <commentList>
    <comment ref="Q98" authorId="0" shapeId="0">
      <text>
        <r>
          <rPr>
            <sz val="9"/>
            <color indexed="81"/>
            <rFont val="Tahoma"/>
            <family val="2"/>
            <charset val="186"/>
          </rPr>
          <t xml:space="preserve">VšĮ Klaipėdos specialioji mokykla - daugiafunkcinis centras „Svetliačiok“
</t>
        </r>
      </text>
    </comment>
    <comment ref="Q100" authorId="0" shapeId="0">
      <text>
        <r>
          <rPr>
            <sz val="9"/>
            <color indexed="81"/>
            <rFont val="Tahoma"/>
            <family val="2"/>
            <charset val="186"/>
          </rPr>
          <t xml:space="preserve">LPF „Dienvidis“ ir LPF „DPJC“
</t>
        </r>
      </text>
    </comment>
    <comment ref="D137" authorId="0" shapeId="0">
      <text>
        <r>
          <rPr>
            <sz val="9"/>
            <color indexed="81"/>
            <rFont val="Tahoma"/>
            <family val="2"/>
            <charset val="186"/>
          </rPr>
          <t xml:space="preserve">Ankstesnis pavadinimas </t>
        </r>
        <r>
          <rPr>
            <b/>
            <sz val="9"/>
            <color indexed="81"/>
            <rFont val="Tahoma"/>
            <family val="2"/>
            <charset val="186"/>
          </rPr>
          <t>"Savarankiško gyvenimo namų steigimas socialinės rizikos asmenims"</t>
        </r>
      </text>
    </comment>
    <comment ref="R148" authorId="1" shapeId="0">
      <text>
        <r>
          <rPr>
            <b/>
            <sz val="9"/>
            <color indexed="81"/>
            <rFont val="Tahoma"/>
            <family val="2"/>
            <charset val="186"/>
          </rPr>
          <t>Saulina Paulauskiene:</t>
        </r>
        <r>
          <rPr>
            <sz val="9"/>
            <color indexed="81"/>
            <rFont val="Tahoma"/>
            <family val="2"/>
            <charset val="186"/>
          </rPr>
          <t xml:space="preserve">
nuo sausio prisidės globos namai Rytas</t>
        </r>
      </text>
    </comment>
  </commentList>
</comments>
</file>

<file path=xl/sharedStrings.xml><?xml version="1.0" encoding="utf-8"?>
<sst xmlns="http://schemas.openxmlformats.org/spreadsheetml/2006/main" count="1370" uniqueCount="349">
  <si>
    <t>SOCIALINĖS ATSKIRTIES MAŽINIMO PROGRAMOS (NR. 12)</t>
  </si>
  <si>
    <t xml:space="preserve"> TIKSLŲ, UŽDAVINIŲ, PRIEMONIŲ, PRIEMONIŲ IŠLAIDŲ IR PRODUKTO KRITERIJŲ SUVESTINĖ</t>
  </si>
  <si>
    <t>tūkst. Eur</t>
  </si>
  <si>
    <t>Programos tikslo kodas</t>
  </si>
  <si>
    <t>Uždavinio kodas</t>
  </si>
  <si>
    <t>Priemonės kodas</t>
  </si>
  <si>
    <t>Pavadinimas</t>
  </si>
  <si>
    <t>Priemonės požymis</t>
  </si>
  <si>
    <t>Asignavimų valdytojo kodas</t>
  </si>
  <si>
    <t>Finansavimo šaltinis</t>
  </si>
  <si>
    <t>Produkto kriterijaus</t>
  </si>
  <si>
    <t>Planas</t>
  </si>
  <si>
    <t>2018-ieji metai</t>
  </si>
  <si>
    <t>03 Strateginis tikslas. Užtikrinti gyventojams aukštą švietimo, kultūros, socialinių, sporto ir sveikatos apsaugos paslaugų kokybę ir prieinamumą</t>
  </si>
  <si>
    <t>12 Socialinės atskirties mažinimo programa</t>
  </si>
  <si>
    <t>01</t>
  </si>
  <si>
    <t>Įgyvendinti socialinės paramos politiką siekiant sumažinti socialinę atskirtį Klaipėdos mieste</t>
  </si>
  <si>
    <t>Užtikrinti Lietuvos Respublikos įstatymais, Vyriausybės nutarimais ir kitais teisės aktais numatytų socialinių išmokų ir kompensacijų mokėjimą</t>
  </si>
  <si>
    <t>Socialinių paslaugų ir kitos socialinės paramos teikimas</t>
  </si>
  <si>
    <t>3</t>
  </si>
  <si>
    <t>SB(VB)</t>
  </si>
  <si>
    <t xml:space="preserve">Piniginės socialinės paramos nepasiturinčioms šeimoms ir vieniems gyvenantiems asmenims bei paramos mirties atveju teikimas, išmokant pašalpas ir kompensacijas </t>
  </si>
  <si>
    <t>SB</t>
  </si>
  <si>
    <t xml:space="preserve">Vidutinis išmokamų socialinių pašalpų skaičius per mėn. </t>
  </si>
  <si>
    <t>Vidutinis išmokamų kompensacijų skaičius per mėn.</t>
  </si>
  <si>
    <t xml:space="preserve">Vidutinis išmokamų kompensacijų kreditams ir kredito palūkanoms skaičius per mėn. </t>
  </si>
  <si>
    <t>Iš viso:</t>
  </si>
  <si>
    <t>Socialinės globos paslaugų teikimas asmenims su sunkia negalia</t>
  </si>
  <si>
    <t xml:space="preserve">Asmenų su sunkia negalia, kuriems teikiamos socialinės globos paslaugos, skaičius </t>
  </si>
  <si>
    <t>Pagalbos socialinės rizikos šeimoms teikimas</t>
  </si>
  <si>
    <t>Darbuotojų, dirbančių su socialinės rizikos šeimomis, skaičius</t>
  </si>
  <si>
    <t>Mokinių nemokamo maitinimo ir aprūpinimo mokinio reikmenimis organizavimas</t>
  </si>
  <si>
    <t>Nemokamą maitinimą gaunančių bei aprūpinamų mokinio reikmenimis mokinių skaičius</t>
  </si>
  <si>
    <t>Mokinių iš mažas pajamas gaunančių šeimų nemokamo maitinimo gamybos išlaidų padengimas</t>
  </si>
  <si>
    <t>Iš viso priemonei:</t>
  </si>
  <si>
    <t>02</t>
  </si>
  <si>
    <t xml:space="preserve">Tikslinių kompensacijų ir išmokų skaičiavimas ir mokėjimas, siekiant neįgaliesiems kompensuoti specialiųjų poreikių tenkinimo išlaidas </t>
  </si>
  <si>
    <t>LRVB</t>
  </si>
  <si>
    <t>Išmokų gavėjų skaičius, žm.</t>
  </si>
  <si>
    <t>03</t>
  </si>
  <si>
    <t>Išmokų vaikams skaičiavimas ir mokėjimas</t>
  </si>
  <si>
    <t>04</t>
  </si>
  <si>
    <t>05</t>
  </si>
  <si>
    <t>Iš viso uždaviniui:</t>
  </si>
  <si>
    <t xml:space="preserve">Teikti visuomenės poreikius atitinkančias socialines paslaugas įvairioms gyventojų grupėms </t>
  </si>
  <si>
    <t>Socialinių paslaugų teikimas socialinėse įstaigose:</t>
  </si>
  <si>
    <t>SB(SP)</t>
  </si>
  <si>
    <t>Kt</t>
  </si>
  <si>
    <t>BĮ Klaipėdos miesto šeimos ir vaiko gerovės centre, iš jų:</t>
  </si>
  <si>
    <t>BĮ Klaipėdos vaikų globos namuose „Rytas“</t>
  </si>
  <si>
    <t>Socialinės globos paslaugų teikimas senyvo amžiaus asmenims ir asmenims su negalia ne savivaldybės institucijose</t>
  </si>
  <si>
    <t>Dienos socialinės globos, trumpalaikės socialinės globos ir socialinės priežiūros paslaugų teikimo organizavimas miesto gyventojams ne savivaldybės institucijose:</t>
  </si>
  <si>
    <t>Psichosocialinės pagalbos teikimas šeimoms, auginančioms vaiką su negalia ir patiriančioms krizes</t>
  </si>
  <si>
    <t>Socialinių projektų dalinis finansavimas:</t>
  </si>
  <si>
    <t>NVO projektų, gaunančių dalinį finansavimą iš savivaldybės biudžeto, skaičius</t>
  </si>
  <si>
    <t xml:space="preserve">Nevyriausybinių organizacijų socialinių projektų </t>
  </si>
  <si>
    <t xml:space="preserve">Socialinės reabilitacijos paslaugų neįgaliesiems bendruomenėje projektų </t>
  </si>
  <si>
    <t>Būsto pritaikymas neįgaliesiems</t>
  </si>
  <si>
    <t>6</t>
  </si>
  <si>
    <t>Pritaikyta butų neįgaliesiems, skaičius</t>
  </si>
  <si>
    <t>06</t>
  </si>
  <si>
    <t>07</t>
  </si>
  <si>
    <t>Parengtas techninis projektas</t>
  </si>
  <si>
    <t>ES</t>
  </si>
  <si>
    <t>Plėtoti socialinių paslaugų infrastruktūrą, įrengiant  naujus ir modernizuojant esamus socialines paslaugas teikiančių įstaigų pastatus</t>
  </si>
  <si>
    <t>Teikiamų socialinių paslaugų infrastruktūros tobulinimas siekiant atitikti keliamus reikalavimus:</t>
  </si>
  <si>
    <t>I</t>
  </si>
  <si>
    <t xml:space="preserve">Užtikrinti Klaipėdos miesto socialinio būsto fondo plėtrą ir valstybės politikos, padedančios apsirūpinti būstu, įgyvendinimą </t>
  </si>
  <si>
    <t>Socialinio būsto fondo plėtra:</t>
  </si>
  <si>
    <t>Įgyvendintas projektas, proc.</t>
  </si>
  <si>
    <t>Savivaldybės gyvenamųjų patalpų  tinkamos fizinės būklės užtikrinimas ir nuomos administravimas:</t>
  </si>
  <si>
    <t xml:space="preserve">Savivaldybės gyvenamųjų patalpų techninės būklės vertinimas ir remontas </t>
  </si>
  <si>
    <t xml:space="preserve">Apmokėjimas savivaldybei tenkančia dalimi už daugiabučių namų bendrosios  nuosavybės objektų atnaujinimą ir renovaciją bei lėšų kaupimą </t>
  </si>
  <si>
    <t>Rezervo naudojimas nenumatytiems darbams apmokėti ir avarinėms situacijoms likviduoti</t>
  </si>
  <si>
    <t>Savivaldybės gyvenamųjų patalpų nuomos administravimas</t>
  </si>
  <si>
    <t xml:space="preserve">Surinkta  nuomos mokesčio  proc. nuo priskaičiuoto </t>
  </si>
  <si>
    <t>Savininkams grąžintų nuomotų patalpų vertės įskaičiavimas į nuompinigius</t>
  </si>
  <si>
    <t>Apmokėjimas už daugiabučių namų bendrųjų objektų administravimą ir nuolatinę techninę priežiūrą</t>
  </si>
  <si>
    <t>Užtikrintas privalomojo gyvenamųjų namų naudojimo ir priežiūros reikalavimų įgyvendinimas, proc.</t>
  </si>
  <si>
    <t xml:space="preserve">Politinių kalinių ir tremtinių bei jų šeimų narių sugrįžimo į Lietuvą programos įgyvendinimas: </t>
  </si>
  <si>
    <t>Iš viso tikslui:</t>
  </si>
  <si>
    <t>12</t>
  </si>
  <si>
    <t xml:space="preserve">Iš viso programai: </t>
  </si>
  <si>
    <t>Finansavimo šaltinių suvestinė</t>
  </si>
  <si>
    <t>Finansavimo šaltiniai</t>
  </si>
  <si>
    <t>SAVIVALDYBĖS  LĖŠOS, IŠ VISO:</t>
  </si>
  <si>
    <r>
      <t xml:space="preserve">Savivaldybės biudžeto lėšos </t>
    </r>
    <r>
      <rPr>
        <b/>
        <sz val="10"/>
        <rFont val="Times New Roman"/>
        <family val="1"/>
      </rPr>
      <t>SB</t>
    </r>
  </si>
  <si>
    <r>
      <t xml:space="preserve">Pajamų įmokos už paslaugas </t>
    </r>
    <r>
      <rPr>
        <b/>
        <sz val="10"/>
        <rFont val="Times New Roman"/>
        <family val="1"/>
      </rPr>
      <t>SB(SP)</t>
    </r>
  </si>
  <si>
    <r>
      <t xml:space="preserve">Valstybės biudžeto specialiosios tikslinės dotacijos lėšos </t>
    </r>
    <r>
      <rPr>
        <b/>
        <sz val="10"/>
        <rFont val="Times New Roman"/>
        <family val="1"/>
        <charset val="186"/>
      </rPr>
      <t>SB(VB)</t>
    </r>
  </si>
  <si>
    <t>KITI ŠALTINIAI, IŠ VISO:</t>
  </si>
  <si>
    <r>
      <t xml:space="preserve">Valstybės biudžeto lėšos </t>
    </r>
    <r>
      <rPr>
        <b/>
        <sz val="10"/>
        <rFont val="Times New Roman"/>
        <family val="1"/>
      </rPr>
      <t>LRVB</t>
    </r>
  </si>
  <si>
    <r>
      <t xml:space="preserve">Kiti finansavimo šaltiniai </t>
    </r>
    <r>
      <rPr>
        <b/>
        <sz val="10"/>
        <rFont val="Times New Roman"/>
        <family val="1"/>
      </rPr>
      <t>Kt</t>
    </r>
  </si>
  <si>
    <t>IŠ VISO:</t>
  </si>
  <si>
    <t>Vietų skaičius įstaigoje</t>
  </si>
  <si>
    <t>SB(SPL)</t>
  </si>
  <si>
    <t>08</t>
  </si>
  <si>
    <t>09</t>
  </si>
  <si>
    <t>Dienos socialinės globos paslaugų teikimas asmenims su psichine negalia dienos socialinės globos centre</t>
  </si>
  <si>
    <t>Dienos socialinės globos paslaugų teikimas vaikams su negalia dienos socialinės globos centre</t>
  </si>
  <si>
    <t>Dienos socialinės priežiūros paslauga vaikams iš socialinės rizikos šeimų vaikų dienos centruose</t>
  </si>
  <si>
    <t>Pagalbos į namus paslaugos teikimas senyvo amžiaus asmenims ir suaugusiems asmenims su negalia</t>
  </si>
  <si>
    <t>20</t>
  </si>
  <si>
    <t>Vidutiniškai per mėn. išmokamų laidojimo pašalpų skaičius</t>
  </si>
  <si>
    <t>Vidutinis išmokamų kompensacijų nepriklausomybės gynėjams skaičius per mėn.</t>
  </si>
  <si>
    <t>Būsto nuomos ar išperkamosios būsto nuomos mokesčių dalies kompensaciją gavusių asmenų skaičius</t>
  </si>
  <si>
    <t>Nemokamą maitinimą gaunančių mokinių skaičius</t>
  </si>
  <si>
    <t>Senyvo amžiaus asmenų bei asmenų su negalia, apgyvendintų globos institucijose per metus, skaičius</t>
  </si>
  <si>
    <t>Įsigyta keltuvų, skirtų neįgaliems asmenims su ryškiu judėjimo sutrikimu, skaičius</t>
  </si>
  <si>
    <t>Daugiabučių namų, kuriuose vykdomi atnaujinimo darbai, skaičius</t>
  </si>
  <si>
    <t>Savivaldybės butų, kuriuose pašalintos avarijų grėsmės ar padariniai, skaičius</t>
  </si>
  <si>
    <t>Efektyvių globos ir įvaikinimo populiarinimo, globėjų, įtėvių paieškos formų įgyvendinimas</t>
  </si>
  <si>
    <t>Nemokamo maitinimo organizavimas labdaros valgykloje Klaipėdos mieste gyvenantiems asmenims, nepajėgiantiems maitintis savo namuose</t>
  </si>
  <si>
    <t>Socialinės srities renginių organizavimas</t>
  </si>
  <si>
    <t>Suorganizuota renginių</t>
  </si>
  <si>
    <t>1.3.1.5</t>
  </si>
  <si>
    <t>1.3.2.1</t>
  </si>
  <si>
    <t>1.3.2.2</t>
  </si>
  <si>
    <t>1.3.3.1</t>
  </si>
  <si>
    <t>1.3.1.4, 1.3.2.3</t>
  </si>
  <si>
    <t xml:space="preserve"> 1.3.3.2, 1.3.3.3, 1.3.3.5</t>
  </si>
  <si>
    <t>1.3.1.2, 1.3.1.3, 1.3.2.1,  1.3.2.3, 1.3.3.1, 1.3.3.2, 1.3.3.6</t>
  </si>
  <si>
    <t>1.3.3.6</t>
  </si>
  <si>
    <t>1.3.3.8</t>
  </si>
  <si>
    <t>1.3.3.1, 1.3.4.3</t>
  </si>
  <si>
    <t>1.3.2.3, 1.3.3.3</t>
  </si>
  <si>
    <t>1.3.5.2</t>
  </si>
  <si>
    <t>Būsto įsigijimas bendruomeniniams vaikų globos namams</t>
  </si>
  <si>
    <t>Ne savivaldybės įsteigtų įstaigų, teikiančių ilgalaikės socialinės globos paslaugas senyvo amžiaus ir neįgaliems asmenims bei dienos socialinę globą neįgaliems asmenims institucijoje, projektų, skirtų socialinių paslaugų infrastruktūrai gerinti</t>
  </si>
  <si>
    <t>Paslaugų gavėjų skaičius</t>
  </si>
  <si>
    <t>Parengta paraiška, vnt.</t>
  </si>
  <si>
    <t>Projekto „Kompleksinės paslaugos šeimai Klaipėdos mieste“ įgyvendinimas</t>
  </si>
  <si>
    <t xml:space="preserve"> </t>
  </si>
  <si>
    <t>2019-ieji metai</t>
  </si>
  <si>
    <t>13</t>
  </si>
  <si>
    <t>280/55</t>
  </si>
  <si>
    <t>Nupirkta butų</t>
  </si>
  <si>
    <t>Socialinių būstų pirkimas</t>
  </si>
  <si>
    <t>Įsigyta įranga, baldai, proc.</t>
  </si>
  <si>
    <t xml:space="preserve"> - kovos su prekyba žmonėmis prevencinių priemonių  įgyvendinimas</t>
  </si>
  <si>
    <t xml:space="preserve"> - smurto artimoje aplinkoje prevencijos priemonių įgyvendinimas</t>
  </si>
  <si>
    <t xml:space="preserve">Šîldoma įstaigų, skaičius  </t>
  </si>
  <si>
    <t>Socialinių įstaigų patalpų šildymas</t>
  </si>
  <si>
    <t>Centralizuotas paviršinių (lietaus) nuotekų tvarkymas (paslaugos apmokėjimas)</t>
  </si>
  <si>
    <t>Vykdoma projektų, vnt.</t>
  </si>
  <si>
    <t xml:space="preserve">Patvirtinta vietos plėtros strategija, vnt. </t>
  </si>
  <si>
    <r>
      <t xml:space="preserve">Europos Sąjungos paramos lėšos </t>
    </r>
    <r>
      <rPr>
        <b/>
        <sz val="10"/>
        <rFont val="Times New Roman"/>
        <family val="1"/>
        <charset val="186"/>
      </rPr>
      <t>ES</t>
    </r>
  </si>
  <si>
    <t>Asmenų, kuriems teikiamos integracijos paslaugos, skaičius</t>
  </si>
  <si>
    <t>Prižiūrima eksploatuojamų keltuvų, vnt.</t>
  </si>
  <si>
    <t>Asmenų su sunkia negalia, kuriems teikiamos socialinės globos paslaugos, skaičius</t>
  </si>
  <si>
    <t xml:space="preserve"> - projekto „Moterys ir vaikai – saugūs savo mieste“ įgyvendinimas</t>
  </si>
  <si>
    <t>Paslaugas gavusių asmenų skaičius</t>
  </si>
  <si>
    <t>Savivaldybės socialinio būsto fondo gyvenamųjų namų statyba žemės sklypuose Irklų g. 1 ir Rambyno g. 14A</t>
  </si>
  <si>
    <t>BĮ Klaipėdos miesto globos namuose</t>
  </si>
  <si>
    <t>BĮ Neįgaliųjų centre „Klaipėdos lakštutė“</t>
  </si>
  <si>
    <t>BĮ Klaipėdos miesto nakvynės namuose</t>
  </si>
  <si>
    <t>BĮ Klaipėdos vaikų globos namuose „Smiltelė“</t>
  </si>
  <si>
    <t>BĮ Klaipėdos socialinių paslaugų centre „Danė“</t>
  </si>
  <si>
    <t xml:space="preserve">Klaipėdos miesto integruotų investicijų teritorijos vietos veiklos grupės 2016–2022 metų vietos plėtros įgyvendinimas ir veiklų administravimas </t>
  </si>
  <si>
    <t>Atlikta rekonstravimo darbų, proc.</t>
  </si>
  <si>
    <t>Atliktas rekonstravimas, proc</t>
  </si>
  <si>
    <t xml:space="preserve">Butų pirkimas politiniams kaliniams ir tremtiniams bei jų šeimų nariams </t>
  </si>
  <si>
    <t>Lyginamasis variantas</t>
  </si>
  <si>
    <t>Skirtumas</t>
  </si>
  <si>
    <t>Paaiškinimas</t>
  </si>
  <si>
    <t>SB(L)</t>
  </si>
  <si>
    <r>
      <t xml:space="preserve">Apyvartos lėšų likutis </t>
    </r>
    <r>
      <rPr>
        <b/>
        <sz val="10"/>
        <rFont val="Times New Roman"/>
        <family val="1"/>
        <charset val="186"/>
      </rPr>
      <t>SB(L)</t>
    </r>
  </si>
  <si>
    <t xml:space="preserve"> - projekto „Atrask save Lietuvoje“ įgyvendinimas</t>
  </si>
  <si>
    <t xml:space="preserve"> - projekto „Lietuva – kitataučių užuovėja“ įgyvendinimas;</t>
  </si>
  <si>
    <t>SB(ES)</t>
  </si>
  <si>
    <t>SB(ESA)</t>
  </si>
  <si>
    <t>Materialinės paramos Klaipėdos miesto savivaldybės gyventojams, atsidūrusiems sunkioje materialinėje padėtyje, teikimas</t>
  </si>
  <si>
    <t>Vidutinis materialinės paramos išmokų Klaipėdos miesto gyventojams, atsidūrusiems sunkioje materialinėje padėtyje, skaičius per mėn.</t>
  </si>
  <si>
    <r>
      <t>Priemonių, mažinančių administracinę naštą juridiniams ir fiziniams asmenims, taikymas</t>
    </r>
    <r>
      <rPr>
        <sz val="10"/>
        <rFont val="Times New Roman"/>
        <family val="1"/>
        <charset val="186"/>
      </rPr>
      <t>, projekto „Paslaugų organizavimo ir asmenų aptarnavimo kokybės gerinimas teikiant socialinę paramą Klaipėdos miesto savivaldybėje“ įgyvendinimas</t>
    </r>
  </si>
  <si>
    <t>16 vietų automobilių stovėjimo aikštelės įrengimas šalia žemės sklypo Irklų g. 2</t>
  </si>
  <si>
    <t xml:space="preserve">Įrengta automobilių stovėjimo aikštelė, proc. </t>
  </si>
  <si>
    <t xml:space="preserve"> - projekto „Jungtinio kompetencijų centro kūrimas ir išmaniųjų socialinių paslaugų senyvo amžiaus asmenims teikimas“ įgyvendinimas</t>
  </si>
  <si>
    <t>Socialinio globėjo veiklos organizavimas</t>
  </si>
  <si>
    <t>Vietos bendruomenių savivaldos programos įgyvendinimas</t>
  </si>
  <si>
    <t>Iš dalies finansuota projektų</t>
  </si>
  <si>
    <r>
      <t xml:space="preserve">Europos Sąjungos finansinės paramos lėšų likučio metų pradžioje lėšos </t>
    </r>
    <r>
      <rPr>
        <b/>
        <sz val="10"/>
        <rFont val="Times New Roman"/>
        <family val="1"/>
        <charset val="186"/>
      </rPr>
      <t>SB(ESL)</t>
    </r>
  </si>
  <si>
    <t>SB(ESL)</t>
  </si>
  <si>
    <t>Asmenų, pasinaudojusių įdiegtomis inovatyviosiomis  paslaugomis, skaičius</t>
  </si>
  <si>
    <t>2018-ųjų metų asignavimų planas</t>
  </si>
  <si>
    <t>2020-ųjų metų lėšų projektas</t>
  </si>
  <si>
    <t>2020-ieji metai</t>
  </si>
  <si>
    <t>2020 m. lėšų projektas</t>
  </si>
  <si>
    <t>Atlikta statybos darbų, proc.</t>
  </si>
  <si>
    <t>Atlikta rangos darbų, proc.</t>
  </si>
  <si>
    <t>1260</t>
  </si>
  <si>
    <t>700</t>
  </si>
  <si>
    <t>Vidutinis prižiūrimų vaikų skaičius per mėnesį (Šeimos ir vaiko gerovės centras)</t>
  </si>
  <si>
    <t>Paramos teikimas labiausiai skurstantiems asmenims, įgyvendinant projektą „Parama maisto produktais IV“ (projekto Nr. EPSF-2016-V-04-01)</t>
  </si>
  <si>
    <t>Vidutinis paramos gavėjo ir (ar) bendrai su juo gyvenančių asmenų skaičius per mėnesį</t>
  </si>
  <si>
    <t>1000/800</t>
  </si>
  <si>
    <t>Suteikta paramos rūbais, avalyne, kt., asmenų skaičius</t>
  </si>
  <si>
    <t>Išduota techninės pagalbos priemonių, vnt./asm.</t>
  </si>
  <si>
    <t>Suteikta transporto paslaugų, asm.</t>
  </si>
  <si>
    <t>160</t>
  </si>
  <si>
    <t xml:space="preserve"> - projekto „Matyk kitą kelią“ įgyvendinimas</t>
  </si>
  <si>
    <t>Pravesta mokymų specialistams ir asmenims su regėjimo negalia, skaičius</t>
  </si>
  <si>
    <t>70</t>
  </si>
  <si>
    <t>42</t>
  </si>
  <si>
    <t>63</t>
  </si>
  <si>
    <t xml:space="preserve">Dienos socialinės globos paslaugos įstaigoje gavėjų skaičius </t>
  </si>
  <si>
    <t>Pagalbos į namus paslaugos gavėjų skaičius</t>
  </si>
  <si>
    <t>Dienos socialinės globos paslaugos asmens namuose, gavėjų skaičius</t>
  </si>
  <si>
    <t>14000</t>
  </si>
  <si>
    <t>Intervencijų į šeimas skaičius</t>
  </si>
  <si>
    <t xml:space="preserve">Vietų skaičius trumpalaikės soc. globos paslaugai gauti </t>
  </si>
  <si>
    <t>Asmenų, pradėjusių gyventi savarankiškai skaičius</t>
  </si>
  <si>
    <t>Planinis vaikų skaičius</t>
  </si>
  <si>
    <t>Įstaigų skaičius</t>
  </si>
  <si>
    <t>Dienos socialinę globą per mėn. gaunančių vaikų su negalia skaičius dienos socialinės globos centre</t>
  </si>
  <si>
    <t xml:space="preserve">Pagalbos į namus paslaugos gavėjų skaičius per mėnesį </t>
  </si>
  <si>
    <t>Vidutiniškai per dieną nemokamą maitinimą gaunančių asmenų skaičius</t>
  </si>
  <si>
    <t>Atlikta kompleksinė viešųjų ryšių metodų analizė ir įgyvendinta įvaikinimą skatinanti informacinė kampanija</t>
  </si>
  <si>
    <t xml:space="preserve">Vidutinis šeimų, auginančių vaiką su negalia ir patiriančių krizes, skaičius per mėn. </t>
  </si>
  <si>
    <t>Laikiniesiems darbams įdarbintų bedarbių skaičius per metus</t>
  </si>
  <si>
    <t>Integravimo į darbo rinką projektų veiklose dalyvaujančių asmenų skaičius per metus</t>
  </si>
  <si>
    <t>Darbo rinkos politikos priemonių, skirtų socialinę atskirtį patiriantiems asmenims, vykdymas</t>
  </si>
  <si>
    <t>Parengta piliečių chartija, vnt.</t>
  </si>
  <si>
    <t xml:space="preserve">Parengta vadybos kokybės sistemos ar metodo įgyvendinimo / įdiegimo įstaigose dokumentacija, vnt. </t>
  </si>
  <si>
    <r>
      <t xml:space="preserve">Senyvo amžiaus asmenų globos paslaugų plėtra </t>
    </r>
    <r>
      <rPr>
        <sz val="10"/>
        <rFont val="Times New Roman"/>
        <family val="1"/>
      </rPr>
      <t xml:space="preserve">rekonstruojant pastatą, esantį Melnragės gyvenamąjame rajone, Vaivos g. 23 </t>
    </r>
  </si>
  <si>
    <t xml:space="preserve">Nakvynės namų pastato (Viršutinė g. 21) rekonstravimas </t>
  </si>
  <si>
    <t>Sutrumpėjęs nuomininkų pasirinktos valstybės garantijos įvykdymo terminas, mėnesiai</t>
  </si>
  <si>
    <t>Įsigyti baldai ir įranga, proc.</t>
  </si>
  <si>
    <r>
      <t xml:space="preserve">Laikino apgyvendinimo namų infrastruktūros modernizavimas </t>
    </r>
    <r>
      <rPr>
        <sz val="10"/>
        <rFont val="Times New Roman"/>
        <family val="1"/>
        <charset val="186"/>
      </rPr>
      <t xml:space="preserve">(Šilutės pl. 8, nakvynės namai) </t>
    </r>
  </si>
  <si>
    <r>
      <t xml:space="preserve">Savivaldybės biudžeto apyvartos lėšos ES finansinės paramos programų laikinam lėšų stygiui dengti  </t>
    </r>
    <r>
      <rPr>
        <b/>
        <sz val="10"/>
        <rFont val="Times New Roman"/>
        <family val="1"/>
        <charset val="186"/>
      </rPr>
      <t>SB(ESA)</t>
    </r>
  </si>
  <si>
    <t>Paramos teikimas labiausiai skurstantiems asmenims, įgyvendinant projektą „Parama higienos prekėmis“ Nr. EPSF-2017-V-05-01</t>
  </si>
  <si>
    <r>
      <rPr>
        <b/>
        <sz val="10"/>
        <rFont val="Times New Roman"/>
        <family val="1"/>
      </rPr>
      <t>Laikino apnakvindinimo namų steigimas</t>
    </r>
    <r>
      <rPr>
        <sz val="10"/>
        <rFont val="Times New Roman"/>
        <family val="1"/>
        <charset val="186"/>
      </rPr>
      <t xml:space="preserve"> (Dubysos g.) </t>
    </r>
  </si>
  <si>
    <t xml:space="preserve">2018–2020 M. KLAIPĖDOS MIESTO SAVIVALDYBĖS  </t>
  </si>
  <si>
    <t>BĮ Klaipėdos miesto socialinės paramos centre</t>
  </si>
  <si>
    <t xml:space="preserve">Vidutiniškai per mėn. paslaugas gaunančių socialinės rizikos ir rizikos šeimų vaikų skaičius </t>
  </si>
  <si>
    <t xml:space="preserve">Dienos socialinę globą per mėn. gaunančių asmenų  su psichine negalia dienos socialinės globos centre skaičius </t>
  </si>
  <si>
    <t>Suremontuota butų, skaičius</t>
  </si>
  <si>
    <t>Vidutinis prižiūrimų vaikų skaičius per mėnesį (VšĮ „Vilniaus SOS vaikų kaimas“)</t>
  </si>
  <si>
    <t>Suteikta į namus paslaugų / soc. globos asmens namuose paslaugų, asm.</t>
  </si>
  <si>
    <t xml:space="preserve">Vietų skaičius  intensyvios krizių įveikimo pagalbos paslaugai gauti </t>
  </si>
  <si>
    <t>Organizuota tėvystės įgūdžių / globėjų (rūpintojų) mokymų sk.</t>
  </si>
  <si>
    <t>Vaikų, gaunančių ilgalaikės globos paslaugas, skaičius</t>
  </si>
  <si>
    <t>Psichosocialinės pagalbos paslaugų gavėjų skaičius</t>
  </si>
  <si>
    <t>Darbuotojai, dalyvavę kompetencijų stiprinime, skaičius</t>
  </si>
  <si>
    <t>Įsigyta būstų, vnt.</t>
  </si>
  <si>
    <t>Nupirkta butų, vnt.</t>
  </si>
  <si>
    <r>
      <t xml:space="preserve">Europos Sąjungos paramos lėšos, kurios įtrauktos į savivaldybės biudžetą </t>
    </r>
    <r>
      <rPr>
        <b/>
        <sz val="10"/>
        <rFont val="Times New Roman"/>
        <family val="1"/>
        <charset val="186"/>
      </rPr>
      <t>SB(ES)</t>
    </r>
  </si>
  <si>
    <t>______________________________</t>
  </si>
  <si>
    <t>Siūlomas keisti 2018-ųjų metų asignavimų planas</t>
  </si>
  <si>
    <r>
      <t xml:space="preserve">Pajamų įmokų už paslaugas likutis </t>
    </r>
    <r>
      <rPr>
        <b/>
        <sz val="10"/>
        <rFont val="Times New Roman"/>
        <family val="1"/>
      </rPr>
      <t>SB(SPL)</t>
    </r>
  </si>
  <si>
    <r>
      <t xml:space="preserve">Projekto  </t>
    </r>
    <r>
      <rPr>
        <b/>
        <sz val="10"/>
        <rFont val="Times New Roman"/>
        <family val="1"/>
      </rPr>
      <t>„Integrali pagalba į namus</t>
    </r>
    <r>
      <rPr>
        <sz val="10"/>
        <rFont val="Times New Roman"/>
        <family val="1"/>
      </rPr>
      <t xml:space="preserve"> </t>
    </r>
    <r>
      <rPr>
        <b/>
        <sz val="10"/>
        <rFont val="Times New Roman"/>
        <family val="1"/>
      </rPr>
      <t>Klaipėdos mieste</t>
    </r>
    <r>
      <rPr>
        <sz val="10"/>
        <rFont val="Times New Roman"/>
        <family val="1"/>
      </rPr>
      <t xml:space="preserve">“ įgyvendinimas (dienos socialinės globos ir slaugos paslaugos į namus)                   </t>
    </r>
  </si>
  <si>
    <t>2019-ųjų metų asignavimų planas</t>
  </si>
  <si>
    <t>Siūlomas keisti 2019-ųjų metų asignavimų planas</t>
  </si>
  <si>
    <t>2019 metų asignavimų planas</t>
  </si>
  <si>
    <t>Siūlomas keisti 2019 metų asignavimų planas</t>
  </si>
  <si>
    <t>2020-ųjų metų asignavimų planas</t>
  </si>
  <si>
    <t>Siūlomas keisti 2020-ųjų metų asignavimų planas</t>
  </si>
  <si>
    <t>2020 metų asignavimų planas</t>
  </si>
  <si>
    <t>Siūlomas keisti 2020 metų asignavimų planas</t>
  </si>
  <si>
    <t>____________________________________</t>
  </si>
  <si>
    <t>Pritaikyta būstų vaikams su sunkia negalia, vaikų skaičius</t>
  </si>
  <si>
    <t>Reikalinga patikslinti pagal LR Socialinės apsaugos ir darbo ministro įsakymus: 2018-05-09 Nr. A1-201, 2018-08-31 Nr.  A1-454 ir 2018-09-13 Nr. A1-492</t>
  </si>
  <si>
    <r>
      <t xml:space="preserve">963  </t>
    </r>
    <r>
      <rPr>
        <strike/>
        <sz val="10"/>
        <color rgb="FFFF0000"/>
        <rFont val="Times New Roman"/>
        <family val="1"/>
        <charset val="186"/>
      </rPr>
      <t>1080</t>
    </r>
  </si>
  <si>
    <t>R</t>
  </si>
  <si>
    <t>Reikalinga patikslinti pagal LR Socialinės apsaugos ir darbo ministro 2018-08-31 įsakymą Nr.A1-454</t>
  </si>
  <si>
    <r>
      <t xml:space="preserve">720  </t>
    </r>
    <r>
      <rPr>
        <strike/>
        <sz val="10"/>
        <color rgb="FFFF0000"/>
        <rFont val="Times New Roman"/>
        <family val="1"/>
        <charset val="186"/>
      </rPr>
      <t>420</t>
    </r>
  </si>
  <si>
    <t>Siūloma didinti priemonės finansinę apimtį, atsižvelgiant į pakeistą Materialinės paramos tvarką (2018-09-13 Nr. T2-191). Padidėjo  materialinės paramos gavėjų skaičius ir išsiplėtė gavėjų kategorija (nuo spalio 1 d. atsirado nauja paramos gavėjų rūšis: autonominio dūmo signalizatoriaus įsigijimo (ir įrengimo) išlaidoms apmokėti)</t>
  </si>
  <si>
    <t xml:space="preserve">Socialinės globos paslaugos  teikiamos didesniam  asmenų skaičiui negu planuota, nes senstant visuomenei, auga paslaugos poreikis. </t>
  </si>
  <si>
    <r>
      <t xml:space="preserve">90 </t>
    </r>
    <r>
      <rPr>
        <strike/>
        <sz val="10"/>
        <color rgb="FFFF0000"/>
        <rFont val="Times New Roman"/>
        <family val="1"/>
        <charset val="186"/>
      </rPr>
      <t>85</t>
    </r>
  </si>
  <si>
    <t>Siūloma mažinti priemonės finansinę apimtį, nes paslauga "Efektyvių globos ir įvaikinimo populiarinimo, globėjų, įtėvių paieškos formų įgyvendinimas" nupirkta pigiau, nei planuota</t>
  </si>
  <si>
    <r>
      <t>Reikalinga patikslinti priemonės finansavimo apimtį pagal Neįgaliųjų reikalų departamento prie Socialinės apsaugos ir darbo ministerijos direktoriaus 2018-07-13  įsakymą Nr. V-29</t>
    </r>
    <r>
      <rPr>
        <sz val="9"/>
        <color rgb="FFFF0000"/>
        <rFont val="Times New Roman"/>
        <family val="1"/>
        <charset val="186"/>
      </rPr>
      <t xml:space="preserve"> </t>
    </r>
  </si>
  <si>
    <t>Siūloma didinti finansavimo apimtį iš SB lėšų priemonei siekiant padidinti socialines paslaugas teikiančių biudžetinių įstaigų darbuotojams 2018 m. IV ketvirtyje  (3 mėn.) 15 proc. darbo užmokesčio fondą.  Siūloma didinti finansavimo apimtį iš SB (SP) lėšų, nes BĮ Klaipėdos m. globos namai ir BĮ Klaipėdos m. socialinės paramos centras dėl padidėjusių klientų pajamų (pensijų ir neįgalumo pašalpos) planuoja surinkti daugiau lėšų</t>
  </si>
  <si>
    <t>SB'</t>
  </si>
  <si>
    <r>
      <t xml:space="preserve">Senyvo amžiaus asmenų globos paslaugų plėtra </t>
    </r>
    <r>
      <rPr>
        <sz val="10"/>
        <color rgb="FFFF0000"/>
        <rFont val="Times New Roman"/>
        <family val="1"/>
      </rPr>
      <t xml:space="preserve">rekonstruojant pastatą, esantį Melnragės gyvenamąjame rajone, Vaivos g. 23 </t>
    </r>
  </si>
  <si>
    <r>
      <t xml:space="preserve">20  </t>
    </r>
    <r>
      <rPr>
        <strike/>
        <sz val="10"/>
        <color rgb="FFFF0000"/>
        <rFont val="Times New Roman"/>
        <family val="1"/>
        <charset val="186"/>
      </rPr>
      <t>25</t>
    </r>
  </si>
  <si>
    <t xml:space="preserve">Siūloma patikslinti priemonės finansavimo apimtį, nes nuo 2018 m. vasario BĮ Vaikų globos namų "Rytas" šildymo išlaidos apmokamos iš Miesto ūkio departamento lėšų </t>
  </si>
  <si>
    <t xml:space="preserve">Siūloma mažinti finansavimo apimtį socialinėms pašalpoms, nes dėl pasikeitusios ekonominės, demografinės situacijos sumažėjo besikreipiančių asmenų skaičius ir išmokamos pašalpos dydis. Be to, siekiant, kad teikiama socialinė parama būtų veiksmingesnė ir tikslingesnė, buvo vykdomos priemonės piktnaudžiavimo mažinimui </t>
  </si>
  <si>
    <t>Siūloma mažinti priemonės finansavimo apimtį, nes užsitęsus viešųjų pirkimų procedūroms, 2018 m. numatytos veiklos (audito paslaugos ir viešinimas) numatytos vykdyti 2019 m.</t>
  </si>
  <si>
    <t>Siūloma mažinti priemonės finansinę apimtį, nes Vidaus reikalų ministerijos vykdomas projektų finansavimas iki 2018 m. liepos vidurio buvo sustabdytas Valstybės kontrolės patikrinimo metu. Projektų vykdytojai su ESFA sutartis pasirašė tik liepos - rugsėjo mėn.,  todėl bus panaudota tik dalis bendrafinansavimui numatytų lėšų.</t>
  </si>
  <si>
    <t>Siūloma mažinti papriemonės finansinę apimtį 2018 m. ir atitinkamai padidinti 2019 m. Neįvykus 1-ajam viešajam pirkimui, vėliau nei planuota pasirašyta techninio projekto ir detaliojo plano koregavimo paslaugų sutartis. Už šias paslaugas nebus spėta apmokėti 2018 m., lėšas siūloma planuoti 2019 m.</t>
  </si>
  <si>
    <r>
      <t xml:space="preserve">Laikino apgyvendinimo namų infrastruktūros modernizavimas </t>
    </r>
    <r>
      <rPr>
        <sz val="10"/>
        <color rgb="FFFF0000"/>
        <rFont val="Times New Roman"/>
        <family val="1"/>
      </rPr>
      <t xml:space="preserve">(Šilutės pl. 8, nakvynės namai) </t>
    </r>
  </si>
  <si>
    <t>SB(ES)'</t>
  </si>
  <si>
    <r>
      <t xml:space="preserve">0  </t>
    </r>
    <r>
      <rPr>
        <strike/>
        <sz val="10"/>
        <rFont val="Times New Roman"/>
        <family val="1"/>
        <charset val="186"/>
      </rPr>
      <t>50</t>
    </r>
  </si>
  <si>
    <t>Pastatytas daugiabutis gyv. namas Irklų g. 1, vnt.</t>
  </si>
  <si>
    <t>Pastatytas daugiabutis gyv. namas Rambyno g. 14A, vnt.</t>
  </si>
  <si>
    <r>
      <t xml:space="preserve">50  </t>
    </r>
    <r>
      <rPr>
        <strike/>
        <sz val="10"/>
        <color rgb="FFFF0000"/>
        <rFont val="Times New Roman"/>
        <family val="1"/>
        <charset val="186"/>
      </rPr>
      <t>90</t>
    </r>
  </si>
  <si>
    <r>
      <t xml:space="preserve">90  </t>
    </r>
    <r>
      <rPr>
        <strike/>
        <sz val="10"/>
        <color rgb="FFFF0000"/>
        <rFont val="Times New Roman"/>
        <family val="1"/>
        <charset val="186"/>
      </rPr>
      <t>100</t>
    </r>
  </si>
  <si>
    <t>Siūloma pakeisti projekto finansines apimtis 2018-2019 m. ir patikslinti vertinimo kriterijų formuluotes bei reikšmes, nes užsitęsė  daugiabučio namo statybos darbų Rambyno g. 14A techninio projekto derinimas ir statybą leidžiančio dokumento išdavimas. Be to, dėl 2017-07-01 pasikeitusio LR Viešųjų pirkimų įstatymo, 2017 m. kovą CPVA suderintas konkurso sąlygos turėjo būti  rengiamos ir derinamos iš naujo. 2018 m. pabaigoje planuojama pasirašyti sutartį dėl rangos darbų Rambyno g. 14A, nes iki to laiko turi būti pakoreguotas techninis projektas ir pagal jį išduotas naujas statybą leidžiantis dokumentas. Dėl šių priežasčių SB(ES) lėšos, numatytos už daugiabučio namo statybos darbus Rambyno g. 14A, nebus panaudotos</t>
  </si>
  <si>
    <t>Siūloma pakeisti projekto finansinę apimtį 2018-2019 m., nes ilgiau nei planuota trunka techninio projekto parengimas (projektuotojai vėluoja vykdyti sutartinius įsipareigojimus)</t>
  </si>
  <si>
    <t>1128</t>
  </si>
  <si>
    <t xml:space="preserve">Budinčio globotojo veiklos organizavimas </t>
  </si>
  <si>
    <t>Rekonstruota dujinė katilinė</t>
  </si>
  <si>
    <t>220/55</t>
  </si>
  <si>
    <t>1</t>
  </si>
  <si>
    <t>Įsigytas automobilis</t>
  </si>
  <si>
    <t xml:space="preserve">Vietų skaičius  intensyvios krizių įveikimo  pagalbos paslaugai gauti </t>
  </si>
  <si>
    <t>Įsigyta apsaugos ir priešgaisrinė sistema, vnt.</t>
  </si>
  <si>
    <t>Įsigyta virtuvės įranga, baldai, vnt.</t>
  </si>
  <si>
    <t>Iš dalies finansuotų projektų skaičius</t>
  </si>
  <si>
    <t>11</t>
  </si>
  <si>
    <t>Suremontuotų butų skaičius</t>
  </si>
  <si>
    <t>2021-ųjų metų lėšų projektas</t>
  </si>
  <si>
    <t>Nupirkta butų, skaičius</t>
  </si>
  <si>
    <t>2021 m. lėšų projektas</t>
  </si>
  <si>
    <t>2021-ieji metai</t>
  </si>
  <si>
    <t>BĮ Klaipėdos miesto šeimos ir vaiko gerovės centro patalpų remontas (Debreceno 48)</t>
  </si>
  <si>
    <t>Atliktas Dienos socialinės priežiūros skyriaus remontas, proc.</t>
  </si>
  <si>
    <t>Suorganizuota renginių, skaičius</t>
  </si>
  <si>
    <t>Kompiuterių įsigijimas naujoms darbo vietoms, vnt.</t>
  </si>
  <si>
    <t xml:space="preserve">Papildomas paslaugų pirkimas vaikams iš socialinės rizikos šeimų, vaikų skaičius </t>
  </si>
  <si>
    <t>SB(F)</t>
  </si>
  <si>
    <r>
      <t>Savivaldybės biudžeto lėšos, gautos už parduotus savivaldybės būstus</t>
    </r>
    <r>
      <rPr>
        <b/>
        <sz val="10"/>
        <rFont val="Times New Roman"/>
        <family val="1"/>
        <charset val="186"/>
      </rPr>
      <t xml:space="preserve"> SB(F)</t>
    </r>
  </si>
  <si>
    <t>Įveiklintas globos centras</t>
  </si>
  <si>
    <t>Sukurta papildomų darbo vietų</t>
  </si>
  <si>
    <t>Parengta metodinė programa</t>
  </si>
  <si>
    <t>SB(FL)</t>
  </si>
  <si>
    <t xml:space="preserve">2019–2021 M. KLAIPĖDOS MIESTO SAVIVALDYBĖS  </t>
  </si>
  <si>
    <t xml:space="preserve">Vidutinis prižiūrimų vaikų skaičius per mėnesį </t>
  </si>
  <si>
    <t>Išmokų gavėjų skaičius</t>
  </si>
  <si>
    <t>Suteikta transporto paslaugų, asmenų skaičius</t>
  </si>
  <si>
    <t xml:space="preserve"> - projekto „Atrask save Lietuvoje“ įgyvendinimas;</t>
  </si>
  <si>
    <t>BĮ Klaipėdos miesto socialinės paramos centre, iš jų:</t>
  </si>
  <si>
    <t>BĮ Klaipėdos miesto globos namuose, iš jų:</t>
  </si>
  <si>
    <t xml:space="preserve"> - projekto „Moterys ir vaikai – saugūs savo mieste“ įgyvendinimas;</t>
  </si>
  <si>
    <t xml:space="preserve"> - kovos su prekyba žmonėmis prevencinių priemonių  įgyvendinimas;</t>
  </si>
  <si>
    <t>Klaipėdos miesto savivaldybės socialinės atskirties mažinimo programos (Nr. 12) aprašymo                 priedas</t>
  </si>
  <si>
    <r>
      <t>Savivaldybės biudžeto lėšų, gautų už parduotus savivaldybės būstus</t>
    </r>
    <r>
      <rPr>
        <b/>
        <sz val="10"/>
        <rFont val="Times New Roman"/>
        <family val="1"/>
        <charset val="186"/>
      </rPr>
      <t xml:space="preserve"> </t>
    </r>
    <r>
      <rPr>
        <sz val="10"/>
        <rFont val="Times New Roman"/>
        <family val="1"/>
        <charset val="186"/>
      </rPr>
      <t xml:space="preserve">likutis </t>
    </r>
    <r>
      <rPr>
        <b/>
        <sz val="10"/>
        <rFont val="Times New Roman"/>
        <family val="1"/>
        <charset val="186"/>
      </rPr>
      <t>SB(FL)</t>
    </r>
  </si>
  <si>
    <t>Suteikta į namus paslaugų / socialinės globos asmens namuose paslaugų, asmenų skaičius</t>
  </si>
  <si>
    <t>Išduota techninės pagalbos priemonių, vnt./asmenų skaičius</t>
  </si>
  <si>
    <t>Pareigybių, skirtų padėti adaptuotis prieglobstį Lietuvos Respublikoje gavusiems  užsieniečiams, skaičius</t>
  </si>
  <si>
    <t>Licencijų ir programinės įrangos įsigijimas, vnt.</t>
  </si>
  <si>
    <t>Organizuota tėvystės įgūdžių / globėjų (rūpintojų) mokymų skaičius</t>
  </si>
  <si>
    <t>Asmenų, pradėjusių gyventi savarankiškai, skaičius</t>
  </si>
  <si>
    <t>Įsigyta baldų gyventojų kambariuose (Viršutinės g. 21), vnt.</t>
  </si>
  <si>
    <t>Oro vėsinimo siurblys, vnt.</t>
  </si>
  <si>
    <t>Suremontuota bendruomeninių vaikų globos namų, butų skaičius</t>
  </si>
  <si>
    <t>NVO projektų, gaunančių dalinį finansavimą iš savivaldybės biudžeto, skaičius / bendrojo finasavimo procentas</t>
  </si>
  <si>
    <t>Atliktas Pagalbos šeimai ir Pagalbos vaikams padalinių remontas (centrinio įėjimo ir  I aukšto sienų), proc.</t>
  </si>
  <si>
    <r>
      <t>Valstybės biudžeto tikslinės dotacijos lėšų likutis</t>
    </r>
    <r>
      <rPr>
        <b/>
        <sz val="10"/>
        <rFont val="Times New Roman"/>
        <family val="1"/>
        <charset val="186"/>
      </rPr>
      <t xml:space="preserve"> SB(VBL)</t>
    </r>
  </si>
  <si>
    <r>
      <t>Europos Sąjungos finansinės paramos lėšų likučio metų pradžioje lėšos</t>
    </r>
    <r>
      <rPr>
        <b/>
        <sz val="10"/>
        <rFont val="Times New Roman"/>
        <family val="1"/>
        <charset val="186"/>
      </rPr>
      <t xml:space="preserve"> SB(ESL)</t>
    </r>
  </si>
  <si>
    <t>Savivaldybės biudžetas, iš jo:</t>
  </si>
  <si>
    <t>SB(VBL)</t>
  </si>
  <si>
    <t>989</t>
  </si>
  <si>
    <t xml:space="preserve"> - projekto„Vaikų gerovės ir saugumo didinimo, paslaugų šeimai, globėjams (rūpintojams) kokybės didinimo bei prieinamumo plėtra“ įgyvendinimas;</t>
  </si>
  <si>
    <r>
      <t xml:space="preserve">Pajamų imokų likutis </t>
    </r>
    <r>
      <rPr>
        <b/>
        <sz val="10"/>
        <rFont val="Times New Roman"/>
        <family val="1"/>
        <charset val="186"/>
      </rPr>
      <t>SB(SPL)</t>
    </r>
  </si>
  <si>
    <t xml:space="preserve">989 </t>
  </si>
  <si>
    <t xml:space="preserve">Siūloma sumažinti priemonės finansavimo apimtį, nes projekte  vienam iš partnerių (LPF „Dienvydis“) dalis 2019 m. planuotų veiklų perkelta į 2020 m. </t>
  </si>
  <si>
    <t>Siūloma mažinti finansavimo apimtį papriemonei, nes rekonstravimo darbus planuojama baigti rugsėjį ir  lėšų rezervo  nenumatytiems darbams neprireiks.</t>
  </si>
  <si>
    <t xml:space="preserve">Siūloma mažinti priemonės finansavimo apimtį, nes dėl sumažėjusio pašalpų ir kompensacijų gavėjų skaičiaus 2019 m. planuojama nepanaudoti 401,2 tūkst. Eur socialinėms pašalpoms ir kompensacijoms skirtų asignavimų. </t>
  </si>
  <si>
    <t>Siūloma padidinti priemonės finansavimo apimtį, siekiant įgyvendinti LR Piniginės socialinės paramos nepasiturintiems gyventojams įstatymo 4 str.  nuostatas, t. y. socialinių paslaugų srities darbuotojų darbo sąlygoms gerinti ir darbo užmokesčiui didinti  bei administracijoje dirbančių socialinių išmokų specialistų darbo užmokesčiui didinti.</t>
  </si>
  <si>
    <t xml:space="preserve">Reikalinga padidinti priemonės finansavimo apimtį ir įtraukti papildomą vertinimo kriterijų bei numatyti jo reikšmę, nes 2019 m. birželio 28 d. Socialinės apsaugos ir darbo ministro įsakymu Nr. V-47 buvo skirtos lėšos būsto pirtaikymui vaikams su sunkia negalia.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</si>
</sst>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409]General"/>
  </numFmts>
  <fonts count="39" x14ac:knownFonts="1">
    <font>
      <sz val="11"/>
      <color theme="1"/>
      <name val="Calibri"/>
      <family val="2"/>
      <charset val="186"/>
      <scheme val="minor"/>
    </font>
    <font>
      <sz val="10"/>
      <name val="Times New Roman"/>
      <family val="1"/>
      <charset val="186"/>
    </font>
    <font>
      <sz val="10"/>
      <name val="Arial"/>
      <family val="2"/>
      <charset val="186"/>
    </font>
    <font>
      <b/>
      <sz val="10"/>
      <name val="Times New Roman"/>
      <family val="1"/>
    </font>
    <font>
      <sz val="10"/>
      <name val="Times New Roman"/>
      <family val="1"/>
    </font>
    <font>
      <b/>
      <u/>
      <sz val="10"/>
      <name val="Times New Roman"/>
      <family val="1"/>
    </font>
    <font>
      <b/>
      <sz val="10"/>
      <name val="Times New Roman"/>
      <family val="1"/>
      <charset val="186"/>
    </font>
    <font>
      <sz val="9"/>
      <name val="Times New Roman"/>
      <family val="1"/>
      <charset val="186"/>
    </font>
    <font>
      <b/>
      <sz val="9"/>
      <color indexed="81"/>
      <name val="Tahoma"/>
      <family val="2"/>
      <charset val="186"/>
    </font>
    <font>
      <sz val="9"/>
      <color indexed="81"/>
      <name val="Tahoma"/>
      <family val="2"/>
      <charset val="186"/>
    </font>
    <font>
      <sz val="9"/>
      <name val="Times New Roman"/>
      <family val="1"/>
    </font>
    <font>
      <sz val="12"/>
      <name val="Times New Roman"/>
      <family val="1"/>
      <charset val="186"/>
    </font>
    <font>
      <sz val="12"/>
      <name val="Arial"/>
      <family val="2"/>
      <charset val="186"/>
    </font>
    <font>
      <b/>
      <sz val="12"/>
      <name val="Times New Roman"/>
      <family val="1"/>
    </font>
    <font>
      <sz val="12"/>
      <name val="Times New Roman"/>
      <family val="1"/>
    </font>
    <font>
      <sz val="11"/>
      <name val="Calibri"/>
      <family val="2"/>
      <charset val="186"/>
      <scheme val="minor"/>
    </font>
    <font>
      <sz val="8"/>
      <name val="Times New Roman"/>
      <family val="1"/>
    </font>
    <font>
      <i/>
      <sz val="10"/>
      <name val="Times New Roman"/>
      <family val="1"/>
      <charset val="186"/>
    </font>
    <font>
      <b/>
      <sz val="11"/>
      <name val="Calibri"/>
      <family val="2"/>
      <charset val="186"/>
      <scheme val="minor"/>
    </font>
    <font>
      <sz val="8"/>
      <name val="Times New Roman"/>
      <family val="1"/>
      <charset val="186"/>
    </font>
    <font>
      <sz val="10"/>
      <color rgb="FFFF0000"/>
      <name val="Times New Roman"/>
      <family val="1"/>
    </font>
    <font>
      <sz val="10"/>
      <color rgb="FFFF0000"/>
      <name val="Times New Roman"/>
      <family val="1"/>
      <charset val="186"/>
    </font>
    <font>
      <b/>
      <sz val="12"/>
      <name val="Times New Roman"/>
      <family val="1"/>
      <charset val="186"/>
    </font>
    <font>
      <strike/>
      <sz val="10"/>
      <color rgb="FFFF0000"/>
      <name val="Times New Roman"/>
      <family val="1"/>
      <charset val="186"/>
    </font>
    <font>
      <sz val="9"/>
      <name val="Arial"/>
      <family val="2"/>
      <charset val="186"/>
    </font>
    <font>
      <i/>
      <sz val="9"/>
      <name val="Times New Roman"/>
      <family val="1"/>
      <charset val="186"/>
    </font>
    <font>
      <sz val="9"/>
      <name val="Calibri"/>
      <family val="2"/>
      <charset val="186"/>
      <scheme val="minor"/>
    </font>
    <font>
      <b/>
      <sz val="9"/>
      <name val="Times New Roman"/>
      <family val="1"/>
    </font>
    <font>
      <i/>
      <sz val="10"/>
      <color rgb="FFFF0000"/>
      <name val="Times New Roman"/>
      <family val="1"/>
      <charset val="186"/>
    </font>
    <font>
      <strike/>
      <sz val="10"/>
      <color rgb="FFFF0000"/>
      <name val="Times New Roman"/>
      <family val="1"/>
    </font>
    <font>
      <b/>
      <sz val="10"/>
      <color rgb="FFFF0000"/>
      <name val="Times New Roman"/>
      <family val="1"/>
      <charset val="186"/>
    </font>
    <font>
      <sz val="10"/>
      <color rgb="FFFF0000"/>
      <name val="Arial"/>
      <family val="2"/>
      <charset val="186"/>
    </font>
    <font>
      <sz val="9"/>
      <color rgb="FFFF0000"/>
      <name val="Times New Roman"/>
      <family val="1"/>
      <charset val="186"/>
    </font>
    <font>
      <b/>
      <sz val="10"/>
      <color rgb="FFFF0000"/>
      <name val="Times New Roman"/>
      <family val="1"/>
    </font>
    <font>
      <sz val="11"/>
      <color rgb="FF000000"/>
      <name val="Calibri"/>
      <family val="2"/>
      <charset val="186"/>
    </font>
    <font>
      <strike/>
      <sz val="10"/>
      <name val="Times New Roman"/>
      <family val="1"/>
      <charset val="186"/>
    </font>
    <font>
      <sz val="10"/>
      <name val="Calibri"/>
      <family val="2"/>
      <charset val="186"/>
      <scheme val="minor"/>
    </font>
    <font>
      <b/>
      <i/>
      <sz val="10"/>
      <name val="Times New Roman"/>
      <family val="1"/>
      <charset val="186"/>
    </font>
    <font>
      <strike/>
      <sz val="10"/>
      <name val="Times New Roman"/>
      <family val="1"/>
    </font>
  </fonts>
  <fills count="12">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rgb="FFFFCCFF"/>
        <bgColor indexed="64"/>
      </patternFill>
    </fill>
    <fill>
      <patternFill patternType="solid">
        <fgColor theme="8" tint="0.79998168889431442"/>
        <bgColor indexed="64"/>
      </patternFill>
    </fill>
    <fill>
      <patternFill patternType="solid">
        <fgColor rgb="FFFFFF99"/>
        <bgColor indexed="64"/>
      </patternFill>
    </fill>
    <fill>
      <patternFill patternType="solid">
        <fgColor rgb="FFCCFFCC"/>
        <bgColor indexed="64"/>
      </patternFill>
    </fill>
    <fill>
      <patternFill patternType="solid">
        <fgColor theme="0"/>
        <bgColor rgb="FFD9D9D9"/>
      </patternFill>
    </fill>
    <fill>
      <patternFill patternType="solid">
        <fgColor rgb="FFFFFFFF"/>
        <bgColor rgb="FFFFFFFF"/>
      </patternFill>
    </fill>
  </fills>
  <borders count="84">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diagonal/>
    </border>
    <border>
      <left style="medium">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rgb="FF000000"/>
      </bottom>
      <diagonal/>
    </border>
  </borders>
  <cellStyleXfs count="2">
    <xf numFmtId="0" fontId="0" fillId="0" borderId="0"/>
    <xf numFmtId="166" fontId="34" fillId="0" borderId="0" applyBorder="0" applyProtection="0"/>
  </cellStyleXfs>
  <cellXfs count="2301">
    <xf numFmtId="0" fontId="0" fillId="0" borderId="0" xfId="0"/>
    <xf numFmtId="3" fontId="2" fillId="0" borderId="0" xfId="0" applyNumberFormat="1" applyFont="1"/>
    <xf numFmtId="3" fontId="4" fillId="0" borderId="0" xfId="0" applyNumberFormat="1" applyFont="1" applyAlignment="1">
      <alignment vertical="top"/>
    </xf>
    <xf numFmtId="3" fontId="4" fillId="0" borderId="0" xfId="0" applyNumberFormat="1" applyFont="1" applyBorder="1" applyAlignment="1">
      <alignment vertical="top"/>
    </xf>
    <xf numFmtId="3" fontId="1" fillId="0" borderId="21" xfId="0" applyNumberFormat="1" applyFont="1" applyBorder="1" applyAlignment="1">
      <alignment horizontal="center" vertical="center" textRotation="90"/>
    </xf>
    <xf numFmtId="3" fontId="3" fillId="2" borderId="34" xfId="0" applyNumberFormat="1" applyFont="1" applyFill="1" applyBorder="1" applyAlignment="1">
      <alignment horizontal="center" vertical="top"/>
    </xf>
    <xf numFmtId="3" fontId="3" fillId="2" borderId="5" xfId="0" applyNumberFormat="1" applyFont="1" applyFill="1" applyBorder="1" applyAlignment="1">
      <alignment horizontal="center" vertical="top"/>
    </xf>
    <xf numFmtId="3" fontId="4" fillId="0" borderId="3" xfId="0" applyNumberFormat="1" applyFont="1" applyFill="1" applyBorder="1" applyAlignment="1">
      <alignment horizontal="center" vertical="top"/>
    </xf>
    <xf numFmtId="3" fontId="3" fillId="2" borderId="14" xfId="0" applyNumberFormat="1" applyFont="1" applyFill="1" applyBorder="1" applyAlignment="1">
      <alignment horizontal="center" vertical="top"/>
    </xf>
    <xf numFmtId="49" fontId="3" fillId="0" borderId="14" xfId="0" applyNumberFormat="1" applyFont="1" applyBorder="1" applyAlignment="1">
      <alignment horizontal="center" vertical="top" wrapText="1"/>
    </xf>
    <xf numFmtId="3" fontId="4" fillId="0" borderId="16" xfId="0" applyNumberFormat="1" applyFont="1" applyFill="1" applyBorder="1" applyAlignment="1">
      <alignment horizontal="center" vertical="top"/>
    </xf>
    <xf numFmtId="164" fontId="4" fillId="4" borderId="41" xfId="0" applyNumberFormat="1" applyFont="1" applyFill="1" applyBorder="1" applyAlignment="1">
      <alignment horizontal="center" vertical="top"/>
    </xf>
    <xf numFmtId="3" fontId="4" fillId="0" borderId="42" xfId="0" applyNumberFormat="1" applyFont="1" applyFill="1" applyBorder="1" applyAlignment="1">
      <alignment horizontal="center" vertical="top"/>
    </xf>
    <xf numFmtId="164" fontId="4" fillId="4" borderId="15" xfId="0" applyNumberFormat="1" applyFont="1" applyFill="1" applyBorder="1" applyAlignment="1">
      <alignment horizontal="center" vertical="top"/>
    </xf>
    <xf numFmtId="164" fontId="4" fillId="3" borderId="41" xfId="0" applyNumberFormat="1" applyFont="1" applyFill="1" applyBorder="1" applyAlignment="1">
      <alignment horizontal="center" vertical="top"/>
    </xf>
    <xf numFmtId="3" fontId="4" fillId="0" borderId="48" xfId="0" applyNumberFormat="1" applyFont="1" applyFill="1" applyBorder="1" applyAlignment="1">
      <alignment horizontal="center" vertical="top"/>
    </xf>
    <xf numFmtId="164" fontId="3" fillId="5" borderId="42" xfId="0" applyNumberFormat="1" applyFont="1" applyFill="1" applyBorder="1" applyAlignment="1">
      <alignment horizontal="center" vertical="top"/>
    </xf>
    <xf numFmtId="3" fontId="4" fillId="3" borderId="42" xfId="0" applyNumberFormat="1" applyFont="1" applyFill="1" applyBorder="1" applyAlignment="1">
      <alignment horizontal="center" vertical="top" wrapText="1"/>
    </xf>
    <xf numFmtId="3" fontId="4" fillId="3" borderId="44" xfId="0" applyNumberFormat="1" applyFont="1" applyFill="1" applyBorder="1" applyAlignment="1">
      <alignment horizontal="center" vertical="top" wrapText="1"/>
    </xf>
    <xf numFmtId="3" fontId="3" fillId="5" borderId="46" xfId="0" applyNumberFormat="1" applyFont="1" applyFill="1" applyBorder="1" applyAlignment="1">
      <alignment horizontal="center" vertical="top"/>
    </xf>
    <xf numFmtId="49" fontId="4" fillId="0" borderId="53" xfId="0" applyNumberFormat="1" applyFont="1" applyFill="1" applyBorder="1" applyAlignment="1">
      <alignment horizontal="center" vertical="top"/>
    </xf>
    <xf numFmtId="49" fontId="4" fillId="0" borderId="39" xfId="0" applyNumberFormat="1" applyFont="1" applyFill="1" applyBorder="1" applyAlignment="1">
      <alignment horizontal="center" vertical="top"/>
    </xf>
    <xf numFmtId="49" fontId="4" fillId="0" borderId="13" xfId="0" applyNumberFormat="1" applyFont="1" applyFill="1" applyBorder="1" applyAlignment="1">
      <alignment horizontal="center" vertical="top"/>
    </xf>
    <xf numFmtId="49" fontId="4" fillId="0" borderId="54" xfId="0" applyNumberFormat="1" applyFont="1" applyFill="1" applyBorder="1" applyAlignment="1">
      <alignment horizontal="center" vertical="top"/>
    </xf>
    <xf numFmtId="164" fontId="4" fillId="0" borderId="30" xfId="0" applyNumberFormat="1" applyFont="1" applyFill="1" applyBorder="1" applyAlignment="1">
      <alignment horizontal="center" vertical="top"/>
    </xf>
    <xf numFmtId="3" fontId="3" fillId="5" borderId="46" xfId="0" applyNumberFormat="1" applyFont="1" applyFill="1" applyBorder="1" applyAlignment="1">
      <alignment horizontal="center" vertical="top" wrapText="1"/>
    </xf>
    <xf numFmtId="3" fontId="4" fillId="0" borderId="48" xfId="0" applyNumberFormat="1" applyFont="1" applyFill="1" applyBorder="1" applyAlignment="1">
      <alignment vertical="top" wrapText="1"/>
    </xf>
    <xf numFmtId="164" fontId="4" fillId="0" borderId="41" xfId="0" applyNumberFormat="1" applyFont="1" applyFill="1" applyBorder="1" applyAlignment="1">
      <alignment horizontal="center" vertical="top"/>
    </xf>
    <xf numFmtId="164" fontId="4" fillId="4" borderId="49" xfId="0" applyNumberFormat="1" applyFont="1" applyFill="1" applyBorder="1" applyAlignment="1">
      <alignment horizontal="center" vertical="top" wrapText="1"/>
    </xf>
    <xf numFmtId="164" fontId="4" fillId="3" borderId="42" xfId="0" applyNumberFormat="1" applyFont="1" applyFill="1" applyBorder="1" applyAlignment="1">
      <alignment horizontal="center" vertical="top"/>
    </xf>
    <xf numFmtId="164" fontId="3" fillId="5" borderId="55" xfId="0" applyNumberFormat="1" applyFont="1" applyFill="1" applyBorder="1" applyAlignment="1">
      <alignment horizontal="center" vertical="top"/>
    </xf>
    <xf numFmtId="3" fontId="4" fillId="0" borderId="36" xfId="0" applyNumberFormat="1" applyFont="1" applyFill="1" applyBorder="1" applyAlignment="1">
      <alignment horizontal="center" vertical="top"/>
    </xf>
    <xf numFmtId="3" fontId="3" fillId="5" borderId="58" xfId="0" applyNumberFormat="1" applyFont="1" applyFill="1" applyBorder="1" applyAlignment="1">
      <alignment horizontal="center" vertical="top"/>
    </xf>
    <xf numFmtId="164" fontId="3" fillId="5" borderId="20" xfId="0" applyNumberFormat="1" applyFont="1" applyFill="1" applyBorder="1" applyAlignment="1">
      <alignment horizontal="center" vertical="top"/>
    </xf>
    <xf numFmtId="3" fontId="3" fillId="2" borderId="23" xfId="0" applyNumberFormat="1" applyFont="1" applyFill="1" applyBorder="1" applyAlignment="1">
      <alignment horizontal="center" vertical="top"/>
    </xf>
    <xf numFmtId="3" fontId="4" fillId="0" borderId="1" xfId="0" applyNumberFormat="1" applyFont="1" applyFill="1" applyBorder="1" applyAlignment="1">
      <alignment horizontal="center" vertical="top" wrapText="1"/>
    </xf>
    <xf numFmtId="3" fontId="4" fillId="0" borderId="7" xfId="0" applyNumberFormat="1" applyFont="1" applyBorder="1" applyAlignment="1">
      <alignment horizontal="center" vertical="top"/>
    </xf>
    <xf numFmtId="3" fontId="4" fillId="0" borderId="0" xfId="0" applyNumberFormat="1" applyFont="1" applyFill="1" applyBorder="1" applyAlignment="1">
      <alignment horizontal="center" vertical="top" wrapText="1"/>
    </xf>
    <xf numFmtId="3" fontId="4" fillId="0" borderId="35" xfId="0" applyNumberFormat="1" applyFont="1" applyFill="1" applyBorder="1" applyAlignment="1">
      <alignment horizontal="center" vertical="top" wrapText="1"/>
    </xf>
    <xf numFmtId="3" fontId="3" fillId="5" borderId="58" xfId="0" applyNumberFormat="1" applyFont="1" applyFill="1" applyBorder="1" applyAlignment="1">
      <alignment horizontal="center" vertical="top" wrapText="1"/>
    </xf>
    <xf numFmtId="49" fontId="6" fillId="0" borderId="5" xfId="0" applyNumberFormat="1" applyFont="1" applyBorder="1" applyAlignment="1">
      <alignment horizontal="center" vertical="top"/>
    </xf>
    <xf numFmtId="3" fontId="4" fillId="0" borderId="46" xfId="0" applyNumberFormat="1" applyFont="1" applyFill="1" applyBorder="1" applyAlignment="1">
      <alignment vertical="top" wrapText="1"/>
    </xf>
    <xf numFmtId="49" fontId="3" fillId="0" borderId="14" xfId="0" applyNumberFormat="1" applyFont="1" applyFill="1" applyBorder="1" applyAlignment="1">
      <alignment horizontal="center" vertical="top"/>
    </xf>
    <xf numFmtId="3" fontId="4" fillId="0" borderId="0" xfId="0" applyNumberFormat="1" applyFont="1" applyFill="1" applyBorder="1" applyAlignment="1">
      <alignment vertical="top"/>
    </xf>
    <xf numFmtId="164" fontId="1" fillId="4" borderId="37" xfId="0" applyNumberFormat="1" applyFont="1" applyFill="1" applyBorder="1" applyAlignment="1">
      <alignment horizontal="center" vertical="top"/>
    </xf>
    <xf numFmtId="3" fontId="1" fillId="0" borderId="0" xfId="0" applyNumberFormat="1" applyFont="1" applyAlignment="1">
      <alignment vertical="top"/>
    </xf>
    <xf numFmtId="3" fontId="6" fillId="5" borderId="58" xfId="0" applyNumberFormat="1" applyFont="1" applyFill="1" applyBorder="1" applyAlignment="1">
      <alignment horizontal="center" vertical="top"/>
    </xf>
    <xf numFmtId="164" fontId="6" fillId="5" borderId="55" xfId="0" applyNumberFormat="1" applyFont="1" applyFill="1" applyBorder="1" applyAlignment="1">
      <alignment horizontal="center" vertical="top"/>
    </xf>
    <xf numFmtId="3" fontId="1" fillId="0" borderId="0" xfId="0" applyNumberFormat="1" applyFont="1" applyBorder="1" applyAlignment="1">
      <alignment vertical="top"/>
    </xf>
    <xf numFmtId="3" fontId="3" fillId="2" borderId="4" xfId="0" applyNumberFormat="1" applyFont="1" applyFill="1" applyBorder="1" applyAlignment="1">
      <alignment horizontal="center" vertical="top" wrapText="1"/>
    </xf>
    <xf numFmtId="164" fontId="4" fillId="4" borderId="37" xfId="0" applyNumberFormat="1" applyFont="1" applyFill="1" applyBorder="1" applyAlignment="1">
      <alignment horizontal="center" vertical="top" wrapText="1"/>
    </xf>
    <xf numFmtId="3" fontId="3" fillId="2" borderId="13" xfId="0" applyNumberFormat="1" applyFont="1" applyFill="1" applyBorder="1" applyAlignment="1">
      <alignment horizontal="center" vertical="top" wrapText="1"/>
    </xf>
    <xf numFmtId="164" fontId="4" fillId="4" borderId="41" xfId="0" applyNumberFormat="1" applyFont="1" applyFill="1" applyBorder="1" applyAlignment="1">
      <alignment horizontal="center" vertical="top" wrapText="1"/>
    </xf>
    <xf numFmtId="3" fontId="4" fillId="0" borderId="30" xfId="0" applyNumberFormat="1" applyFont="1" applyFill="1" applyBorder="1" applyAlignment="1">
      <alignment vertical="top" wrapText="1"/>
    </xf>
    <xf numFmtId="3" fontId="4" fillId="3" borderId="48" xfId="0" applyNumberFormat="1" applyFont="1" applyFill="1" applyBorder="1" applyAlignment="1">
      <alignment vertical="top" wrapText="1"/>
    </xf>
    <xf numFmtId="0" fontId="4" fillId="3" borderId="46" xfId="0" applyFont="1" applyFill="1" applyBorder="1" applyAlignment="1">
      <alignment vertical="top" wrapText="1"/>
    </xf>
    <xf numFmtId="164" fontId="4" fillId="3" borderId="49" xfId="0" applyNumberFormat="1" applyFont="1" applyFill="1" applyBorder="1" applyAlignment="1">
      <alignment horizontal="center" vertical="top"/>
    </xf>
    <xf numFmtId="3" fontId="4" fillId="0" borderId="48" xfId="0" applyNumberFormat="1" applyFont="1" applyBorder="1" applyAlignment="1">
      <alignment vertical="top" wrapText="1"/>
    </xf>
    <xf numFmtId="3" fontId="3" fillId="0" borderId="54" xfId="0" applyNumberFormat="1" applyFont="1" applyBorder="1" applyAlignment="1">
      <alignment horizontal="center" vertical="top" wrapText="1"/>
    </xf>
    <xf numFmtId="164" fontId="1" fillId="0" borderId="41" xfId="0" applyNumberFormat="1" applyFont="1" applyFill="1" applyBorder="1" applyAlignment="1">
      <alignment horizontal="center" vertical="top"/>
    </xf>
    <xf numFmtId="49" fontId="4" fillId="0" borderId="59" xfId="0" applyNumberFormat="1" applyFont="1" applyFill="1" applyBorder="1" applyAlignment="1">
      <alignment horizontal="center" vertical="top"/>
    </xf>
    <xf numFmtId="49" fontId="4" fillId="0" borderId="60" xfId="0" applyNumberFormat="1" applyFont="1" applyFill="1" applyBorder="1" applyAlignment="1">
      <alignment horizontal="center" vertical="top"/>
    </xf>
    <xf numFmtId="164" fontId="4" fillId="0" borderId="37" xfId="0" applyNumberFormat="1" applyFont="1" applyFill="1" applyBorder="1" applyAlignment="1">
      <alignment horizontal="center" vertical="top"/>
    </xf>
    <xf numFmtId="164" fontId="3" fillId="2" borderId="8" xfId="0" applyNumberFormat="1" applyFont="1" applyFill="1" applyBorder="1" applyAlignment="1">
      <alignment horizontal="center" vertical="top"/>
    </xf>
    <xf numFmtId="49" fontId="6" fillId="4" borderId="14" xfId="0" applyNumberFormat="1" applyFont="1" applyFill="1" applyBorder="1" applyAlignment="1">
      <alignment horizontal="center" vertical="top"/>
    </xf>
    <xf numFmtId="164" fontId="4" fillId="4" borderId="42" xfId="0" applyNumberFormat="1" applyFont="1" applyFill="1" applyBorder="1" applyAlignment="1">
      <alignment horizontal="center" vertical="top" wrapText="1"/>
    </xf>
    <xf numFmtId="3" fontId="4" fillId="4" borderId="42" xfId="0" applyNumberFormat="1" applyFont="1" applyFill="1" applyBorder="1" applyAlignment="1">
      <alignment vertical="top" wrapText="1"/>
    </xf>
    <xf numFmtId="0" fontId="4" fillId="0" borderId="30" xfId="0" applyFont="1" applyFill="1" applyBorder="1" applyAlignment="1">
      <alignment vertical="top" wrapText="1"/>
    </xf>
    <xf numFmtId="3" fontId="2" fillId="0" borderId="0" xfId="0" applyNumberFormat="1" applyFont="1" applyBorder="1"/>
    <xf numFmtId="3" fontId="6" fillId="0" borderId="54" xfId="0" applyNumberFormat="1" applyFont="1" applyBorder="1" applyAlignment="1">
      <alignment horizontal="center" vertical="top"/>
    </xf>
    <xf numFmtId="164" fontId="1" fillId="3" borderId="30" xfId="0" applyNumberFormat="1" applyFont="1" applyFill="1" applyBorder="1" applyAlignment="1">
      <alignment horizontal="center" vertical="top"/>
    </xf>
    <xf numFmtId="3" fontId="3" fillId="2" borderId="64" xfId="0" applyNumberFormat="1" applyFont="1" applyFill="1" applyBorder="1" applyAlignment="1">
      <alignment horizontal="center" vertical="top"/>
    </xf>
    <xf numFmtId="3" fontId="6" fillId="0" borderId="7" xfId="0" applyNumberFormat="1" applyFont="1" applyBorder="1" applyAlignment="1">
      <alignment vertical="top" wrapText="1"/>
    </xf>
    <xf numFmtId="3" fontId="3" fillId="0" borderId="45" xfId="0" applyNumberFormat="1" applyFont="1" applyBorder="1" applyAlignment="1">
      <alignment horizontal="center" vertical="top" wrapText="1"/>
    </xf>
    <xf numFmtId="3" fontId="4" fillId="4" borderId="7" xfId="0" applyNumberFormat="1" applyFont="1" applyFill="1" applyBorder="1" applyAlignment="1">
      <alignment vertical="top" wrapText="1"/>
    </xf>
    <xf numFmtId="3" fontId="4" fillId="0" borderId="44" xfId="0" applyNumberFormat="1" applyFont="1" applyBorder="1" applyAlignment="1">
      <alignment horizontal="center" vertical="top" wrapText="1"/>
    </xf>
    <xf numFmtId="3" fontId="4" fillId="0" borderId="13" xfId="0" applyNumberFormat="1" applyFont="1" applyBorder="1" applyAlignment="1">
      <alignment horizontal="center" vertical="top" wrapText="1"/>
    </xf>
    <xf numFmtId="3" fontId="3" fillId="0" borderId="13" xfId="0" applyNumberFormat="1" applyFont="1" applyFill="1" applyBorder="1" applyAlignment="1">
      <alignment horizontal="center" vertical="top"/>
    </xf>
    <xf numFmtId="49" fontId="3" fillId="4" borderId="13" xfId="0" applyNumberFormat="1" applyFont="1" applyFill="1" applyBorder="1" applyAlignment="1">
      <alignment horizontal="center" vertical="top"/>
    </xf>
    <xf numFmtId="0" fontId="4" fillId="0" borderId="13" xfId="0" applyFont="1" applyFill="1" applyBorder="1" applyAlignment="1">
      <alignment horizontal="center" vertical="top"/>
    </xf>
    <xf numFmtId="0" fontId="4" fillId="0" borderId="54" xfId="0" applyFont="1" applyFill="1" applyBorder="1" applyAlignment="1">
      <alignment horizontal="center" vertical="top"/>
    </xf>
    <xf numFmtId="0" fontId="4" fillId="0" borderId="45" xfId="0" applyFont="1" applyFill="1" applyBorder="1" applyAlignment="1">
      <alignment horizontal="center" vertical="top"/>
    </xf>
    <xf numFmtId="3" fontId="4" fillId="0" borderId="2" xfId="0" applyNumberFormat="1" applyFont="1" applyFill="1" applyBorder="1" applyAlignment="1">
      <alignment horizontal="center" vertical="top"/>
    </xf>
    <xf numFmtId="3" fontId="4" fillId="0" borderId="66" xfId="0" applyNumberFormat="1" applyFont="1" applyFill="1" applyBorder="1" applyAlignment="1">
      <alignment horizontal="center" vertical="top"/>
    </xf>
    <xf numFmtId="3" fontId="4" fillId="3" borderId="39" xfId="0" applyNumberFormat="1" applyFont="1" applyFill="1" applyBorder="1" applyAlignment="1">
      <alignment horizontal="center" vertical="top"/>
    </xf>
    <xf numFmtId="164" fontId="6" fillId="2" borderId="8" xfId="0" applyNumberFormat="1" applyFont="1" applyFill="1" applyBorder="1" applyAlignment="1">
      <alignment horizontal="center" vertical="top"/>
    </xf>
    <xf numFmtId="3" fontId="3" fillId="0" borderId="0" xfId="0" applyNumberFormat="1" applyFont="1" applyFill="1" applyBorder="1" applyAlignment="1">
      <alignment vertical="center" wrapText="1"/>
    </xf>
    <xf numFmtId="3" fontId="1" fillId="4" borderId="0" xfId="0" applyNumberFormat="1" applyFont="1" applyFill="1" applyBorder="1" applyAlignment="1">
      <alignment horizontal="center" vertical="top"/>
    </xf>
    <xf numFmtId="3" fontId="1" fillId="0" borderId="0" xfId="0" applyNumberFormat="1" applyFont="1" applyBorder="1" applyAlignment="1">
      <alignment horizontal="center" vertical="top"/>
    </xf>
    <xf numFmtId="49" fontId="1" fillId="0" borderId="0" xfId="0" applyNumberFormat="1" applyFont="1" applyBorder="1" applyAlignment="1">
      <alignment horizontal="center" vertical="top"/>
    </xf>
    <xf numFmtId="3" fontId="1" fillId="0" borderId="0" xfId="0" applyNumberFormat="1" applyFont="1" applyBorder="1" applyAlignment="1">
      <alignment horizontal="left" vertical="top"/>
    </xf>
    <xf numFmtId="3" fontId="2" fillId="0" borderId="0" xfId="0" applyNumberFormat="1" applyFont="1" applyAlignment="1">
      <alignment horizontal="center"/>
    </xf>
    <xf numFmtId="3" fontId="2" fillId="0" borderId="0" xfId="0" applyNumberFormat="1" applyFont="1" applyAlignment="1">
      <alignment horizontal="left"/>
    </xf>
    <xf numFmtId="3" fontId="4" fillId="0" borderId="11" xfId="0" applyNumberFormat="1" applyFont="1" applyFill="1" applyBorder="1" applyAlignment="1">
      <alignment horizontal="center" vertical="top" wrapText="1"/>
    </xf>
    <xf numFmtId="3" fontId="4" fillId="0" borderId="47" xfId="0" applyNumberFormat="1" applyFont="1" applyFill="1" applyBorder="1" applyAlignment="1">
      <alignment horizontal="center" vertical="top" wrapText="1"/>
    </xf>
    <xf numFmtId="3" fontId="4" fillId="0" borderId="49" xfId="0" applyNumberFormat="1" applyFont="1" applyFill="1" applyBorder="1" applyAlignment="1">
      <alignment horizontal="center" vertical="top"/>
    </xf>
    <xf numFmtId="3" fontId="4" fillId="0" borderId="49" xfId="0" applyNumberFormat="1" applyFont="1" applyFill="1" applyBorder="1" applyAlignment="1">
      <alignment vertical="top" wrapText="1"/>
    </xf>
    <xf numFmtId="3" fontId="4" fillId="0" borderId="62" xfId="0" applyNumberFormat="1" applyFont="1" applyFill="1" applyBorder="1" applyAlignment="1">
      <alignment vertical="top" wrapText="1"/>
    </xf>
    <xf numFmtId="3" fontId="4" fillId="3" borderId="40" xfId="0" applyNumberFormat="1" applyFont="1" applyFill="1" applyBorder="1" applyAlignment="1">
      <alignment vertical="top" wrapText="1"/>
    </xf>
    <xf numFmtId="3" fontId="4" fillId="0" borderId="18" xfId="0" applyNumberFormat="1" applyFont="1" applyFill="1" applyBorder="1" applyAlignment="1">
      <alignment horizontal="center" vertical="top" wrapText="1"/>
    </xf>
    <xf numFmtId="3" fontId="4" fillId="0" borderId="71" xfId="0" applyNumberFormat="1" applyFont="1" applyFill="1" applyBorder="1" applyAlignment="1">
      <alignment horizontal="center" vertical="top"/>
    </xf>
    <xf numFmtId="3" fontId="4" fillId="0" borderId="14" xfId="0" applyNumberFormat="1" applyFont="1" applyFill="1" applyBorder="1" applyAlignment="1">
      <alignment horizontal="center" vertical="top"/>
    </xf>
    <xf numFmtId="3" fontId="4" fillId="0" borderId="17" xfId="0" applyNumberFormat="1" applyFont="1" applyFill="1" applyBorder="1" applyAlignment="1">
      <alignment horizontal="center" vertical="top"/>
    </xf>
    <xf numFmtId="3" fontId="4" fillId="0" borderId="31" xfId="0" applyNumberFormat="1" applyFont="1" applyFill="1" applyBorder="1" applyAlignment="1">
      <alignment horizontal="center" vertical="top"/>
    </xf>
    <xf numFmtId="3" fontId="4" fillId="3" borderId="41" xfId="0" applyNumberFormat="1" applyFont="1" applyFill="1" applyBorder="1" applyAlignment="1">
      <alignment horizontal="center" vertical="top" wrapText="1"/>
    </xf>
    <xf numFmtId="3" fontId="3" fillId="0" borderId="61" xfId="0" applyNumberFormat="1" applyFont="1" applyBorder="1" applyAlignment="1">
      <alignment horizontal="center" vertical="top" wrapText="1"/>
    </xf>
    <xf numFmtId="0" fontId="4" fillId="0" borderId="11" xfId="0" applyNumberFormat="1" applyFont="1" applyFill="1" applyBorder="1" applyAlignment="1">
      <alignment horizontal="center" vertical="top"/>
    </xf>
    <xf numFmtId="3" fontId="4" fillId="3" borderId="61" xfId="0" applyNumberFormat="1" applyFont="1" applyFill="1" applyBorder="1" applyAlignment="1">
      <alignment horizontal="center" vertical="top" wrapText="1"/>
    </xf>
    <xf numFmtId="3" fontId="4" fillId="3" borderId="53" xfId="0" applyNumberFormat="1" applyFont="1" applyFill="1" applyBorder="1" applyAlignment="1">
      <alignment horizontal="center" vertical="top" wrapText="1"/>
    </xf>
    <xf numFmtId="3" fontId="4" fillId="3" borderId="49" xfId="0" applyNumberFormat="1" applyFont="1" applyFill="1" applyBorder="1" applyAlignment="1">
      <alignment vertical="top" wrapText="1"/>
    </xf>
    <xf numFmtId="49" fontId="3" fillId="4" borderId="22" xfId="0" applyNumberFormat="1" applyFont="1" applyFill="1" applyBorder="1" applyAlignment="1">
      <alignment horizontal="center" vertical="top"/>
    </xf>
    <xf numFmtId="3" fontId="4" fillId="3" borderId="0" xfId="0" applyNumberFormat="1" applyFont="1" applyFill="1" applyBorder="1" applyAlignment="1">
      <alignment horizontal="center" vertical="top"/>
    </xf>
    <xf numFmtId="3" fontId="4" fillId="3" borderId="13" xfId="0" applyNumberFormat="1" applyFont="1" applyFill="1" applyBorder="1" applyAlignment="1">
      <alignment horizontal="center" vertical="top" wrapText="1"/>
    </xf>
    <xf numFmtId="3" fontId="3" fillId="0" borderId="53" xfId="0" applyNumberFormat="1" applyFont="1" applyFill="1" applyBorder="1" applyAlignment="1">
      <alignment horizontal="center" vertical="top" wrapText="1"/>
    </xf>
    <xf numFmtId="3" fontId="3" fillId="0" borderId="53" xfId="0" applyNumberFormat="1" applyFont="1" applyBorder="1" applyAlignment="1">
      <alignment horizontal="center" vertical="top" wrapText="1"/>
    </xf>
    <xf numFmtId="164" fontId="1" fillId="0" borderId="27" xfId="0" applyNumberFormat="1" applyFont="1" applyFill="1" applyBorder="1" applyAlignment="1">
      <alignment horizontal="center" vertical="top"/>
    </xf>
    <xf numFmtId="3" fontId="4" fillId="0" borderId="30" xfId="0" applyNumberFormat="1" applyFont="1" applyBorder="1" applyAlignment="1">
      <alignment vertical="top" wrapText="1"/>
    </xf>
    <xf numFmtId="3" fontId="4" fillId="3" borderId="46" xfId="0" applyNumberFormat="1" applyFont="1" applyFill="1" applyBorder="1" applyAlignment="1">
      <alignment vertical="top" wrapText="1"/>
    </xf>
    <xf numFmtId="3" fontId="12" fillId="0" borderId="0" xfId="0" applyNumberFormat="1" applyFont="1"/>
    <xf numFmtId="3" fontId="14" fillId="0" borderId="0" xfId="0" applyNumberFormat="1" applyFont="1" applyAlignment="1">
      <alignment vertical="top"/>
    </xf>
    <xf numFmtId="164" fontId="2" fillId="0" borderId="0" xfId="0" applyNumberFormat="1" applyFont="1" applyAlignment="1">
      <alignment horizontal="center" vertical="top"/>
    </xf>
    <xf numFmtId="0" fontId="15" fillId="0" borderId="0" xfId="0" applyFont="1"/>
    <xf numFmtId="164" fontId="4" fillId="3" borderId="49" xfId="0" applyNumberFormat="1" applyFont="1" applyFill="1" applyBorder="1" applyAlignment="1">
      <alignment horizontal="center" vertical="top" wrapText="1"/>
    </xf>
    <xf numFmtId="0" fontId="15" fillId="0" borderId="0" xfId="0" applyFont="1" applyAlignment="1">
      <alignment horizontal="center"/>
    </xf>
    <xf numFmtId="3" fontId="4" fillId="0" borderId="0" xfId="0" applyNumberFormat="1" applyFont="1" applyFill="1" applyBorder="1" applyAlignment="1">
      <alignment horizontal="center" vertical="top" textRotation="180" wrapText="1"/>
    </xf>
    <xf numFmtId="3" fontId="1" fillId="0" borderId="37" xfId="0" applyNumberFormat="1" applyFont="1" applyFill="1" applyBorder="1" applyAlignment="1">
      <alignment horizontal="center" vertical="top" textRotation="180" wrapText="1"/>
    </xf>
    <xf numFmtId="3" fontId="1" fillId="0" borderId="11" xfId="0" applyNumberFormat="1" applyFont="1" applyFill="1" applyBorder="1" applyAlignment="1">
      <alignment horizontal="center" vertical="center" textRotation="90" wrapText="1"/>
    </xf>
    <xf numFmtId="49" fontId="3" fillId="4" borderId="54" xfId="0" applyNumberFormat="1" applyFont="1" applyFill="1" applyBorder="1" applyAlignment="1">
      <alignment horizontal="center" vertical="top"/>
    </xf>
    <xf numFmtId="164" fontId="4" fillId="0" borderId="41" xfId="0" applyNumberFormat="1" applyFont="1" applyFill="1" applyBorder="1" applyAlignment="1">
      <alignment horizontal="center" vertical="top" wrapText="1"/>
    </xf>
    <xf numFmtId="164" fontId="4" fillId="4" borderId="27" xfId="0" applyNumberFormat="1" applyFont="1" applyFill="1" applyBorder="1" applyAlignment="1">
      <alignment horizontal="center" vertical="top" wrapText="1"/>
    </xf>
    <xf numFmtId="3" fontId="4" fillId="0" borderId="69" xfId="0" applyNumberFormat="1" applyFont="1" applyFill="1" applyBorder="1" applyAlignment="1">
      <alignment horizontal="center" vertical="top"/>
    </xf>
    <xf numFmtId="164" fontId="4" fillId="0" borderId="49" xfId="0" applyNumberFormat="1" applyFont="1" applyFill="1" applyBorder="1" applyAlignment="1">
      <alignment horizontal="center" vertical="top"/>
    </xf>
    <xf numFmtId="164" fontId="1" fillId="3" borderId="49" xfId="0" applyNumberFormat="1" applyFont="1" applyFill="1" applyBorder="1" applyAlignment="1">
      <alignment horizontal="center" vertical="top"/>
    </xf>
    <xf numFmtId="164" fontId="4" fillId="0" borderId="27" xfId="0" applyNumberFormat="1" applyFont="1" applyFill="1" applyBorder="1" applyAlignment="1">
      <alignment horizontal="center" vertical="top"/>
    </xf>
    <xf numFmtId="164" fontId="3" fillId="5" borderId="30" xfId="0" applyNumberFormat="1" applyFont="1" applyFill="1" applyBorder="1" applyAlignment="1">
      <alignment horizontal="center" vertical="top"/>
    </xf>
    <xf numFmtId="0" fontId="4" fillId="0" borderId="69" xfId="0" applyFont="1" applyFill="1" applyBorder="1" applyAlignment="1">
      <alignment horizontal="center" vertical="top"/>
    </xf>
    <xf numFmtId="0" fontId="4" fillId="0" borderId="14" xfId="0" applyFont="1" applyFill="1" applyBorder="1" applyAlignment="1">
      <alignment horizontal="center" vertical="top"/>
    </xf>
    <xf numFmtId="164" fontId="4" fillId="3" borderId="41" xfId="0" applyNumberFormat="1" applyFont="1" applyFill="1" applyBorder="1" applyAlignment="1">
      <alignment horizontal="center" vertical="top" wrapText="1"/>
    </xf>
    <xf numFmtId="164" fontId="4" fillId="3" borderId="42" xfId="0" applyNumberFormat="1" applyFont="1" applyFill="1" applyBorder="1" applyAlignment="1">
      <alignment horizontal="center" vertical="top" wrapText="1"/>
    </xf>
    <xf numFmtId="164" fontId="4" fillId="3" borderId="30" xfId="0" applyNumberFormat="1" applyFont="1" applyFill="1" applyBorder="1" applyAlignment="1">
      <alignment horizontal="center" vertical="top" wrapText="1"/>
    </xf>
    <xf numFmtId="0" fontId="4" fillId="0" borderId="53" xfId="0" applyFont="1" applyFill="1" applyBorder="1" applyAlignment="1">
      <alignment horizontal="center" vertical="top"/>
    </xf>
    <xf numFmtId="164" fontId="4" fillId="4" borderId="49" xfId="0" applyNumberFormat="1" applyFont="1" applyFill="1" applyBorder="1" applyAlignment="1">
      <alignment horizontal="center" vertical="top"/>
    </xf>
    <xf numFmtId="164" fontId="6" fillId="4" borderId="0" xfId="0" applyNumberFormat="1" applyFont="1" applyFill="1" applyBorder="1" applyAlignment="1">
      <alignment horizontal="center" vertical="top"/>
    </xf>
    <xf numFmtId="164" fontId="6" fillId="4" borderId="0" xfId="0" applyNumberFormat="1" applyFont="1" applyFill="1" applyBorder="1" applyAlignment="1">
      <alignment horizontal="center" vertical="top" wrapText="1"/>
    </xf>
    <xf numFmtId="164" fontId="1" fillId="3" borderId="41" xfId="0" applyNumberFormat="1" applyFont="1" applyFill="1" applyBorder="1" applyAlignment="1">
      <alignment horizontal="center" vertical="top"/>
    </xf>
    <xf numFmtId="3" fontId="4" fillId="3" borderId="15" xfId="0" applyNumberFormat="1" applyFont="1" applyFill="1" applyBorder="1" applyAlignment="1">
      <alignment horizontal="center" vertical="top" wrapText="1"/>
    </xf>
    <xf numFmtId="164" fontId="15" fillId="0" borderId="0" xfId="0" applyNumberFormat="1" applyFont="1" applyAlignment="1">
      <alignment horizontal="center"/>
    </xf>
    <xf numFmtId="3" fontId="6" fillId="4" borderId="27" xfId="0" applyNumberFormat="1" applyFont="1" applyFill="1" applyBorder="1" applyAlignment="1">
      <alignment vertical="top" wrapText="1"/>
    </xf>
    <xf numFmtId="3" fontId="4" fillId="3" borderId="32" xfId="0" applyNumberFormat="1" applyFont="1" applyFill="1" applyBorder="1" applyAlignment="1">
      <alignment horizontal="center" vertical="top" wrapText="1"/>
    </xf>
    <xf numFmtId="3" fontId="6" fillId="0" borderId="0" xfId="0" applyNumberFormat="1" applyFont="1" applyAlignment="1">
      <alignment horizontal="center" vertical="top"/>
    </xf>
    <xf numFmtId="3" fontId="6" fillId="0" borderId="66" xfId="0" applyNumberFormat="1" applyFont="1" applyBorder="1" applyAlignment="1">
      <alignment horizontal="center" vertical="top"/>
    </xf>
    <xf numFmtId="3" fontId="4" fillId="0" borderId="0" xfId="0" applyNumberFormat="1" applyFont="1" applyBorder="1" applyAlignment="1">
      <alignment horizontal="center" vertical="top" wrapText="1"/>
    </xf>
    <xf numFmtId="3" fontId="1" fillId="2" borderId="14" xfId="0" applyNumberFormat="1" applyFont="1" applyFill="1" applyBorder="1" applyAlignment="1">
      <alignment horizontal="center" vertical="top"/>
    </xf>
    <xf numFmtId="49" fontId="1" fillId="4" borderId="14" xfId="0" applyNumberFormat="1" applyFont="1" applyFill="1" applyBorder="1" applyAlignment="1">
      <alignment horizontal="center" vertical="top"/>
    </xf>
    <xf numFmtId="3" fontId="1" fillId="2" borderId="13" xfId="0" applyNumberFormat="1" applyFont="1" applyFill="1" applyBorder="1" applyAlignment="1">
      <alignment horizontal="center" vertical="top"/>
    </xf>
    <xf numFmtId="3" fontId="4" fillId="0" borderId="0" xfId="0" applyNumberFormat="1" applyFont="1" applyFill="1" applyBorder="1" applyAlignment="1">
      <alignment horizontal="center" vertical="center" wrapText="1"/>
    </xf>
    <xf numFmtId="3" fontId="2" fillId="0" borderId="0" xfId="0" applyNumberFormat="1" applyFont="1" applyBorder="1" applyAlignment="1">
      <alignment horizontal="center" vertical="top" wrapText="1"/>
    </xf>
    <xf numFmtId="3" fontId="4" fillId="0" borderId="39" xfId="0" applyNumberFormat="1" applyFont="1" applyBorder="1" applyAlignment="1">
      <alignment horizontal="center" vertical="top" textRotation="90"/>
    </xf>
    <xf numFmtId="3" fontId="4" fillId="0" borderId="36" xfId="0" applyNumberFormat="1" applyFont="1" applyBorder="1" applyAlignment="1">
      <alignment horizontal="center" vertical="top" textRotation="90"/>
    </xf>
    <xf numFmtId="3" fontId="4" fillId="0" borderId="0" xfId="0" applyNumberFormat="1" applyFont="1" applyBorder="1" applyAlignment="1">
      <alignment horizontal="center" vertical="top" textRotation="90"/>
    </xf>
    <xf numFmtId="3" fontId="4" fillId="0" borderId="62" xfId="0" applyNumberFormat="1" applyFont="1" applyBorder="1" applyAlignment="1">
      <alignment horizontal="center" vertical="top" textRotation="90"/>
    </xf>
    <xf numFmtId="3" fontId="1" fillId="0" borderId="39" xfId="0" applyNumberFormat="1" applyFont="1" applyFill="1" applyBorder="1" applyAlignment="1">
      <alignment vertical="center" textRotation="90" wrapText="1"/>
    </xf>
    <xf numFmtId="164" fontId="4" fillId="3" borderId="27" xfId="0" applyNumberFormat="1" applyFont="1" applyFill="1" applyBorder="1" applyAlignment="1">
      <alignment horizontal="center" vertical="top" wrapText="1"/>
    </xf>
    <xf numFmtId="164" fontId="1" fillId="3" borderId="37" xfId="0" applyNumberFormat="1" applyFont="1" applyFill="1" applyBorder="1" applyAlignment="1">
      <alignment horizontal="center" vertical="top"/>
    </xf>
    <xf numFmtId="164" fontId="1" fillId="3" borderId="6" xfId="0" applyNumberFormat="1" applyFont="1" applyFill="1" applyBorder="1" applyAlignment="1">
      <alignment horizontal="center" vertical="top"/>
    </xf>
    <xf numFmtId="0" fontId="6" fillId="5" borderId="58" xfId="0" applyFont="1" applyFill="1" applyBorder="1" applyAlignment="1">
      <alignment horizontal="center" vertical="top"/>
    </xf>
    <xf numFmtId="3" fontId="3" fillId="0" borderId="0" xfId="0" applyNumberFormat="1" applyFont="1" applyFill="1" applyBorder="1" applyAlignment="1">
      <alignment horizontal="center" vertical="center" wrapText="1"/>
    </xf>
    <xf numFmtId="3" fontId="4" fillId="3" borderId="45" xfId="0" applyNumberFormat="1" applyFont="1" applyFill="1" applyBorder="1" applyAlignment="1">
      <alignment horizontal="center" vertical="top"/>
    </xf>
    <xf numFmtId="3" fontId="4" fillId="4" borderId="40" xfId="0" applyNumberFormat="1" applyFont="1" applyFill="1" applyBorder="1" applyAlignment="1">
      <alignment horizontal="left" vertical="top" wrapText="1"/>
    </xf>
    <xf numFmtId="3" fontId="4" fillId="4" borderId="16" xfId="0" applyNumberFormat="1" applyFont="1" applyFill="1" applyBorder="1" applyAlignment="1">
      <alignment horizontal="left" vertical="top" wrapText="1"/>
    </xf>
    <xf numFmtId="3" fontId="4" fillId="4" borderId="48" xfId="0" applyNumberFormat="1" applyFont="1" applyFill="1" applyBorder="1" applyAlignment="1">
      <alignment horizontal="left" vertical="top" wrapText="1"/>
    </xf>
    <xf numFmtId="49" fontId="3" fillId="0" borderId="4" xfId="0" applyNumberFormat="1" applyFont="1" applyBorder="1" applyAlignment="1">
      <alignment horizontal="center" vertical="top" wrapText="1"/>
    </xf>
    <xf numFmtId="3" fontId="4" fillId="0" borderId="30" xfId="0" applyNumberFormat="1" applyFont="1" applyFill="1" applyBorder="1" applyAlignment="1">
      <alignment horizontal="center" vertical="top"/>
    </xf>
    <xf numFmtId="3" fontId="3" fillId="0" borderId="61" xfId="0" applyNumberFormat="1" applyFont="1" applyFill="1" applyBorder="1" applyAlignment="1">
      <alignment horizontal="center" vertical="top" wrapText="1"/>
    </xf>
    <xf numFmtId="164" fontId="1" fillId="3" borderId="42" xfId="0" applyNumberFormat="1" applyFont="1" applyFill="1" applyBorder="1" applyAlignment="1">
      <alignment horizontal="center" vertical="top"/>
    </xf>
    <xf numFmtId="3" fontId="1" fillId="3" borderId="40" xfId="0" applyNumberFormat="1" applyFont="1" applyFill="1" applyBorder="1" applyAlignment="1">
      <alignment horizontal="center" vertical="top"/>
    </xf>
    <xf numFmtId="3" fontId="1" fillId="3" borderId="46" xfId="0" applyNumberFormat="1" applyFont="1" applyFill="1" applyBorder="1" applyAlignment="1">
      <alignment horizontal="center" vertical="top"/>
    </xf>
    <xf numFmtId="3" fontId="4" fillId="0" borderId="1" xfId="0" applyNumberFormat="1" applyFont="1" applyFill="1" applyBorder="1" applyAlignment="1">
      <alignment horizontal="center" vertical="top"/>
    </xf>
    <xf numFmtId="49" fontId="6" fillId="0" borderId="14" xfId="0" applyNumberFormat="1" applyFont="1" applyBorder="1" applyAlignment="1">
      <alignment horizontal="center" vertical="top"/>
    </xf>
    <xf numFmtId="3" fontId="1" fillId="4" borderId="46" xfId="0" applyNumberFormat="1" applyFont="1" applyFill="1" applyBorder="1" applyAlignment="1">
      <alignment horizontal="center" vertical="top"/>
    </xf>
    <xf numFmtId="164" fontId="1" fillId="4" borderId="30" xfId="0" applyNumberFormat="1" applyFont="1" applyFill="1" applyBorder="1" applyAlignment="1">
      <alignment horizontal="center" vertical="top"/>
    </xf>
    <xf numFmtId="3" fontId="1" fillId="4" borderId="16" xfId="0" applyNumberFormat="1" applyFont="1" applyFill="1" applyBorder="1" applyAlignment="1">
      <alignment horizontal="center" vertical="top"/>
    </xf>
    <xf numFmtId="3" fontId="4" fillId="0" borderId="40" xfId="0" applyNumberFormat="1" applyFont="1" applyFill="1" applyBorder="1" applyAlignment="1">
      <alignment vertical="top" wrapText="1"/>
    </xf>
    <xf numFmtId="3" fontId="4" fillId="0" borderId="0" xfId="0" applyNumberFormat="1" applyFont="1" applyFill="1" applyBorder="1" applyAlignment="1">
      <alignment horizontal="center" vertical="top"/>
    </xf>
    <xf numFmtId="3" fontId="1" fillId="0" borderId="7" xfId="0" applyNumberFormat="1" applyFont="1" applyBorder="1" applyAlignment="1">
      <alignment vertical="top" wrapText="1"/>
    </xf>
    <xf numFmtId="3" fontId="1" fillId="3" borderId="44" xfId="0" applyNumberFormat="1" applyFont="1" applyFill="1" applyBorder="1" applyAlignment="1">
      <alignment horizontal="center" vertical="top"/>
    </xf>
    <xf numFmtId="3" fontId="1" fillId="0" borderId="16" xfId="0" applyNumberFormat="1" applyFont="1" applyFill="1" applyBorder="1" applyAlignment="1">
      <alignment horizontal="center" vertical="top"/>
    </xf>
    <xf numFmtId="3" fontId="1" fillId="3" borderId="13" xfId="0" applyNumberFormat="1" applyFont="1" applyFill="1" applyBorder="1" applyAlignment="1">
      <alignment horizontal="center" vertical="top" wrapText="1"/>
    </xf>
    <xf numFmtId="3" fontId="1" fillId="3" borderId="16" xfId="0" applyNumberFormat="1" applyFont="1" applyFill="1" applyBorder="1" applyAlignment="1">
      <alignment vertical="top" wrapText="1"/>
    </xf>
    <xf numFmtId="0" fontId="17" fillId="0" borderId="62" xfId="0" applyFont="1" applyBorder="1" applyAlignment="1">
      <alignment vertical="top" wrapText="1"/>
    </xf>
    <xf numFmtId="0" fontId="4" fillId="0" borderId="40" xfId="0" applyFont="1" applyFill="1" applyBorder="1" applyAlignment="1">
      <alignment horizontal="center" vertical="top"/>
    </xf>
    <xf numFmtId="3" fontId="4" fillId="3" borderId="16" xfId="0" applyNumberFormat="1" applyFont="1" applyFill="1" applyBorder="1" applyAlignment="1">
      <alignment horizontal="center" vertical="top"/>
    </xf>
    <xf numFmtId="3" fontId="4" fillId="4" borderId="37" xfId="0" applyNumberFormat="1" applyFont="1" applyFill="1" applyBorder="1" applyAlignment="1">
      <alignment vertical="top" wrapText="1"/>
    </xf>
    <xf numFmtId="3" fontId="4" fillId="4" borderId="37" xfId="0" applyNumberFormat="1" applyFont="1" applyFill="1" applyBorder="1" applyAlignment="1">
      <alignment horizontal="center" vertical="top" wrapText="1"/>
    </xf>
    <xf numFmtId="3" fontId="4" fillId="3" borderId="46" xfId="0" applyNumberFormat="1" applyFont="1" applyFill="1" applyBorder="1" applyAlignment="1">
      <alignment horizontal="left" vertical="top" wrapText="1"/>
    </xf>
    <xf numFmtId="0" fontId="4" fillId="0" borderId="41" xfId="0" applyFont="1" applyFill="1" applyBorder="1" applyAlignment="1">
      <alignment horizontal="left" vertical="top" wrapText="1"/>
    </xf>
    <xf numFmtId="3" fontId="4" fillId="0" borderId="37" xfId="0" applyNumberFormat="1" applyFont="1" applyFill="1" applyBorder="1" applyAlignment="1">
      <alignment horizontal="center" vertical="top" wrapText="1"/>
    </xf>
    <xf numFmtId="3" fontId="4" fillId="0" borderId="39" xfId="0" applyNumberFormat="1" applyFont="1" applyFill="1" applyBorder="1" applyAlignment="1">
      <alignment horizontal="center" vertical="center" wrapText="1"/>
    </xf>
    <xf numFmtId="3" fontId="4" fillId="0" borderId="49" xfId="0" applyNumberFormat="1" applyFont="1" applyFill="1" applyBorder="1" applyAlignment="1">
      <alignment horizontal="center" vertical="center" wrapText="1"/>
    </xf>
    <xf numFmtId="164" fontId="1" fillId="3" borderId="65" xfId="0" applyNumberFormat="1" applyFont="1" applyFill="1" applyBorder="1" applyAlignment="1">
      <alignment horizontal="center" vertical="top"/>
    </xf>
    <xf numFmtId="0" fontId="1" fillId="3" borderId="7" xfId="0" applyFont="1" applyFill="1" applyBorder="1" applyAlignment="1">
      <alignment horizontal="center" vertical="top"/>
    </xf>
    <xf numFmtId="3" fontId="4" fillId="0" borderId="60" xfId="0" applyNumberFormat="1" applyFont="1" applyFill="1" applyBorder="1" applyAlignment="1">
      <alignment horizontal="center" vertical="top" wrapText="1"/>
    </xf>
    <xf numFmtId="49" fontId="3" fillId="4" borderId="14" xfId="0" applyNumberFormat="1" applyFont="1" applyFill="1" applyBorder="1" applyAlignment="1">
      <alignment horizontal="center" vertical="top"/>
    </xf>
    <xf numFmtId="49" fontId="3" fillId="4" borderId="23" xfId="0" applyNumberFormat="1" applyFont="1" applyFill="1" applyBorder="1" applyAlignment="1">
      <alignment horizontal="center" vertical="top"/>
    </xf>
    <xf numFmtId="3" fontId="1" fillId="0" borderId="46" xfId="0" applyNumberFormat="1" applyFont="1" applyFill="1" applyBorder="1" applyAlignment="1">
      <alignment horizontal="center" vertical="top"/>
    </xf>
    <xf numFmtId="3" fontId="1" fillId="0" borderId="40" xfId="0" applyNumberFormat="1" applyFont="1" applyFill="1" applyBorder="1" applyAlignment="1">
      <alignment horizontal="center" vertical="top"/>
    </xf>
    <xf numFmtId="164" fontId="1" fillId="0" borderId="37" xfId="0" applyNumberFormat="1" applyFont="1" applyFill="1" applyBorder="1" applyAlignment="1">
      <alignment horizontal="center" vertical="top"/>
    </xf>
    <xf numFmtId="0" fontId="4" fillId="0" borderId="46" xfId="0" applyFont="1" applyFill="1" applyBorder="1" applyAlignment="1">
      <alignment vertical="top" wrapText="1"/>
    </xf>
    <xf numFmtId="3" fontId="4" fillId="0" borderId="41" xfId="0" applyNumberFormat="1" applyFont="1" applyFill="1" applyBorder="1" applyAlignment="1">
      <alignment vertical="center" textRotation="90" wrapText="1"/>
    </xf>
    <xf numFmtId="3" fontId="4" fillId="0" borderId="16" xfId="0" applyNumberFormat="1" applyFont="1" applyBorder="1" applyAlignment="1">
      <alignment horizontal="center" vertical="top"/>
    </xf>
    <xf numFmtId="3" fontId="1" fillId="4" borderId="7" xfId="0" applyNumberFormat="1" applyFont="1" applyFill="1" applyBorder="1" applyAlignment="1">
      <alignment horizontal="center" vertical="top"/>
    </xf>
    <xf numFmtId="3" fontId="3" fillId="3" borderId="16" xfId="0" applyNumberFormat="1" applyFont="1" applyFill="1" applyBorder="1" applyAlignment="1">
      <alignment horizontal="center" vertical="top"/>
    </xf>
    <xf numFmtId="0" fontId="1" fillId="0" borderId="0" xfId="0" applyFont="1" applyAlignment="1">
      <alignment vertical="top"/>
    </xf>
    <xf numFmtId="0" fontId="1" fillId="0" borderId="0" xfId="0" applyFont="1" applyAlignment="1">
      <alignment vertical="center"/>
    </xf>
    <xf numFmtId="0" fontId="1" fillId="0" borderId="0" xfId="0" applyFont="1" applyAlignment="1">
      <alignment horizontal="center" vertical="top"/>
    </xf>
    <xf numFmtId="0" fontId="1" fillId="0" borderId="0" xfId="0" applyFont="1" applyBorder="1" applyAlignment="1">
      <alignment vertical="top"/>
    </xf>
    <xf numFmtId="164" fontId="4" fillId="4" borderId="0" xfId="0" applyNumberFormat="1" applyFont="1" applyFill="1" applyBorder="1" applyAlignment="1">
      <alignment horizontal="center" vertical="top"/>
    </xf>
    <xf numFmtId="164" fontId="4" fillId="3" borderId="0" xfId="0" applyNumberFormat="1" applyFont="1" applyFill="1" applyBorder="1" applyAlignment="1">
      <alignment horizontal="center" vertical="top"/>
    </xf>
    <xf numFmtId="164" fontId="4" fillId="4" borderId="51" xfId="0" applyNumberFormat="1" applyFont="1" applyFill="1" applyBorder="1" applyAlignment="1">
      <alignment horizontal="center" vertical="top"/>
    </xf>
    <xf numFmtId="164" fontId="3" fillId="5" borderId="31" xfId="0" applyNumberFormat="1" applyFont="1" applyFill="1" applyBorder="1" applyAlignment="1">
      <alignment horizontal="center" vertical="top"/>
    </xf>
    <xf numFmtId="164" fontId="3" fillId="5" borderId="18" xfId="0" applyNumberFormat="1" applyFont="1" applyFill="1" applyBorder="1" applyAlignment="1">
      <alignment horizontal="center" vertical="top"/>
    </xf>
    <xf numFmtId="164" fontId="4" fillId="3" borderId="51" xfId="0" applyNumberFormat="1" applyFont="1" applyFill="1" applyBorder="1" applyAlignment="1">
      <alignment horizontal="center" vertical="top"/>
    </xf>
    <xf numFmtId="164" fontId="4" fillId="0" borderId="18" xfId="0" applyNumberFormat="1" applyFont="1" applyFill="1" applyBorder="1" applyAlignment="1">
      <alignment horizontal="center" vertical="top"/>
    </xf>
    <xf numFmtId="164" fontId="3" fillId="5" borderId="56" xfId="0" applyNumberFormat="1" applyFont="1" applyFill="1" applyBorder="1" applyAlignment="1">
      <alignment horizontal="center" vertical="top"/>
    </xf>
    <xf numFmtId="164" fontId="4" fillId="0" borderId="0" xfId="0" applyNumberFormat="1" applyFont="1" applyFill="1" applyBorder="1" applyAlignment="1">
      <alignment horizontal="center" vertical="top"/>
    </xf>
    <xf numFmtId="164" fontId="4" fillId="0" borderId="28" xfId="0" applyNumberFormat="1" applyFont="1" applyFill="1" applyBorder="1" applyAlignment="1">
      <alignment horizontal="center" vertical="top"/>
    </xf>
    <xf numFmtId="164" fontId="1" fillId="0" borderId="28" xfId="0" applyNumberFormat="1" applyFont="1" applyFill="1" applyBorder="1" applyAlignment="1">
      <alignment horizontal="center" vertical="top"/>
    </xf>
    <xf numFmtId="164" fontId="1" fillId="4" borderId="4" xfId="0" applyNumberFormat="1" applyFont="1" applyFill="1" applyBorder="1" applyAlignment="1">
      <alignment horizontal="center" vertical="top"/>
    </xf>
    <xf numFmtId="164" fontId="1" fillId="3" borderId="44" xfId="0" applyNumberFormat="1" applyFont="1" applyFill="1" applyBorder="1" applyAlignment="1">
      <alignment horizontal="center" vertical="top"/>
    </xf>
    <xf numFmtId="164" fontId="4" fillId="4" borderId="13" xfId="0" applyNumberFormat="1" applyFont="1" applyFill="1" applyBorder="1" applyAlignment="1">
      <alignment horizontal="center" vertical="top"/>
    </xf>
    <xf numFmtId="164" fontId="4" fillId="3" borderId="13" xfId="0" applyNumberFormat="1" applyFont="1" applyFill="1" applyBorder="1" applyAlignment="1">
      <alignment horizontal="center" vertical="top"/>
    </xf>
    <xf numFmtId="164" fontId="4" fillId="4" borderId="50" xfId="0" applyNumberFormat="1" applyFont="1" applyFill="1" applyBorder="1" applyAlignment="1">
      <alignment horizontal="center" vertical="top"/>
    </xf>
    <xf numFmtId="164" fontId="3" fillId="5" borderId="44" xfId="0" applyNumberFormat="1" applyFont="1" applyFill="1" applyBorder="1" applyAlignment="1">
      <alignment horizontal="center" vertical="top"/>
    </xf>
    <xf numFmtId="164" fontId="3" fillId="5" borderId="12" xfId="0" applyNumberFormat="1" applyFont="1" applyFill="1" applyBorder="1" applyAlignment="1">
      <alignment horizontal="center" vertical="top"/>
    </xf>
    <xf numFmtId="164" fontId="4" fillId="3" borderId="50" xfId="0" applyNumberFormat="1" applyFont="1" applyFill="1" applyBorder="1" applyAlignment="1">
      <alignment horizontal="center" vertical="top"/>
    </xf>
    <xf numFmtId="164" fontId="4" fillId="0" borderId="50" xfId="0" applyNumberFormat="1" applyFont="1" applyFill="1" applyBorder="1" applyAlignment="1">
      <alignment horizontal="center" vertical="top"/>
    </xf>
    <xf numFmtId="164" fontId="4" fillId="0" borderId="12" xfId="0" applyNumberFormat="1" applyFont="1" applyFill="1" applyBorder="1" applyAlignment="1">
      <alignment horizontal="center" vertical="top"/>
    </xf>
    <xf numFmtId="164" fontId="3" fillId="5" borderId="21" xfId="0" applyNumberFormat="1" applyFont="1" applyFill="1" applyBorder="1" applyAlignment="1">
      <alignment horizontal="center" vertical="top"/>
    </xf>
    <xf numFmtId="164" fontId="4" fillId="0" borderId="13" xfId="0" applyNumberFormat="1" applyFont="1" applyFill="1" applyBorder="1" applyAlignment="1">
      <alignment horizontal="center" vertical="top"/>
    </xf>
    <xf numFmtId="164" fontId="4" fillId="0" borderId="3" xfId="0" applyNumberFormat="1" applyFont="1" applyFill="1" applyBorder="1" applyAlignment="1">
      <alignment horizontal="center" vertical="top"/>
    </xf>
    <xf numFmtId="164" fontId="1" fillId="0" borderId="3" xfId="0" applyNumberFormat="1" applyFont="1" applyFill="1" applyBorder="1" applyAlignment="1">
      <alignment horizontal="center" vertical="top"/>
    </xf>
    <xf numFmtId="164" fontId="3" fillId="2" borderId="34" xfId="0" applyNumberFormat="1" applyFont="1" applyFill="1" applyBorder="1" applyAlignment="1">
      <alignment horizontal="center" vertical="top"/>
    </xf>
    <xf numFmtId="164" fontId="1" fillId="4" borderId="0" xfId="0" applyNumberFormat="1" applyFont="1" applyFill="1" applyBorder="1" applyAlignment="1">
      <alignment horizontal="center" vertical="top"/>
    </xf>
    <xf numFmtId="164" fontId="1" fillId="4" borderId="31" xfId="0" applyNumberFormat="1" applyFont="1" applyFill="1" applyBorder="1" applyAlignment="1">
      <alignment horizontal="center" vertical="top"/>
    </xf>
    <xf numFmtId="164" fontId="1" fillId="0" borderId="0" xfId="0" applyNumberFormat="1" applyFont="1" applyFill="1" applyBorder="1" applyAlignment="1">
      <alignment horizontal="center" vertical="top"/>
    </xf>
    <xf numFmtId="164" fontId="1" fillId="3" borderId="0" xfId="0" applyNumberFormat="1" applyFont="1" applyFill="1" applyBorder="1" applyAlignment="1">
      <alignment horizontal="center" vertical="top"/>
    </xf>
    <xf numFmtId="164" fontId="4" fillId="4" borderId="0" xfId="0" applyNumberFormat="1" applyFont="1" applyFill="1" applyBorder="1" applyAlignment="1">
      <alignment horizontal="center" vertical="top" wrapText="1"/>
    </xf>
    <xf numFmtId="164" fontId="4" fillId="3" borderId="0" xfId="0" applyNumberFormat="1" applyFont="1" applyFill="1" applyBorder="1" applyAlignment="1">
      <alignment horizontal="center" vertical="top" wrapText="1"/>
    </xf>
    <xf numFmtId="164" fontId="4" fillId="0" borderId="0" xfId="0" applyNumberFormat="1" applyFont="1" applyFill="1" applyBorder="1" applyAlignment="1">
      <alignment horizontal="center" vertical="top" wrapText="1"/>
    </xf>
    <xf numFmtId="164" fontId="6" fillId="5" borderId="56" xfId="0" applyNumberFormat="1" applyFont="1" applyFill="1" applyBorder="1" applyAlignment="1">
      <alignment horizontal="center" vertical="top"/>
    </xf>
    <xf numFmtId="164" fontId="1" fillId="0" borderId="35" xfId="0" applyNumberFormat="1" applyFont="1" applyFill="1" applyBorder="1" applyAlignment="1">
      <alignment horizontal="center" vertical="top"/>
    </xf>
    <xf numFmtId="164" fontId="4" fillId="0" borderId="72" xfId="0" applyNumberFormat="1" applyFont="1" applyFill="1" applyBorder="1" applyAlignment="1">
      <alignment horizontal="center" vertical="top"/>
    </xf>
    <xf numFmtId="164" fontId="4" fillId="0" borderId="35" xfId="0" applyNumberFormat="1" applyFont="1" applyFill="1" applyBorder="1" applyAlignment="1">
      <alignment horizontal="center" vertical="top"/>
    </xf>
    <xf numFmtId="164" fontId="4" fillId="4" borderId="28" xfId="0" applyNumberFormat="1" applyFont="1" applyFill="1" applyBorder="1" applyAlignment="1">
      <alignment horizontal="center" vertical="top" wrapText="1"/>
    </xf>
    <xf numFmtId="164" fontId="1" fillId="3" borderId="35" xfId="0" applyNumberFormat="1" applyFont="1" applyFill="1" applyBorder="1" applyAlignment="1">
      <alignment horizontal="center" vertical="top"/>
    </xf>
    <xf numFmtId="164" fontId="1" fillId="3" borderId="51" xfId="0" applyNumberFormat="1" applyFont="1" applyFill="1" applyBorder="1" applyAlignment="1">
      <alignment horizontal="center" vertical="top"/>
    </xf>
    <xf numFmtId="164" fontId="1" fillId="4" borderId="12" xfId="0" applyNumberFormat="1" applyFont="1" applyFill="1" applyBorder="1" applyAlignment="1">
      <alignment horizontal="center" vertical="top"/>
    </xf>
    <xf numFmtId="164" fontId="1" fillId="4" borderId="13" xfId="0" applyNumberFormat="1" applyFont="1" applyFill="1" applyBorder="1" applyAlignment="1">
      <alignment horizontal="center" vertical="top"/>
    </xf>
    <xf numFmtId="164" fontId="1" fillId="4" borderId="44" xfId="0" applyNumberFormat="1" applyFont="1" applyFill="1" applyBorder="1" applyAlignment="1">
      <alignment horizontal="center" vertical="top"/>
    </xf>
    <xf numFmtId="164" fontId="1" fillId="0" borderId="13" xfId="0" applyNumberFormat="1" applyFont="1" applyFill="1" applyBorder="1" applyAlignment="1">
      <alignment horizontal="center" vertical="top"/>
    </xf>
    <xf numFmtId="164" fontId="1" fillId="3" borderId="13" xfId="0" applyNumberFormat="1" applyFont="1" applyFill="1" applyBorder="1" applyAlignment="1">
      <alignment horizontal="center" vertical="top"/>
    </xf>
    <xf numFmtId="164" fontId="4" fillId="4" borderId="13" xfId="0" applyNumberFormat="1" applyFont="1" applyFill="1" applyBorder="1" applyAlignment="1">
      <alignment horizontal="center" vertical="top" wrapText="1"/>
    </xf>
    <xf numFmtId="164" fontId="4" fillId="3" borderId="13" xfId="0" applyNumberFormat="1" applyFont="1" applyFill="1" applyBorder="1" applyAlignment="1">
      <alignment horizontal="center" vertical="top" wrapText="1"/>
    </xf>
    <xf numFmtId="164" fontId="4" fillId="0" borderId="13" xfId="0" applyNumberFormat="1" applyFont="1" applyFill="1" applyBorder="1" applyAlignment="1">
      <alignment horizontal="center" vertical="top" wrapText="1"/>
    </xf>
    <xf numFmtId="164" fontId="4" fillId="4" borderId="50" xfId="0" applyNumberFormat="1" applyFont="1" applyFill="1" applyBorder="1" applyAlignment="1">
      <alignment horizontal="center" vertical="top" wrapText="1"/>
    </xf>
    <xf numFmtId="164" fontId="6" fillId="5" borderId="21" xfId="0" applyNumberFormat="1" applyFont="1" applyFill="1" applyBorder="1" applyAlignment="1">
      <alignment horizontal="center" vertical="top"/>
    </xf>
    <xf numFmtId="164" fontId="1" fillId="0" borderId="4" xfId="0" applyNumberFormat="1" applyFont="1" applyFill="1" applyBorder="1" applyAlignment="1">
      <alignment horizontal="center" vertical="top"/>
    </xf>
    <xf numFmtId="164" fontId="4" fillId="0" borderId="4" xfId="0" applyNumberFormat="1" applyFont="1" applyFill="1" applyBorder="1" applyAlignment="1">
      <alignment horizontal="center" vertical="top"/>
    </xf>
    <xf numFmtId="164" fontId="4" fillId="4" borderId="3" xfId="0" applyNumberFormat="1" applyFont="1" applyFill="1" applyBorder="1" applyAlignment="1">
      <alignment horizontal="center" vertical="top" wrapText="1"/>
    </xf>
    <xf numFmtId="164" fontId="1" fillId="3" borderId="4" xfId="0" applyNumberFormat="1" applyFont="1" applyFill="1" applyBorder="1" applyAlignment="1">
      <alignment horizontal="center" vertical="top"/>
    </xf>
    <xf numFmtId="164" fontId="1" fillId="3" borderId="50" xfId="0" applyNumberFormat="1" applyFont="1" applyFill="1" applyBorder="1" applyAlignment="1">
      <alignment horizontal="center" vertical="top"/>
    </xf>
    <xf numFmtId="164" fontId="4" fillId="3" borderId="28" xfId="0" applyNumberFormat="1" applyFont="1" applyFill="1" applyBorder="1" applyAlignment="1">
      <alignment horizontal="center" vertical="top" wrapText="1"/>
    </xf>
    <xf numFmtId="164" fontId="4" fillId="3" borderId="3" xfId="0" applyNumberFormat="1" applyFont="1" applyFill="1" applyBorder="1" applyAlignment="1">
      <alignment horizontal="center" vertical="top" wrapText="1"/>
    </xf>
    <xf numFmtId="164" fontId="4" fillId="3" borderId="50" xfId="0" applyNumberFormat="1" applyFont="1" applyFill="1" applyBorder="1" applyAlignment="1">
      <alignment horizontal="center" vertical="top" wrapText="1"/>
    </xf>
    <xf numFmtId="164" fontId="4" fillId="3" borderId="44" xfId="0" applyNumberFormat="1" applyFont="1" applyFill="1" applyBorder="1" applyAlignment="1">
      <alignment horizontal="center" vertical="top" wrapText="1"/>
    </xf>
    <xf numFmtId="164" fontId="4" fillId="4" borderId="35" xfId="0" applyNumberFormat="1" applyFont="1" applyFill="1" applyBorder="1" applyAlignment="1">
      <alignment horizontal="center" vertical="top" wrapText="1"/>
    </xf>
    <xf numFmtId="164" fontId="1" fillId="3" borderId="18" xfId="0" applyNumberFormat="1" applyFont="1" applyFill="1" applyBorder="1" applyAlignment="1">
      <alignment horizontal="center" vertical="top"/>
    </xf>
    <xf numFmtId="164" fontId="4" fillId="4" borderId="31" xfId="0" applyNumberFormat="1" applyFont="1" applyFill="1" applyBorder="1" applyAlignment="1">
      <alignment horizontal="center" vertical="top" wrapText="1"/>
    </xf>
    <xf numFmtId="164" fontId="4" fillId="4" borderId="4" xfId="0" applyNumberFormat="1" applyFont="1" applyFill="1" applyBorder="1" applyAlignment="1">
      <alignment horizontal="center" vertical="top" wrapText="1"/>
    </xf>
    <xf numFmtId="164" fontId="1" fillId="3" borderId="12" xfId="0" applyNumberFormat="1" applyFont="1" applyFill="1" applyBorder="1" applyAlignment="1">
      <alignment horizontal="center" vertical="top"/>
    </xf>
    <xf numFmtId="164" fontId="4" fillId="3" borderId="12" xfId="0" applyNumberFormat="1" applyFont="1" applyFill="1" applyBorder="1" applyAlignment="1">
      <alignment horizontal="center" vertical="top"/>
    </xf>
    <xf numFmtId="164" fontId="4" fillId="4" borderId="44" xfId="0" applyNumberFormat="1" applyFont="1" applyFill="1" applyBorder="1" applyAlignment="1">
      <alignment horizontal="center" vertical="top" wrapText="1"/>
    </xf>
    <xf numFmtId="164" fontId="6" fillId="2" borderId="34" xfId="0" applyNumberFormat="1" applyFont="1" applyFill="1" applyBorder="1" applyAlignment="1">
      <alignment horizontal="center" vertical="top"/>
    </xf>
    <xf numFmtId="164" fontId="1" fillId="0" borderId="18" xfId="0" applyNumberFormat="1" applyFont="1" applyBorder="1" applyAlignment="1">
      <alignment horizontal="center" vertical="top" wrapText="1"/>
    </xf>
    <xf numFmtId="164" fontId="1" fillId="0" borderId="0" xfId="0" applyNumberFormat="1" applyFont="1" applyBorder="1" applyAlignment="1">
      <alignment horizontal="center" vertical="top" wrapText="1"/>
    </xf>
    <xf numFmtId="164" fontId="1" fillId="0" borderId="12" xfId="0" applyNumberFormat="1" applyFont="1" applyBorder="1" applyAlignment="1">
      <alignment horizontal="center" vertical="top" wrapText="1"/>
    </xf>
    <xf numFmtId="164" fontId="6" fillId="5" borderId="34" xfId="0" applyNumberFormat="1" applyFont="1" applyFill="1" applyBorder="1" applyAlignment="1">
      <alignment horizontal="center" vertical="top" wrapText="1"/>
    </xf>
    <xf numFmtId="3" fontId="4" fillId="3" borderId="54" xfId="0" applyNumberFormat="1" applyFont="1" applyFill="1" applyBorder="1" applyAlignment="1">
      <alignment horizontal="center" vertical="top"/>
    </xf>
    <xf numFmtId="3" fontId="4" fillId="0" borderId="42" xfId="0" applyNumberFormat="1" applyFont="1" applyFill="1" applyBorder="1" applyAlignment="1">
      <alignment vertical="top" wrapText="1"/>
    </xf>
    <xf numFmtId="3" fontId="6" fillId="0" borderId="14" xfId="0" applyNumberFormat="1" applyFont="1" applyBorder="1" applyAlignment="1">
      <alignment horizontal="center" vertical="top"/>
    </xf>
    <xf numFmtId="3" fontId="3" fillId="0" borderId="14" xfId="0" applyNumberFormat="1" applyFont="1" applyBorder="1" applyAlignment="1">
      <alignment horizontal="center" vertical="top"/>
    </xf>
    <xf numFmtId="3" fontId="4" fillId="0" borderId="37" xfId="0" applyNumberFormat="1" applyFont="1" applyFill="1" applyBorder="1" applyAlignment="1">
      <alignment horizontal="center" vertical="center" textRotation="90" wrapText="1"/>
    </xf>
    <xf numFmtId="3" fontId="4" fillId="3" borderId="30" xfId="0" applyNumberFormat="1" applyFont="1" applyFill="1" applyBorder="1" applyAlignment="1">
      <alignment horizontal="center" vertical="top"/>
    </xf>
    <xf numFmtId="3" fontId="4" fillId="3" borderId="17" xfId="0" applyNumberFormat="1" applyFont="1" applyFill="1" applyBorder="1" applyAlignment="1">
      <alignment horizontal="center" vertical="top"/>
    </xf>
    <xf numFmtId="3" fontId="4" fillId="3" borderId="47" xfId="0" applyNumberFormat="1" applyFont="1" applyFill="1" applyBorder="1" applyAlignment="1">
      <alignment horizontal="center" vertical="top"/>
    </xf>
    <xf numFmtId="3" fontId="4" fillId="3" borderId="69" xfId="0" applyNumberFormat="1" applyFont="1" applyFill="1" applyBorder="1" applyAlignment="1">
      <alignment horizontal="center" vertical="top"/>
    </xf>
    <xf numFmtId="3" fontId="1" fillId="3" borderId="48" xfId="0" applyNumberFormat="1" applyFont="1" applyFill="1" applyBorder="1" applyAlignment="1">
      <alignment horizontal="center" vertical="top"/>
    </xf>
    <xf numFmtId="49" fontId="3" fillId="0" borderId="23" xfId="0" applyNumberFormat="1" applyFont="1" applyFill="1" applyBorder="1" applyAlignment="1">
      <alignment horizontal="center" vertical="top"/>
    </xf>
    <xf numFmtId="164" fontId="1" fillId="4" borderId="35" xfId="0" applyNumberFormat="1" applyFont="1" applyFill="1" applyBorder="1" applyAlignment="1">
      <alignment horizontal="center" vertical="top"/>
    </xf>
    <xf numFmtId="3" fontId="6" fillId="0" borderId="53" xfId="0" applyNumberFormat="1" applyFont="1" applyBorder="1" applyAlignment="1">
      <alignment horizontal="center" vertical="top"/>
    </xf>
    <xf numFmtId="3" fontId="2" fillId="0" borderId="49" xfId="0" applyNumberFormat="1" applyFont="1" applyBorder="1" applyAlignment="1">
      <alignment horizontal="center" vertical="center" wrapText="1"/>
    </xf>
    <xf numFmtId="3" fontId="4" fillId="0" borderId="51" xfId="0" applyNumberFormat="1" applyFont="1" applyFill="1" applyBorder="1" applyAlignment="1">
      <alignment horizontal="center" vertical="top" wrapText="1"/>
    </xf>
    <xf numFmtId="3" fontId="4" fillId="3" borderId="30" xfId="0" applyNumberFormat="1" applyFont="1" applyFill="1" applyBorder="1" applyAlignment="1">
      <alignment horizontal="left" vertical="top" wrapText="1"/>
    </xf>
    <xf numFmtId="49" fontId="6" fillId="0" borderId="45" xfId="0" applyNumberFormat="1" applyFont="1" applyBorder="1" applyAlignment="1">
      <alignment horizontal="center" vertical="top"/>
    </xf>
    <xf numFmtId="49" fontId="6" fillId="0" borderId="54" xfId="0" applyNumberFormat="1" applyFont="1" applyBorder="1" applyAlignment="1">
      <alignment horizontal="center" vertical="top"/>
    </xf>
    <xf numFmtId="164" fontId="3" fillId="2" borderId="9" xfId="0" applyNumberFormat="1" applyFont="1" applyFill="1" applyBorder="1" applyAlignment="1">
      <alignment horizontal="center" vertical="top"/>
    </xf>
    <xf numFmtId="164" fontId="1" fillId="0" borderId="37" xfId="0" applyNumberFormat="1" applyFont="1" applyBorder="1" applyAlignment="1">
      <alignment horizontal="center" vertical="top" wrapText="1"/>
    </xf>
    <xf numFmtId="164" fontId="1" fillId="0" borderId="30" xfId="0" applyNumberFormat="1" applyFont="1" applyBorder="1" applyAlignment="1">
      <alignment horizontal="center" vertical="top" wrapText="1"/>
    </xf>
    <xf numFmtId="164" fontId="1" fillId="0" borderId="42" xfId="0" applyNumberFormat="1" applyFont="1" applyBorder="1" applyAlignment="1">
      <alignment horizontal="center" vertical="top" wrapText="1"/>
    </xf>
    <xf numFmtId="164" fontId="1" fillId="0" borderId="41" xfId="0" applyNumberFormat="1" applyFont="1" applyBorder="1" applyAlignment="1">
      <alignment horizontal="center" vertical="top" wrapText="1"/>
    </xf>
    <xf numFmtId="164" fontId="6" fillId="5" borderId="8" xfId="0" applyNumberFormat="1" applyFont="1" applyFill="1" applyBorder="1" applyAlignment="1">
      <alignment horizontal="center" vertical="top" wrapText="1"/>
    </xf>
    <xf numFmtId="164" fontId="1" fillId="0" borderId="13" xfId="0" applyNumberFormat="1" applyFont="1" applyBorder="1" applyAlignment="1">
      <alignment horizontal="center" vertical="top" wrapText="1"/>
    </xf>
    <xf numFmtId="49" fontId="1" fillId="3" borderId="52" xfId="0" applyNumberFormat="1" applyFont="1" applyFill="1" applyBorder="1" applyAlignment="1">
      <alignment horizontal="center" vertical="top"/>
    </xf>
    <xf numFmtId="49" fontId="1" fillId="3" borderId="50" xfId="0" applyNumberFormat="1" applyFont="1" applyFill="1" applyBorder="1" applyAlignment="1">
      <alignment horizontal="center" vertical="top"/>
    </xf>
    <xf numFmtId="49" fontId="1" fillId="3" borderId="53" xfId="0" applyNumberFormat="1" applyFont="1" applyFill="1" applyBorder="1" applyAlignment="1">
      <alignment horizontal="center" vertical="top"/>
    </xf>
    <xf numFmtId="0" fontId="4" fillId="3" borderId="39" xfId="0" applyFont="1" applyFill="1" applyBorder="1" applyAlignment="1">
      <alignment horizontal="center" vertical="top" wrapText="1"/>
    </xf>
    <xf numFmtId="0" fontId="4" fillId="3" borderId="54" xfId="0" applyFont="1" applyFill="1" applyBorder="1" applyAlignment="1">
      <alignment horizontal="center" vertical="top" wrapText="1"/>
    </xf>
    <xf numFmtId="3" fontId="4" fillId="3" borderId="12" xfId="0" applyNumberFormat="1" applyFont="1" applyFill="1" applyBorder="1" applyAlignment="1">
      <alignment horizontal="center" vertical="top"/>
    </xf>
    <xf numFmtId="164" fontId="4" fillId="0" borderId="42" xfId="0" applyNumberFormat="1" applyFont="1" applyFill="1" applyBorder="1" applyAlignment="1">
      <alignment horizontal="center" vertical="top"/>
    </xf>
    <xf numFmtId="164" fontId="4" fillId="0" borderId="44" xfId="0" applyNumberFormat="1" applyFont="1" applyFill="1" applyBorder="1" applyAlignment="1">
      <alignment horizontal="center" vertical="top"/>
    </xf>
    <xf numFmtId="164" fontId="4" fillId="3" borderId="31" xfId="0" applyNumberFormat="1" applyFont="1" applyFill="1" applyBorder="1" applyAlignment="1">
      <alignment horizontal="center" vertical="top" wrapText="1"/>
    </xf>
    <xf numFmtId="164" fontId="4" fillId="3" borderId="44" xfId="0" applyNumberFormat="1" applyFont="1" applyFill="1" applyBorder="1" applyAlignment="1">
      <alignment horizontal="center" vertical="top"/>
    </xf>
    <xf numFmtId="3" fontId="1" fillId="3" borderId="48" xfId="0" applyNumberFormat="1" applyFont="1" applyFill="1" applyBorder="1" applyAlignment="1">
      <alignment vertical="top" wrapText="1"/>
    </xf>
    <xf numFmtId="164" fontId="1" fillId="4" borderId="18" xfId="0" applyNumberFormat="1" applyFont="1" applyFill="1" applyBorder="1" applyAlignment="1">
      <alignment horizontal="center" vertical="top"/>
    </xf>
    <xf numFmtId="164" fontId="1" fillId="3" borderId="31" xfId="0" applyNumberFormat="1" applyFont="1" applyFill="1" applyBorder="1" applyAlignment="1">
      <alignment horizontal="center" vertical="top"/>
    </xf>
    <xf numFmtId="164" fontId="1" fillId="4" borderId="6" xfId="0" applyNumberFormat="1" applyFont="1" applyFill="1" applyBorder="1" applyAlignment="1">
      <alignment horizontal="center" vertical="top"/>
    </xf>
    <xf numFmtId="164" fontId="1" fillId="4" borderId="15" xfId="0" applyNumberFormat="1" applyFont="1" applyFill="1" applyBorder="1" applyAlignment="1">
      <alignment horizontal="center" vertical="top"/>
    </xf>
    <xf numFmtId="164" fontId="1" fillId="0" borderId="15" xfId="0" applyNumberFormat="1" applyFont="1" applyFill="1" applyBorder="1" applyAlignment="1">
      <alignment horizontal="center" vertical="top"/>
    </xf>
    <xf numFmtId="164" fontId="4" fillId="4" borderId="15" xfId="0" applyNumberFormat="1" applyFont="1" applyFill="1" applyBorder="1" applyAlignment="1">
      <alignment horizontal="center" vertical="top" wrapText="1"/>
    </xf>
    <xf numFmtId="164" fontId="4" fillId="4" borderId="65" xfId="0" applyNumberFormat="1" applyFont="1" applyFill="1" applyBorder="1" applyAlignment="1">
      <alignment horizontal="center" vertical="top" wrapText="1"/>
    </xf>
    <xf numFmtId="164" fontId="1" fillId="4" borderId="19" xfId="0" applyNumberFormat="1" applyFont="1" applyFill="1" applyBorder="1" applyAlignment="1">
      <alignment horizontal="center" vertical="top"/>
    </xf>
    <xf numFmtId="164" fontId="1" fillId="3" borderId="15" xfId="0" applyNumberFormat="1" applyFont="1" applyFill="1" applyBorder="1" applyAlignment="1">
      <alignment horizontal="center" vertical="top"/>
    </xf>
    <xf numFmtId="3" fontId="1" fillId="0" borderId="41" xfId="0" applyNumberFormat="1" applyFont="1" applyBorder="1" applyAlignment="1">
      <alignment horizontal="center" vertical="top" textRotation="90"/>
    </xf>
    <xf numFmtId="3" fontId="1" fillId="0" borderId="39" xfId="0" applyNumberFormat="1" applyFont="1" applyBorder="1" applyAlignment="1">
      <alignment horizontal="center" vertical="top" textRotation="90"/>
    </xf>
    <xf numFmtId="164" fontId="6" fillId="5" borderId="42" xfId="0" applyNumberFormat="1" applyFont="1" applyFill="1" applyBorder="1" applyAlignment="1">
      <alignment horizontal="center" vertical="top"/>
    </xf>
    <xf numFmtId="164" fontId="6" fillId="5" borderId="44" xfId="0" applyNumberFormat="1" applyFont="1" applyFill="1" applyBorder="1" applyAlignment="1">
      <alignment horizontal="center" vertical="top"/>
    </xf>
    <xf numFmtId="164" fontId="6" fillId="5" borderId="31" xfId="0" applyNumberFormat="1" applyFont="1" applyFill="1" applyBorder="1" applyAlignment="1">
      <alignment horizontal="center" vertical="top"/>
    </xf>
    <xf numFmtId="3" fontId="6" fillId="0" borderId="13" xfId="0" applyNumberFormat="1" applyFont="1" applyFill="1" applyBorder="1" applyAlignment="1">
      <alignment horizontal="center" vertical="top"/>
    </xf>
    <xf numFmtId="164" fontId="4" fillId="4" borderId="6" xfId="0" applyNumberFormat="1" applyFont="1" applyFill="1" applyBorder="1" applyAlignment="1">
      <alignment horizontal="center" vertical="top" wrapText="1"/>
    </xf>
    <xf numFmtId="164" fontId="1" fillId="3" borderId="19" xfId="0" applyNumberFormat="1" applyFont="1" applyFill="1" applyBorder="1" applyAlignment="1">
      <alignment horizontal="center" vertical="top"/>
    </xf>
    <xf numFmtId="164" fontId="3" fillId="5" borderId="19" xfId="0" applyNumberFormat="1" applyFont="1" applyFill="1" applyBorder="1" applyAlignment="1">
      <alignment horizontal="center" vertical="top"/>
    </xf>
    <xf numFmtId="164" fontId="4" fillId="4" borderId="32" xfId="0" applyNumberFormat="1" applyFont="1" applyFill="1" applyBorder="1" applyAlignment="1">
      <alignment horizontal="center" vertical="top" wrapText="1"/>
    </xf>
    <xf numFmtId="164" fontId="1" fillId="0" borderId="30" xfId="0" applyNumberFormat="1" applyFont="1" applyFill="1" applyBorder="1" applyAlignment="1">
      <alignment horizontal="center" vertical="top"/>
    </xf>
    <xf numFmtId="164" fontId="1" fillId="3" borderId="32" xfId="0" applyNumberFormat="1" applyFont="1" applyFill="1" applyBorder="1" applyAlignment="1">
      <alignment horizontal="center" vertical="top" wrapText="1"/>
    </xf>
    <xf numFmtId="3" fontId="4" fillId="3" borderId="43" xfId="0" applyNumberFormat="1" applyFont="1" applyFill="1" applyBorder="1" applyAlignment="1">
      <alignment horizontal="center" vertical="top"/>
    </xf>
    <xf numFmtId="3" fontId="4" fillId="0" borderId="41" xfId="0" applyNumberFormat="1" applyFont="1" applyBorder="1" applyAlignment="1">
      <alignment horizontal="center" vertical="top" textRotation="90"/>
    </xf>
    <xf numFmtId="164" fontId="3" fillId="5" borderId="74" xfId="0" applyNumberFormat="1" applyFont="1" applyFill="1" applyBorder="1" applyAlignment="1">
      <alignment horizontal="center" vertical="top"/>
    </xf>
    <xf numFmtId="164" fontId="3" fillId="5" borderId="57" xfId="0" applyNumberFormat="1" applyFont="1" applyFill="1" applyBorder="1" applyAlignment="1">
      <alignment horizontal="center" vertical="top"/>
    </xf>
    <xf numFmtId="3" fontId="1" fillId="0" borderId="39" xfId="0" applyNumberFormat="1" applyFont="1" applyFill="1" applyBorder="1" applyAlignment="1">
      <alignment horizontal="center" vertical="top"/>
    </xf>
    <xf numFmtId="3" fontId="1" fillId="3" borderId="40" xfId="0" applyNumberFormat="1" applyFont="1" applyFill="1" applyBorder="1" applyAlignment="1">
      <alignment vertical="top" wrapText="1"/>
    </xf>
    <xf numFmtId="164" fontId="6" fillId="5" borderId="32" xfId="0" applyNumberFormat="1" applyFont="1" applyFill="1" applyBorder="1" applyAlignment="1">
      <alignment horizontal="center" vertical="top"/>
    </xf>
    <xf numFmtId="164" fontId="1" fillId="0" borderId="47" xfId="0" applyNumberFormat="1" applyFont="1" applyBorder="1" applyAlignment="1">
      <alignment horizontal="center" vertical="top" wrapText="1"/>
    </xf>
    <xf numFmtId="3" fontId="4" fillId="0" borderId="49" xfId="0" applyNumberFormat="1" applyFont="1" applyFill="1" applyBorder="1" applyAlignment="1">
      <alignment horizontal="center" vertical="top" wrapText="1"/>
    </xf>
    <xf numFmtId="164" fontId="1" fillId="3" borderId="32" xfId="0" applyNumberFormat="1" applyFont="1" applyFill="1" applyBorder="1" applyAlignment="1">
      <alignment horizontal="center" vertical="top"/>
    </xf>
    <xf numFmtId="164" fontId="4" fillId="3" borderId="32" xfId="0" applyNumberFormat="1" applyFont="1" applyFill="1" applyBorder="1" applyAlignment="1">
      <alignment horizontal="center" vertical="top" wrapText="1"/>
    </xf>
    <xf numFmtId="3" fontId="4" fillId="0" borderId="43" xfId="0" applyNumberFormat="1" applyFont="1" applyFill="1" applyBorder="1" applyAlignment="1">
      <alignment horizontal="center" vertical="top"/>
    </xf>
    <xf numFmtId="164" fontId="1" fillId="3" borderId="65" xfId="0" applyNumberFormat="1" applyFont="1" applyFill="1" applyBorder="1" applyAlignment="1">
      <alignment horizontal="center" vertical="top" wrapText="1"/>
    </xf>
    <xf numFmtId="3" fontId="4" fillId="3" borderId="41" xfId="0" applyNumberFormat="1" applyFont="1" applyFill="1" applyBorder="1" applyAlignment="1">
      <alignment vertical="top" wrapText="1"/>
    </xf>
    <xf numFmtId="3" fontId="4" fillId="0" borderId="2" xfId="0" applyNumberFormat="1" applyFont="1" applyBorder="1" applyAlignment="1">
      <alignment horizontal="center" vertical="top" textRotation="90"/>
    </xf>
    <xf numFmtId="3" fontId="3" fillId="0" borderId="66" xfId="0" applyNumberFormat="1" applyFont="1" applyBorder="1" applyAlignment="1">
      <alignment horizontal="center" vertical="top" wrapText="1"/>
    </xf>
    <xf numFmtId="164" fontId="4" fillId="4" borderId="29" xfId="0" applyNumberFormat="1" applyFont="1" applyFill="1" applyBorder="1" applyAlignment="1">
      <alignment horizontal="center" vertical="top" wrapText="1"/>
    </xf>
    <xf numFmtId="3" fontId="4" fillId="4" borderId="38" xfId="0" applyNumberFormat="1" applyFont="1" applyFill="1" applyBorder="1" applyAlignment="1">
      <alignment vertical="top" wrapText="1"/>
    </xf>
    <xf numFmtId="164" fontId="4" fillId="0" borderId="15" xfId="0" applyNumberFormat="1" applyFont="1" applyFill="1" applyBorder="1" applyAlignment="1">
      <alignment horizontal="center" vertical="top"/>
    </xf>
    <xf numFmtId="3" fontId="10" fillId="0" borderId="52" xfId="0" applyNumberFormat="1" applyFont="1" applyFill="1" applyBorder="1" applyAlignment="1">
      <alignment horizontal="center" vertical="center" textRotation="90" wrapText="1"/>
    </xf>
    <xf numFmtId="3" fontId="4" fillId="0" borderId="44" xfId="0" applyNumberFormat="1" applyFont="1" applyFill="1" applyBorder="1" applyAlignment="1">
      <alignment horizontal="center" vertical="top"/>
    </xf>
    <xf numFmtId="3" fontId="4" fillId="0" borderId="45" xfId="0" applyNumberFormat="1" applyFont="1" applyFill="1" applyBorder="1" applyAlignment="1">
      <alignment horizontal="center" vertical="top"/>
    </xf>
    <xf numFmtId="3" fontId="1" fillId="3" borderId="0" xfId="0" applyNumberFormat="1" applyFont="1" applyFill="1" applyBorder="1" applyAlignment="1">
      <alignment horizontal="center" vertical="top"/>
    </xf>
    <xf numFmtId="3" fontId="3" fillId="5" borderId="55" xfId="0" applyNumberFormat="1" applyFont="1" applyFill="1" applyBorder="1" applyAlignment="1">
      <alignment horizontal="center" vertical="top"/>
    </xf>
    <xf numFmtId="3" fontId="1" fillId="0" borderId="0" xfId="0" applyNumberFormat="1" applyFont="1" applyFill="1" applyBorder="1" applyAlignment="1">
      <alignment horizontal="center" vertical="top"/>
    </xf>
    <xf numFmtId="3" fontId="4" fillId="4" borderId="42" xfId="0" applyNumberFormat="1" applyFont="1" applyFill="1" applyBorder="1" applyAlignment="1">
      <alignment horizontal="center" vertical="top" wrapText="1"/>
    </xf>
    <xf numFmtId="3" fontId="3" fillId="5" borderId="42" xfId="0" applyNumberFormat="1" applyFont="1" applyFill="1" applyBorder="1" applyAlignment="1">
      <alignment horizontal="center" vertical="top" wrapText="1"/>
    </xf>
    <xf numFmtId="3" fontId="4" fillId="3" borderId="71" xfId="0" applyNumberFormat="1" applyFont="1" applyFill="1" applyBorder="1" applyAlignment="1">
      <alignment horizontal="center" vertical="top" wrapText="1"/>
    </xf>
    <xf numFmtId="3" fontId="4" fillId="0" borderId="23" xfId="0" applyNumberFormat="1" applyFont="1" applyFill="1" applyBorder="1" applyAlignment="1">
      <alignment horizontal="center" vertical="top" wrapText="1"/>
    </xf>
    <xf numFmtId="3" fontId="4" fillId="0" borderId="23" xfId="0" applyNumberFormat="1" applyFont="1" applyFill="1" applyBorder="1" applyAlignment="1">
      <alignment horizontal="center" vertical="top"/>
    </xf>
    <xf numFmtId="3" fontId="1" fillId="3" borderId="35" xfId="0" applyNumberFormat="1" applyFont="1" applyFill="1" applyBorder="1" applyAlignment="1">
      <alignment horizontal="center" vertical="top"/>
    </xf>
    <xf numFmtId="49" fontId="4" fillId="0" borderId="23" xfId="0" applyNumberFormat="1" applyFont="1" applyFill="1" applyBorder="1" applyAlignment="1">
      <alignment horizontal="center" vertical="top"/>
    </xf>
    <xf numFmtId="3" fontId="4" fillId="4" borderId="35" xfId="0" applyNumberFormat="1" applyFont="1" applyFill="1" applyBorder="1" applyAlignment="1">
      <alignment horizontal="center" vertical="top" wrapText="1"/>
    </xf>
    <xf numFmtId="3" fontId="4" fillId="0" borderId="31" xfId="0" applyNumberFormat="1" applyFont="1" applyBorder="1" applyAlignment="1">
      <alignment horizontal="center" vertical="top" wrapText="1"/>
    </xf>
    <xf numFmtId="0" fontId="4" fillId="0" borderId="71" xfId="0" applyFont="1" applyFill="1" applyBorder="1" applyAlignment="1">
      <alignment horizontal="center" vertical="top"/>
    </xf>
    <xf numFmtId="3" fontId="1" fillId="0" borderId="57" xfId="0" applyNumberFormat="1" applyFont="1" applyBorder="1" applyAlignment="1">
      <alignment horizontal="center" vertical="center" textRotation="90"/>
    </xf>
    <xf numFmtId="165" fontId="4" fillId="0" borderId="37" xfId="0" applyNumberFormat="1" applyFont="1" applyBorder="1" applyAlignment="1">
      <alignment horizontal="center" vertical="top" wrapText="1"/>
    </xf>
    <xf numFmtId="164" fontId="3" fillId="5" borderId="26" xfId="0" applyNumberFormat="1" applyFont="1" applyFill="1" applyBorder="1" applyAlignment="1">
      <alignment horizontal="center" vertical="top"/>
    </xf>
    <xf numFmtId="164" fontId="3" fillId="2" borderId="76" xfId="0" applyNumberFormat="1" applyFont="1" applyFill="1" applyBorder="1" applyAlignment="1">
      <alignment horizontal="center" vertical="top"/>
    </xf>
    <xf numFmtId="164" fontId="3" fillId="5" borderId="32" xfId="0" applyNumberFormat="1" applyFont="1" applyFill="1" applyBorder="1" applyAlignment="1">
      <alignment horizontal="center" vertical="top"/>
    </xf>
    <xf numFmtId="164" fontId="1" fillId="0" borderId="18" xfId="0" applyNumberFormat="1" applyFont="1" applyFill="1" applyBorder="1" applyAlignment="1">
      <alignment horizontal="center" vertical="top"/>
    </xf>
    <xf numFmtId="3" fontId="4" fillId="3" borderId="5" xfId="0" applyNumberFormat="1" applyFont="1" applyFill="1" applyBorder="1" applyAlignment="1">
      <alignment horizontal="center" vertical="top" wrapText="1"/>
    </xf>
    <xf numFmtId="3" fontId="1" fillId="3" borderId="61" xfId="0" applyNumberFormat="1" applyFont="1" applyFill="1" applyBorder="1" applyAlignment="1">
      <alignment horizontal="center" vertical="top"/>
    </xf>
    <xf numFmtId="49" fontId="1" fillId="3" borderId="54" xfId="0" applyNumberFormat="1" applyFont="1" applyFill="1" applyBorder="1" applyAlignment="1">
      <alignment horizontal="center" vertical="top"/>
    </xf>
    <xf numFmtId="3" fontId="4" fillId="4" borderId="61" xfId="0" applyNumberFormat="1" applyFont="1" applyFill="1" applyBorder="1" applyAlignment="1">
      <alignment horizontal="center" vertical="top" wrapText="1"/>
    </xf>
    <xf numFmtId="3" fontId="1" fillId="4" borderId="53" xfId="0" applyNumberFormat="1" applyFont="1" applyFill="1" applyBorder="1" applyAlignment="1">
      <alignment horizontal="center" vertical="top" wrapText="1"/>
    </xf>
    <xf numFmtId="3" fontId="4" fillId="0" borderId="45" xfId="0" applyNumberFormat="1" applyFont="1" applyBorder="1" applyAlignment="1">
      <alignment horizontal="center" vertical="top" wrapText="1"/>
    </xf>
    <xf numFmtId="3" fontId="4" fillId="0" borderId="54" xfId="0" applyNumberFormat="1" applyFont="1" applyBorder="1" applyAlignment="1">
      <alignment horizontal="center" vertical="top" wrapText="1"/>
    </xf>
    <xf numFmtId="3" fontId="3" fillId="0" borderId="54" xfId="0" applyNumberFormat="1" applyFont="1" applyFill="1" applyBorder="1" applyAlignment="1">
      <alignment horizontal="center" vertical="top"/>
    </xf>
    <xf numFmtId="3" fontId="3" fillId="0" borderId="60" xfId="0" applyNumberFormat="1" applyFont="1" applyFill="1" applyBorder="1" applyAlignment="1">
      <alignment horizontal="center" vertical="top"/>
    </xf>
    <xf numFmtId="3" fontId="4" fillId="0" borderId="46" xfId="0" applyNumberFormat="1" applyFont="1" applyFill="1" applyBorder="1" applyAlignment="1">
      <alignment horizontal="left" vertical="top" wrapText="1"/>
    </xf>
    <xf numFmtId="0" fontId="1" fillId="0" borderId="0" xfId="0" applyNumberFormat="1" applyFont="1" applyAlignment="1">
      <alignment horizontal="center" vertical="top"/>
    </xf>
    <xf numFmtId="3" fontId="4" fillId="3" borderId="45" xfId="0" applyNumberFormat="1" applyFont="1" applyFill="1" applyBorder="1" applyAlignment="1">
      <alignment horizontal="center" vertical="top" wrapText="1"/>
    </xf>
    <xf numFmtId="164" fontId="3" fillId="5" borderId="41" xfId="0" applyNumberFormat="1" applyFont="1" applyFill="1" applyBorder="1" applyAlignment="1">
      <alignment horizontal="center" vertical="top"/>
    </xf>
    <xf numFmtId="3" fontId="3" fillId="3" borderId="40" xfId="0" applyNumberFormat="1" applyFont="1" applyFill="1" applyBorder="1" applyAlignment="1">
      <alignment horizontal="center" vertical="top"/>
    </xf>
    <xf numFmtId="0" fontId="1" fillId="0" borderId="0" xfId="0" applyFont="1" applyBorder="1" applyAlignment="1">
      <alignment horizontal="center" vertical="top"/>
    </xf>
    <xf numFmtId="3" fontId="1" fillId="3" borderId="12" xfId="0" applyNumberFormat="1" applyFont="1" applyFill="1" applyBorder="1" applyAlignment="1">
      <alignment horizontal="center" vertical="top"/>
    </xf>
    <xf numFmtId="3" fontId="1" fillId="3" borderId="47" xfId="0" applyNumberFormat="1" applyFont="1" applyFill="1" applyBorder="1" applyAlignment="1">
      <alignment horizontal="center" vertical="top"/>
    </xf>
    <xf numFmtId="3" fontId="1" fillId="0" borderId="0" xfId="0" applyNumberFormat="1" applyFont="1" applyFill="1" applyBorder="1" applyAlignment="1">
      <alignment vertical="center" textRotation="90" wrapText="1"/>
    </xf>
    <xf numFmtId="3" fontId="6" fillId="0" borderId="5" xfId="0" applyNumberFormat="1" applyFont="1" applyBorder="1" applyAlignment="1">
      <alignment horizontal="center" vertical="top"/>
    </xf>
    <xf numFmtId="3" fontId="1" fillId="0" borderId="31" xfId="0" applyNumberFormat="1" applyFont="1" applyFill="1" applyBorder="1" applyAlignment="1">
      <alignment horizontal="center" vertical="top" wrapText="1"/>
    </xf>
    <xf numFmtId="3" fontId="4" fillId="0" borderId="75" xfId="0" applyNumberFormat="1" applyFont="1" applyFill="1" applyBorder="1" applyAlignment="1">
      <alignment horizontal="center" vertical="top"/>
    </xf>
    <xf numFmtId="164" fontId="3" fillId="5" borderId="0" xfId="0" applyNumberFormat="1" applyFont="1" applyFill="1" applyBorder="1" applyAlignment="1">
      <alignment horizontal="center" vertical="top"/>
    </xf>
    <xf numFmtId="164" fontId="3" fillId="5" borderId="69" xfId="0" applyNumberFormat="1" applyFont="1" applyFill="1" applyBorder="1" applyAlignment="1">
      <alignment horizontal="center" vertical="top"/>
    </xf>
    <xf numFmtId="3" fontId="4" fillId="4" borderId="41" xfId="0" applyNumberFormat="1" applyFont="1" applyFill="1" applyBorder="1" applyAlignment="1">
      <alignment vertical="top" wrapText="1"/>
    </xf>
    <xf numFmtId="3" fontId="1" fillId="4" borderId="49" xfId="0" applyNumberFormat="1" applyFont="1" applyFill="1" applyBorder="1" applyAlignment="1">
      <alignment vertical="top" wrapText="1"/>
    </xf>
    <xf numFmtId="3" fontId="1" fillId="4" borderId="51" xfId="0" applyNumberFormat="1" applyFont="1" applyFill="1" applyBorder="1" applyAlignment="1">
      <alignment horizontal="center" vertical="top" wrapText="1"/>
    </xf>
    <xf numFmtId="3" fontId="6" fillId="0" borderId="45" xfId="0" applyNumberFormat="1" applyFont="1" applyBorder="1" applyAlignment="1">
      <alignment horizontal="center" vertical="top"/>
    </xf>
    <xf numFmtId="3" fontId="1" fillId="0" borderId="31" xfId="0" applyNumberFormat="1" applyFont="1" applyBorder="1" applyAlignment="1">
      <alignment horizontal="center" vertical="top"/>
    </xf>
    <xf numFmtId="3" fontId="1" fillId="4" borderId="45" xfId="0" applyNumberFormat="1" applyFont="1" applyFill="1" applyBorder="1" applyAlignment="1">
      <alignment horizontal="center" vertical="top" wrapText="1"/>
    </xf>
    <xf numFmtId="49" fontId="4" fillId="0" borderId="71" xfId="0" applyNumberFormat="1" applyFont="1" applyFill="1" applyBorder="1" applyAlignment="1">
      <alignment horizontal="center" vertical="top"/>
    </xf>
    <xf numFmtId="49" fontId="4" fillId="0" borderId="14" xfId="0" applyNumberFormat="1" applyFont="1" applyFill="1" applyBorder="1" applyAlignment="1">
      <alignment horizontal="center" vertical="top"/>
    </xf>
    <xf numFmtId="3" fontId="4" fillId="3" borderId="14" xfId="0" applyNumberFormat="1" applyFont="1" applyFill="1" applyBorder="1" applyAlignment="1">
      <alignment horizontal="center" vertical="top"/>
    </xf>
    <xf numFmtId="164" fontId="4" fillId="3" borderId="31" xfId="0" applyNumberFormat="1" applyFont="1" applyFill="1" applyBorder="1" applyAlignment="1">
      <alignment horizontal="center" vertical="top"/>
    </xf>
    <xf numFmtId="3" fontId="1" fillId="3" borderId="18" xfId="0" applyNumberFormat="1" applyFont="1" applyFill="1" applyBorder="1" applyAlignment="1">
      <alignment horizontal="left" vertical="top" wrapText="1"/>
    </xf>
    <xf numFmtId="3" fontId="1" fillId="3" borderId="45" xfId="0" applyNumberFormat="1" applyFont="1" applyFill="1" applyBorder="1" applyAlignment="1">
      <alignment horizontal="center" vertical="top"/>
    </xf>
    <xf numFmtId="164" fontId="6" fillId="5" borderId="30" xfId="0" applyNumberFormat="1" applyFont="1" applyFill="1" applyBorder="1" applyAlignment="1">
      <alignment horizontal="center" vertical="top"/>
    </xf>
    <xf numFmtId="164" fontId="6" fillId="5" borderId="12" xfId="0" applyNumberFormat="1" applyFont="1" applyFill="1" applyBorder="1" applyAlignment="1">
      <alignment horizontal="center" vertical="top"/>
    </xf>
    <xf numFmtId="164" fontId="6" fillId="5" borderId="18" xfId="0" applyNumberFormat="1" applyFont="1" applyFill="1" applyBorder="1" applyAlignment="1">
      <alignment horizontal="center" vertical="top"/>
    </xf>
    <xf numFmtId="3" fontId="1" fillId="0" borderId="51" xfId="0" applyNumberFormat="1" applyFont="1" applyFill="1" applyBorder="1" applyAlignment="1">
      <alignment horizontal="center" vertical="top" wrapText="1"/>
    </xf>
    <xf numFmtId="3" fontId="1" fillId="0" borderId="53" xfId="0" applyNumberFormat="1" applyFont="1" applyFill="1" applyBorder="1" applyAlignment="1">
      <alignment horizontal="center" vertical="top" wrapText="1"/>
    </xf>
    <xf numFmtId="3" fontId="1" fillId="0" borderId="0" xfId="0" applyNumberFormat="1" applyFont="1" applyFill="1" applyBorder="1" applyAlignment="1">
      <alignment horizontal="center" vertical="top" wrapText="1"/>
    </xf>
    <xf numFmtId="3" fontId="1" fillId="0" borderId="54" xfId="0" applyNumberFormat="1" applyFont="1" applyFill="1" applyBorder="1" applyAlignment="1">
      <alignment horizontal="center" vertical="top" wrapText="1"/>
    </xf>
    <xf numFmtId="164" fontId="6" fillId="3" borderId="42" xfId="0" applyNumberFormat="1" applyFont="1" applyFill="1" applyBorder="1" applyAlignment="1">
      <alignment horizontal="center" vertical="top"/>
    </xf>
    <xf numFmtId="164" fontId="6" fillId="3" borderId="31" xfId="0" applyNumberFormat="1" applyFont="1" applyFill="1" applyBorder="1" applyAlignment="1">
      <alignment horizontal="center" vertical="top"/>
    </xf>
    <xf numFmtId="3" fontId="1" fillId="0" borderId="45" xfId="0" applyNumberFormat="1" applyFont="1" applyFill="1" applyBorder="1" applyAlignment="1">
      <alignment horizontal="center" vertical="top" wrapText="1"/>
    </xf>
    <xf numFmtId="164" fontId="4" fillId="3" borderId="45" xfId="0" applyNumberFormat="1" applyFont="1" applyFill="1" applyBorder="1" applyAlignment="1">
      <alignment horizontal="center" vertical="top" wrapText="1"/>
    </xf>
    <xf numFmtId="3" fontId="4" fillId="0" borderId="51" xfId="0" applyNumberFormat="1" applyFont="1" applyFill="1" applyBorder="1" applyAlignment="1">
      <alignment horizontal="center" vertical="top"/>
    </xf>
    <xf numFmtId="3" fontId="4" fillId="0" borderId="0" xfId="0" applyNumberFormat="1" applyFont="1" applyFill="1" applyBorder="1" applyAlignment="1">
      <alignment vertical="top" wrapText="1"/>
    </xf>
    <xf numFmtId="3" fontId="1" fillId="0" borderId="51" xfId="0" applyNumberFormat="1" applyFont="1" applyFill="1" applyBorder="1" applyAlignment="1">
      <alignment horizontal="center" vertical="top"/>
    </xf>
    <xf numFmtId="164" fontId="1" fillId="0" borderId="12" xfId="0" applyNumberFormat="1" applyFont="1" applyFill="1" applyBorder="1" applyAlignment="1">
      <alignment horizontal="center" vertical="top"/>
    </xf>
    <xf numFmtId="3" fontId="1" fillId="0" borderId="54" xfId="0" applyNumberFormat="1" applyFont="1" applyFill="1" applyBorder="1" applyAlignment="1">
      <alignment horizontal="center" vertical="top"/>
    </xf>
    <xf numFmtId="3" fontId="1" fillId="0" borderId="18" xfId="0" applyNumberFormat="1" applyFont="1" applyFill="1" applyBorder="1" applyAlignment="1">
      <alignment horizontal="left" vertical="top" wrapText="1"/>
    </xf>
    <xf numFmtId="3" fontId="1" fillId="0" borderId="12" xfId="0" applyNumberFormat="1" applyFont="1" applyFill="1" applyBorder="1" applyAlignment="1">
      <alignment horizontal="center" vertical="top"/>
    </xf>
    <xf numFmtId="3" fontId="1" fillId="0" borderId="47" xfId="0" applyNumberFormat="1" applyFont="1" applyFill="1" applyBorder="1" applyAlignment="1">
      <alignment horizontal="center" vertical="top"/>
    </xf>
    <xf numFmtId="165" fontId="1" fillId="0" borderId="18" xfId="0" applyNumberFormat="1" applyFont="1" applyBorder="1" applyAlignment="1">
      <alignment horizontal="left" vertical="top" wrapText="1"/>
    </xf>
    <xf numFmtId="2" fontId="1" fillId="3" borderId="12" xfId="0" applyNumberFormat="1" applyFont="1" applyFill="1" applyBorder="1" applyAlignment="1">
      <alignment horizontal="center" vertical="top"/>
    </xf>
    <xf numFmtId="2" fontId="1" fillId="3" borderId="47" xfId="0" applyNumberFormat="1" applyFont="1" applyFill="1" applyBorder="1" applyAlignment="1">
      <alignment horizontal="center" vertical="top"/>
    </xf>
    <xf numFmtId="164" fontId="4" fillId="0" borderId="31" xfId="0" applyNumberFormat="1" applyFont="1" applyFill="1" applyBorder="1" applyAlignment="1">
      <alignment horizontal="center" vertical="top"/>
    </xf>
    <xf numFmtId="49" fontId="4" fillId="0" borderId="12" xfId="0" applyNumberFormat="1" applyFont="1" applyFill="1" applyBorder="1" applyAlignment="1">
      <alignment horizontal="center" vertical="top" wrapText="1"/>
    </xf>
    <xf numFmtId="49" fontId="4" fillId="0" borderId="47" xfId="0" applyNumberFormat="1" applyFont="1" applyFill="1" applyBorder="1" applyAlignment="1">
      <alignment horizontal="center" vertical="top" wrapText="1"/>
    </xf>
    <xf numFmtId="164" fontId="4" fillId="3" borderId="12" xfId="0" applyNumberFormat="1" applyFont="1" applyFill="1" applyBorder="1" applyAlignment="1">
      <alignment horizontal="center" vertical="top" wrapText="1"/>
    </xf>
    <xf numFmtId="164" fontId="4" fillId="3" borderId="18" xfId="0" applyNumberFormat="1" applyFont="1" applyFill="1" applyBorder="1" applyAlignment="1">
      <alignment horizontal="center" vertical="top" wrapText="1"/>
    </xf>
    <xf numFmtId="3" fontId="1" fillId="3" borderId="0" xfId="0" applyNumberFormat="1" applyFont="1" applyFill="1" applyBorder="1" applyAlignment="1">
      <alignment horizontal="center" vertical="top" wrapText="1"/>
    </xf>
    <xf numFmtId="3" fontId="4" fillId="3" borderId="18" xfId="0" applyNumberFormat="1" applyFont="1" applyFill="1" applyBorder="1" applyAlignment="1">
      <alignment vertical="top" wrapText="1"/>
    </xf>
    <xf numFmtId="164" fontId="4" fillId="0" borderId="29" xfId="0" applyNumberFormat="1" applyFont="1" applyFill="1" applyBorder="1" applyAlignment="1">
      <alignment horizontal="center" vertical="top"/>
    </xf>
    <xf numFmtId="164" fontId="4" fillId="0" borderId="32" xfId="0" applyNumberFormat="1" applyFont="1" applyFill="1" applyBorder="1" applyAlignment="1">
      <alignment horizontal="center" vertical="top"/>
    </xf>
    <xf numFmtId="164" fontId="4" fillId="4" borderId="2" xfId="0" applyNumberFormat="1" applyFont="1" applyFill="1" applyBorder="1" applyAlignment="1">
      <alignment horizontal="center" vertical="top" wrapText="1"/>
    </xf>
    <xf numFmtId="3" fontId="4" fillId="0" borderId="51" xfId="0" applyNumberFormat="1" applyFont="1" applyFill="1" applyBorder="1" applyAlignment="1">
      <alignment vertical="top" wrapText="1"/>
    </xf>
    <xf numFmtId="164" fontId="1" fillId="0" borderId="6" xfId="0" applyNumberFormat="1" applyFont="1" applyFill="1" applyBorder="1" applyAlignment="1">
      <alignment horizontal="center" vertical="top"/>
    </xf>
    <xf numFmtId="3" fontId="1" fillId="0" borderId="35" xfId="0" applyNumberFormat="1" applyFont="1" applyFill="1" applyBorder="1" applyAlignment="1">
      <alignment horizontal="center" vertical="top"/>
    </xf>
    <xf numFmtId="3" fontId="1" fillId="0" borderId="61" xfId="0" applyNumberFormat="1" applyFont="1" applyFill="1" applyBorder="1" applyAlignment="1">
      <alignment horizontal="center" vertical="top" wrapText="1"/>
    </xf>
    <xf numFmtId="3" fontId="4" fillId="0" borderId="51" xfId="0" applyNumberFormat="1" applyFont="1" applyFill="1" applyBorder="1" applyAlignment="1">
      <alignment horizontal="left" vertical="top" wrapText="1"/>
    </xf>
    <xf numFmtId="1" fontId="4" fillId="0" borderId="68" xfId="0" applyNumberFormat="1" applyFont="1" applyFill="1" applyBorder="1" applyAlignment="1">
      <alignment horizontal="center" vertical="top"/>
    </xf>
    <xf numFmtId="1" fontId="4" fillId="0" borderId="47" xfId="0" applyNumberFormat="1" applyFont="1" applyFill="1" applyBorder="1" applyAlignment="1">
      <alignment horizontal="center" vertical="top"/>
    </xf>
    <xf numFmtId="1" fontId="4" fillId="0" borderId="0" xfId="0" applyNumberFormat="1" applyFont="1" applyFill="1" applyBorder="1" applyAlignment="1">
      <alignment horizontal="center" vertical="top"/>
    </xf>
    <xf numFmtId="1" fontId="4" fillId="0" borderId="54" xfId="0" applyNumberFormat="1" applyFont="1" applyFill="1" applyBorder="1" applyAlignment="1">
      <alignment horizontal="center" vertical="top"/>
    </xf>
    <xf numFmtId="3" fontId="4" fillId="0" borderId="35" xfId="0" applyNumberFormat="1" applyFont="1" applyFill="1" applyBorder="1" applyAlignment="1">
      <alignment horizontal="left" vertical="top" wrapText="1"/>
    </xf>
    <xf numFmtId="3" fontId="4" fillId="0" borderId="61" xfId="0" applyNumberFormat="1" applyFont="1" applyFill="1" applyBorder="1" applyAlignment="1">
      <alignment horizontal="center" vertical="top" wrapText="1"/>
    </xf>
    <xf numFmtId="3" fontId="4" fillId="0" borderId="27" xfId="0" applyNumberFormat="1" applyFont="1" applyFill="1" applyBorder="1" applyAlignment="1">
      <alignment horizontal="center" vertical="top"/>
    </xf>
    <xf numFmtId="3" fontId="4" fillId="0" borderId="28" xfId="0" applyNumberFormat="1" applyFont="1" applyFill="1" applyBorder="1" applyAlignment="1">
      <alignment horizontal="left" vertical="top" wrapText="1"/>
    </xf>
    <xf numFmtId="3" fontId="4" fillId="0" borderId="73" xfId="0" applyNumberFormat="1" applyFont="1" applyFill="1" applyBorder="1" applyAlignment="1">
      <alignment horizontal="center" vertical="top"/>
    </xf>
    <xf numFmtId="3" fontId="3" fillId="3" borderId="39" xfId="0" applyNumberFormat="1" applyFont="1" applyFill="1" applyBorder="1" applyAlignment="1">
      <alignment vertical="top" wrapText="1"/>
    </xf>
    <xf numFmtId="3" fontId="1" fillId="3" borderId="69" xfId="0" applyNumberFormat="1" applyFont="1" applyFill="1" applyBorder="1" applyAlignment="1">
      <alignment horizontal="center" vertical="top"/>
    </xf>
    <xf numFmtId="3" fontId="1" fillId="0" borderId="39" xfId="0" applyNumberFormat="1" applyFont="1" applyBorder="1" applyAlignment="1">
      <alignment horizontal="center" vertical="center" textRotation="90"/>
    </xf>
    <xf numFmtId="3" fontId="1" fillId="3" borderId="54" xfId="0" applyNumberFormat="1" applyFont="1" applyFill="1" applyBorder="1" applyAlignment="1">
      <alignment horizontal="center" vertical="top"/>
    </xf>
    <xf numFmtId="3" fontId="1" fillId="0" borderId="41" xfId="0" applyNumberFormat="1" applyFont="1" applyFill="1" applyBorder="1" applyAlignment="1">
      <alignment vertical="top" wrapText="1"/>
    </xf>
    <xf numFmtId="3" fontId="3" fillId="5" borderId="30" xfId="0" applyNumberFormat="1" applyFont="1" applyFill="1" applyBorder="1" applyAlignment="1">
      <alignment horizontal="center" vertical="top" wrapText="1"/>
    </xf>
    <xf numFmtId="3" fontId="6" fillId="5" borderId="42" xfId="0" applyNumberFormat="1" applyFont="1" applyFill="1" applyBorder="1" applyAlignment="1">
      <alignment horizontal="center" vertical="top" wrapText="1"/>
    </xf>
    <xf numFmtId="164" fontId="6" fillId="2" borderId="64" xfId="0" applyNumberFormat="1" applyFont="1" applyFill="1" applyBorder="1" applyAlignment="1">
      <alignment horizontal="center" vertical="top"/>
    </xf>
    <xf numFmtId="49" fontId="1" fillId="3" borderId="45" xfId="0" applyNumberFormat="1" applyFont="1" applyFill="1" applyBorder="1" applyAlignment="1">
      <alignment horizontal="center" vertical="top"/>
    </xf>
    <xf numFmtId="3" fontId="2" fillId="0" borderId="23" xfId="0" applyNumberFormat="1" applyFont="1" applyFill="1" applyBorder="1" applyAlignment="1">
      <alignment vertical="top"/>
    </xf>
    <xf numFmtId="3" fontId="19" fillId="0" borderId="66" xfId="0" applyNumberFormat="1" applyFont="1" applyFill="1" applyBorder="1" applyAlignment="1">
      <alignment horizontal="center" vertical="top"/>
    </xf>
    <xf numFmtId="3" fontId="19" fillId="0" borderId="54" xfId="0" applyNumberFormat="1" applyFont="1" applyFill="1" applyBorder="1" applyAlignment="1">
      <alignment horizontal="center" vertical="top"/>
    </xf>
    <xf numFmtId="3" fontId="19" fillId="0" borderId="2" xfId="0" applyNumberFormat="1" applyFont="1" applyFill="1" applyBorder="1" applyAlignment="1">
      <alignment horizontal="center" vertical="top"/>
    </xf>
    <xf numFmtId="3" fontId="19" fillId="0" borderId="39" xfId="0" applyNumberFormat="1" applyFont="1" applyFill="1" applyBorder="1" applyAlignment="1">
      <alignment horizontal="center" vertical="top"/>
    </xf>
    <xf numFmtId="3" fontId="19" fillId="0" borderId="73" xfId="0" applyNumberFormat="1" applyFont="1" applyFill="1" applyBorder="1" applyAlignment="1">
      <alignment horizontal="center" vertical="top"/>
    </xf>
    <xf numFmtId="3" fontId="19" fillId="0" borderId="14" xfId="0" applyNumberFormat="1" applyFont="1" applyFill="1" applyBorder="1" applyAlignment="1">
      <alignment horizontal="center" vertical="top"/>
    </xf>
    <xf numFmtId="165" fontId="1" fillId="0" borderId="51" xfId="0" applyNumberFormat="1" applyFont="1" applyBorder="1" applyAlignment="1">
      <alignment horizontal="left" vertical="top" wrapText="1"/>
    </xf>
    <xf numFmtId="49" fontId="1" fillId="3" borderId="13" xfId="0" applyNumberFormat="1" applyFont="1" applyFill="1" applyBorder="1" applyAlignment="1">
      <alignment horizontal="center" vertical="top"/>
    </xf>
    <xf numFmtId="3" fontId="1" fillId="3" borderId="54" xfId="0" applyNumberFormat="1" applyFont="1" applyFill="1" applyBorder="1" applyAlignment="1">
      <alignment horizontal="center" vertical="top" wrapText="1"/>
    </xf>
    <xf numFmtId="3" fontId="1" fillId="0" borderId="31" xfId="0" applyNumberFormat="1" applyFont="1" applyFill="1" applyBorder="1" applyAlignment="1">
      <alignment horizontal="left" vertical="top" wrapText="1"/>
    </xf>
    <xf numFmtId="49" fontId="17" fillId="0" borderId="43" xfId="0" applyNumberFormat="1" applyFont="1" applyFill="1" applyBorder="1" applyAlignment="1">
      <alignment horizontal="center" vertical="top" textRotation="90"/>
    </xf>
    <xf numFmtId="49" fontId="17" fillId="0" borderId="44" xfId="0" applyNumberFormat="1" applyFont="1" applyFill="1" applyBorder="1" applyAlignment="1">
      <alignment horizontal="center" vertical="top" textRotation="90"/>
    </xf>
    <xf numFmtId="49" fontId="17" fillId="0" borderId="45" xfId="0" applyNumberFormat="1" applyFont="1" applyFill="1" applyBorder="1" applyAlignment="1">
      <alignment horizontal="center" vertical="top" textRotation="90"/>
    </xf>
    <xf numFmtId="164" fontId="1" fillId="0" borderId="29" xfId="0" applyNumberFormat="1" applyFont="1" applyFill="1" applyBorder="1" applyAlignment="1">
      <alignment horizontal="center" vertical="top"/>
    </xf>
    <xf numFmtId="164" fontId="1" fillId="0" borderId="19" xfId="0" applyNumberFormat="1" applyFont="1" applyFill="1" applyBorder="1" applyAlignment="1">
      <alignment horizontal="center" vertical="top"/>
    </xf>
    <xf numFmtId="0" fontId="1" fillId="3" borderId="40" xfId="0" applyFont="1" applyFill="1" applyBorder="1" applyAlignment="1">
      <alignment horizontal="center" vertical="top"/>
    </xf>
    <xf numFmtId="164" fontId="1" fillId="3" borderId="30" xfId="0" applyNumberFormat="1" applyFont="1" applyFill="1" applyBorder="1" applyAlignment="1">
      <alignment horizontal="center" vertical="top" wrapText="1"/>
    </xf>
    <xf numFmtId="3" fontId="1" fillId="0" borderId="53" xfId="0" applyNumberFormat="1" applyFont="1" applyFill="1" applyBorder="1" applyAlignment="1">
      <alignment horizontal="center" vertical="top"/>
    </xf>
    <xf numFmtId="3" fontId="4" fillId="3" borderId="5" xfId="0" applyNumberFormat="1" applyFont="1" applyFill="1" applyBorder="1" applyAlignment="1">
      <alignment horizontal="center" vertical="top"/>
    </xf>
    <xf numFmtId="3" fontId="4" fillId="3" borderId="61" xfId="0" applyNumberFormat="1" applyFont="1" applyFill="1" applyBorder="1" applyAlignment="1">
      <alignment horizontal="center" vertical="top"/>
    </xf>
    <xf numFmtId="164" fontId="1" fillId="0" borderId="0" xfId="0" applyNumberFormat="1" applyFont="1" applyBorder="1" applyAlignment="1">
      <alignment horizontal="center" vertical="top"/>
    </xf>
    <xf numFmtId="164" fontId="7" fillId="0" borderId="8" xfId="0" applyNumberFormat="1" applyFont="1" applyBorder="1" applyAlignment="1">
      <alignment horizontal="center" vertical="center" wrapText="1"/>
    </xf>
    <xf numFmtId="3" fontId="1" fillId="3" borderId="41" xfId="0" applyNumberFormat="1" applyFont="1" applyFill="1" applyBorder="1" applyAlignment="1">
      <alignment vertical="top" wrapText="1"/>
    </xf>
    <xf numFmtId="3" fontId="1" fillId="3" borderId="42" xfId="0" applyNumberFormat="1" applyFont="1" applyFill="1" applyBorder="1" applyAlignment="1">
      <alignment vertical="top" wrapText="1"/>
    </xf>
    <xf numFmtId="3" fontId="1" fillId="3" borderId="62" xfId="0" applyNumberFormat="1" applyFont="1" applyFill="1" applyBorder="1" applyAlignment="1">
      <alignment vertical="top" wrapText="1"/>
    </xf>
    <xf numFmtId="3" fontId="4" fillId="3" borderId="43" xfId="0" applyNumberFormat="1" applyFont="1" applyFill="1" applyBorder="1" applyAlignment="1">
      <alignment horizontal="center" vertical="top" wrapText="1"/>
    </xf>
    <xf numFmtId="3" fontId="1" fillId="3" borderId="11" xfId="0" applyNumberFormat="1" applyFont="1" applyFill="1" applyBorder="1" applyAlignment="1">
      <alignment horizontal="center" vertical="top"/>
    </xf>
    <xf numFmtId="3" fontId="1" fillId="3" borderId="43" xfId="0" applyNumberFormat="1" applyFont="1" applyFill="1" applyBorder="1" applyAlignment="1">
      <alignment horizontal="center" vertical="top"/>
    </xf>
    <xf numFmtId="3" fontId="1" fillId="3" borderId="39" xfId="0" applyNumberFormat="1" applyFont="1" applyFill="1" applyBorder="1" applyAlignment="1">
      <alignment horizontal="center" vertical="top"/>
    </xf>
    <xf numFmtId="3" fontId="1" fillId="0" borderId="39" xfId="0" applyNumberFormat="1" applyFont="1" applyFill="1" applyBorder="1" applyAlignment="1">
      <alignment horizontal="center" vertical="top" wrapText="1"/>
    </xf>
    <xf numFmtId="3" fontId="4" fillId="0" borderId="59" xfId="0" applyNumberFormat="1" applyFont="1" applyFill="1" applyBorder="1" applyAlignment="1">
      <alignment horizontal="center" vertical="top" wrapText="1"/>
    </xf>
    <xf numFmtId="3" fontId="2" fillId="0" borderId="62" xfId="0" applyNumberFormat="1" applyFont="1" applyFill="1" applyBorder="1" applyAlignment="1">
      <alignment vertical="top"/>
    </xf>
    <xf numFmtId="3" fontId="1" fillId="0" borderId="40" xfId="0" applyNumberFormat="1" applyFont="1" applyFill="1" applyBorder="1" applyAlignment="1">
      <alignment horizontal="center" vertical="top" wrapText="1"/>
    </xf>
    <xf numFmtId="3" fontId="1" fillId="3" borderId="16" xfId="0" applyNumberFormat="1" applyFont="1" applyFill="1" applyBorder="1" applyAlignment="1">
      <alignment horizontal="center" vertical="top" wrapText="1"/>
    </xf>
    <xf numFmtId="3" fontId="4" fillId="3" borderId="62" xfId="0" applyNumberFormat="1" applyFont="1" applyFill="1" applyBorder="1" applyAlignment="1">
      <alignment vertical="top" wrapText="1"/>
    </xf>
    <xf numFmtId="0" fontId="4" fillId="0" borderId="62" xfId="0" applyFont="1" applyFill="1" applyBorder="1" applyAlignment="1">
      <alignment vertical="top" wrapText="1"/>
    </xf>
    <xf numFmtId="0" fontId="4" fillId="0" borderId="55" xfId="0" applyFont="1" applyFill="1" applyBorder="1" applyAlignment="1">
      <alignment vertical="top" wrapText="1"/>
    </xf>
    <xf numFmtId="0" fontId="1" fillId="3" borderId="37" xfId="0" applyFont="1" applyFill="1" applyBorder="1" applyAlignment="1">
      <alignment horizontal="left" vertical="top" wrapText="1"/>
    </xf>
    <xf numFmtId="3" fontId="1" fillId="3" borderId="36" xfId="0" applyNumberFormat="1" applyFont="1" applyFill="1" applyBorder="1" applyAlignment="1">
      <alignment horizontal="center" vertical="top"/>
    </xf>
    <xf numFmtId="3" fontId="1" fillId="0" borderId="52" xfId="0" applyNumberFormat="1" applyFont="1" applyFill="1" applyBorder="1" applyAlignment="1">
      <alignment horizontal="center" vertical="top"/>
    </xf>
    <xf numFmtId="2" fontId="1" fillId="3" borderId="11" xfId="0" applyNumberFormat="1" applyFont="1" applyFill="1" applyBorder="1" applyAlignment="1">
      <alignment horizontal="center" vertical="top"/>
    </xf>
    <xf numFmtId="3" fontId="1" fillId="0" borderId="11" xfId="0" applyNumberFormat="1" applyFont="1" applyFill="1" applyBorder="1" applyAlignment="1">
      <alignment horizontal="center" vertical="top"/>
    </xf>
    <xf numFmtId="49" fontId="1" fillId="3" borderId="39" xfId="0" applyNumberFormat="1" applyFont="1" applyFill="1" applyBorder="1" applyAlignment="1">
      <alignment horizontal="center" vertical="top"/>
    </xf>
    <xf numFmtId="49" fontId="4" fillId="0" borderId="11" xfId="0" applyNumberFormat="1" applyFont="1" applyFill="1" applyBorder="1" applyAlignment="1">
      <alignment horizontal="center" vertical="top" wrapText="1"/>
    </xf>
    <xf numFmtId="3" fontId="4" fillId="3" borderId="37" xfId="0" applyNumberFormat="1" applyFont="1" applyFill="1" applyBorder="1" applyAlignment="1">
      <alignment horizontal="center" vertical="top" wrapText="1"/>
    </xf>
    <xf numFmtId="49" fontId="4" fillId="0" borderId="49" xfId="0" applyNumberFormat="1" applyFont="1" applyFill="1" applyBorder="1" applyAlignment="1">
      <alignment horizontal="center" vertical="top"/>
    </xf>
    <xf numFmtId="1" fontId="4" fillId="0" borderId="11" xfId="0" applyNumberFormat="1" applyFont="1" applyFill="1" applyBorder="1" applyAlignment="1">
      <alignment horizontal="center" vertical="top"/>
    </xf>
    <xf numFmtId="1" fontId="4" fillId="0" borderId="39" xfId="0" applyNumberFormat="1" applyFont="1" applyFill="1" applyBorder="1" applyAlignment="1">
      <alignment horizontal="center" vertical="top"/>
    </xf>
    <xf numFmtId="3" fontId="4" fillId="0" borderId="36" xfId="0" applyNumberFormat="1" applyFont="1" applyFill="1" applyBorder="1" applyAlignment="1">
      <alignment horizontal="center" vertical="top" wrapText="1"/>
    </xf>
    <xf numFmtId="3" fontId="4" fillId="3" borderId="11" xfId="0" applyNumberFormat="1" applyFont="1" applyFill="1" applyBorder="1" applyAlignment="1">
      <alignment horizontal="center" vertical="top"/>
    </xf>
    <xf numFmtId="3" fontId="4" fillId="3" borderId="36" xfId="0" applyNumberFormat="1" applyFont="1" applyFill="1" applyBorder="1" applyAlignment="1">
      <alignment horizontal="center" vertical="top"/>
    </xf>
    <xf numFmtId="3" fontId="1" fillId="0" borderId="42" xfId="0" applyNumberFormat="1" applyFont="1" applyFill="1" applyBorder="1" applyAlignment="1">
      <alignment vertical="top" wrapText="1"/>
    </xf>
    <xf numFmtId="3" fontId="4" fillId="4" borderId="36" xfId="0" applyNumberFormat="1" applyFont="1" applyFill="1" applyBorder="1" applyAlignment="1">
      <alignment horizontal="center" vertical="top" wrapText="1"/>
    </xf>
    <xf numFmtId="3" fontId="1" fillId="4" borderId="43" xfId="0" applyNumberFormat="1" applyFont="1" applyFill="1" applyBorder="1" applyAlignment="1">
      <alignment horizontal="center" vertical="top" wrapText="1"/>
    </xf>
    <xf numFmtId="3" fontId="1" fillId="4" borderId="52" xfId="0" applyNumberFormat="1" applyFont="1" applyFill="1" applyBorder="1" applyAlignment="1">
      <alignment horizontal="center" vertical="top" wrapText="1"/>
    </xf>
    <xf numFmtId="164" fontId="4" fillId="0" borderId="19" xfId="0" applyNumberFormat="1" applyFont="1" applyFill="1" applyBorder="1" applyAlignment="1">
      <alignment horizontal="center" vertical="top"/>
    </xf>
    <xf numFmtId="164" fontId="4" fillId="3" borderId="65" xfId="0" applyNumberFormat="1" applyFont="1" applyFill="1" applyBorder="1" applyAlignment="1">
      <alignment horizontal="center" vertical="top"/>
    </xf>
    <xf numFmtId="164" fontId="4" fillId="3" borderId="32" xfId="0" applyNumberFormat="1" applyFont="1" applyFill="1" applyBorder="1" applyAlignment="1">
      <alignment horizontal="center" vertical="top"/>
    </xf>
    <xf numFmtId="164" fontId="6" fillId="5" borderId="19" xfId="0" applyNumberFormat="1" applyFont="1" applyFill="1" applyBorder="1" applyAlignment="1">
      <alignment horizontal="center" vertical="top"/>
    </xf>
    <xf numFmtId="164" fontId="4" fillId="3" borderId="15" xfId="0" applyNumberFormat="1" applyFont="1" applyFill="1" applyBorder="1" applyAlignment="1">
      <alignment horizontal="center" vertical="top"/>
    </xf>
    <xf numFmtId="3" fontId="3" fillId="0" borderId="54" xfId="0" applyNumberFormat="1" applyFont="1" applyBorder="1" applyAlignment="1">
      <alignment vertical="top"/>
    </xf>
    <xf numFmtId="3" fontId="1" fillId="3" borderId="16" xfId="0" applyNumberFormat="1" applyFont="1" applyFill="1" applyBorder="1" applyAlignment="1">
      <alignment horizontal="center" vertical="top"/>
    </xf>
    <xf numFmtId="3" fontId="1" fillId="0" borderId="16" xfId="0" applyNumberFormat="1" applyFont="1" applyBorder="1" applyAlignment="1">
      <alignment vertical="top" wrapText="1"/>
    </xf>
    <xf numFmtId="0" fontId="1" fillId="0" borderId="18" xfId="0" applyFont="1" applyFill="1" applyBorder="1" applyAlignment="1">
      <alignment horizontal="left" vertical="top" wrapText="1"/>
    </xf>
    <xf numFmtId="49" fontId="1" fillId="3" borderId="11" xfId="0" applyNumberFormat="1" applyFont="1" applyFill="1" applyBorder="1" applyAlignment="1">
      <alignment horizontal="center" vertical="top"/>
    </xf>
    <xf numFmtId="49" fontId="1" fillId="3" borderId="12" xfId="0" applyNumberFormat="1" applyFont="1" applyFill="1" applyBorder="1" applyAlignment="1">
      <alignment horizontal="center" vertical="top"/>
    </xf>
    <xf numFmtId="49" fontId="1" fillId="3" borderId="47" xfId="0" applyNumberFormat="1" applyFont="1" applyFill="1" applyBorder="1" applyAlignment="1">
      <alignment horizontal="center" vertical="top"/>
    </xf>
    <xf numFmtId="3" fontId="17" fillId="0" borderId="16" xfId="0" applyNumberFormat="1" applyFont="1" applyFill="1" applyBorder="1" applyAlignment="1">
      <alignment horizontal="center" vertical="top"/>
    </xf>
    <xf numFmtId="164" fontId="17" fillId="3" borderId="0" xfId="0" applyNumberFormat="1" applyFont="1" applyFill="1" applyBorder="1" applyAlignment="1">
      <alignment horizontal="center" vertical="top" wrapText="1"/>
    </xf>
    <xf numFmtId="3" fontId="4" fillId="0" borderId="70" xfId="0" applyNumberFormat="1" applyFont="1" applyFill="1" applyBorder="1" applyAlignment="1">
      <alignment horizontal="center" vertical="top"/>
    </xf>
    <xf numFmtId="0" fontId="4" fillId="0" borderId="30" xfId="0" applyFont="1" applyFill="1" applyBorder="1" applyAlignment="1">
      <alignment horizontal="left" vertical="top" wrapText="1"/>
    </xf>
    <xf numFmtId="0" fontId="4" fillId="3" borderId="43" xfId="0" applyFont="1" applyFill="1" applyBorder="1" applyAlignment="1">
      <alignment horizontal="center" vertical="top" wrapText="1"/>
    </xf>
    <xf numFmtId="3" fontId="4" fillId="3" borderId="31" xfId="0" applyNumberFormat="1" applyFont="1" applyFill="1" applyBorder="1" applyAlignment="1">
      <alignment horizontal="center" vertical="top" wrapText="1"/>
    </xf>
    <xf numFmtId="0" fontId="4" fillId="3" borderId="45" xfId="0" applyFont="1" applyFill="1" applyBorder="1" applyAlignment="1">
      <alignment horizontal="center" vertical="top" wrapText="1"/>
    </xf>
    <xf numFmtId="3" fontId="4" fillId="3" borderId="52" xfId="0" applyNumberFormat="1" applyFont="1" applyFill="1" applyBorder="1" applyAlignment="1">
      <alignment horizontal="center" vertical="top"/>
    </xf>
    <xf numFmtId="3" fontId="4" fillId="3" borderId="51" xfId="0" applyNumberFormat="1" applyFont="1" applyFill="1" applyBorder="1" applyAlignment="1">
      <alignment horizontal="center" vertical="top"/>
    </xf>
    <xf numFmtId="3" fontId="4" fillId="3" borderId="53" xfId="0" applyNumberFormat="1" applyFont="1" applyFill="1" applyBorder="1" applyAlignment="1">
      <alignment horizontal="center" vertical="top"/>
    </xf>
    <xf numFmtId="3" fontId="1" fillId="0" borderId="43" xfId="0" applyNumberFormat="1" applyFont="1" applyBorder="1" applyAlignment="1">
      <alignment horizontal="center" vertical="center" textRotation="90"/>
    </xf>
    <xf numFmtId="3" fontId="3" fillId="0" borderId="65" xfId="0" applyNumberFormat="1" applyFont="1" applyBorder="1" applyAlignment="1">
      <alignment horizontal="center" vertical="top" wrapText="1"/>
    </xf>
    <xf numFmtId="3" fontId="3" fillId="0" borderId="11" xfId="0" applyNumberFormat="1" applyFont="1" applyBorder="1" applyAlignment="1">
      <alignment horizontal="center" vertical="top" wrapText="1"/>
    </xf>
    <xf numFmtId="0" fontId="1" fillId="3" borderId="27" xfId="0" applyFont="1" applyFill="1" applyBorder="1" applyAlignment="1">
      <alignment vertical="top" wrapText="1"/>
    </xf>
    <xf numFmtId="0" fontId="1" fillId="0" borderId="18" xfId="0" applyFont="1" applyFill="1" applyBorder="1" applyAlignment="1">
      <alignment vertical="top" wrapText="1"/>
    </xf>
    <xf numFmtId="49" fontId="6" fillId="4" borderId="61" xfId="0" applyNumberFormat="1" applyFont="1" applyFill="1" applyBorder="1" applyAlignment="1">
      <alignment horizontal="center" vertical="top" wrapText="1"/>
    </xf>
    <xf numFmtId="0" fontId="1" fillId="0" borderId="51" xfId="0" applyFont="1" applyFill="1" applyBorder="1" applyAlignment="1">
      <alignment vertical="top" wrapText="1"/>
    </xf>
    <xf numFmtId="3" fontId="4" fillId="0" borderId="49" xfId="0" applyNumberFormat="1" applyFont="1" applyBorder="1" applyAlignment="1">
      <alignment horizontal="center" vertical="top"/>
    </xf>
    <xf numFmtId="3" fontId="4" fillId="0" borderId="71" xfId="0" applyNumberFormat="1" applyFont="1" applyBorder="1" applyAlignment="1">
      <alignment horizontal="center" vertical="top"/>
    </xf>
    <xf numFmtId="3" fontId="4" fillId="0" borderId="53" xfId="0" applyNumberFormat="1" applyFont="1" applyBorder="1" applyAlignment="1">
      <alignment horizontal="center" vertical="top"/>
    </xf>
    <xf numFmtId="0" fontId="4" fillId="3" borderId="12" xfId="0" applyFont="1" applyFill="1" applyBorder="1" applyAlignment="1">
      <alignment horizontal="center" vertical="top"/>
    </xf>
    <xf numFmtId="0" fontId="4" fillId="3" borderId="47" xfId="0" applyFont="1" applyFill="1" applyBorder="1" applyAlignment="1">
      <alignment horizontal="center" vertical="top"/>
    </xf>
    <xf numFmtId="3" fontId="4" fillId="3" borderId="37" xfId="0" applyNumberFormat="1" applyFont="1" applyFill="1" applyBorder="1" applyAlignment="1">
      <alignment horizontal="center" vertical="top"/>
    </xf>
    <xf numFmtId="164" fontId="4" fillId="3" borderId="37" xfId="0" applyNumberFormat="1" applyFont="1" applyFill="1" applyBorder="1" applyAlignment="1">
      <alignment horizontal="center" vertical="top" wrapText="1"/>
    </xf>
    <xf numFmtId="3" fontId="4" fillId="0" borderId="59" xfId="0" applyNumberFormat="1" applyFont="1" applyFill="1" applyBorder="1" applyAlignment="1">
      <alignment vertical="top"/>
    </xf>
    <xf numFmtId="3" fontId="4" fillId="0" borderId="23" xfId="0" applyNumberFormat="1" applyFont="1" applyFill="1" applyBorder="1" applyAlignment="1">
      <alignment vertical="top"/>
    </xf>
    <xf numFmtId="3" fontId="4" fillId="0" borderId="60" xfId="0" applyNumberFormat="1" applyFont="1" applyFill="1" applyBorder="1" applyAlignment="1">
      <alignment vertical="top"/>
    </xf>
    <xf numFmtId="164" fontId="6" fillId="3" borderId="41" xfId="0" applyNumberFormat="1" applyFont="1" applyFill="1" applyBorder="1" applyAlignment="1">
      <alignment horizontal="center" vertical="top"/>
    </xf>
    <xf numFmtId="164" fontId="6" fillId="3" borderId="13" xfId="0" applyNumberFormat="1" applyFont="1" applyFill="1" applyBorder="1" applyAlignment="1">
      <alignment horizontal="center" vertical="top"/>
    </xf>
    <xf numFmtId="164" fontId="6" fillId="3" borderId="0" xfId="0" applyNumberFormat="1" applyFont="1" applyFill="1" applyBorder="1" applyAlignment="1">
      <alignment horizontal="center" vertical="top"/>
    </xf>
    <xf numFmtId="3" fontId="3" fillId="3" borderId="52" xfId="0" applyNumberFormat="1" applyFont="1" applyFill="1" applyBorder="1" applyAlignment="1">
      <alignment vertical="top" wrapText="1"/>
    </xf>
    <xf numFmtId="3" fontId="1" fillId="4" borderId="41" xfId="0" applyNumberFormat="1" applyFont="1" applyFill="1" applyBorder="1" applyAlignment="1">
      <alignment horizontal="center" vertical="top" wrapText="1"/>
    </xf>
    <xf numFmtId="164" fontId="4" fillId="3" borderId="65" xfId="0" applyNumberFormat="1" applyFont="1" applyFill="1" applyBorder="1" applyAlignment="1">
      <alignment horizontal="center" vertical="top" wrapText="1"/>
    </xf>
    <xf numFmtId="3" fontId="3" fillId="7" borderId="33" xfId="0" applyNumberFormat="1" applyFont="1" applyFill="1" applyBorder="1" applyAlignment="1">
      <alignment horizontal="center" vertical="top" wrapText="1"/>
    </xf>
    <xf numFmtId="3" fontId="3" fillId="7" borderId="33" xfId="0" applyNumberFormat="1" applyFont="1" applyFill="1" applyBorder="1" applyAlignment="1">
      <alignment horizontal="center" vertical="top"/>
    </xf>
    <xf numFmtId="3" fontId="3" fillId="7" borderId="8" xfId="0" applyNumberFormat="1" applyFont="1" applyFill="1" applyBorder="1" applyAlignment="1">
      <alignment horizontal="center" vertical="top"/>
    </xf>
    <xf numFmtId="3" fontId="3" fillId="7" borderId="41" xfId="0" applyNumberFormat="1" applyFont="1" applyFill="1" applyBorder="1" applyAlignment="1">
      <alignment horizontal="center" vertical="top"/>
    </xf>
    <xf numFmtId="3" fontId="3" fillId="7" borderId="62" xfId="0" applyNumberFormat="1" applyFont="1" applyFill="1" applyBorder="1" applyAlignment="1">
      <alignment horizontal="center" vertical="top"/>
    </xf>
    <xf numFmtId="3" fontId="3" fillId="7" borderId="36" xfId="0" applyNumberFormat="1" applyFont="1" applyFill="1" applyBorder="1" applyAlignment="1">
      <alignment horizontal="center" vertical="top" wrapText="1"/>
    </xf>
    <xf numFmtId="3" fontId="3" fillId="7" borderId="39" xfId="0" applyNumberFormat="1" applyFont="1" applyFill="1" applyBorder="1" applyAlignment="1">
      <alignment horizontal="center" vertical="top" wrapText="1"/>
    </xf>
    <xf numFmtId="3" fontId="1" fillId="7" borderId="39" xfId="0" applyNumberFormat="1" applyFont="1" applyFill="1" applyBorder="1" applyAlignment="1">
      <alignment horizontal="center" vertical="top"/>
    </xf>
    <xf numFmtId="3" fontId="3" fillId="7" borderId="23" xfId="0" applyNumberFormat="1" applyFont="1" applyFill="1" applyBorder="1" applyAlignment="1">
      <alignment horizontal="center" vertical="top"/>
    </xf>
    <xf numFmtId="164" fontId="3" fillId="7" borderId="9" xfId="0" applyNumberFormat="1" applyFont="1" applyFill="1" applyBorder="1" applyAlignment="1">
      <alignment horizontal="center" vertical="top"/>
    </xf>
    <xf numFmtId="3" fontId="3" fillId="8" borderId="33" xfId="0" applyNumberFormat="1" applyFont="1" applyFill="1" applyBorder="1" applyAlignment="1">
      <alignment horizontal="center" vertical="top"/>
    </xf>
    <xf numFmtId="164" fontId="3" fillId="8" borderId="1" xfId="0" applyNumberFormat="1" applyFont="1" applyFill="1" applyBorder="1" applyAlignment="1">
      <alignment horizontal="center" vertical="top" wrapText="1"/>
    </xf>
    <xf numFmtId="164" fontId="6" fillId="8" borderId="8" xfId="0" applyNumberFormat="1" applyFont="1" applyFill="1" applyBorder="1" applyAlignment="1">
      <alignment horizontal="center" vertical="top" wrapText="1"/>
    </xf>
    <xf numFmtId="164" fontId="3" fillId="7" borderId="64" xfId="0" applyNumberFormat="1" applyFont="1" applyFill="1" applyBorder="1" applyAlignment="1">
      <alignment horizontal="center" vertical="top"/>
    </xf>
    <xf numFmtId="164" fontId="3" fillId="7" borderId="8" xfId="0" applyNumberFormat="1" applyFont="1" applyFill="1" applyBorder="1" applyAlignment="1">
      <alignment horizontal="center" vertical="top"/>
    </xf>
    <xf numFmtId="164" fontId="3" fillId="7" borderId="34" xfId="0" applyNumberFormat="1" applyFont="1" applyFill="1" applyBorder="1" applyAlignment="1">
      <alignment horizontal="center" vertical="top"/>
    </xf>
    <xf numFmtId="164" fontId="3" fillId="8" borderId="23" xfId="0" applyNumberFormat="1" applyFont="1" applyFill="1" applyBorder="1" applyAlignment="1">
      <alignment horizontal="center" vertical="top" wrapText="1"/>
    </xf>
    <xf numFmtId="164" fontId="3" fillId="8" borderId="62" xfId="0" applyNumberFormat="1" applyFont="1" applyFill="1" applyBorder="1" applyAlignment="1">
      <alignment horizontal="center" vertical="top" wrapText="1"/>
    </xf>
    <xf numFmtId="164" fontId="3" fillId="8" borderId="22" xfId="0" applyNumberFormat="1" applyFont="1" applyFill="1" applyBorder="1" applyAlignment="1">
      <alignment horizontal="center" vertical="top" wrapText="1"/>
    </xf>
    <xf numFmtId="164" fontId="6" fillId="8" borderId="34" xfId="0" applyNumberFormat="1" applyFont="1" applyFill="1" applyBorder="1" applyAlignment="1">
      <alignment horizontal="center" vertical="top" wrapText="1"/>
    </xf>
    <xf numFmtId="164" fontId="6" fillId="3" borderId="44" xfId="0" applyNumberFormat="1" applyFont="1" applyFill="1" applyBorder="1" applyAlignment="1">
      <alignment horizontal="center" vertical="top"/>
    </xf>
    <xf numFmtId="164" fontId="1" fillId="0" borderId="13" xfId="0" applyNumberFormat="1" applyFont="1" applyBorder="1" applyAlignment="1">
      <alignment horizontal="center" vertical="top"/>
    </xf>
    <xf numFmtId="164" fontId="17" fillId="3" borderId="13" xfId="0" applyNumberFormat="1" applyFont="1" applyFill="1" applyBorder="1" applyAlignment="1">
      <alignment horizontal="center" vertical="top" wrapText="1"/>
    </xf>
    <xf numFmtId="164" fontId="7" fillId="0" borderId="9" xfId="0" applyNumberFormat="1" applyFont="1" applyBorder="1" applyAlignment="1">
      <alignment horizontal="center" vertical="center" wrapText="1"/>
    </xf>
    <xf numFmtId="164" fontId="7" fillId="0" borderId="34" xfId="0" applyNumberFormat="1" applyFont="1" applyBorder="1" applyAlignment="1">
      <alignment horizontal="center" vertical="center" wrapText="1"/>
    </xf>
    <xf numFmtId="164" fontId="1" fillId="4" borderId="37" xfId="0" applyNumberFormat="1" applyFont="1" applyFill="1" applyBorder="1" applyAlignment="1">
      <alignment horizontal="center" vertical="top" wrapText="1"/>
    </xf>
    <xf numFmtId="164" fontId="1" fillId="0" borderId="0" xfId="0" applyNumberFormat="1" applyFont="1" applyAlignment="1">
      <alignment horizontal="center" vertical="top"/>
    </xf>
    <xf numFmtId="164" fontId="6" fillId="5" borderId="55" xfId="0" applyNumberFormat="1" applyFont="1" applyFill="1" applyBorder="1" applyAlignment="1">
      <alignment horizontal="center" vertical="top" wrapText="1"/>
    </xf>
    <xf numFmtId="164" fontId="6" fillId="5" borderId="56" xfId="0" applyNumberFormat="1" applyFont="1" applyFill="1" applyBorder="1" applyAlignment="1">
      <alignment horizontal="center" vertical="top" wrapText="1"/>
    </xf>
    <xf numFmtId="164" fontId="4" fillId="0" borderId="37" xfId="0" applyNumberFormat="1" applyFont="1" applyBorder="1" applyAlignment="1">
      <alignment horizontal="center" vertical="top" wrapText="1"/>
    </xf>
    <xf numFmtId="164" fontId="4" fillId="0" borderId="35" xfId="0" applyNumberFormat="1" applyFont="1" applyBorder="1" applyAlignment="1">
      <alignment horizontal="center" vertical="top" wrapText="1"/>
    </xf>
    <xf numFmtId="164" fontId="4" fillId="0" borderId="4" xfId="0" applyNumberFormat="1" applyFont="1" applyBorder="1" applyAlignment="1">
      <alignment horizontal="center" vertical="top" wrapText="1"/>
    </xf>
    <xf numFmtId="164" fontId="4" fillId="0" borderId="42" xfId="0" applyNumberFormat="1" applyFont="1" applyBorder="1" applyAlignment="1">
      <alignment horizontal="center" vertical="top" wrapText="1"/>
    </xf>
    <xf numFmtId="164" fontId="1" fillId="4" borderId="49" xfId="0" applyNumberFormat="1" applyFont="1" applyFill="1" applyBorder="1" applyAlignment="1">
      <alignment horizontal="center" vertical="top" wrapText="1"/>
    </xf>
    <xf numFmtId="164" fontId="3" fillId="5" borderId="21" xfId="0" applyNumberFormat="1" applyFont="1" applyFill="1" applyBorder="1" applyAlignment="1">
      <alignment horizontal="center" vertical="top" wrapText="1"/>
    </xf>
    <xf numFmtId="164" fontId="1" fillId="0" borderId="15" xfId="0" applyNumberFormat="1" applyFont="1" applyBorder="1" applyAlignment="1">
      <alignment horizontal="center" vertical="top"/>
    </xf>
    <xf numFmtId="164" fontId="1" fillId="4" borderId="13" xfId="0" applyNumberFormat="1" applyFont="1" applyFill="1" applyBorder="1" applyAlignment="1">
      <alignment horizontal="center" vertical="top" wrapText="1"/>
    </xf>
    <xf numFmtId="164" fontId="1" fillId="4" borderId="15" xfId="0" applyNumberFormat="1" applyFont="1" applyFill="1" applyBorder="1" applyAlignment="1">
      <alignment horizontal="center" vertical="top" wrapText="1"/>
    </xf>
    <xf numFmtId="164" fontId="1" fillId="4" borderId="50" xfId="0" applyNumberFormat="1" applyFont="1" applyFill="1" applyBorder="1" applyAlignment="1">
      <alignment horizontal="center" vertical="top" wrapText="1"/>
    </xf>
    <xf numFmtId="164" fontId="1" fillId="4" borderId="51" xfId="0" applyNumberFormat="1" applyFont="1" applyFill="1" applyBorder="1" applyAlignment="1">
      <alignment horizontal="center" vertical="top" wrapText="1"/>
    </xf>
    <xf numFmtId="164" fontId="1" fillId="4" borderId="65" xfId="0" applyNumberFormat="1" applyFont="1" applyFill="1" applyBorder="1" applyAlignment="1">
      <alignment horizontal="center" vertical="top" wrapText="1"/>
    </xf>
    <xf numFmtId="164" fontId="1" fillId="3" borderId="0" xfId="0" applyNumberFormat="1" applyFont="1" applyFill="1" applyBorder="1" applyAlignment="1">
      <alignment horizontal="center" vertical="center"/>
    </xf>
    <xf numFmtId="164" fontId="1" fillId="3" borderId="13" xfId="0" applyNumberFormat="1" applyFont="1" applyFill="1" applyBorder="1" applyAlignment="1">
      <alignment horizontal="center" vertical="center"/>
    </xf>
    <xf numFmtId="164" fontId="6" fillId="5" borderId="21" xfId="0" applyNumberFormat="1" applyFont="1" applyFill="1" applyBorder="1" applyAlignment="1">
      <alignment horizontal="center" vertical="top" wrapText="1"/>
    </xf>
    <xf numFmtId="164" fontId="4" fillId="0" borderId="44" xfId="0" applyNumberFormat="1" applyFont="1" applyBorder="1" applyAlignment="1">
      <alignment horizontal="center" vertical="top" wrapText="1"/>
    </xf>
    <xf numFmtId="164" fontId="4" fillId="0" borderId="31" xfId="0" applyNumberFormat="1" applyFont="1" applyBorder="1" applyAlignment="1">
      <alignment horizontal="center" vertical="top" wrapText="1"/>
    </xf>
    <xf numFmtId="164" fontId="1" fillId="0" borderId="42" xfId="0" applyNumberFormat="1" applyFont="1" applyBorder="1" applyAlignment="1">
      <alignment horizontal="center" vertical="top"/>
    </xf>
    <xf numFmtId="164" fontId="1" fillId="0" borderId="44" xfId="0" applyNumberFormat="1" applyFont="1" applyBorder="1" applyAlignment="1">
      <alignment horizontal="center" vertical="top"/>
    </xf>
    <xf numFmtId="164" fontId="1" fillId="0" borderId="32" xfId="0" applyNumberFormat="1" applyFont="1" applyBorder="1" applyAlignment="1">
      <alignment horizontal="center" vertical="top"/>
    </xf>
    <xf numFmtId="164" fontId="1" fillId="0" borderId="41" xfId="0" applyNumberFormat="1" applyFont="1" applyBorder="1" applyAlignment="1">
      <alignment horizontal="center" vertical="top"/>
    </xf>
    <xf numFmtId="0" fontId="1" fillId="0" borderId="51" xfId="0" applyFont="1" applyFill="1" applyBorder="1" applyAlignment="1">
      <alignment horizontal="left" vertical="top" wrapText="1"/>
    </xf>
    <xf numFmtId="3" fontId="4" fillId="3" borderId="0" xfId="0" applyNumberFormat="1" applyFont="1" applyFill="1" applyBorder="1" applyAlignment="1">
      <alignment horizontal="center" vertical="top" wrapText="1"/>
    </xf>
    <xf numFmtId="3" fontId="1" fillId="0" borderId="27" xfId="0" applyNumberFormat="1" applyFont="1" applyFill="1" applyBorder="1" applyAlignment="1">
      <alignment horizontal="center" vertical="top" textRotation="180" wrapText="1"/>
    </xf>
    <xf numFmtId="3" fontId="4" fillId="4" borderId="41" xfId="0" applyNumberFormat="1" applyFont="1" applyFill="1" applyBorder="1" applyAlignment="1">
      <alignment horizontal="center" vertical="top" wrapText="1"/>
    </xf>
    <xf numFmtId="3" fontId="4" fillId="4" borderId="27" xfId="0" applyNumberFormat="1" applyFont="1" applyFill="1" applyBorder="1" applyAlignment="1">
      <alignment horizontal="center" vertical="top" wrapText="1"/>
    </xf>
    <xf numFmtId="3" fontId="3" fillId="0" borderId="54" xfId="0" applyNumberFormat="1" applyFont="1" applyBorder="1" applyAlignment="1">
      <alignment horizontal="center" vertical="top"/>
    </xf>
    <xf numFmtId="3" fontId="4" fillId="3" borderId="49" xfId="0" applyNumberFormat="1" applyFont="1" applyFill="1" applyBorder="1" applyAlignment="1">
      <alignment horizontal="left" vertical="top" wrapText="1"/>
    </xf>
    <xf numFmtId="3" fontId="4" fillId="0" borderId="39" xfId="0" applyNumberFormat="1" applyFont="1" applyFill="1" applyBorder="1" applyAlignment="1">
      <alignment horizontal="center" vertical="top" wrapText="1"/>
    </xf>
    <xf numFmtId="3" fontId="4" fillId="0" borderId="52" xfId="0" applyNumberFormat="1" applyFont="1" applyFill="1" applyBorder="1" applyAlignment="1">
      <alignment horizontal="center" vertical="top" wrapText="1"/>
    </xf>
    <xf numFmtId="3" fontId="4" fillId="0" borderId="71" xfId="0" applyNumberFormat="1" applyFont="1" applyFill="1" applyBorder="1" applyAlignment="1">
      <alignment horizontal="center" vertical="top" wrapText="1"/>
    </xf>
    <xf numFmtId="3" fontId="4" fillId="0" borderId="41" xfId="0" applyNumberFormat="1" applyFont="1" applyFill="1" applyBorder="1" applyAlignment="1">
      <alignment horizontal="left" vertical="top" wrapText="1"/>
    </xf>
    <xf numFmtId="3" fontId="3" fillId="2" borderId="13" xfId="0" applyNumberFormat="1" applyFont="1" applyFill="1" applyBorder="1" applyAlignment="1">
      <alignment horizontal="center" vertical="top"/>
    </xf>
    <xf numFmtId="3" fontId="4" fillId="3" borderId="42" xfId="0" applyNumberFormat="1" applyFont="1" applyFill="1" applyBorder="1" applyAlignment="1">
      <alignment horizontal="left" vertical="top" wrapText="1"/>
    </xf>
    <xf numFmtId="3" fontId="3" fillId="7" borderId="39" xfId="0" applyNumberFormat="1" applyFont="1" applyFill="1" applyBorder="1" applyAlignment="1">
      <alignment horizontal="center" vertical="top"/>
    </xf>
    <xf numFmtId="3" fontId="1" fillId="3" borderId="42" xfId="0" applyNumberFormat="1" applyFont="1" applyFill="1" applyBorder="1" applyAlignment="1">
      <alignment horizontal="left" vertical="top" wrapText="1"/>
    </xf>
    <xf numFmtId="3" fontId="4" fillId="0" borderId="49" xfId="0" applyNumberFormat="1" applyFont="1" applyFill="1" applyBorder="1" applyAlignment="1">
      <alignment horizontal="center" vertical="center" textRotation="90" wrapText="1"/>
    </xf>
    <xf numFmtId="3" fontId="3" fillId="7" borderId="59" xfId="0" applyNumberFormat="1" applyFont="1" applyFill="1" applyBorder="1" applyAlignment="1">
      <alignment horizontal="center" vertical="top"/>
    </xf>
    <xf numFmtId="3" fontId="3" fillId="2" borderId="22" xfId="0" applyNumberFormat="1" applyFont="1" applyFill="1" applyBorder="1" applyAlignment="1">
      <alignment horizontal="center" vertical="top"/>
    </xf>
    <xf numFmtId="49" fontId="3" fillId="0" borderId="13" xfId="0" applyNumberFormat="1" applyFont="1" applyBorder="1" applyAlignment="1">
      <alignment horizontal="center" vertical="top" wrapText="1"/>
    </xf>
    <xf numFmtId="49" fontId="3" fillId="0" borderId="22" xfId="0" applyNumberFormat="1" applyFont="1" applyBorder="1" applyAlignment="1">
      <alignment horizontal="center" vertical="top" wrapText="1"/>
    </xf>
    <xf numFmtId="3" fontId="4" fillId="3" borderId="16" xfId="0" applyNumberFormat="1" applyFont="1" applyFill="1" applyBorder="1" applyAlignment="1">
      <alignment horizontal="left" vertical="top" wrapText="1"/>
    </xf>
    <xf numFmtId="3" fontId="3" fillId="0" borderId="54" xfId="0" applyNumberFormat="1" applyFont="1" applyFill="1" applyBorder="1" applyAlignment="1">
      <alignment horizontal="center" vertical="top" wrapText="1"/>
    </xf>
    <xf numFmtId="3" fontId="3" fillId="0" borderId="60" xfId="0" applyNumberFormat="1" applyFont="1" applyFill="1" applyBorder="1" applyAlignment="1">
      <alignment horizontal="center" vertical="top" wrapText="1"/>
    </xf>
    <xf numFmtId="3" fontId="1" fillId="3" borderId="16" xfId="0" applyNumberFormat="1" applyFont="1" applyFill="1" applyBorder="1" applyAlignment="1">
      <alignment horizontal="left" vertical="top" wrapText="1"/>
    </xf>
    <xf numFmtId="0" fontId="1" fillId="3" borderId="42" xfId="0" applyFont="1" applyFill="1" applyBorder="1" applyAlignment="1">
      <alignment horizontal="left" vertical="top" wrapText="1"/>
    </xf>
    <xf numFmtId="3" fontId="3" fillId="7" borderId="36" xfId="0" applyNumberFormat="1" applyFont="1" applyFill="1" applyBorder="1" applyAlignment="1">
      <alignment horizontal="center" vertical="top"/>
    </xf>
    <xf numFmtId="3" fontId="3" fillId="2" borderId="4" xfId="0" applyNumberFormat="1" applyFont="1" applyFill="1" applyBorder="1" applyAlignment="1">
      <alignment horizontal="center" vertical="top"/>
    </xf>
    <xf numFmtId="49" fontId="3" fillId="0" borderId="4" xfId="0" applyNumberFormat="1" applyFont="1" applyBorder="1" applyAlignment="1">
      <alignment horizontal="center" vertical="top"/>
    </xf>
    <xf numFmtId="49" fontId="3" fillId="0" borderId="13" xfId="0" applyNumberFormat="1" applyFont="1" applyBorder="1" applyAlignment="1">
      <alignment horizontal="center" vertical="top"/>
    </xf>
    <xf numFmtId="49" fontId="3" fillId="0" borderId="22" xfId="0" applyNumberFormat="1" applyFont="1" applyBorder="1" applyAlignment="1">
      <alignment horizontal="center" vertical="top"/>
    </xf>
    <xf numFmtId="3" fontId="4" fillId="0" borderId="37" xfId="0" applyNumberFormat="1" applyFont="1" applyFill="1" applyBorder="1" applyAlignment="1">
      <alignment horizontal="left" vertical="top" wrapText="1"/>
    </xf>
    <xf numFmtId="3" fontId="4" fillId="0" borderId="5" xfId="0" applyNumberFormat="1" applyFont="1" applyFill="1" applyBorder="1" applyAlignment="1">
      <alignment horizontal="center" vertical="top"/>
    </xf>
    <xf numFmtId="3" fontId="4" fillId="0" borderId="11" xfId="0" applyNumberFormat="1" applyFont="1" applyFill="1" applyBorder="1" applyAlignment="1">
      <alignment horizontal="center" vertical="top"/>
    </xf>
    <xf numFmtId="3" fontId="4" fillId="0" borderId="12" xfId="0" applyNumberFormat="1" applyFont="1" applyFill="1" applyBorder="1" applyAlignment="1">
      <alignment horizontal="center" vertical="top"/>
    </xf>
    <xf numFmtId="3" fontId="4" fillId="0" borderId="47" xfId="0" applyNumberFormat="1" applyFont="1" applyFill="1" applyBorder="1" applyAlignment="1">
      <alignment horizontal="center" vertical="top"/>
    </xf>
    <xf numFmtId="3" fontId="4" fillId="3" borderId="16" xfId="0" applyNumberFormat="1" applyFont="1" applyFill="1" applyBorder="1" applyAlignment="1">
      <alignment vertical="top" wrapText="1"/>
    </xf>
    <xf numFmtId="3" fontId="6" fillId="0" borderId="61" xfId="0" applyNumberFormat="1" applyFont="1" applyBorder="1" applyAlignment="1">
      <alignment horizontal="center" vertical="top"/>
    </xf>
    <xf numFmtId="3" fontId="6" fillId="0" borderId="54" xfId="0" applyNumberFormat="1" applyFont="1" applyBorder="1" applyAlignment="1">
      <alignment horizontal="center" vertical="top" wrapText="1"/>
    </xf>
    <xf numFmtId="49" fontId="3" fillId="0" borderId="54" xfId="0" applyNumberFormat="1" applyFont="1" applyBorder="1" applyAlignment="1">
      <alignment horizontal="center" vertical="top"/>
    </xf>
    <xf numFmtId="49" fontId="3" fillId="0" borderId="60" xfId="0" applyNumberFormat="1" applyFont="1" applyBorder="1" applyAlignment="1">
      <alignment horizontal="center" vertical="top"/>
    </xf>
    <xf numFmtId="3" fontId="1" fillId="3" borderId="40" xfId="0" applyNumberFormat="1" applyFont="1" applyFill="1" applyBorder="1" applyAlignment="1">
      <alignment horizontal="left" vertical="top" wrapText="1"/>
    </xf>
    <xf numFmtId="3" fontId="1" fillId="4" borderId="0" xfId="0" applyNumberFormat="1" applyFont="1" applyFill="1" applyBorder="1" applyAlignment="1">
      <alignment horizontal="center" vertical="center" wrapText="1"/>
    </xf>
    <xf numFmtId="3" fontId="1" fillId="4" borderId="0" xfId="0" applyNumberFormat="1" applyFont="1" applyFill="1" applyBorder="1" applyAlignment="1">
      <alignment horizontal="center" vertical="top" wrapText="1"/>
    </xf>
    <xf numFmtId="3" fontId="6" fillId="4" borderId="0" xfId="0" applyNumberFormat="1" applyFont="1" applyFill="1" applyBorder="1" applyAlignment="1">
      <alignment horizontal="center" vertical="top" wrapText="1"/>
    </xf>
    <xf numFmtId="164" fontId="1" fillId="4" borderId="0" xfId="0" applyNumberFormat="1" applyFont="1" applyFill="1" applyBorder="1" applyAlignment="1">
      <alignment horizontal="center" vertical="top" wrapText="1"/>
    </xf>
    <xf numFmtId="0" fontId="15" fillId="0" borderId="0" xfId="0" applyFont="1" applyAlignment="1">
      <alignment horizontal="center" vertical="top"/>
    </xf>
    <xf numFmtId="0" fontId="18" fillId="0" borderId="0" xfId="0" applyFont="1" applyAlignment="1">
      <alignment horizontal="center" vertical="top"/>
    </xf>
    <xf numFmtId="3" fontId="4" fillId="0" borderId="52" xfId="0" applyNumberFormat="1" applyFont="1" applyFill="1" applyBorder="1" applyAlignment="1">
      <alignment horizontal="center" vertical="top"/>
    </xf>
    <xf numFmtId="3" fontId="6" fillId="0" borderId="60" xfId="0" applyNumberFormat="1" applyFont="1" applyBorder="1" applyAlignment="1">
      <alignment horizontal="center" vertical="top" wrapText="1"/>
    </xf>
    <xf numFmtId="3" fontId="1" fillId="3" borderId="48" xfId="0" applyNumberFormat="1" applyFont="1" applyFill="1" applyBorder="1" applyAlignment="1">
      <alignment horizontal="left" vertical="top" wrapText="1"/>
    </xf>
    <xf numFmtId="164" fontId="1" fillId="3" borderId="44" xfId="0" applyNumberFormat="1" applyFont="1" applyFill="1" applyBorder="1" applyAlignment="1">
      <alignment horizontal="center" vertical="top" wrapText="1"/>
    </xf>
    <xf numFmtId="164" fontId="1" fillId="3" borderId="50" xfId="0" applyNumberFormat="1" applyFont="1" applyFill="1" applyBorder="1" applyAlignment="1">
      <alignment horizontal="center" vertical="top" wrapText="1"/>
    </xf>
    <xf numFmtId="3" fontId="4" fillId="0" borderId="53" xfId="0" applyNumberFormat="1" applyFont="1" applyFill="1" applyBorder="1" applyAlignment="1">
      <alignment horizontal="center" vertical="top"/>
    </xf>
    <xf numFmtId="0" fontId="4" fillId="0" borderId="48" xfId="0" applyFont="1" applyFill="1" applyBorder="1" applyAlignment="1">
      <alignment horizontal="left" vertical="top" wrapText="1"/>
    </xf>
    <xf numFmtId="3" fontId="4" fillId="0" borderId="40" xfId="0" applyNumberFormat="1" applyFont="1" applyBorder="1" applyAlignment="1">
      <alignment horizontal="center" vertical="top" wrapText="1"/>
    </xf>
    <xf numFmtId="3" fontId="4" fillId="0" borderId="16" xfId="0" applyNumberFormat="1" applyFont="1" applyBorder="1" applyAlignment="1">
      <alignment horizontal="center" vertical="top" wrapText="1"/>
    </xf>
    <xf numFmtId="164" fontId="1" fillId="3" borderId="31" xfId="0" applyNumberFormat="1" applyFont="1" applyFill="1" applyBorder="1" applyAlignment="1">
      <alignment horizontal="center" vertical="top" wrapText="1"/>
    </xf>
    <xf numFmtId="164" fontId="1" fillId="3" borderId="51" xfId="0" applyNumberFormat="1" applyFont="1" applyFill="1" applyBorder="1" applyAlignment="1">
      <alignment horizontal="center" vertical="top" wrapText="1"/>
    </xf>
    <xf numFmtId="3" fontId="6" fillId="0" borderId="43" xfId="0" applyNumberFormat="1" applyFont="1" applyFill="1" applyBorder="1" applyAlignment="1">
      <alignment horizontal="center" vertical="top" wrapText="1"/>
    </xf>
    <xf numFmtId="3" fontId="1" fillId="0" borderId="16" xfId="0" applyNumberFormat="1" applyFont="1" applyBorder="1" applyAlignment="1">
      <alignment horizontal="center" vertical="top" wrapText="1"/>
    </xf>
    <xf numFmtId="0" fontId="4" fillId="0" borderId="40" xfId="0" applyFont="1" applyFill="1" applyBorder="1" applyAlignment="1">
      <alignment horizontal="left" vertical="top" wrapText="1"/>
    </xf>
    <xf numFmtId="3" fontId="4" fillId="0" borderId="7" xfId="0" applyNumberFormat="1" applyFont="1" applyBorder="1" applyAlignment="1">
      <alignment horizontal="center" vertical="top" wrapText="1"/>
    </xf>
    <xf numFmtId="3" fontId="4" fillId="0" borderId="7" xfId="0" applyNumberFormat="1" applyFont="1" applyFill="1" applyBorder="1" applyAlignment="1">
      <alignment horizontal="center" vertical="top" wrapText="1"/>
    </xf>
    <xf numFmtId="3" fontId="4" fillId="0" borderId="35" xfId="0" applyNumberFormat="1" applyFont="1" applyFill="1" applyBorder="1" applyAlignment="1">
      <alignment horizontal="center" vertical="top"/>
    </xf>
    <xf numFmtId="3" fontId="4" fillId="0" borderId="42" xfId="0" applyNumberFormat="1" applyFont="1" applyFill="1" applyBorder="1" applyAlignment="1">
      <alignment horizontal="left" vertical="top" wrapText="1"/>
    </xf>
    <xf numFmtId="3" fontId="4" fillId="0" borderId="54" xfId="0" applyNumberFormat="1" applyFont="1" applyFill="1" applyBorder="1" applyAlignment="1">
      <alignment horizontal="center" vertical="top"/>
    </xf>
    <xf numFmtId="3" fontId="4" fillId="0" borderId="60" xfId="0" applyNumberFormat="1" applyFont="1" applyFill="1" applyBorder="1" applyAlignment="1">
      <alignment horizontal="center" vertical="top"/>
    </xf>
    <xf numFmtId="3" fontId="1" fillId="4" borderId="16" xfId="0" applyNumberFormat="1" applyFont="1" applyFill="1" applyBorder="1" applyAlignment="1">
      <alignment horizontal="left" vertical="top" wrapText="1"/>
    </xf>
    <xf numFmtId="3" fontId="4" fillId="0" borderId="4" xfId="0" applyNumberFormat="1" applyFont="1" applyFill="1" applyBorder="1" applyAlignment="1">
      <alignment horizontal="center" vertical="top"/>
    </xf>
    <xf numFmtId="3" fontId="4" fillId="0" borderId="13" xfId="0" applyNumberFormat="1" applyFont="1" applyFill="1" applyBorder="1" applyAlignment="1">
      <alignment horizontal="center" vertical="top"/>
    </xf>
    <xf numFmtId="3" fontId="4" fillId="0" borderId="61" xfId="0" applyNumberFormat="1" applyFont="1" applyFill="1" applyBorder="1" applyAlignment="1">
      <alignment horizontal="center" vertical="top"/>
    </xf>
    <xf numFmtId="3" fontId="2" fillId="0" borderId="60" xfId="0" applyNumberFormat="1" applyFont="1" applyFill="1" applyBorder="1" applyAlignment="1">
      <alignment horizontal="center" vertical="top"/>
    </xf>
    <xf numFmtId="3" fontId="4" fillId="3" borderId="39" xfId="0" applyNumberFormat="1" applyFont="1" applyFill="1" applyBorder="1" applyAlignment="1">
      <alignment horizontal="center" vertical="top" wrapText="1"/>
    </xf>
    <xf numFmtId="3" fontId="4" fillId="3" borderId="52" xfId="0" applyNumberFormat="1" applyFont="1" applyFill="1" applyBorder="1" applyAlignment="1">
      <alignment horizontal="center" vertical="top" wrapText="1"/>
    </xf>
    <xf numFmtId="3" fontId="4" fillId="0" borderId="54" xfId="0" applyNumberFormat="1" applyFont="1" applyFill="1" applyBorder="1" applyAlignment="1">
      <alignment horizontal="center" vertical="top" wrapText="1"/>
    </xf>
    <xf numFmtId="3" fontId="4" fillId="0" borderId="53" xfId="0" applyNumberFormat="1" applyFont="1" applyFill="1" applyBorder="1" applyAlignment="1">
      <alignment horizontal="center" vertical="top" wrapText="1"/>
    </xf>
    <xf numFmtId="3" fontId="4" fillId="0" borderId="52" xfId="0" applyNumberFormat="1" applyFont="1" applyFill="1" applyBorder="1" applyAlignment="1">
      <alignment horizontal="center" vertical="center" textRotation="90" wrapText="1"/>
    </xf>
    <xf numFmtId="49" fontId="3" fillId="0" borderId="54" xfId="0" applyNumberFormat="1" applyFont="1" applyBorder="1" applyAlignment="1">
      <alignment horizontal="center" vertical="top" wrapText="1"/>
    </xf>
    <xf numFmtId="164" fontId="1" fillId="4" borderId="4" xfId="0" applyNumberFormat="1" applyFont="1" applyFill="1" applyBorder="1" applyAlignment="1">
      <alignment horizontal="center" vertical="top" wrapText="1"/>
    </xf>
    <xf numFmtId="3" fontId="4" fillId="0" borderId="43" xfId="0" applyNumberFormat="1" applyFont="1" applyFill="1" applyBorder="1" applyAlignment="1">
      <alignment horizontal="center" vertical="center" textRotation="90" wrapText="1"/>
    </xf>
    <xf numFmtId="3" fontId="6" fillId="4" borderId="16" xfId="0" applyNumberFormat="1" applyFont="1" applyFill="1" applyBorder="1" applyAlignment="1">
      <alignment horizontal="left" vertical="top" wrapText="1"/>
    </xf>
    <xf numFmtId="3" fontId="1" fillId="0" borderId="43" xfId="0" applyNumberFormat="1" applyFont="1" applyFill="1" applyBorder="1" applyAlignment="1">
      <alignment horizontal="center" vertical="top" wrapText="1"/>
    </xf>
    <xf numFmtId="3" fontId="1" fillId="0" borderId="52" xfId="0" applyNumberFormat="1" applyFont="1" applyFill="1" applyBorder="1" applyAlignment="1">
      <alignment horizontal="center" vertical="top" wrapText="1"/>
    </xf>
    <xf numFmtId="3" fontId="4" fillId="0" borderId="41" xfId="0" applyNumberFormat="1" applyFont="1" applyFill="1" applyBorder="1" applyAlignment="1">
      <alignment horizontal="center" vertical="top"/>
    </xf>
    <xf numFmtId="3" fontId="4" fillId="0" borderId="22" xfId="0" applyNumberFormat="1" applyFont="1" applyFill="1" applyBorder="1" applyAlignment="1">
      <alignment horizontal="center" vertical="top"/>
    </xf>
    <xf numFmtId="3" fontId="4" fillId="0" borderId="39" xfId="0" applyNumberFormat="1" applyFont="1" applyFill="1" applyBorder="1" applyAlignment="1">
      <alignment horizontal="center" vertical="top"/>
    </xf>
    <xf numFmtId="3" fontId="4" fillId="0" borderId="59" xfId="0" applyNumberFormat="1" applyFont="1" applyFill="1" applyBorder="1" applyAlignment="1">
      <alignment horizontal="center" vertical="top"/>
    </xf>
    <xf numFmtId="49" fontId="3" fillId="0" borderId="14" xfId="0" applyNumberFormat="1" applyFont="1" applyBorder="1" applyAlignment="1">
      <alignment horizontal="center" vertical="top"/>
    </xf>
    <xf numFmtId="49" fontId="3" fillId="0" borderId="23" xfId="0" applyNumberFormat="1" applyFont="1" applyBorder="1" applyAlignment="1">
      <alignment horizontal="center" vertical="top"/>
    </xf>
    <xf numFmtId="164" fontId="1" fillId="4" borderId="41" xfId="0" applyNumberFormat="1" applyFont="1" applyFill="1" applyBorder="1" applyAlignment="1">
      <alignment horizontal="center" vertical="top" wrapText="1"/>
    </xf>
    <xf numFmtId="3" fontId="4" fillId="0" borderId="41" xfId="0" applyNumberFormat="1" applyFont="1" applyFill="1" applyBorder="1" applyAlignment="1">
      <alignment horizontal="center" vertical="center" wrapText="1"/>
    </xf>
    <xf numFmtId="3" fontId="4" fillId="0" borderId="41" xfId="0" applyNumberFormat="1" applyFont="1" applyFill="1" applyBorder="1" applyAlignment="1">
      <alignment vertical="top" wrapText="1"/>
    </xf>
    <xf numFmtId="164" fontId="4" fillId="3" borderId="19" xfId="0" applyNumberFormat="1" applyFont="1" applyFill="1" applyBorder="1" applyAlignment="1">
      <alignment horizontal="center" vertical="top" wrapText="1"/>
    </xf>
    <xf numFmtId="164" fontId="4" fillId="3" borderId="43" xfId="0" applyNumberFormat="1" applyFont="1" applyFill="1" applyBorder="1" applyAlignment="1">
      <alignment horizontal="center" vertical="top" wrapText="1"/>
    </xf>
    <xf numFmtId="164" fontId="4" fillId="3" borderId="52" xfId="0" applyNumberFormat="1" applyFont="1" applyFill="1" applyBorder="1" applyAlignment="1">
      <alignment horizontal="center" vertical="top" wrapText="1"/>
    </xf>
    <xf numFmtId="164" fontId="3" fillId="5" borderId="59" xfId="0" applyNumberFormat="1" applyFont="1" applyFill="1" applyBorder="1" applyAlignment="1">
      <alignment horizontal="center" vertical="top"/>
    </xf>
    <xf numFmtId="164" fontId="3" fillId="5" borderId="22" xfId="0" applyNumberFormat="1" applyFont="1" applyFill="1" applyBorder="1" applyAlignment="1">
      <alignment horizontal="center" vertical="top"/>
    </xf>
    <xf numFmtId="164" fontId="20" fillId="3" borderId="6" xfId="0" applyNumberFormat="1" applyFont="1" applyFill="1" applyBorder="1" applyAlignment="1">
      <alignment horizontal="center" vertical="top" wrapText="1"/>
    </xf>
    <xf numFmtId="164" fontId="20" fillId="3" borderId="19" xfId="0" applyNumberFormat="1" applyFont="1" applyFill="1" applyBorder="1" applyAlignment="1">
      <alignment horizontal="center" vertical="top" wrapText="1"/>
    </xf>
    <xf numFmtId="3" fontId="6" fillId="0" borderId="29" xfId="0" applyNumberFormat="1" applyFont="1" applyBorder="1" applyAlignment="1">
      <alignment vertical="top" wrapText="1"/>
    </xf>
    <xf numFmtId="3" fontId="3" fillId="7" borderId="37" xfId="0" applyNumberFormat="1" applyFont="1" applyFill="1" applyBorder="1" applyAlignment="1">
      <alignment horizontal="center" vertical="top"/>
    </xf>
    <xf numFmtId="49" fontId="3" fillId="0" borderId="6" xfId="0" applyNumberFormat="1" applyFont="1" applyBorder="1" applyAlignment="1">
      <alignment horizontal="center" vertical="top"/>
    </xf>
    <xf numFmtId="164" fontId="1" fillId="0" borderId="31" xfId="0" applyNumberFormat="1" applyFont="1" applyBorder="1" applyAlignment="1">
      <alignment horizontal="center" vertical="top"/>
    </xf>
    <xf numFmtId="3" fontId="3" fillId="7" borderId="39" xfId="0" applyNumberFormat="1" applyFont="1" applyFill="1" applyBorder="1" applyAlignment="1">
      <alignment horizontal="center" vertical="top"/>
    </xf>
    <xf numFmtId="3" fontId="3" fillId="0" borderId="54" xfId="0" applyNumberFormat="1" applyFont="1" applyFill="1" applyBorder="1" applyAlignment="1">
      <alignment horizontal="center" vertical="top" wrapText="1"/>
    </xf>
    <xf numFmtId="3" fontId="4" fillId="0" borderId="37" xfId="0" applyNumberFormat="1" applyFont="1" applyFill="1" applyBorder="1" applyAlignment="1">
      <alignment vertical="top" wrapText="1"/>
    </xf>
    <xf numFmtId="3" fontId="4" fillId="0" borderId="50" xfId="0" applyNumberFormat="1" applyFont="1" applyFill="1" applyBorder="1" applyAlignment="1">
      <alignment horizontal="center" vertical="top"/>
    </xf>
    <xf numFmtId="3" fontId="4" fillId="0" borderId="53" xfId="0" applyNumberFormat="1" applyFont="1" applyFill="1" applyBorder="1" applyAlignment="1">
      <alignment horizontal="center" vertical="top"/>
    </xf>
    <xf numFmtId="164" fontId="21" fillId="0" borderId="0" xfId="0" applyNumberFormat="1" applyFont="1" applyFill="1" applyBorder="1" applyAlignment="1">
      <alignment horizontal="center" vertical="top"/>
    </xf>
    <xf numFmtId="164" fontId="20" fillId="3" borderId="0" xfId="0" applyNumberFormat="1" applyFont="1" applyFill="1" applyBorder="1" applyAlignment="1">
      <alignment horizontal="center" vertical="top"/>
    </xf>
    <xf numFmtId="3" fontId="3" fillId="9" borderId="64" xfId="0" applyNumberFormat="1" applyFont="1" applyFill="1" applyBorder="1" applyAlignment="1">
      <alignment horizontal="center" vertical="top"/>
    </xf>
    <xf numFmtId="3" fontId="20" fillId="0" borderId="52" xfId="0" applyNumberFormat="1" applyFont="1" applyFill="1" applyBorder="1" applyAlignment="1">
      <alignment horizontal="center" vertical="top" wrapText="1"/>
    </xf>
    <xf numFmtId="164" fontId="1" fillId="4" borderId="32" xfId="0" applyNumberFormat="1" applyFont="1" applyFill="1" applyBorder="1" applyAlignment="1">
      <alignment horizontal="center" vertical="top"/>
    </xf>
    <xf numFmtId="3" fontId="20" fillId="0" borderId="36" xfId="0" applyNumberFormat="1" applyFont="1" applyFill="1" applyBorder="1" applyAlignment="1">
      <alignment horizontal="center" vertical="top" wrapText="1"/>
    </xf>
    <xf numFmtId="3" fontId="10" fillId="0" borderId="46" xfId="0" applyNumberFormat="1" applyFont="1" applyFill="1" applyBorder="1" applyAlignment="1">
      <alignment horizontal="center" vertical="top"/>
    </xf>
    <xf numFmtId="3" fontId="10" fillId="0" borderId="40" xfId="0" applyNumberFormat="1" applyFont="1" applyFill="1" applyBorder="1" applyAlignment="1">
      <alignment horizontal="center" vertical="top"/>
    </xf>
    <xf numFmtId="3" fontId="10" fillId="0" borderId="48" xfId="0" applyNumberFormat="1" applyFont="1" applyFill="1" applyBorder="1" applyAlignment="1">
      <alignment horizontal="center" vertical="top"/>
    </xf>
    <xf numFmtId="3" fontId="10" fillId="3" borderId="16" xfId="0" applyNumberFormat="1" applyFont="1" applyFill="1" applyBorder="1" applyAlignment="1">
      <alignment horizontal="left" vertical="top" wrapText="1"/>
    </xf>
    <xf numFmtId="3" fontId="10" fillId="3" borderId="48" xfId="0" applyNumberFormat="1" applyFont="1" applyFill="1" applyBorder="1" applyAlignment="1">
      <alignment horizontal="center" vertical="top" wrapText="1"/>
    </xf>
    <xf numFmtId="3" fontId="7" fillId="3" borderId="46" xfId="0" applyNumberFormat="1" applyFont="1" applyFill="1" applyBorder="1" applyAlignment="1">
      <alignment horizontal="center" vertical="top"/>
    </xf>
    <xf numFmtId="3" fontId="7" fillId="3" borderId="40" xfId="0" applyNumberFormat="1" applyFont="1" applyFill="1" applyBorder="1" applyAlignment="1">
      <alignment horizontal="center" vertical="top"/>
    </xf>
    <xf numFmtId="3" fontId="7" fillId="0" borderId="48" xfId="0" applyNumberFormat="1" applyFont="1" applyFill="1" applyBorder="1" applyAlignment="1">
      <alignment horizontal="center" vertical="top" wrapText="1"/>
    </xf>
    <xf numFmtId="3" fontId="7" fillId="0" borderId="16" xfId="0" applyNumberFormat="1" applyFont="1" applyFill="1" applyBorder="1" applyAlignment="1">
      <alignment horizontal="center" vertical="top" wrapText="1"/>
    </xf>
    <xf numFmtId="3" fontId="7" fillId="0" borderId="40" xfId="0" applyNumberFormat="1" applyFont="1" applyFill="1" applyBorder="1" applyAlignment="1">
      <alignment horizontal="center" vertical="top" wrapText="1"/>
    </xf>
    <xf numFmtId="3" fontId="10" fillId="0" borderId="25" xfId="0" applyNumberFormat="1" applyFont="1" applyFill="1" applyBorder="1" applyAlignment="1">
      <alignment horizontal="center" vertical="top" wrapText="1"/>
    </xf>
    <xf numFmtId="3" fontId="10" fillId="3" borderId="54" xfId="0" applyNumberFormat="1" applyFont="1" applyFill="1" applyBorder="1" applyAlignment="1">
      <alignment horizontal="left" vertical="top" wrapText="1"/>
    </xf>
    <xf numFmtId="3" fontId="10" fillId="0" borderId="60" xfId="0" applyNumberFormat="1" applyFont="1" applyFill="1" applyBorder="1" applyAlignment="1">
      <alignment horizontal="center" vertical="top"/>
    </xf>
    <xf numFmtId="3" fontId="7" fillId="0" borderId="66" xfId="0" applyNumberFormat="1" applyFont="1" applyFill="1" applyBorder="1" applyAlignment="1">
      <alignment horizontal="center" vertical="top"/>
    </xf>
    <xf numFmtId="3" fontId="7" fillId="0" borderId="54" xfId="0" applyNumberFormat="1" applyFont="1" applyFill="1" applyBorder="1" applyAlignment="1">
      <alignment horizontal="center" vertical="top"/>
    </xf>
    <xf numFmtId="3" fontId="24" fillId="0" borderId="60" xfId="0" applyNumberFormat="1" applyFont="1" applyFill="1" applyBorder="1" applyAlignment="1">
      <alignment vertical="top"/>
    </xf>
    <xf numFmtId="3" fontId="10" fillId="3" borderId="45" xfId="0" applyNumberFormat="1" applyFont="1" applyFill="1" applyBorder="1" applyAlignment="1">
      <alignment horizontal="center" vertical="top" wrapText="1"/>
    </xf>
    <xf numFmtId="3" fontId="7" fillId="0" borderId="65" xfId="0" applyNumberFormat="1" applyFont="1" applyFill="1" applyBorder="1" applyAlignment="1">
      <alignment horizontal="center" vertical="top"/>
    </xf>
    <xf numFmtId="49" fontId="7" fillId="3" borderId="53" xfId="0" applyNumberFormat="1" applyFont="1" applyFill="1" applyBorder="1" applyAlignment="1">
      <alignment horizontal="center" vertical="top"/>
    </xf>
    <xf numFmtId="2" fontId="7" fillId="3" borderId="47" xfId="0" applyNumberFormat="1" applyFont="1" applyFill="1" applyBorder="1" applyAlignment="1">
      <alignment horizontal="center" vertical="top"/>
    </xf>
    <xf numFmtId="3" fontId="7" fillId="0" borderId="47" xfId="0" applyNumberFormat="1" applyFont="1" applyFill="1" applyBorder="1" applyAlignment="1">
      <alignment horizontal="center" vertical="top"/>
    </xf>
    <xf numFmtId="49" fontId="25" fillId="0" borderId="45" xfId="0" applyNumberFormat="1" applyFont="1" applyFill="1" applyBorder="1" applyAlignment="1">
      <alignment horizontal="center" vertical="top" textRotation="90"/>
    </xf>
    <xf numFmtId="49" fontId="7" fillId="3" borderId="47" xfId="0" applyNumberFormat="1" applyFont="1" applyFill="1" applyBorder="1" applyAlignment="1">
      <alignment horizontal="center" vertical="top"/>
    </xf>
    <xf numFmtId="49" fontId="7" fillId="3" borderId="54" xfId="0" applyNumberFormat="1" applyFont="1" applyFill="1" applyBorder="1" applyAlignment="1">
      <alignment horizontal="center" vertical="top"/>
    </xf>
    <xf numFmtId="49" fontId="10" fillId="0" borderId="47" xfId="0" applyNumberFormat="1" applyFont="1" applyFill="1" applyBorder="1" applyAlignment="1">
      <alignment horizontal="center" vertical="top" wrapText="1"/>
    </xf>
    <xf numFmtId="49" fontId="10" fillId="0" borderId="54" xfId="0" applyNumberFormat="1" applyFont="1" applyFill="1" applyBorder="1" applyAlignment="1">
      <alignment horizontal="center" vertical="top"/>
    </xf>
    <xf numFmtId="3" fontId="10" fillId="0" borderId="47" xfId="0" applyNumberFormat="1" applyFont="1" applyFill="1" applyBorder="1" applyAlignment="1">
      <alignment horizontal="center" vertical="top"/>
    </xf>
    <xf numFmtId="3" fontId="10" fillId="0" borderId="45" xfId="0" applyNumberFormat="1" applyFont="1" applyFill="1" applyBorder="1" applyAlignment="1">
      <alignment horizontal="center" vertical="top"/>
    </xf>
    <xf numFmtId="3" fontId="10" fillId="0" borderId="54" xfId="0" applyNumberFormat="1" applyFont="1" applyFill="1" applyBorder="1" applyAlignment="1">
      <alignment horizontal="center" vertical="top"/>
    </xf>
    <xf numFmtId="0" fontId="26" fillId="0" borderId="48" xfId="0" applyFont="1" applyBorder="1" applyAlignment="1">
      <alignment horizontal="center" vertical="top"/>
    </xf>
    <xf numFmtId="3" fontId="10" fillId="0" borderId="32" xfId="0" applyNumberFormat="1" applyFont="1" applyFill="1" applyBorder="1" applyAlignment="1">
      <alignment horizontal="center" vertical="top"/>
    </xf>
    <xf numFmtId="3" fontId="10" fillId="0" borderId="24" xfId="0" applyNumberFormat="1" applyFont="1" applyFill="1" applyBorder="1" applyAlignment="1">
      <alignment horizontal="center" vertical="top"/>
    </xf>
    <xf numFmtId="3" fontId="10" fillId="0" borderId="6" xfId="0" applyNumberFormat="1" applyFont="1" applyFill="1" applyBorder="1" applyAlignment="1">
      <alignment horizontal="center" vertical="top"/>
    </xf>
    <xf numFmtId="3" fontId="10" fillId="0" borderId="15" xfId="0" applyNumberFormat="1" applyFont="1" applyFill="1" applyBorder="1" applyAlignment="1">
      <alignment horizontal="center" vertical="top"/>
    </xf>
    <xf numFmtId="49" fontId="10" fillId="0" borderId="60" xfId="0" applyNumberFormat="1" applyFont="1" applyFill="1" applyBorder="1" applyAlignment="1">
      <alignment horizontal="center" vertical="top"/>
    </xf>
    <xf numFmtId="3" fontId="10" fillId="0" borderId="6" xfId="0" applyNumberFormat="1" applyFont="1" applyFill="1" applyBorder="1" applyAlignment="1">
      <alignment horizontal="center" vertical="top" wrapText="1"/>
    </xf>
    <xf numFmtId="3" fontId="10" fillId="0" borderId="15" xfId="0" applyNumberFormat="1" applyFont="1" applyFill="1" applyBorder="1" applyAlignment="1">
      <alignment horizontal="center" vertical="top" wrapText="1"/>
    </xf>
    <xf numFmtId="3" fontId="10" fillId="0" borderId="66" xfId="0" applyNumberFormat="1" applyFont="1" applyFill="1" applyBorder="1" applyAlignment="1">
      <alignment horizontal="center" vertical="top"/>
    </xf>
    <xf numFmtId="3" fontId="10" fillId="0" borderId="60" xfId="0" applyNumberFormat="1" applyFont="1" applyFill="1" applyBorder="1" applyAlignment="1">
      <alignment vertical="top"/>
    </xf>
    <xf numFmtId="3" fontId="10" fillId="0" borderId="61" xfId="0" applyNumberFormat="1" applyFont="1" applyFill="1" applyBorder="1" applyAlignment="1">
      <alignment horizontal="center" vertical="top"/>
    </xf>
    <xf numFmtId="3" fontId="10" fillId="3" borderId="15" xfId="0" applyNumberFormat="1" applyFont="1" applyFill="1" applyBorder="1" applyAlignment="1">
      <alignment horizontal="center" vertical="top" wrapText="1"/>
    </xf>
    <xf numFmtId="3" fontId="10" fillId="3" borderId="15" xfId="0" applyNumberFormat="1" applyFont="1" applyFill="1" applyBorder="1" applyAlignment="1">
      <alignment horizontal="center" vertical="top"/>
    </xf>
    <xf numFmtId="3" fontId="10" fillId="3" borderId="65" xfId="0" applyNumberFormat="1" applyFont="1" applyFill="1" applyBorder="1" applyAlignment="1">
      <alignment horizontal="center" vertical="top"/>
    </xf>
    <xf numFmtId="3" fontId="7" fillId="3" borderId="15" xfId="0" applyNumberFormat="1" applyFont="1" applyFill="1" applyBorder="1" applyAlignment="1">
      <alignment horizontal="center" vertical="top" wrapText="1"/>
    </xf>
    <xf numFmtId="3" fontId="7" fillId="0" borderId="32" xfId="0" applyNumberFormat="1" applyFont="1" applyBorder="1" applyAlignment="1">
      <alignment horizontal="center" vertical="top"/>
    </xf>
    <xf numFmtId="3" fontId="7" fillId="4" borderId="65" xfId="0" applyNumberFormat="1" applyFont="1" applyFill="1" applyBorder="1" applyAlignment="1">
      <alignment horizontal="center" vertical="top" wrapText="1"/>
    </xf>
    <xf numFmtId="3" fontId="10" fillId="0" borderId="32" xfId="0" applyNumberFormat="1" applyFont="1" applyBorder="1" applyAlignment="1">
      <alignment horizontal="center" vertical="top" wrapText="1"/>
    </xf>
    <xf numFmtId="3" fontId="7" fillId="0" borderId="15" xfId="0" applyNumberFormat="1" applyFont="1" applyFill="1" applyBorder="1" applyAlignment="1">
      <alignment horizontal="center" vertical="top"/>
    </xf>
    <xf numFmtId="0" fontId="10" fillId="0" borderId="54" xfId="0" applyFont="1" applyFill="1" applyBorder="1" applyAlignment="1">
      <alignment horizontal="center" vertical="top"/>
    </xf>
    <xf numFmtId="3" fontId="10" fillId="0" borderId="15" xfId="0" applyNumberFormat="1" applyFont="1" applyBorder="1" applyAlignment="1">
      <alignment horizontal="center" vertical="top" wrapText="1"/>
    </xf>
    <xf numFmtId="3" fontId="27" fillId="0" borderId="0" xfId="0" applyNumberFormat="1" applyFont="1" applyFill="1" applyBorder="1" applyAlignment="1">
      <alignment horizontal="center" vertical="center" wrapText="1"/>
    </xf>
    <xf numFmtId="164" fontId="7" fillId="4" borderId="0" xfId="0" applyNumberFormat="1" applyFont="1" applyFill="1" applyBorder="1" applyAlignment="1">
      <alignment horizontal="center" vertical="top" wrapText="1"/>
    </xf>
    <xf numFmtId="3" fontId="7" fillId="4" borderId="0" xfId="0" applyNumberFormat="1" applyFont="1" applyFill="1" applyBorder="1" applyAlignment="1">
      <alignment horizontal="center" vertical="top" wrapText="1"/>
    </xf>
    <xf numFmtId="3" fontId="24" fillId="0" borderId="0" xfId="0" applyNumberFormat="1" applyFont="1" applyAlignment="1">
      <alignment horizontal="center"/>
    </xf>
    <xf numFmtId="0" fontId="26" fillId="0" borderId="0" xfId="0" applyFont="1" applyAlignment="1">
      <alignment horizontal="center"/>
    </xf>
    <xf numFmtId="3" fontId="3" fillId="2" borderId="13" xfId="0" applyNumberFormat="1" applyFont="1" applyFill="1" applyBorder="1" applyAlignment="1">
      <alignment horizontal="center" vertical="top"/>
    </xf>
    <xf numFmtId="3" fontId="3" fillId="7" borderId="39" xfId="0" applyNumberFormat="1" applyFont="1" applyFill="1" applyBorder="1" applyAlignment="1">
      <alignment horizontal="center" vertical="top"/>
    </xf>
    <xf numFmtId="49" fontId="3" fillId="0" borderId="54" xfId="0" applyNumberFormat="1" applyFont="1" applyBorder="1" applyAlignment="1">
      <alignment horizontal="center" vertical="top"/>
    </xf>
    <xf numFmtId="164" fontId="1" fillId="3" borderId="42" xfId="0" applyNumberFormat="1" applyFont="1" applyFill="1" applyBorder="1" applyAlignment="1">
      <alignment horizontal="center" vertical="top" wrapText="1"/>
    </xf>
    <xf numFmtId="164" fontId="1" fillId="3" borderId="49" xfId="0" applyNumberFormat="1" applyFont="1" applyFill="1" applyBorder="1" applyAlignment="1">
      <alignment horizontal="center" vertical="top" wrapText="1"/>
    </xf>
    <xf numFmtId="3" fontId="3" fillId="3" borderId="39" xfId="0" applyNumberFormat="1" applyFont="1" applyFill="1" applyBorder="1" applyAlignment="1">
      <alignment horizontal="center" vertical="top" wrapText="1"/>
    </xf>
    <xf numFmtId="3" fontId="3" fillId="3" borderId="54" xfId="0" applyNumberFormat="1" applyFont="1" applyFill="1" applyBorder="1" applyAlignment="1">
      <alignment horizontal="center" vertical="top"/>
    </xf>
    <xf numFmtId="3" fontId="3" fillId="7" borderId="39" xfId="0" applyNumberFormat="1" applyFont="1" applyFill="1" applyBorder="1" applyAlignment="1">
      <alignment horizontal="center" vertical="top"/>
    </xf>
    <xf numFmtId="3" fontId="3" fillId="2" borderId="13" xfId="0" applyNumberFormat="1" applyFont="1" applyFill="1" applyBorder="1" applyAlignment="1">
      <alignment horizontal="center" vertical="top"/>
    </xf>
    <xf numFmtId="164" fontId="1" fillId="3" borderId="44" xfId="0" applyNumberFormat="1" applyFont="1" applyFill="1" applyBorder="1" applyAlignment="1">
      <alignment horizontal="center" vertical="top" wrapText="1"/>
    </xf>
    <xf numFmtId="164" fontId="1" fillId="3" borderId="50" xfId="0" applyNumberFormat="1" applyFont="1" applyFill="1" applyBorder="1" applyAlignment="1">
      <alignment horizontal="center" vertical="top" wrapText="1"/>
    </xf>
    <xf numFmtId="164" fontId="21" fillId="3" borderId="18" xfId="0" applyNumberFormat="1" applyFont="1" applyFill="1" applyBorder="1" applyAlignment="1">
      <alignment horizontal="center" vertical="top"/>
    </xf>
    <xf numFmtId="164" fontId="1" fillId="4" borderId="41" xfId="0" applyNumberFormat="1" applyFont="1" applyFill="1" applyBorder="1" applyAlignment="1">
      <alignment horizontal="center" vertical="top"/>
    </xf>
    <xf numFmtId="164" fontId="1" fillId="4" borderId="42" xfId="0" applyNumberFormat="1" applyFont="1" applyFill="1" applyBorder="1" applyAlignment="1">
      <alignment horizontal="center" vertical="top"/>
    </xf>
    <xf numFmtId="164" fontId="3" fillId="5" borderId="49" xfId="0" applyNumberFormat="1" applyFont="1" applyFill="1" applyBorder="1" applyAlignment="1">
      <alignment horizontal="center" vertical="top"/>
    </xf>
    <xf numFmtId="164" fontId="4" fillId="4" borderId="65" xfId="0" applyNumberFormat="1" applyFont="1" applyFill="1" applyBorder="1" applyAlignment="1">
      <alignment horizontal="center" vertical="top"/>
    </xf>
    <xf numFmtId="164" fontId="4" fillId="3" borderId="15" xfId="0" applyNumberFormat="1" applyFont="1" applyFill="1" applyBorder="1" applyAlignment="1">
      <alignment horizontal="center" vertical="top" wrapText="1"/>
    </xf>
    <xf numFmtId="164" fontId="6" fillId="3" borderId="15" xfId="0" applyNumberFormat="1" applyFont="1" applyFill="1" applyBorder="1" applyAlignment="1">
      <alignment horizontal="center" vertical="top"/>
    </xf>
    <xf numFmtId="164" fontId="6" fillId="3" borderId="32" xfId="0" applyNumberFormat="1" applyFont="1" applyFill="1" applyBorder="1" applyAlignment="1">
      <alignment horizontal="center" vertical="top"/>
    </xf>
    <xf numFmtId="164" fontId="6" fillId="2" borderId="10" xfId="0" applyNumberFormat="1" applyFont="1" applyFill="1" applyBorder="1" applyAlignment="1">
      <alignment horizontal="center" vertical="top"/>
    </xf>
    <xf numFmtId="164" fontId="3" fillId="5" borderId="50" xfId="0" applyNumberFormat="1" applyFont="1" applyFill="1" applyBorder="1" applyAlignment="1">
      <alignment horizontal="center" vertical="top"/>
    </xf>
    <xf numFmtId="164" fontId="4" fillId="0" borderId="15" xfId="0" applyNumberFormat="1" applyFont="1" applyFill="1" applyBorder="1" applyAlignment="1">
      <alignment horizontal="center" vertical="top" wrapText="1"/>
    </xf>
    <xf numFmtId="164" fontId="4" fillId="0" borderId="15" xfId="0" applyNumberFormat="1" applyFont="1" applyBorder="1" applyAlignment="1">
      <alignment horizontal="center" vertical="top"/>
    </xf>
    <xf numFmtId="164" fontId="6" fillId="5" borderId="57" xfId="0" applyNumberFormat="1" applyFont="1" applyFill="1" applyBorder="1" applyAlignment="1">
      <alignment horizontal="center" vertical="top" wrapText="1"/>
    </xf>
    <xf numFmtId="164" fontId="1" fillId="4" borderId="6" xfId="0" applyNumberFormat="1" applyFont="1" applyFill="1" applyBorder="1" applyAlignment="1">
      <alignment horizontal="center" vertical="top" wrapText="1"/>
    </xf>
    <xf numFmtId="164" fontId="6" fillId="5" borderId="57" xfId="0" applyNumberFormat="1" applyFont="1" applyFill="1" applyBorder="1" applyAlignment="1">
      <alignment horizontal="center" vertical="top"/>
    </xf>
    <xf numFmtId="164" fontId="4" fillId="0" borderId="6" xfId="0" applyNumberFormat="1" applyFont="1" applyFill="1" applyBorder="1" applyAlignment="1">
      <alignment horizontal="center" vertical="top"/>
    </xf>
    <xf numFmtId="164" fontId="3" fillId="5" borderId="15" xfId="0" applyNumberFormat="1" applyFont="1" applyFill="1" applyBorder="1" applyAlignment="1">
      <alignment horizontal="center" vertical="top"/>
    </xf>
    <xf numFmtId="164" fontId="3" fillId="2" borderId="10" xfId="0" applyNumberFormat="1" applyFont="1" applyFill="1" applyBorder="1" applyAlignment="1">
      <alignment horizontal="center" vertical="top"/>
    </xf>
    <xf numFmtId="164" fontId="4" fillId="0" borderId="41" xfId="0" applyNumberFormat="1" applyFont="1" applyBorder="1" applyAlignment="1">
      <alignment horizontal="center" vertical="top"/>
    </xf>
    <xf numFmtId="164" fontId="4" fillId="0" borderId="13" xfId="0" applyNumberFormat="1" applyFont="1" applyBorder="1" applyAlignment="1">
      <alignment horizontal="center" vertical="top"/>
    </xf>
    <xf numFmtId="164" fontId="3" fillId="5" borderId="13" xfId="0" applyNumberFormat="1" applyFont="1" applyFill="1" applyBorder="1" applyAlignment="1">
      <alignment horizontal="center" vertical="top"/>
    </xf>
    <xf numFmtId="164" fontId="1" fillId="0" borderId="49" xfId="0" applyNumberFormat="1" applyFont="1" applyBorder="1" applyAlignment="1">
      <alignment horizontal="center" vertical="top" wrapText="1"/>
    </xf>
    <xf numFmtId="164" fontId="1" fillId="0" borderId="27" xfId="0" applyNumberFormat="1" applyFont="1" applyBorder="1" applyAlignment="1">
      <alignment horizontal="center" vertical="top" wrapText="1"/>
    </xf>
    <xf numFmtId="164" fontId="6" fillId="8" borderId="76" xfId="0" applyNumberFormat="1" applyFont="1" applyFill="1" applyBorder="1" applyAlignment="1">
      <alignment horizontal="center" vertical="top" wrapText="1"/>
    </xf>
    <xf numFmtId="164" fontId="6" fillId="5" borderId="76" xfId="0" applyNumberFormat="1" applyFont="1" applyFill="1" applyBorder="1" applyAlignment="1">
      <alignment horizontal="center" vertical="top" wrapText="1"/>
    </xf>
    <xf numFmtId="164" fontId="7" fillId="0" borderId="10" xfId="0" applyNumberFormat="1" applyFont="1" applyBorder="1" applyAlignment="1">
      <alignment horizontal="center" vertical="center" wrapText="1"/>
    </xf>
    <xf numFmtId="164" fontId="6" fillId="8" borderId="10" xfId="0" applyNumberFormat="1" applyFont="1" applyFill="1" applyBorder="1" applyAlignment="1">
      <alignment horizontal="center" vertical="top" wrapText="1"/>
    </xf>
    <xf numFmtId="164" fontId="1" fillId="0" borderId="19" xfId="0" applyNumberFormat="1" applyFont="1" applyBorder="1" applyAlignment="1">
      <alignment horizontal="center" vertical="top" wrapText="1"/>
    </xf>
    <xf numFmtId="164" fontId="1" fillId="0" borderId="65" xfId="0" applyNumberFormat="1" applyFont="1" applyBorder="1" applyAlignment="1">
      <alignment horizontal="center" vertical="top" wrapText="1"/>
    </xf>
    <xf numFmtId="164" fontId="1" fillId="0" borderId="29" xfId="0" applyNumberFormat="1" applyFont="1" applyBorder="1" applyAlignment="1">
      <alignment horizontal="center" vertical="top" wrapText="1"/>
    </xf>
    <xf numFmtId="164" fontId="1" fillId="0" borderId="15" xfId="0" applyNumberFormat="1" applyFont="1" applyBorder="1" applyAlignment="1">
      <alignment horizontal="center" vertical="top" wrapText="1"/>
    </xf>
    <xf numFmtId="164" fontId="1" fillId="0" borderId="50" xfId="0" applyNumberFormat="1" applyFont="1" applyBorder="1" applyAlignment="1">
      <alignment horizontal="center" vertical="top" wrapText="1"/>
    </xf>
    <xf numFmtId="164" fontId="1" fillId="0" borderId="3" xfId="0" applyNumberFormat="1" applyFont="1" applyBorder="1" applyAlignment="1">
      <alignment horizontal="center" vertical="top" wrapText="1"/>
    </xf>
    <xf numFmtId="164" fontId="3" fillId="5" borderId="67" xfId="0" applyNumberFormat="1" applyFont="1" applyFill="1" applyBorder="1" applyAlignment="1">
      <alignment horizontal="center" vertical="top"/>
    </xf>
    <xf numFmtId="164" fontId="4" fillId="0" borderId="32" xfId="0" applyNumberFormat="1" applyFont="1" applyBorder="1" applyAlignment="1">
      <alignment horizontal="center" vertical="top" wrapText="1"/>
    </xf>
    <xf numFmtId="164" fontId="3" fillId="2" borderId="64" xfId="0" applyNumberFormat="1" applyFont="1" applyFill="1" applyBorder="1" applyAlignment="1">
      <alignment horizontal="center" vertical="top"/>
    </xf>
    <xf numFmtId="164" fontId="3" fillId="5" borderId="67" xfId="0" applyNumberFormat="1" applyFont="1" applyFill="1" applyBorder="1" applyAlignment="1">
      <alignment horizontal="center" vertical="top" wrapText="1"/>
    </xf>
    <xf numFmtId="164" fontId="4" fillId="3" borderId="29" xfId="0" applyNumberFormat="1" applyFont="1" applyFill="1" applyBorder="1" applyAlignment="1">
      <alignment horizontal="center" vertical="top" wrapText="1"/>
    </xf>
    <xf numFmtId="49" fontId="6" fillId="4" borderId="14" xfId="0" applyNumberFormat="1" applyFont="1" applyFill="1" applyBorder="1" applyAlignment="1">
      <alignment horizontal="center" vertical="top" wrapText="1"/>
    </xf>
    <xf numFmtId="3" fontId="6" fillId="4" borderId="41" xfId="0" applyNumberFormat="1" applyFont="1" applyFill="1" applyBorder="1" applyAlignment="1">
      <alignment vertical="top" wrapText="1"/>
    </xf>
    <xf numFmtId="3" fontId="1" fillId="0" borderId="41" xfId="0" applyNumberFormat="1" applyFont="1" applyFill="1" applyBorder="1" applyAlignment="1">
      <alignment horizontal="center" vertical="top" textRotation="180" wrapText="1"/>
    </xf>
    <xf numFmtId="3" fontId="4" fillId="4" borderId="39" xfId="0" applyNumberFormat="1" applyFont="1" applyFill="1" applyBorder="1" applyAlignment="1">
      <alignment horizontal="center" vertical="top" wrapText="1"/>
    </xf>
    <xf numFmtId="3" fontId="4" fillId="4" borderId="0" xfId="0" applyNumberFormat="1" applyFont="1" applyFill="1" applyBorder="1" applyAlignment="1">
      <alignment horizontal="center" vertical="top" wrapText="1"/>
    </xf>
    <xf numFmtId="3" fontId="4" fillId="4" borderId="54" xfId="0" applyNumberFormat="1" applyFont="1" applyFill="1" applyBorder="1" applyAlignment="1">
      <alignment horizontal="center" vertical="top" wrapText="1"/>
    </xf>
    <xf numFmtId="3" fontId="10" fillId="4" borderId="15" xfId="0" applyNumberFormat="1" applyFont="1" applyFill="1" applyBorder="1" applyAlignment="1">
      <alignment horizontal="center" vertical="top" wrapText="1"/>
    </xf>
    <xf numFmtId="3" fontId="3" fillId="3" borderId="54" xfId="0" applyNumberFormat="1" applyFont="1" applyFill="1" applyBorder="1" applyAlignment="1">
      <alignment vertical="top"/>
    </xf>
    <xf numFmtId="3" fontId="6" fillId="4" borderId="16" xfId="0" applyNumberFormat="1" applyFont="1" applyFill="1" applyBorder="1" applyAlignment="1">
      <alignment vertical="top" wrapText="1"/>
    </xf>
    <xf numFmtId="164" fontId="20" fillId="3" borderId="13" xfId="0" applyNumberFormat="1" applyFont="1" applyFill="1" applyBorder="1" applyAlignment="1">
      <alignment horizontal="center" vertical="top" wrapText="1"/>
    </xf>
    <xf numFmtId="164" fontId="20" fillId="3" borderId="15" xfId="0" applyNumberFormat="1" applyFont="1" applyFill="1" applyBorder="1" applyAlignment="1">
      <alignment horizontal="center" vertical="top" wrapText="1"/>
    </xf>
    <xf numFmtId="3" fontId="6" fillId="4" borderId="7" xfId="0" applyNumberFormat="1" applyFont="1" applyFill="1" applyBorder="1" applyAlignment="1">
      <alignment vertical="top" wrapText="1"/>
    </xf>
    <xf numFmtId="3" fontId="10" fillId="4" borderId="6" xfId="0" applyNumberFormat="1" applyFont="1" applyFill="1" applyBorder="1" applyAlignment="1">
      <alignment horizontal="center" vertical="top" wrapText="1"/>
    </xf>
    <xf numFmtId="0" fontId="4" fillId="3" borderId="16" xfId="0" applyFont="1" applyFill="1" applyBorder="1" applyAlignment="1">
      <alignment horizontal="left" vertical="top" wrapText="1"/>
    </xf>
    <xf numFmtId="3" fontId="4" fillId="3" borderId="50" xfId="0" applyNumberFormat="1" applyFont="1" applyFill="1" applyBorder="1" applyAlignment="1">
      <alignment horizontal="center" vertical="top"/>
    </xf>
    <xf numFmtId="3" fontId="6" fillId="3" borderId="41" xfId="0" applyNumberFormat="1" applyFont="1" applyFill="1" applyBorder="1" applyAlignment="1">
      <alignment vertical="top" wrapText="1"/>
    </xf>
    <xf numFmtId="3" fontId="1" fillId="3" borderId="48" xfId="0" applyNumberFormat="1" applyFont="1" applyFill="1" applyBorder="1" applyAlignment="1">
      <alignment horizontal="left" vertical="top" wrapText="1"/>
    </xf>
    <xf numFmtId="3" fontId="1" fillId="0" borderId="7" xfId="0" applyNumberFormat="1" applyFont="1" applyBorder="1" applyAlignment="1">
      <alignment horizontal="center" vertical="top" wrapText="1"/>
    </xf>
    <xf numFmtId="3" fontId="4" fillId="0" borderId="16" xfId="0" applyNumberFormat="1" applyFont="1" applyFill="1" applyBorder="1" applyAlignment="1">
      <alignment horizontal="center" vertical="top" wrapText="1"/>
    </xf>
    <xf numFmtId="164" fontId="1" fillId="0" borderId="4" xfId="0" applyNumberFormat="1" applyFont="1" applyBorder="1" applyAlignment="1">
      <alignment horizontal="center" vertical="top" wrapText="1"/>
    </xf>
    <xf numFmtId="164" fontId="1" fillId="0" borderId="6" xfId="0" applyNumberFormat="1" applyFont="1" applyBorder="1" applyAlignment="1">
      <alignment horizontal="center" vertical="top" wrapText="1"/>
    </xf>
    <xf numFmtId="3" fontId="3" fillId="3" borderId="39" xfId="0" applyNumberFormat="1" applyFont="1" applyFill="1" applyBorder="1" applyAlignment="1">
      <alignment horizontal="center" vertical="top" wrapText="1"/>
    </xf>
    <xf numFmtId="0" fontId="4" fillId="3" borderId="40" xfId="0" applyFont="1" applyFill="1" applyBorder="1" applyAlignment="1">
      <alignment horizontal="left" vertical="top" wrapText="1"/>
    </xf>
    <xf numFmtId="3" fontId="3" fillId="3" borderId="53" xfId="0" applyNumberFormat="1" applyFont="1" applyFill="1" applyBorder="1" applyAlignment="1">
      <alignment vertical="top"/>
    </xf>
    <xf numFmtId="0" fontId="4" fillId="3" borderId="48" xfId="0" applyFont="1" applyFill="1" applyBorder="1" applyAlignment="1">
      <alignment horizontal="left" vertical="top" wrapText="1"/>
    </xf>
    <xf numFmtId="3" fontId="1" fillId="3" borderId="71" xfId="0" applyNumberFormat="1" applyFont="1" applyFill="1" applyBorder="1" applyAlignment="1">
      <alignment horizontal="center" vertical="top"/>
    </xf>
    <xf numFmtId="3" fontId="1" fillId="3" borderId="53" xfId="0" applyNumberFormat="1" applyFont="1" applyFill="1" applyBorder="1" applyAlignment="1">
      <alignment horizontal="center" vertical="top"/>
    </xf>
    <xf numFmtId="164" fontId="1" fillId="4" borderId="0" xfId="0" applyNumberFormat="1" applyFont="1" applyFill="1" applyBorder="1" applyAlignment="1">
      <alignment horizontal="center" vertical="top" wrapText="1"/>
    </xf>
    <xf numFmtId="0" fontId="4" fillId="0" borderId="16" xfId="0" applyFont="1" applyFill="1" applyBorder="1" applyAlignment="1">
      <alignment horizontal="left" vertical="top" wrapText="1"/>
    </xf>
    <xf numFmtId="164" fontId="1" fillId="3" borderId="42" xfId="0" applyNumberFormat="1" applyFont="1" applyFill="1" applyBorder="1" applyAlignment="1">
      <alignment horizontal="center" vertical="top" wrapText="1"/>
    </xf>
    <xf numFmtId="164" fontId="1" fillId="3" borderId="49" xfId="0" applyNumberFormat="1" applyFont="1" applyFill="1" applyBorder="1" applyAlignment="1">
      <alignment horizontal="center" vertical="top" wrapText="1"/>
    </xf>
    <xf numFmtId="3" fontId="3" fillId="0" borderId="61" xfId="0" applyNumberFormat="1" applyFont="1" applyBorder="1" applyAlignment="1">
      <alignment horizontal="center" vertical="top"/>
    </xf>
    <xf numFmtId="3" fontId="3" fillId="0" borderId="54" xfId="0" applyNumberFormat="1" applyFont="1" applyBorder="1" applyAlignment="1">
      <alignment horizontal="center" vertical="top"/>
    </xf>
    <xf numFmtId="3" fontId="6" fillId="0" borderId="61" xfId="0" applyNumberFormat="1" applyFont="1" applyBorder="1" applyAlignment="1">
      <alignment horizontal="center" vertical="top" wrapText="1"/>
    </xf>
    <xf numFmtId="3" fontId="6" fillId="0" borderId="54" xfId="0" applyNumberFormat="1" applyFont="1" applyBorder="1" applyAlignment="1">
      <alignment horizontal="center" vertical="top" wrapText="1"/>
    </xf>
    <xf numFmtId="3" fontId="3" fillId="0" borderId="60" xfId="0" applyNumberFormat="1" applyFont="1" applyBorder="1" applyAlignment="1">
      <alignment horizontal="center" vertical="top"/>
    </xf>
    <xf numFmtId="3" fontId="4" fillId="0" borderId="59" xfId="0" applyNumberFormat="1" applyFont="1" applyFill="1" applyBorder="1" applyAlignment="1">
      <alignment horizontal="center" vertical="center" textRotation="90" wrapText="1"/>
    </xf>
    <xf numFmtId="3" fontId="3" fillId="7" borderId="36" xfId="0" applyNumberFormat="1" applyFont="1" applyFill="1" applyBorder="1" applyAlignment="1">
      <alignment horizontal="center" vertical="top"/>
    </xf>
    <xf numFmtId="3" fontId="3" fillId="7" borderId="39" xfId="0" applyNumberFormat="1" applyFont="1" applyFill="1" applyBorder="1" applyAlignment="1">
      <alignment horizontal="center" vertical="top"/>
    </xf>
    <xf numFmtId="3" fontId="3" fillId="2" borderId="4" xfId="0" applyNumberFormat="1" applyFont="1" applyFill="1" applyBorder="1" applyAlignment="1">
      <alignment horizontal="center" vertical="top"/>
    </xf>
    <xf numFmtId="3" fontId="3" fillId="2" borderId="13" xfId="0" applyNumberFormat="1" applyFont="1" applyFill="1" applyBorder="1" applyAlignment="1">
      <alignment horizontal="center" vertical="top"/>
    </xf>
    <xf numFmtId="3" fontId="1" fillId="0" borderId="37" xfId="0" applyNumberFormat="1" applyFont="1" applyFill="1" applyBorder="1" applyAlignment="1">
      <alignment horizontal="center" vertical="center" textRotation="90" wrapText="1"/>
    </xf>
    <xf numFmtId="3" fontId="4" fillId="0" borderId="12" xfId="0" applyNumberFormat="1" applyFont="1" applyFill="1" applyBorder="1" applyAlignment="1">
      <alignment horizontal="center" vertical="top"/>
    </xf>
    <xf numFmtId="3" fontId="4" fillId="0" borderId="47" xfId="0" applyNumberFormat="1" applyFont="1" applyFill="1" applyBorder="1" applyAlignment="1">
      <alignment horizontal="center" vertical="top"/>
    </xf>
    <xf numFmtId="3" fontId="4" fillId="0" borderId="49" xfId="0" applyNumberFormat="1" applyFont="1" applyFill="1" applyBorder="1" applyAlignment="1">
      <alignment horizontal="center" vertical="center" textRotation="90" wrapText="1"/>
    </xf>
    <xf numFmtId="3" fontId="3" fillId="2" borderId="22" xfId="0" applyNumberFormat="1" applyFont="1" applyFill="1" applyBorder="1" applyAlignment="1">
      <alignment horizontal="center" vertical="top"/>
    </xf>
    <xf numFmtId="3" fontId="4" fillId="0" borderId="37" xfId="0" applyNumberFormat="1" applyFont="1" applyFill="1" applyBorder="1" applyAlignment="1">
      <alignment horizontal="center" vertical="top"/>
    </xf>
    <xf numFmtId="3" fontId="4" fillId="0" borderId="5" xfId="0" applyNumberFormat="1" applyFont="1" applyFill="1" applyBorder="1" applyAlignment="1">
      <alignment horizontal="center" vertical="top"/>
    </xf>
    <xf numFmtId="164" fontId="1" fillId="3" borderId="44" xfId="0" applyNumberFormat="1" applyFont="1" applyFill="1" applyBorder="1" applyAlignment="1">
      <alignment horizontal="center" vertical="top" wrapText="1"/>
    </xf>
    <xf numFmtId="164" fontId="1" fillId="3" borderId="50" xfId="0" applyNumberFormat="1" applyFont="1" applyFill="1" applyBorder="1" applyAlignment="1">
      <alignment horizontal="center" vertical="top" wrapText="1"/>
    </xf>
    <xf numFmtId="164" fontId="1" fillId="3" borderId="31" xfId="0" applyNumberFormat="1" applyFont="1" applyFill="1" applyBorder="1" applyAlignment="1">
      <alignment horizontal="center" vertical="top" wrapText="1"/>
    </xf>
    <xf numFmtId="164" fontId="1" fillId="3" borderId="51" xfId="0" applyNumberFormat="1" applyFont="1" applyFill="1" applyBorder="1" applyAlignment="1">
      <alignment horizontal="center" vertical="top" wrapText="1"/>
    </xf>
    <xf numFmtId="3" fontId="4" fillId="3" borderId="11" xfId="0" applyNumberFormat="1" applyFont="1" applyFill="1" applyBorder="1" applyAlignment="1">
      <alignment horizontal="center" vertical="top" wrapText="1"/>
    </xf>
    <xf numFmtId="3" fontId="1" fillId="0" borderId="41" xfId="0" applyNumberFormat="1" applyFont="1" applyFill="1" applyBorder="1" applyAlignment="1">
      <alignment horizontal="center" vertical="center" textRotation="90" wrapText="1"/>
    </xf>
    <xf numFmtId="0" fontId="4" fillId="0" borderId="18" xfId="0" applyFont="1" applyFill="1" applyBorder="1" applyAlignment="1">
      <alignment vertical="top" wrapText="1"/>
    </xf>
    <xf numFmtId="3" fontId="4" fillId="0" borderId="11" xfId="0" applyNumberFormat="1" applyFont="1" applyFill="1" applyBorder="1" applyAlignment="1">
      <alignment horizontal="center" vertical="center" textRotation="90" wrapText="1"/>
    </xf>
    <xf numFmtId="164" fontId="4" fillId="3" borderId="4" xfId="0" applyNumberFormat="1" applyFont="1" applyFill="1" applyBorder="1" applyAlignment="1">
      <alignment horizontal="center" vertical="top" wrapText="1"/>
    </xf>
    <xf numFmtId="164" fontId="17" fillId="3" borderId="41" xfId="0" applyNumberFormat="1" applyFont="1" applyFill="1" applyBorder="1" applyAlignment="1">
      <alignment horizontal="center" vertical="top" wrapText="1"/>
    </xf>
    <xf numFmtId="164" fontId="28" fillId="3" borderId="0" xfId="0" applyNumberFormat="1" applyFont="1" applyFill="1" applyBorder="1" applyAlignment="1">
      <alignment horizontal="center" vertical="top" wrapText="1"/>
    </xf>
    <xf numFmtId="164" fontId="28" fillId="3" borderId="13" xfId="0" applyNumberFormat="1" applyFont="1" applyFill="1" applyBorder="1" applyAlignment="1">
      <alignment horizontal="center" vertical="top" wrapText="1"/>
    </xf>
    <xf numFmtId="164" fontId="28" fillId="3" borderId="15" xfId="0" applyNumberFormat="1" applyFont="1" applyFill="1" applyBorder="1" applyAlignment="1">
      <alignment horizontal="center" vertical="top" wrapText="1"/>
    </xf>
    <xf numFmtId="164" fontId="4" fillId="3" borderId="52" xfId="0" applyNumberFormat="1" applyFont="1" applyFill="1" applyBorder="1" applyAlignment="1">
      <alignment horizontal="center" vertical="top"/>
    </xf>
    <xf numFmtId="3" fontId="4" fillId="4" borderId="30" xfId="0" applyNumberFormat="1" applyFont="1" applyFill="1" applyBorder="1" applyAlignment="1">
      <alignment horizontal="center" vertical="top" wrapText="1"/>
    </xf>
    <xf numFmtId="164" fontId="4" fillId="3" borderId="39" xfId="0" applyNumberFormat="1" applyFont="1" applyFill="1" applyBorder="1" applyAlignment="1">
      <alignment horizontal="center" vertical="top"/>
    </xf>
    <xf numFmtId="164" fontId="3" fillId="5" borderId="42" xfId="0" applyNumberFormat="1" applyFont="1" applyFill="1" applyBorder="1" applyAlignment="1">
      <alignment horizontal="center" vertical="top" wrapText="1"/>
    </xf>
    <xf numFmtId="164" fontId="3" fillId="5" borderId="44" xfId="0" applyNumberFormat="1" applyFont="1" applyFill="1" applyBorder="1" applyAlignment="1">
      <alignment horizontal="center" vertical="top" wrapText="1"/>
    </xf>
    <xf numFmtId="164" fontId="3" fillId="5" borderId="31" xfId="0" applyNumberFormat="1" applyFont="1" applyFill="1" applyBorder="1" applyAlignment="1">
      <alignment horizontal="center" vertical="top" wrapText="1"/>
    </xf>
    <xf numFmtId="164" fontId="3" fillId="5" borderId="70" xfId="0" applyNumberFormat="1" applyFont="1" applyFill="1" applyBorder="1" applyAlignment="1">
      <alignment horizontal="center" vertical="top" wrapText="1"/>
    </xf>
    <xf numFmtId="49" fontId="3" fillId="4" borderId="4" xfId="0" applyNumberFormat="1" applyFont="1" applyFill="1" applyBorder="1" applyAlignment="1">
      <alignment horizontal="center" vertical="top"/>
    </xf>
    <xf numFmtId="164" fontId="4" fillId="4" borderId="43" xfId="0" applyNumberFormat="1" applyFont="1" applyFill="1" applyBorder="1" applyAlignment="1">
      <alignment horizontal="center" vertical="top" wrapText="1"/>
    </xf>
    <xf numFmtId="164" fontId="1" fillId="0" borderId="44" xfId="0" applyNumberFormat="1" applyFont="1" applyBorder="1" applyAlignment="1">
      <alignment horizontal="center" vertical="top" wrapText="1"/>
    </xf>
    <xf numFmtId="164" fontId="20" fillId="0" borderId="50" xfId="0" applyNumberFormat="1" applyFont="1" applyFill="1" applyBorder="1" applyAlignment="1">
      <alignment horizontal="center" vertical="top"/>
    </xf>
    <xf numFmtId="164" fontId="20" fillId="0" borderId="51" xfId="0" applyNumberFormat="1" applyFont="1" applyFill="1" applyBorder="1" applyAlignment="1">
      <alignment horizontal="center" vertical="top"/>
    </xf>
    <xf numFmtId="164" fontId="3" fillId="5" borderId="51" xfId="0" applyNumberFormat="1" applyFont="1" applyFill="1" applyBorder="1" applyAlignment="1">
      <alignment horizontal="center" vertical="top"/>
    </xf>
    <xf numFmtId="164" fontId="20" fillId="0" borderId="65" xfId="0" applyNumberFormat="1" applyFont="1" applyFill="1" applyBorder="1" applyAlignment="1">
      <alignment horizontal="center" vertical="top"/>
    </xf>
    <xf numFmtId="164" fontId="3" fillId="5" borderId="45" xfId="0" applyNumberFormat="1" applyFont="1" applyFill="1" applyBorder="1" applyAlignment="1">
      <alignment horizontal="center" vertical="top"/>
    </xf>
    <xf numFmtId="3" fontId="3" fillId="7" borderId="39" xfId="0" applyNumberFormat="1" applyFont="1" applyFill="1" applyBorder="1" applyAlignment="1">
      <alignment horizontal="center" vertical="top"/>
    </xf>
    <xf numFmtId="3" fontId="3" fillId="0" borderId="54" xfId="0" applyNumberFormat="1" applyFont="1" applyFill="1" applyBorder="1" applyAlignment="1">
      <alignment horizontal="center" vertical="top" wrapText="1"/>
    </xf>
    <xf numFmtId="164" fontId="20" fillId="0" borderId="13" xfId="0" applyNumberFormat="1" applyFont="1" applyFill="1" applyBorder="1" applyAlignment="1">
      <alignment horizontal="center" vertical="top"/>
    </xf>
    <xf numFmtId="164" fontId="20" fillId="0" borderId="0" xfId="0" applyNumberFormat="1" applyFont="1" applyFill="1" applyBorder="1" applyAlignment="1">
      <alignment horizontal="center" vertical="top"/>
    </xf>
    <xf numFmtId="164" fontId="20" fillId="0" borderId="15" xfId="0" applyNumberFormat="1" applyFont="1" applyFill="1" applyBorder="1" applyAlignment="1">
      <alignment horizontal="center" vertical="top"/>
    </xf>
    <xf numFmtId="49" fontId="4" fillId="3" borderId="11" xfId="0" applyNumberFormat="1" applyFont="1" applyFill="1" applyBorder="1" applyAlignment="1">
      <alignment horizontal="center" vertical="top"/>
    </xf>
    <xf numFmtId="49" fontId="4" fillId="3" borderId="17" xfId="0" applyNumberFormat="1" applyFont="1" applyFill="1" applyBorder="1" applyAlignment="1">
      <alignment horizontal="center" vertical="top"/>
    </xf>
    <xf numFmtId="49" fontId="4" fillId="3" borderId="47" xfId="0" applyNumberFormat="1" applyFont="1" applyFill="1" applyBorder="1" applyAlignment="1">
      <alignment horizontal="center" vertical="top"/>
    </xf>
    <xf numFmtId="164" fontId="21" fillId="4" borderId="13" xfId="0" applyNumberFormat="1" applyFont="1" applyFill="1" applyBorder="1" applyAlignment="1">
      <alignment horizontal="center" vertical="top"/>
    </xf>
    <xf numFmtId="164" fontId="21" fillId="4" borderId="0" xfId="0" applyNumberFormat="1" applyFont="1" applyFill="1" applyBorder="1" applyAlignment="1">
      <alignment horizontal="center" vertical="top"/>
    </xf>
    <xf numFmtId="3" fontId="20" fillId="3" borderId="52" xfId="0" applyNumberFormat="1" applyFont="1" applyFill="1" applyBorder="1" applyAlignment="1">
      <alignment horizontal="center" vertical="top" wrapText="1"/>
    </xf>
    <xf numFmtId="3" fontId="3" fillId="0" borderId="54" xfId="0" applyNumberFormat="1" applyFont="1" applyFill="1" applyBorder="1" applyAlignment="1">
      <alignment horizontal="center" vertical="top" wrapText="1"/>
    </xf>
    <xf numFmtId="49" fontId="3" fillId="0" borderId="13" xfId="0" applyNumberFormat="1" applyFont="1" applyBorder="1" applyAlignment="1">
      <alignment horizontal="center" vertical="top"/>
    </xf>
    <xf numFmtId="164" fontId="20" fillId="0" borderId="41" xfId="0" applyNumberFormat="1" applyFont="1" applyFill="1" applyBorder="1" applyAlignment="1">
      <alignment horizontal="center" vertical="top"/>
    </xf>
    <xf numFmtId="0" fontId="20" fillId="0" borderId="49" xfId="0" applyFont="1" applyFill="1" applyBorder="1" applyAlignment="1">
      <alignment vertical="top" wrapText="1"/>
    </xf>
    <xf numFmtId="3" fontId="20" fillId="0" borderId="46" xfId="0" applyNumberFormat="1" applyFont="1" applyBorder="1" applyAlignment="1">
      <alignment horizontal="center" vertical="top" wrapText="1"/>
    </xf>
    <xf numFmtId="0" fontId="20" fillId="0" borderId="11" xfId="0" applyNumberFormat="1" applyFont="1" applyFill="1" applyBorder="1" applyAlignment="1">
      <alignment horizontal="center" vertical="top"/>
    </xf>
    <xf numFmtId="0" fontId="4" fillId="0" borderId="20" xfId="0" applyNumberFormat="1" applyFont="1" applyFill="1" applyBorder="1" applyAlignment="1">
      <alignment horizontal="center" vertical="top"/>
    </xf>
    <xf numFmtId="0" fontId="4" fillId="0" borderId="74" xfId="0" applyNumberFormat="1" applyFont="1" applyFill="1" applyBorder="1" applyAlignment="1">
      <alignment horizontal="center" vertical="top"/>
    </xf>
    <xf numFmtId="0" fontId="10" fillId="0" borderId="58" xfId="0" applyNumberFormat="1" applyFont="1" applyFill="1" applyBorder="1" applyAlignment="1">
      <alignment horizontal="center" vertical="top"/>
    </xf>
    <xf numFmtId="3" fontId="3" fillId="7" borderId="39" xfId="0" applyNumberFormat="1" applyFont="1" applyFill="1" applyBorder="1" applyAlignment="1">
      <alignment horizontal="center" vertical="top"/>
    </xf>
    <xf numFmtId="49" fontId="3" fillId="7" borderId="36" xfId="0" applyNumberFormat="1" applyFont="1" applyFill="1" applyBorder="1" applyAlignment="1">
      <alignment horizontal="center" vertical="top"/>
    </xf>
    <xf numFmtId="49" fontId="29" fillId="3" borderId="52" xfId="0" applyNumberFormat="1" applyFont="1" applyFill="1" applyBorder="1" applyAlignment="1">
      <alignment horizontal="center" vertical="top"/>
    </xf>
    <xf numFmtId="49" fontId="29" fillId="3" borderId="71" xfId="0" applyNumberFormat="1" applyFont="1" applyFill="1" applyBorder="1" applyAlignment="1">
      <alignment horizontal="center" vertical="top"/>
    </xf>
    <xf numFmtId="49" fontId="29" fillId="3" borderId="53" xfId="0" applyNumberFormat="1" applyFont="1" applyFill="1" applyBorder="1" applyAlignment="1">
      <alignment horizontal="center" vertical="top"/>
    </xf>
    <xf numFmtId="49" fontId="30" fillId="3" borderId="41" xfId="0" applyNumberFormat="1" applyFont="1" applyFill="1" applyBorder="1" applyAlignment="1">
      <alignment horizontal="center" vertical="top"/>
    </xf>
    <xf numFmtId="49" fontId="30" fillId="3" borderId="44" xfId="0" applyNumberFormat="1" applyFont="1" applyFill="1" applyBorder="1" applyAlignment="1">
      <alignment horizontal="center" vertical="top"/>
    </xf>
    <xf numFmtId="49" fontId="30" fillId="3" borderId="77" xfId="0" applyNumberFormat="1" applyFont="1" applyFill="1" applyBorder="1" applyAlignment="1">
      <alignment horizontal="center" vertical="top"/>
    </xf>
    <xf numFmtId="164" fontId="21" fillId="0" borderId="13" xfId="0" applyNumberFormat="1" applyFont="1" applyFill="1" applyBorder="1" applyAlignment="1">
      <alignment horizontal="center" vertical="top"/>
    </xf>
    <xf numFmtId="164" fontId="20" fillId="3" borderId="47" xfId="0" applyNumberFormat="1" applyFont="1" applyFill="1" applyBorder="1" applyAlignment="1">
      <alignment horizontal="center" vertical="top"/>
    </xf>
    <xf numFmtId="164" fontId="21" fillId="0" borderId="3" xfId="0" applyNumberFormat="1" applyFont="1" applyFill="1" applyBorder="1" applyAlignment="1">
      <alignment horizontal="center" vertical="top"/>
    </xf>
    <xf numFmtId="164" fontId="21" fillId="0" borderId="28" xfId="0" applyNumberFormat="1" applyFont="1" applyFill="1" applyBorder="1" applyAlignment="1">
      <alignment horizontal="center" vertical="top"/>
    </xf>
    <xf numFmtId="164" fontId="20" fillId="3" borderId="44" xfId="0" applyNumberFormat="1" applyFont="1" applyFill="1" applyBorder="1" applyAlignment="1">
      <alignment horizontal="center" vertical="top"/>
    </xf>
    <xf numFmtId="164" fontId="21" fillId="3" borderId="4" xfId="0" applyNumberFormat="1" applyFont="1" applyFill="1" applyBorder="1" applyAlignment="1">
      <alignment horizontal="center" vertical="top"/>
    </xf>
    <xf numFmtId="164" fontId="21" fillId="3" borderId="35" xfId="0" applyNumberFormat="1" applyFont="1" applyFill="1" applyBorder="1" applyAlignment="1">
      <alignment horizontal="center" vertical="top"/>
    </xf>
    <xf numFmtId="164" fontId="21" fillId="3" borderId="12" xfId="0" applyNumberFormat="1" applyFont="1" applyFill="1" applyBorder="1" applyAlignment="1">
      <alignment horizontal="center" vertical="top"/>
    </xf>
    <xf numFmtId="164" fontId="21" fillId="4" borderId="18" xfId="0" applyNumberFormat="1" applyFont="1" applyFill="1" applyBorder="1" applyAlignment="1">
      <alignment horizontal="center" vertical="top"/>
    </xf>
    <xf numFmtId="164" fontId="21" fillId="0" borderId="4" xfId="0" applyNumberFormat="1" applyFont="1" applyFill="1" applyBorder="1" applyAlignment="1">
      <alignment horizontal="center" vertical="top"/>
    </xf>
    <xf numFmtId="164" fontId="21" fillId="0" borderId="35" xfId="0" applyNumberFormat="1" applyFont="1" applyFill="1" applyBorder="1" applyAlignment="1">
      <alignment horizontal="center" vertical="top"/>
    </xf>
    <xf numFmtId="3" fontId="21" fillId="0" borderId="36" xfId="0" applyNumberFormat="1" applyFont="1" applyFill="1" applyBorder="1" applyAlignment="1">
      <alignment horizontal="center" vertical="top" wrapText="1"/>
    </xf>
    <xf numFmtId="164" fontId="21" fillId="4" borderId="4" xfId="0" applyNumberFormat="1" applyFont="1" applyFill="1" applyBorder="1" applyAlignment="1">
      <alignment horizontal="center" vertical="top" wrapText="1"/>
    </xf>
    <xf numFmtId="164" fontId="21" fillId="4" borderId="35" xfId="0" applyNumberFormat="1" applyFont="1" applyFill="1" applyBorder="1" applyAlignment="1">
      <alignment horizontal="center" vertical="top" wrapText="1"/>
    </xf>
    <xf numFmtId="164" fontId="20" fillId="4" borderId="3" xfId="0" applyNumberFormat="1" applyFont="1" applyFill="1" applyBorder="1" applyAlignment="1">
      <alignment horizontal="center" vertical="top" wrapText="1"/>
    </xf>
    <xf numFmtId="164" fontId="20" fillId="4" borderId="65" xfId="0" applyNumberFormat="1" applyFont="1" applyFill="1" applyBorder="1" applyAlignment="1">
      <alignment horizontal="center" vertical="top" wrapText="1"/>
    </xf>
    <xf numFmtId="3" fontId="17" fillId="0" borderId="41" xfId="0" applyNumberFormat="1" applyFont="1" applyFill="1" applyBorder="1" applyAlignment="1">
      <alignment horizontal="center" vertical="top"/>
    </xf>
    <xf numFmtId="164" fontId="17" fillId="0" borderId="41" xfId="0" applyNumberFormat="1" applyFont="1" applyBorder="1" applyAlignment="1">
      <alignment horizontal="center" vertical="top"/>
    </xf>
    <xf numFmtId="164" fontId="17" fillId="0" borderId="13" xfId="0" applyNumberFormat="1" applyFont="1" applyBorder="1" applyAlignment="1">
      <alignment horizontal="center" vertical="top"/>
    </xf>
    <xf numFmtId="164" fontId="17" fillId="0" borderId="15" xfId="0" applyNumberFormat="1" applyFont="1" applyBorder="1" applyAlignment="1">
      <alignment horizontal="center" vertical="top"/>
    </xf>
    <xf numFmtId="164" fontId="17" fillId="0" borderId="0" xfId="0" applyNumberFormat="1" applyFont="1" applyBorder="1" applyAlignment="1">
      <alignment horizontal="center" vertical="top"/>
    </xf>
    <xf numFmtId="164" fontId="28" fillId="0" borderId="13" xfId="0" applyNumberFormat="1" applyFont="1" applyBorder="1" applyAlignment="1">
      <alignment horizontal="center" vertical="top"/>
    </xf>
    <xf numFmtId="164" fontId="28" fillId="0" borderId="15" xfId="0" applyNumberFormat="1" applyFont="1" applyBorder="1" applyAlignment="1">
      <alignment horizontal="center" vertical="top"/>
    </xf>
    <xf numFmtId="3" fontId="28" fillId="0" borderId="41" xfId="0" applyNumberFormat="1" applyFont="1" applyFill="1" applyBorder="1" applyAlignment="1">
      <alignment horizontal="center" vertical="top"/>
    </xf>
    <xf numFmtId="164" fontId="28" fillId="4" borderId="41" xfId="0" applyNumberFormat="1" applyFont="1" applyFill="1" applyBorder="1" applyAlignment="1">
      <alignment horizontal="center" vertical="top" wrapText="1"/>
    </xf>
    <xf numFmtId="164" fontId="28" fillId="4" borderId="13" xfId="0" applyNumberFormat="1" applyFont="1" applyFill="1" applyBorder="1" applyAlignment="1">
      <alignment horizontal="center" vertical="top" wrapText="1"/>
    </xf>
    <xf numFmtId="164" fontId="28" fillId="4" borderId="15" xfId="0" applyNumberFormat="1" applyFont="1" applyFill="1" applyBorder="1" applyAlignment="1">
      <alignment horizontal="center" vertical="top" wrapText="1"/>
    </xf>
    <xf numFmtId="3" fontId="4" fillId="0" borderId="40" xfId="0" applyNumberFormat="1" applyFont="1" applyFill="1" applyBorder="1" applyAlignment="1">
      <alignment horizontal="left" vertical="top" wrapText="1"/>
    </xf>
    <xf numFmtId="3" fontId="4" fillId="0" borderId="48" xfId="0" applyNumberFormat="1" applyFont="1" applyFill="1" applyBorder="1" applyAlignment="1">
      <alignment horizontal="left" vertical="top" wrapText="1"/>
    </xf>
    <xf numFmtId="0" fontId="20" fillId="3" borderId="51" xfId="0" applyNumberFormat="1" applyFont="1" applyFill="1" applyBorder="1" applyAlignment="1">
      <alignment horizontal="center" vertical="top"/>
    </xf>
    <xf numFmtId="0" fontId="20" fillId="3" borderId="71" xfId="0" applyNumberFormat="1" applyFont="1" applyFill="1" applyBorder="1" applyAlignment="1">
      <alignment horizontal="center" vertical="top"/>
    </xf>
    <xf numFmtId="0" fontId="4" fillId="3" borderId="17" xfId="0" applyNumberFormat="1" applyFont="1" applyFill="1" applyBorder="1" applyAlignment="1">
      <alignment horizontal="center" vertical="top"/>
    </xf>
    <xf numFmtId="164" fontId="21" fillId="3" borderId="44" xfId="0" applyNumberFormat="1" applyFont="1" applyFill="1" applyBorder="1" applyAlignment="1">
      <alignment horizontal="center" vertical="top"/>
    </xf>
    <xf numFmtId="164" fontId="21" fillId="3" borderId="31" xfId="0" applyNumberFormat="1" applyFont="1" applyFill="1" applyBorder="1" applyAlignment="1">
      <alignment horizontal="center" vertical="top"/>
    </xf>
    <xf numFmtId="3" fontId="21" fillId="3" borderId="69" xfId="0" applyNumberFormat="1" applyFont="1" applyFill="1" applyBorder="1" applyAlignment="1">
      <alignment horizontal="center" vertical="top"/>
    </xf>
    <xf numFmtId="3" fontId="23" fillId="3" borderId="43" xfId="0" applyNumberFormat="1" applyFont="1" applyFill="1" applyBorder="1" applyAlignment="1">
      <alignment horizontal="center" vertical="top"/>
    </xf>
    <xf numFmtId="3" fontId="21" fillId="3" borderId="52" xfId="0" applyNumberFormat="1" applyFont="1" applyFill="1" applyBorder="1" applyAlignment="1">
      <alignment horizontal="center" vertical="top"/>
    </xf>
    <xf numFmtId="3" fontId="21" fillId="3" borderId="71" xfId="0" applyNumberFormat="1" applyFont="1" applyFill="1" applyBorder="1" applyAlignment="1">
      <alignment horizontal="center" vertical="top"/>
    </xf>
    <xf numFmtId="164" fontId="20" fillId="3" borderId="12" xfId="0" applyNumberFormat="1" applyFont="1" applyFill="1" applyBorder="1" applyAlignment="1">
      <alignment horizontal="center" vertical="top" wrapText="1"/>
    </xf>
    <xf numFmtId="164" fontId="21" fillId="3" borderId="50" xfId="0" applyNumberFormat="1" applyFont="1" applyFill="1" applyBorder="1" applyAlignment="1">
      <alignment horizontal="center" vertical="top"/>
    </xf>
    <xf numFmtId="49" fontId="10" fillId="0" borderId="48" xfId="0" applyNumberFormat="1" applyFont="1" applyFill="1" applyBorder="1" applyAlignment="1">
      <alignment horizontal="center" vertical="top"/>
    </xf>
    <xf numFmtId="3" fontId="10" fillId="0" borderId="48" xfId="0" applyNumberFormat="1" applyFont="1" applyBorder="1" applyAlignment="1">
      <alignment horizontal="center" vertical="top"/>
    </xf>
    <xf numFmtId="3" fontId="10" fillId="0" borderId="46" xfId="0" applyNumberFormat="1" applyFont="1" applyFill="1" applyBorder="1" applyAlignment="1">
      <alignment horizontal="center" vertical="top" wrapText="1"/>
    </xf>
    <xf numFmtId="0" fontId="7" fillId="0" borderId="46" xfId="0" applyFont="1" applyBorder="1" applyAlignment="1">
      <alignment vertical="top" wrapText="1"/>
    </xf>
    <xf numFmtId="2" fontId="7" fillId="0" borderId="46" xfId="0" applyNumberFormat="1" applyFont="1" applyBorder="1" applyAlignment="1">
      <alignment vertical="top" wrapText="1"/>
    </xf>
    <xf numFmtId="164" fontId="1" fillId="0" borderId="35" xfId="0" applyNumberFormat="1" applyFont="1" applyBorder="1" applyAlignment="1">
      <alignment horizontal="center" vertical="top" wrapText="1"/>
    </xf>
    <xf numFmtId="164" fontId="1" fillId="0" borderId="51" xfId="0" applyNumberFormat="1" applyFont="1" applyBorder="1" applyAlignment="1">
      <alignment horizontal="center" vertical="top" wrapText="1"/>
    </xf>
    <xf numFmtId="164" fontId="6" fillId="8" borderId="4" xfId="0" applyNumberFormat="1" applyFont="1" applyFill="1" applyBorder="1" applyAlignment="1">
      <alignment horizontal="center" vertical="top" wrapText="1"/>
    </xf>
    <xf numFmtId="164" fontId="6" fillId="8" borderId="37" xfId="0" applyNumberFormat="1" applyFont="1" applyFill="1" applyBorder="1" applyAlignment="1">
      <alignment horizontal="center" vertical="top" wrapText="1"/>
    </xf>
    <xf numFmtId="164" fontId="1" fillId="0" borderId="54" xfId="0" applyNumberFormat="1" applyFont="1" applyBorder="1" applyAlignment="1">
      <alignment horizontal="center" vertical="top" wrapText="1"/>
    </xf>
    <xf numFmtId="164" fontId="1" fillId="0" borderId="55" xfId="0" applyNumberFormat="1" applyFont="1" applyBorder="1" applyAlignment="1">
      <alignment horizontal="center" vertical="top" wrapText="1"/>
    </xf>
    <xf numFmtId="164" fontId="1" fillId="3" borderId="50" xfId="0" applyNumberFormat="1" applyFont="1" applyFill="1" applyBorder="1" applyAlignment="1">
      <alignment horizontal="center" vertical="top" wrapText="1"/>
    </xf>
    <xf numFmtId="164" fontId="3" fillId="2" borderId="33" xfId="0" applyNumberFormat="1" applyFont="1" applyFill="1" applyBorder="1" applyAlignment="1">
      <alignment horizontal="center" vertical="top"/>
    </xf>
    <xf numFmtId="3" fontId="4" fillId="4" borderId="28" xfId="0" applyNumberFormat="1" applyFont="1" applyFill="1" applyBorder="1" applyAlignment="1">
      <alignment horizontal="center" vertical="top" wrapText="1"/>
    </xf>
    <xf numFmtId="0" fontId="4" fillId="3" borderId="30" xfId="0" applyFont="1" applyFill="1" applyBorder="1" applyAlignment="1">
      <alignment horizontal="center" vertical="top" wrapText="1"/>
    </xf>
    <xf numFmtId="0" fontId="4" fillId="3" borderId="42" xfId="0" applyFont="1" applyFill="1" applyBorder="1" applyAlignment="1">
      <alignment horizontal="center" vertical="top" wrapText="1"/>
    </xf>
    <xf numFmtId="0" fontId="4" fillId="3" borderId="41" xfId="0" applyFont="1" applyFill="1" applyBorder="1" applyAlignment="1">
      <alignment horizontal="center" vertical="top" wrapText="1"/>
    </xf>
    <xf numFmtId="3" fontId="4" fillId="3" borderId="41" xfId="0" applyNumberFormat="1" applyFont="1" applyFill="1" applyBorder="1" applyAlignment="1">
      <alignment horizontal="center" vertical="top"/>
    </xf>
    <xf numFmtId="3" fontId="4" fillId="3" borderId="49" xfId="0" applyNumberFormat="1" applyFont="1" applyFill="1" applyBorder="1" applyAlignment="1">
      <alignment horizontal="center" vertical="top"/>
    </xf>
    <xf numFmtId="3" fontId="17" fillId="3" borderId="41" xfId="0" applyNumberFormat="1" applyFont="1" applyFill="1" applyBorder="1" applyAlignment="1">
      <alignment horizontal="center" vertical="top"/>
    </xf>
    <xf numFmtId="3" fontId="1" fillId="3" borderId="30" xfId="0" applyNumberFormat="1" applyFont="1" applyFill="1" applyBorder="1" applyAlignment="1">
      <alignment horizontal="center" vertical="top"/>
    </xf>
    <xf numFmtId="3" fontId="1" fillId="0" borderId="42" xfId="0" applyNumberFormat="1" applyFont="1" applyFill="1" applyBorder="1" applyAlignment="1">
      <alignment horizontal="center" vertical="top"/>
    </xf>
    <xf numFmtId="164" fontId="4" fillId="3" borderId="11" xfId="0" applyNumberFormat="1" applyFont="1" applyFill="1" applyBorder="1" applyAlignment="1">
      <alignment horizontal="center" vertical="top" wrapText="1"/>
    </xf>
    <xf numFmtId="164" fontId="4" fillId="3" borderId="43" xfId="0" applyNumberFormat="1" applyFont="1" applyFill="1" applyBorder="1" applyAlignment="1">
      <alignment horizontal="center" vertical="top"/>
    </xf>
    <xf numFmtId="164" fontId="4" fillId="3" borderId="39" xfId="0" applyNumberFormat="1" applyFont="1" applyFill="1" applyBorder="1" applyAlignment="1">
      <alignment horizontal="center" vertical="top" wrapText="1"/>
    </xf>
    <xf numFmtId="164" fontId="1" fillId="3" borderId="52" xfId="0" applyNumberFormat="1" applyFont="1" applyFill="1" applyBorder="1" applyAlignment="1">
      <alignment horizontal="center" vertical="top" wrapText="1"/>
    </xf>
    <xf numFmtId="164" fontId="1" fillId="3" borderId="11" xfId="0" applyNumberFormat="1" applyFont="1" applyFill="1" applyBorder="1" applyAlignment="1">
      <alignment horizontal="center" vertical="top"/>
    </xf>
    <xf numFmtId="164" fontId="21" fillId="3" borderId="19" xfId="0" applyNumberFormat="1" applyFont="1" applyFill="1" applyBorder="1" applyAlignment="1">
      <alignment horizontal="center" vertical="top"/>
    </xf>
    <xf numFmtId="164" fontId="1" fillId="3" borderId="52" xfId="0" applyNumberFormat="1" applyFont="1" applyFill="1" applyBorder="1" applyAlignment="1">
      <alignment horizontal="center" vertical="top"/>
    </xf>
    <xf numFmtId="49" fontId="17" fillId="0" borderId="42" xfId="1" applyNumberFormat="1" applyFont="1" applyFill="1" applyBorder="1" applyAlignment="1">
      <alignment horizontal="center" vertical="center"/>
    </xf>
    <xf numFmtId="164" fontId="17" fillId="3" borderId="43" xfId="1" applyNumberFormat="1" applyFont="1" applyFill="1" applyBorder="1" applyAlignment="1">
      <alignment horizontal="center" vertical="top"/>
    </xf>
    <xf numFmtId="164" fontId="28" fillId="3" borderId="44" xfId="0" applyNumberFormat="1" applyFont="1" applyFill="1" applyBorder="1" applyAlignment="1">
      <alignment horizontal="center" vertical="top"/>
    </xf>
    <xf numFmtId="164" fontId="28" fillId="3" borderId="32" xfId="0" applyNumberFormat="1" applyFont="1" applyFill="1" applyBorder="1" applyAlignment="1">
      <alignment horizontal="center" vertical="top"/>
    </xf>
    <xf numFmtId="164" fontId="20" fillId="3" borderId="32" xfId="0" applyNumberFormat="1" applyFont="1" applyFill="1" applyBorder="1" applyAlignment="1">
      <alignment horizontal="center" vertical="top"/>
    </xf>
    <xf numFmtId="164" fontId="28" fillId="3" borderId="44" xfId="0" applyNumberFormat="1" applyFont="1" applyFill="1" applyBorder="1" applyAlignment="1">
      <alignment horizontal="center" vertical="top" wrapText="1"/>
    </xf>
    <xf numFmtId="164" fontId="28" fillId="3" borderId="32" xfId="0" applyNumberFormat="1" applyFont="1" applyFill="1" applyBorder="1" applyAlignment="1">
      <alignment horizontal="center" vertical="top" wrapText="1"/>
    </xf>
    <xf numFmtId="164" fontId="3" fillId="5" borderId="17" xfId="0" applyNumberFormat="1" applyFont="1" applyFill="1" applyBorder="1" applyAlignment="1">
      <alignment horizontal="center" vertical="top"/>
    </xf>
    <xf numFmtId="164" fontId="3" fillId="5" borderId="47" xfId="0" applyNumberFormat="1" applyFont="1" applyFill="1" applyBorder="1" applyAlignment="1">
      <alignment horizontal="center" vertical="top"/>
    </xf>
    <xf numFmtId="164" fontId="3" fillId="5" borderId="55" xfId="0" applyNumberFormat="1" applyFont="1" applyFill="1" applyBorder="1" applyAlignment="1">
      <alignment horizontal="center" vertical="top" wrapText="1"/>
    </xf>
    <xf numFmtId="0" fontId="4" fillId="3" borderId="27" xfId="0" applyFont="1" applyFill="1" applyBorder="1" applyAlignment="1">
      <alignment vertical="top" wrapText="1"/>
    </xf>
    <xf numFmtId="0" fontId="4" fillId="3" borderId="27" xfId="0" applyNumberFormat="1" applyFont="1" applyFill="1" applyBorder="1" applyAlignment="1">
      <alignment horizontal="center" vertical="top"/>
    </xf>
    <xf numFmtId="0" fontId="4" fillId="3" borderId="3" xfId="0" applyNumberFormat="1" applyFont="1" applyFill="1" applyBorder="1" applyAlignment="1">
      <alignment horizontal="center" vertical="top"/>
    </xf>
    <xf numFmtId="0" fontId="4" fillId="3" borderId="28" xfId="0" applyNumberFormat="1" applyFont="1" applyFill="1" applyBorder="1" applyAlignment="1">
      <alignment horizontal="center" vertical="top"/>
    </xf>
    <xf numFmtId="3" fontId="4" fillId="3" borderId="30" xfId="0" applyNumberFormat="1" applyFont="1" applyFill="1" applyBorder="1" applyAlignment="1">
      <alignment vertical="top" wrapText="1"/>
    </xf>
    <xf numFmtId="3" fontId="21" fillId="3" borderId="13" xfId="0" applyNumberFormat="1" applyFont="1" applyFill="1" applyBorder="1" applyAlignment="1">
      <alignment horizontal="center" vertical="top" wrapText="1"/>
    </xf>
    <xf numFmtId="3" fontId="21" fillId="3" borderId="0" xfId="0" applyNumberFormat="1" applyFont="1" applyFill="1" applyBorder="1" applyAlignment="1">
      <alignment horizontal="center" vertical="top" wrapText="1"/>
    </xf>
    <xf numFmtId="3" fontId="21" fillId="3" borderId="54" xfId="0" applyNumberFormat="1" applyFont="1" applyFill="1" applyBorder="1" applyAlignment="1">
      <alignment horizontal="center" vertical="top" wrapText="1"/>
    </xf>
    <xf numFmtId="3" fontId="4" fillId="3" borderId="48" xfId="0" applyNumberFormat="1" applyFont="1" applyFill="1" applyBorder="1" applyAlignment="1">
      <alignment horizontal="left" vertical="top" wrapText="1"/>
    </xf>
    <xf numFmtId="3" fontId="21" fillId="3" borderId="16" xfId="0" applyNumberFormat="1" applyFont="1" applyFill="1" applyBorder="1" applyAlignment="1">
      <alignment horizontal="left" vertical="top" wrapText="1"/>
    </xf>
    <xf numFmtId="164" fontId="21" fillId="0" borderId="4" xfId="0" applyNumberFormat="1" applyFont="1" applyBorder="1" applyAlignment="1">
      <alignment horizontal="center" vertical="top" wrapText="1"/>
    </xf>
    <xf numFmtId="164" fontId="21" fillId="0" borderId="66" xfId="0" applyNumberFormat="1" applyFont="1" applyBorder="1" applyAlignment="1">
      <alignment horizontal="center" vertical="top" wrapText="1"/>
    </xf>
    <xf numFmtId="164" fontId="21" fillId="3" borderId="12" xfId="0" applyNumberFormat="1" applyFont="1" applyFill="1" applyBorder="1" applyAlignment="1">
      <alignment horizontal="center" vertical="top" wrapText="1"/>
    </xf>
    <xf numFmtId="164" fontId="21" fillId="0" borderId="47" xfId="0" applyNumberFormat="1" applyFont="1" applyBorder="1" applyAlignment="1">
      <alignment horizontal="center" vertical="top" wrapText="1"/>
    </xf>
    <xf numFmtId="164" fontId="21" fillId="0" borderId="12" xfId="0" applyNumberFormat="1" applyFont="1" applyBorder="1" applyAlignment="1">
      <alignment horizontal="center" vertical="top" wrapText="1"/>
    </xf>
    <xf numFmtId="164" fontId="21" fillId="0" borderId="21" xfId="0" applyNumberFormat="1" applyFont="1" applyBorder="1" applyAlignment="1">
      <alignment horizontal="center" vertical="top" wrapText="1"/>
    </xf>
    <xf numFmtId="164" fontId="21" fillId="0" borderId="26" xfId="0" applyNumberFormat="1" applyFont="1" applyBorder="1" applyAlignment="1">
      <alignment horizontal="center" vertical="top" wrapText="1"/>
    </xf>
    <xf numFmtId="164" fontId="21" fillId="0" borderId="19" xfId="0" applyNumberFormat="1" applyFont="1" applyBorder="1" applyAlignment="1">
      <alignment horizontal="center" vertical="top" wrapText="1"/>
    </xf>
    <xf numFmtId="3" fontId="21" fillId="3" borderId="44" xfId="0" applyNumberFormat="1" applyFont="1" applyFill="1" applyBorder="1" applyAlignment="1">
      <alignment horizontal="center" vertical="top" wrapText="1"/>
    </xf>
    <xf numFmtId="3" fontId="21" fillId="3" borderId="31" xfId="0" applyNumberFormat="1" applyFont="1" applyFill="1" applyBorder="1" applyAlignment="1">
      <alignment horizontal="center" vertical="top" wrapText="1"/>
    </xf>
    <xf numFmtId="3" fontId="21" fillId="3" borderId="45" xfId="0" applyNumberFormat="1" applyFont="1" applyFill="1" applyBorder="1" applyAlignment="1">
      <alignment horizontal="center" vertical="top" wrapText="1"/>
    </xf>
    <xf numFmtId="3" fontId="21" fillId="3" borderId="46" xfId="0" applyNumberFormat="1" applyFont="1" applyFill="1" applyBorder="1" applyAlignment="1">
      <alignment vertical="top" wrapText="1"/>
    </xf>
    <xf numFmtId="3" fontId="21" fillId="3" borderId="12" xfId="0" applyNumberFormat="1" applyFont="1" applyFill="1" applyBorder="1" applyAlignment="1">
      <alignment horizontal="center" vertical="top" wrapText="1"/>
    </xf>
    <xf numFmtId="3" fontId="21" fillId="3" borderId="18" xfId="0" applyNumberFormat="1" applyFont="1" applyFill="1" applyBorder="1" applyAlignment="1">
      <alignment horizontal="center" vertical="top" wrapText="1"/>
    </xf>
    <xf numFmtId="3" fontId="21" fillId="3" borderId="47" xfId="0" applyNumberFormat="1" applyFont="1" applyFill="1" applyBorder="1" applyAlignment="1">
      <alignment horizontal="center" vertical="top" wrapText="1"/>
    </xf>
    <xf numFmtId="3" fontId="3" fillId="3" borderId="50" xfId="0" applyNumberFormat="1" applyFont="1" applyFill="1" applyBorder="1" applyAlignment="1">
      <alignment horizontal="center" vertical="top"/>
    </xf>
    <xf numFmtId="3" fontId="3" fillId="3" borderId="53" xfId="0" applyNumberFormat="1" applyFont="1" applyFill="1" applyBorder="1" applyAlignment="1">
      <alignment horizontal="center" vertical="top"/>
    </xf>
    <xf numFmtId="0" fontId="4" fillId="3" borderId="69" xfId="0" applyFont="1" applyFill="1" applyBorder="1" applyAlignment="1">
      <alignment horizontal="center" vertical="top" wrapText="1"/>
    </xf>
    <xf numFmtId="0" fontId="4" fillId="3" borderId="14" xfId="0" applyFont="1" applyFill="1" applyBorder="1" applyAlignment="1">
      <alignment horizontal="center" vertical="top" wrapText="1"/>
    </xf>
    <xf numFmtId="3" fontId="4" fillId="3" borderId="48" xfId="0" applyNumberFormat="1" applyFont="1" applyFill="1" applyBorder="1" applyAlignment="1">
      <alignment horizontal="left" vertical="top" wrapText="1"/>
    </xf>
    <xf numFmtId="3" fontId="3" fillId="3" borderId="43" xfId="0" applyNumberFormat="1" applyFont="1" applyFill="1" applyBorder="1" applyAlignment="1">
      <alignment horizontal="center" vertical="top" wrapText="1"/>
    </xf>
    <xf numFmtId="3" fontId="3" fillId="3" borderId="39" xfId="0" applyNumberFormat="1" applyFont="1" applyFill="1" applyBorder="1" applyAlignment="1">
      <alignment horizontal="center" vertical="top" wrapText="1"/>
    </xf>
    <xf numFmtId="3" fontId="3" fillId="3" borderId="45" xfId="0" applyNumberFormat="1" applyFont="1" applyFill="1" applyBorder="1" applyAlignment="1">
      <alignment horizontal="center" vertical="top"/>
    </xf>
    <xf numFmtId="3" fontId="3" fillId="3" borderId="54" xfId="0" applyNumberFormat="1" applyFont="1" applyFill="1" applyBorder="1" applyAlignment="1">
      <alignment horizontal="center" vertical="top"/>
    </xf>
    <xf numFmtId="49" fontId="1" fillId="3" borderId="0" xfId="0" applyNumberFormat="1" applyFont="1" applyFill="1" applyBorder="1" applyAlignment="1">
      <alignment horizontal="center" vertical="top"/>
    </xf>
    <xf numFmtId="3" fontId="4" fillId="3" borderId="69" xfId="0" applyNumberFormat="1" applyFont="1" applyFill="1" applyBorder="1" applyAlignment="1">
      <alignment horizontal="center" vertical="top" wrapText="1"/>
    </xf>
    <xf numFmtId="3" fontId="1" fillId="0" borderId="17" xfId="0" applyNumberFormat="1" applyFont="1" applyFill="1" applyBorder="1" applyAlignment="1">
      <alignment horizontal="center" vertical="top"/>
    </xf>
    <xf numFmtId="49" fontId="1" fillId="3" borderId="14" xfId="0" applyNumberFormat="1" applyFont="1" applyFill="1" applyBorder="1" applyAlignment="1">
      <alignment horizontal="center" vertical="top"/>
    </xf>
    <xf numFmtId="49" fontId="1" fillId="3" borderId="69" xfId="0" applyNumberFormat="1" applyFont="1" applyFill="1" applyBorder="1" applyAlignment="1">
      <alignment horizontal="center" vertical="top"/>
    </xf>
    <xf numFmtId="3" fontId="4" fillId="0" borderId="15" xfId="0" applyNumberFormat="1" applyFont="1" applyFill="1" applyBorder="1" applyAlignment="1">
      <alignment horizontal="center" vertical="top"/>
    </xf>
    <xf numFmtId="3" fontId="4" fillId="3" borderId="15" xfId="0" applyNumberFormat="1" applyFont="1" applyFill="1" applyBorder="1" applyAlignment="1">
      <alignment horizontal="center" vertical="top"/>
    </xf>
    <xf numFmtId="3" fontId="4" fillId="0" borderId="15" xfId="0" applyNumberFormat="1" applyFont="1" applyFill="1" applyBorder="1" applyAlignment="1">
      <alignment horizontal="center" vertical="top" wrapText="1"/>
    </xf>
    <xf numFmtId="3" fontId="1" fillId="0" borderId="15" xfId="0" applyNumberFormat="1" applyFont="1" applyFill="1" applyBorder="1" applyAlignment="1">
      <alignment horizontal="center" vertical="top" wrapText="1"/>
    </xf>
    <xf numFmtId="3" fontId="4" fillId="0" borderId="24" xfId="0" applyNumberFormat="1" applyFont="1" applyFill="1" applyBorder="1" applyAlignment="1">
      <alignment horizontal="center" vertical="top"/>
    </xf>
    <xf numFmtId="3" fontId="1" fillId="0" borderId="15" xfId="0" applyNumberFormat="1" applyFont="1" applyFill="1" applyBorder="1" applyAlignment="1">
      <alignment horizontal="center" vertical="top"/>
    </xf>
    <xf numFmtId="3" fontId="4" fillId="0" borderId="6" xfId="0" applyNumberFormat="1" applyFont="1" applyFill="1" applyBorder="1" applyAlignment="1">
      <alignment horizontal="center" vertical="top"/>
    </xf>
    <xf numFmtId="3" fontId="4" fillId="0" borderId="6" xfId="0" applyNumberFormat="1" applyFont="1" applyFill="1" applyBorder="1" applyAlignment="1">
      <alignment horizontal="center" vertical="top" wrapText="1"/>
    </xf>
    <xf numFmtId="3" fontId="1" fillId="4" borderId="65" xfId="0" applyNumberFormat="1" applyFont="1" applyFill="1" applyBorder="1" applyAlignment="1">
      <alignment horizontal="center" vertical="top" wrapText="1"/>
    </xf>
    <xf numFmtId="3" fontId="4" fillId="0" borderId="32" xfId="0" applyNumberFormat="1" applyFont="1" applyBorder="1" applyAlignment="1">
      <alignment horizontal="center" vertical="top" wrapText="1"/>
    </xf>
    <xf numFmtId="3" fontId="4" fillId="0" borderId="65" xfId="0" applyNumberFormat="1" applyFont="1" applyFill="1" applyBorder="1" applyAlignment="1">
      <alignment horizontal="center" vertical="top"/>
    </xf>
    <xf numFmtId="3" fontId="1" fillId="3" borderId="32" xfId="0" applyNumberFormat="1" applyFont="1" applyFill="1" applyBorder="1" applyAlignment="1">
      <alignment horizontal="center" vertical="top" wrapText="1"/>
    </xf>
    <xf numFmtId="3" fontId="4" fillId="3" borderId="19" xfId="0" applyNumberFormat="1" applyFont="1" applyFill="1" applyBorder="1" applyAlignment="1">
      <alignment horizontal="center" vertical="top" wrapText="1"/>
    </xf>
    <xf numFmtId="3" fontId="4" fillId="3" borderId="47" xfId="0" applyNumberFormat="1" applyFont="1" applyFill="1" applyBorder="1" applyAlignment="1">
      <alignment horizontal="center" vertical="top" wrapText="1"/>
    </xf>
    <xf numFmtId="3" fontId="4" fillId="3" borderId="44" xfId="0" applyNumberFormat="1" applyFont="1" applyFill="1" applyBorder="1" applyAlignment="1">
      <alignment horizontal="center" vertical="top"/>
    </xf>
    <xf numFmtId="3" fontId="4" fillId="3" borderId="13" xfId="0" applyNumberFormat="1" applyFont="1" applyFill="1" applyBorder="1" applyAlignment="1">
      <alignment horizontal="center" vertical="top"/>
    </xf>
    <xf numFmtId="164" fontId="1" fillId="0" borderId="65" xfId="0" applyNumberFormat="1" applyFont="1" applyFill="1" applyBorder="1" applyAlignment="1">
      <alignment horizontal="center" vertical="top"/>
    </xf>
    <xf numFmtId="3" fontId="4" fillId="3" borderId="14" xfId="0" applyNumberFormat="1" applyFont="1" applyFill="1" applyBorder="1" applyAlignment="1">
      <alignment horizontal="center" vertical="top" wrapText="1"/>
    </xf>
    <xf numFmtId="3" fontId="4" fillId="3" borderId="18" xfId="0" applyNumberFormat="1" applyFont="1" applyFill="1" applyBorder="1" applyAlignment="1">
      <alignment horizontal="center" vertical="top" wrapText="1"/>
    </xf>
    <xf numFmtId="3" fontId="4" fillId="3" borderId="12" xfId="0" applyNumberFormat="1" applyFont="1" applyFill="1" applyBorder="1" applyAlignment="1">
      <alignment horizontal="center" vertical="top" wrapText="1"/>
    </xf>
    <xf numFmtId="3" fontId="4" fillId="3" borderId="50" xfId="0" applyNumberFormat="1" applyFont="1" applyFill="1" applyBorder="1" applyAlignment="1">
      <alignment horizontal="center" vertical="top" wrapText="1"/>
    </xf>
    <xf numFmtId="3" fontId="4" fillId="3" borderId="65" xfId="0" applyNumberFormat="1" applyFont="1" applyFill="1" applyBorder="1" applyAlignment="1">
      <alignment horizontal="center" vertical="top" wrapText="1"/>
    </xf>
    <xf numFmtId="3" fontId="4" fillId="0" borderId="50" xfId="0" applyNumberFormat="1" applyFont="1" applyFill="1" applyBorder="1" applyAlignment="1">
      <alignment horizontal="center" vertical="top" wrapText="1"/>
    </xf>
    <xf numFmtId="49" fontId="4" fillId="0" borderId="50" xfId="0" applyNumberFormat="1" applyFont="1" applyFill="1" applyBorder="1" applyAlignment="1">
      <alignment horizontal="center" vertical="top"/>
    </xf>
    <xf numFmtId="3" fontId="4" fillId="0" borderId="32" xfId="0" applyNumberFormat="1" applyFont="1" applyFill="1" applyBorder="1" applyAlignment="1">
      <alignment horizontal="center" vertical="top" wrapText="1"/>
    </xf>
    <xf numFmtId="165" fontId="6" fillId="2" borderId="34" xfId="0" applyNumberFormat="1" applyFont="1" applyFill="1" applyBorder="1" applyAlignment="1">
      <alignment horizontal="center" vertical="top"/>
    </xf>
    <xf numFmtId="164" fontId="4" fillId="3" borderId="54" xfId="0" applyNumberFormat="1" applyFont="1" applyFill="1" applyBorder="1" applyAlignment="1">
      <alignment horizontal="center" vertical="top" wrapText="1"/>
    </xf>
    <xf numFmtId="164" fontId="4" fillId="3" borderId="45" xfId="0" applyNumberFormat="1" applyFont="1" applyFill="1" applyBorder="1" applyAlignment="1">
      <alignment horizontal="center" vertical="top"/>
    </xf>
    <xf numFmtId="3" fontId="4" fillId="3" borderId="77" xfId="0" applyNumberFormat="1" applyFont="1" applyFill="1" applyBorder="1" applyAlignment="1">
      <alignment horizontal="center" vertical="top"/>
    </xf>
    <xf numFmtId="3" fontId="4" fillId="0" borderId="77" xfId="0" applyNumberFormat="1" applyFont="1" applyFill="1" applyBorder="1" applyAlignment="1">
      <alignment horizontal="center" vertical="top"/>
    </xf>
    <xf numFmtId="3" fontId="1" fillId="0" borderId="24" xfId="0" applyNumberFormat="1" applyFont="1" applyBorder="1" applyAlignment="1">
      <alignment horizontal="center" vertical="center" textRotation="90"/>
    </xf>
    <xf numFmtId="3" fontId="1" fillId="3" borderId="18" xfId="0" applyNumberFormat="1" applyFont="1" applyFill="1" applyBorder="1" applyAlignment="1">
      <alignment horizontal="center" vertical="top"/>
    </xf>
    <xf numFmtId="3" fontId="1" fillId="3" borderId="31" xfId="0" applyNumberFormat="1" applyFont="1" applyFill="1" applyBorder="1" applyAlignment="1">
      <alignment horizontal="center" vertical="top"/>
    </xf>
    <xf numFmtId="3" fontId="1" fillId="0" borderId="71" xfId="0" applyNumberFormat="1" applyFont="1" applyFill="1" applyBorder="1" applyAlignment="1">
      <alignment horizontal="center" vertical="top" wrapText="1"/>
    </xf>
    <xf numFmtId="3" fontId="1" fillId="0" borderId="14" xfId="0" applyNumberFormat="1" applyFont="1" applyFill="1" applyBorder="1" applyAlignment="1">
      <alignment horizontal="center" vertical="top" wrapText="1"/>
    </xf>
    <xf numFmtId="3" fontId="1" fillId="3" borderId="53" xfId="0" applyNumberFormat="1" applyFont="1" applyFill="1" applyBorder="1" applyAlignment="1">
      <alignment horizontal="center" vertical="top" wrapText="1"/>
    </xf>
    <xf numFmtId="49" fontId="1" fillId="3" borderId="1" xfId="0" applyNumberFormat="1" applyFont="1" applyFill="1" applyBorder="1" applyAlignment="1">
      <alignment horizontal="center" vertical="top" textRotation="1" wrapText="1"/>
    </xf>
    <xf numFmtId="3" fontId="2" fillId="3" borderId="22" xfId="0" applyNumberFormat="1" applyFont="1" applyFill="1" applyBorder="1" applyAlignment="1">
      <alignment horizontal="center" vertical="top" wrapText="1"/>
    </xf>
    <xf numFmtId="3" fontId="2" fillId="3" borderId="24" xfId="0" applyNumberFormat="1" applyFont="1" applyFill="1" applyBorder="1" applyAlignment="1">
      <alignment horizontal="center" vertical="top" wrapText="1"/>
    </xf>
    <xf numFmtId="3" fontId="4" fillId="3" borderId="4" xfId="0" applyNumberFormat="1" applyFont="1" applyFill="1" applyBorder="1" applyAlignment="1">
      <alignment horizontal="center" vertical="top" wrapText="1"/>
    </xf>
    <xf numFmtId="3" fontId="4" fillId="3" borderId="6" xfId="0" applyNumberFormat="1" applyFont="1" applyFill="1" applyBorder="1" applyAlignment="1">
      <alignment horizontal="center" vertical="top" wrapText="1"/>
    </xf>
    <xf numFmtId="0" fontId="36" fillId="0" borderId="0" xfId="0" applyFont="1" applyAlignment="1">
      <alignment horizontal="center"/>
    </xf>
    <xf numFmtId="3" fontId="2" fillId="0" borderId="1" xfId="0" applyNumberFormat="1" applyFont="1" applyFill="1" applyBorder="1" applyAlignment="1">
      <alignment horizontal="center" vertical="top"/>
    </xf>
    <xf numFmtId="3" fontId="4" fillId="3" borderId="35" xfId="0" applyNumberFormat="1" applyFont="1" applyFill="1" applyBorder="1" applyAlignment="1">
      <alignment horizontal="center" vertical="top"/>
    </xf>
    <xf numFmtId="3" fontId="4" fillId="3" borderId="22" xfId="0" applyNumberFormat="1" applyFont="1" applyFill="1" applyBorder="1" applyAlignment="1">
      <alignment horizontal="center" vertical="top" wrapText="1"/>
    </xf>
    <xf numFmtId="3" fontId="4" fillId="3" borderId="24" xfId="0" applyNumberFormat="1" applyFont="1" applyFill="1" applyBorder="1" applyAlignment="1">
      <alignment horizontal="center" vertical="top" wrapText="1"/>
    </xf>
    <xf numFmtId="3" fontId="19" fillId="3" borderId="28" xfId="0" applyNumberFormat="1" applyFont="1" applyFill="1" applyBorder="1" applyAlignment="1">
      <alignment horizontal="center" vertical="top"/>
    </xf>
    <xf numFmtId="0" fontId="7" fillId="3" borderId="3" xfId="0" applyFont="1" applyFill="1" applyBorder="1" applyAlignment="1">
      <alignment horizontal="center" vertical="top" wrapText="1"/>
    </xf>
    <xf numFmtId="0" fontId="7" fillId="3" borderId="29" xfId="0" applyFont="1" applyFill="1" applyBorder="1" applyAlignment="1">
      <alignment horizontal="center" vertical="top" wrapText="1"/>
    </xf>
    <xf numFmtId="3" fontId="19" fillId="3" borderId="0" xfId="0" applyNumberFormat="1" applyFont="1" applyFill="1" applyBorder="1" applyAlignment="1">
      <alignment horizontal="center" vertical="top"/>
    </xf>
    <xf numFmtId="0" fontId="7" fillId="3" borderId="13" xfId="0" applyFont="1" applyFill="1" applyBorder="1" applyAlignment="1">
      <alignment horizontal="center" vertical="top" wrapText="1"/>
    </xf>
    <xf numFmtId="0" fontId="7" fillId="3" borderId="15" xfId="0" applyFont="1" applyFill="1" applyBorder="1" applyAlignment="1">
      <alignment horizontal="center" vertical="top" wrapText="1"/>
    </xf>
    <xf numFmtId="0" fontId="10" fillId="3" borderId="22" xfId="0" applyFont="1" applyFill="1" applyBorder="1" applyAlignment="1">
      <alignment horizontal="center" vertical="top" wrapText="1"/>
    </xf>
    <xf numFmtId="0" fontId="10" fillId="3" borderId="24" xfId="0" applyFont="1" applyFill="1" applyBorder="1" applyAlignment="1">
      <alignment horizontal="center" vertical="top" wrapText="1"/>
    </xf>
    <xf numFmtId="164" fontId="1" fillId="0" borderId="50" xfId="0" applyNumberFormat="1" applyFont="1" applyFill="1" applyBorder="1" applyAlignment="1">
      <alignment horizontal="center" vertical="top"/>
    </xf>
    <xf numFmtId="3" fontId="4" fillId="0" borderId="65" xfId="0" applyNumberFormat="1" applyFont="1" applyFill="1" applyBorder="1" applyAlignment="1">
      <alignment horizontal="center" vertical="top" wrapText="1"/>
    </xf>
    <xf numFmtId="3" fontId="4" fillId="3" borderId="35" xfId="0" applyNumberFormat="1" applyFont="1" applyFill="1" applyBorder="1" applyAlignment="1">
      <alignment horizontal="center" vertical="top" wrapText="1"/>
    </xf>
    <xf numFmtId="49" fontId="7" fillId="3" borderId="17" xfId="0" applyNumberFormat="1" applyFont="1" applyFill="1" applyBorder="1" applyAlignment="1">
      <alignment horizontal="center" vertical="top"/>
    </xf>
    <xf numFmtId="49" fontId="1" fillId="3" borderId="51" xfId="0" applyNumberFormat="1" applyFont="1" applyFill="1" applyBorder="1" applyAlignment="1">
      <alignment horizontal="center" vertical="top"/>
    </xf>
    <xf numFmtId="164" fontId="1" fillId="0" borderId="44" xfId="0" applyNumberFormat="1" applyFont="1" applyFill="1" applyBorder="1" applyAlignment="1">
      <alignment horizontal="center" vertical="top"/>
    </xf>
    <xf numFmtId="164" fontId="1" fillId="3" borderId="13" xfId="0" applyNumberFormat="1" applyFont="1" applyFill="1" applyBorder="1" applyAlignment="1">
      <alignment horizontal="center" vertical="top" wrapText="1"/>
    </xf>
    <xf numFmtId="49" fontId="1" fillId="3" borderId="31" xfId="0" applyNumberFormat="1" applyFont="1" applyFill="1" applyBorder="1" applyAlignment="1">
      <alignment horizontal="center" vertical="top"/>
    </xf>
    <xf numFmtId="49" fontId="4" fillId="0" borderId="51" xfId="0" applyNumberFormat="1" applyFont="1" applyFill="1" applyBorder="1" applyAlignment="1">
      <alignment horizontal="center" vertical="top" wrapText="1"/>
    </xf>
    <xf numFmtId="0" fontId="4" fillId="0" borderId="44" xfId="0" applyFont="1" applyFill="1" applyBorder="1" applyAlignment="1">
      <alignment horizontal="center" vertical="top" wrapText="1"/>
    </xf>
    <xf numFmtId="0" fontId="4" fillId="0" borderId="32" xfId="0" applyFont="1" applyFill="1" applyBorder="1" applyAlignment="1">
      <alignment horizontal="center" vertical="top" wrapText="1"/>
    </xf>
    <xf numFmtId="49" fontId="4" fillId="0" borderId="18" xfId="0" applyNumberFormat="1" applyFont="1" applyFill="1" applyBorder="1" applyAlignment="1">
      <alignment horizontal="center" vertical="top" wrapText="1"/>
    </xf>
    <xf numFmtId="49" fontId="10" fillId="0" borderId="0" xfId="0" applyNumberFormat="1" applyFont="1" applyFill="1" applyBorder="1" applyAlignment="1">
      <alignment horizontal="center" vertical="top"/>
    </xf>
    <xf numFmtId="164" fontId="1" fillId="3" borderId="12" xfId="0" applyNumberFormat="1" applyFont="1" applyFill="1" applyBorder="1" applyAlignment="1">
      <alignment horizontal="center" vertical="top" wrapText="1"/>
    </xf>
    <xf numFmtId="3" fontId="4" fillId="0" borderId="18" xfId="0" applyNumberFormat="1" applyFont="1" applyFill="1" applyBorder="1" applyAlignment="1">
      <alignment horizontal="center" vertical="top"/>
    </xf>
    <xf numFmtId="3" fontId="4" fillId="0" borderId="4" xfId="0" applyNumberFormat="1" applyFont="1" applyFill="1" applyBorder="1" applyAlignment="1">
      <alignment horizontal="center" vertical="top" wrapText="1"/>
    </xf>
    <xf numFmtId="164" fontId="4" fillId="3" borderId="47" xfId="0" applyNumberFormat="1" applyFont="1" applyFill="1" applyBorder="1" applyAlignment="1">
      <alignment horizontal="center" vertical="top"/>
    </xf>
    <xf numFmtId="164" fontId="1" fillId="3" borderId="47" xfId="0" applyNumberFormat="1" applyFont="1" applyFill="1" applyBorder="1" applyAlignment="1">
      <alignment horizontal="center" vertical="top"/>
    </xf>
    <xf numFmtId="49" fontId="4" fillId="0" borderId="51" xfId="0" applyNumberFormat="1" applyFont="1" applyFill="1" applyBorder="1" applyAlignment="1">
      <alignment horizontal="center" vertical="top"/>
    </xf>
    <xf numFmtId="3" fontId="1" fillId="3" borderId="5" xfId="0" applyNumberFormat="1" applyFont="1" applyFill="1" applyBorder="1" applyAlignment="1">
      <alignment horizontal="center" vertical="top"/>
    </xf>
    <xf numFmtId="3" fontId="1" fillId="3" borderId="14" xfId="0" applyNumberFormat="1" applyFont="1" applyFill="1" applyBorder="1" applyAlignment="1">
      <alignment horizontal="center" vertical="top"/>
    </xf>
    <xf numFmtId="3" fontId="4" fillId="0" borderId="17" xfId="0" applyNumberFormat="1" applyFont="1" applyFill="1" applyBorder="1" applyAlignment="1">
      <alignment horizontal="center" vertical="top" wrapText="1"/>
    </xf>
    <xf numFmtId="164" fontId="4" fillId="3" borderId="69" xfId="0" applyNumberFormat="1" applyFont="1" applyFill="1" applyBorder="1" applyAlignment="1">
      <alignment horizontal="center" vertical="top" wrapText="1"/>
    </xf>
    <xf numFmtId="0" fontId="4" fillId="0" borderId="71" xfId="0" applyFont="1" applyFill="1" applyBorder="1" applyAlignment="1">
      <alignment horizontal="center" vertical="top" wrapText="1"/>
    </xf>
    <xf numFmtId="0" fontId="4" fillId="0" borderId="17" xfId="0" applyFont="1" applyFill="1" applyBorder="1" applyAlignment="1">
      <alignment horizontal="center" vertical="top" wrapText="1"/>
    </xf>
    <xf numFmtId="3" fontId="10" fillId="0" borderId="14" xfId="0" applyNumberFormat="1" applyFont="1" applyFill="1" applyBorder="1" applyAlignment="1">
      <alignment horizontal="center" vertical="top" wrapText="1"/>
    </xf>
    <xf numFmtId="3" fontId="4" fillId="3" borderId="17" xfId="0" applyNumberFormat="1" applyFont="1" applyFill="1" applyBorder="1" applyAlignment="1">
      <alignment horizontal="center" vertical="top" wrapText="1"/>
    </xf>
    <xf numFmtId="3" fontId="4" fillId="0" borderId="69" xfId="0" applyNumberFormat="1" applyFont="1" applyFill="1" applyBorder="1" applyAlignment="1">
      <alignment horizontal="center" vertical="top" wrapText="1"/>
    </xf>
    <xf numFmtId="3" fontId="1" fillId="0" borderId="47" xfId="0" applyNumberFormat="1" applyFont="1" applyFill="1" applyBorder="1" applyAlignment="1">
      <alignment horizontal="center" vertical="top" wrapText="1"/>
    </xf>
    <xf numFmtId="0" fontId="4" fillId="0" borderId="53" xfId="0" applyFont="1" applyFill="1" applyBorder="1" applyAlignment="1">
      <alignment horizontal="center" vertical="top" wrapText="1"/>
    </xf>
    <xf numFmtId="0" fontId="4" fillId="0" borderId="47" xfId="0" applyFont="1" applyFill="1" applyBorder="1" applyAlignment="1">
      <alignment horizontal="center" vertical="top" wrapText="1"/>
    </xf>
    <xf numFmtId="3" fontId="10" fillId="0" borderId="54" xfId="0" applyNumberFormat="1" applyFont="1" applyFill="1" applyBorder="1" applyAlignment="1">
      <alignment horizontal="center" vertical="top" wrapText="1"/>
    </xf>
    <xf numFmtId="3" fontId="4" fillId="0" borderId="45" xfId="0" applyNumberFormat="1" applyFont="1" applyFill="1" applyBorder="1" applyAlignment="1">
      <alignment horizontal="center" vertical="top" wrapText="1"/>
    </xf>
    <xf numFmtId="3" fontId="1" fillId="0" borderId="35" xfId="0" applyNumberFormat="1" applyFont="1" applyFill="1" applyBorder="1" applyAlignment="1">
      <alignment horizontal="center" vertical="top" wrapText="1"/>
    </xf>
    <xf numFmtId="3" fontId="1" fillId="0" borderId="4" xfId="0" applyNumberFormat="1" applyFont="1" applyFill="1" applyBorder="1" applyAlignment="1">
      <alignment horizontal="center" vertical="top" wrapText="1"/>
    </xf>
    <xf numFmtId="3" fontId="1" fillId="0" borderId="6" xfId="0" applyNumberFormat="1" applyFont="1" applyFill="1" applyBorder="1" applyAlignment="1">
      <alignment horizontal="center" vertical="top" wrapText="1"/>
    </xf>
    <xf numFmtId="3" fontId="1" fillId="0" borderId="13" xfId="0" applyNumberFormat="1" applyFont="1" applyFill="1" applyBorder="1" applyAlignment="1">
      <alignment horizontal="center" vertical="top" wrapText="1"/>
    </xf>
    <xf numFmtId="0" fontId="10" fillId="0" borderId="50" xfId="0" applyFont="1" applyFill="1" applyBorder="1" applyAlignment="1">
      <alignment horizontal="center" vertical="top" wrapText="1"/>
    </xf>
    <xf numFmtId="0" fontId="10" fillId="0" borderId="65" xfId="0" applyFont="1" applyFill="1" applyBorder="1" applyAlignment="1">
      <alignment horizontal="center" vertical="top" wrapText="1"/>
    </xf>
    <xf numFmtId="0" fontId="10" fillId="3" borderId="50" xfId="0" applyFont="1" applyFill="1" applyBorder="1" applyAlignment="1">
      <alignment horizontal="center" vertical="top" wrapText="1"/>
    </xf>
    <xf numFmtId="0" fontId="10" fillId="3" borderId="65" xfId="0" applyFont="1" applyFill="1" applyBorder="1" applyAlignment="1">
      <alignment horizontal="center" vertical="top" wrapText="1"/>
    </xf>
    <xf numFmtId="3" fontId="1" fillId="0" borderId="41" xfId="0" applyNumberFormat="1" applyFont="1" applyBorder="1" applyAlignment="1">
      <alignment horizontal="center" vertical="top" wrapText="1"/>
    </xf>
    <xf numFmtId="0" fontId="10" fillId="3" borderId="12" xfId="0" applyFont="1" applyFill="1" applyBorder="1" applyAlignment="1">
      <alignment horizontal="center" vertical="top" wrapText="1"/>
    </xf>
    <xf numFmtId="0" fontId="10" fillId="3" borderId="19" xfId="0" applyFont="1" applyFill="1" applyBorder="1" applyAlignment="1">
      <alignment horizontal="center" vertical="top" wrapText="1"/>
    </xf>
    <xf numFmtId="0" fontId="4" fillId="3" borderId="13" xfId="0" applyFont="1" applyFill="1" applyBorder="1" applyAlignment="1">
      <alignment horizontal="center" vertical="top" wrapText="1"/>
    </xf>
    <xf numFmtId="0" fontId="4" fillId="3" borderId="15" xfId="0" applyFont="1" applyFill="1" applyBorder="1" applyAlignment="1">
      <alignment horizontal="center" vertical="top" wrapText="1"/>
    </xf>
    <xf numFmtId="0" fontId="4" fillId="3" borderId="22" xfId="0" applyFont="1" applyFill="1" applyBorder="1" applyAlignment="1">
      <alignment horizontal="center" vertical="top" wrapText="1"/>
    </xf>
    <xf numFmtId="0" fontId="4" fillId="3" borderId="24" xfId="0" applyFont="1" applyFill="1" applyBorder="1" applyAlignment="1">
      <alignment horizontal="center" vertical="top" wrapText="1"/>
    </xf>
    <xf numFmtId="0" fontId="4" fillId="0" borderId="15" xfId="0" applyFont="1" applyFill="1" applyBorder="1" applyAlignment="1">
      <alignment horizontal="center" vertical="top" wrapText="1"/>
    </xf>
    <xf numFmtId="164" fontId="4" fillId="3" borderId="51" xfId="0" applyNumberFormat="1" applyFont="1" applyFill="1" applyBorder="1" applyAlignment="1">
      <alignment horizontal="center" vertical="top" wrapText="1"/>
    </xf>
    <xf numFmtId="165" fontId="4" fillId="0" borderId="4" xfId="0" applyNumberFormat="1" applyFont="1" applyBorder="1" applyAlignment="1">
      <alignment horizontal="center" vertical="top" wrapText="1"/>
    </xf>
    <xf numFmtId="49" fontId="4" fillId="0" borderId="24" xfId="0" applyNumberFormat="1" applyFont="1" applyFill="1" applyBorder="1" applyAlignment="1">
      <alignment horizontal="center" vertical="top"/>
    </xf>
    <xf numFmtId="49" fontId="4" fillId="0" borderId="22" xfId="0" applyNumberFormat="1" applyFont="1" applyFill="1" applyBorder="1" applyAlignment="1">
      <alignment horizontal="center" vertical="top"/>
    </xf>
    <xf numFmtId="3" fontId="4" fillId="3" borderId="71" xfId="0" applyNumberFormat="1" applyFont="1" applyFill="1" applyBorder="1" applyAlignment="1">
      <alignment horizontal="center" vertical="top"/>
    </xf>
    <xf numFmtId="3" fontId="4" fillId="3" borderId="18" xfId="0" applyNumberFormat="1" applyFont="1" applyFill="1" applyBorder="1" applyAlignment="1">
      <alignment horizontal="center" vertical="top"/>
    </xf>
    <xf numFmtId="0" fontId="1" fillId="3" borderId="12" xfId="0" applyFont="1" applyFill="1" applyBorder="1" applyAlignment="1">
      <alignment horizontal="center" vertical="top" wrapText="1"/>
    </xf>
    <xf numFmtId="3" fontId="4" fillId="0" borderId="79" xfId="0" applyNumberFormat="1" applyFont="1" applyFill="1" applyBorder="1" applyAlignment="1">
      <alignment horizontal="center" vertical="top" wrapText="1"/>
    </xf>
    <xf numFmtId="3" fontId="4" fillId="0" borderId="22" xfId="0" applyNumberFormat="1" applyFont="1" applyFill="1" applyBorder="1" applyAlignment="1">
      <alignment vertical="top"/>
    </xf>
    <xf numFmtId="3" fontId="4" fillId="3" borderId="79" xfId="0" applyNumberFormat="1" applyFont="1" applyFill="1" applyBorder="1" applyAlignment="1">
      <alignment horizontal="center" vertical="top"/>
    </xf>
    <xf numFmtId="3" fontId="4" fillId="3" borderId="68" xfId="0" applyNumberFormat="1" applyFont="1" applyFill="1" applyBorder="1" applyAlignment="1">
      <alignment horizontal="center" vertical="top"/>
    </xf>
    <xf numFmtId="49" fontId="4" fillId="0" borderId="0" xfId="0" applyNumberFormat="1" applyFont="1" applyFill="1" applyBorder="1" applyAlignment="1">
      <alignment horizontal="center" vertical="top"/>
    </xf>
    <xf numFmtId="49" fontId="4" fillId="0" borderId="1" xfId="0" applyNumberFormat="1" applyFont="1" applyFill="1" applyBorder="1" applyAlignment="1">
      <alignment horizontal="center" vertical="top"/>
    </xf>
    <xf numFmtId="3" fontId="4" fillId="0" borderId="79" xfId="0" applyNumberFormat="1" applyFont="1" applyFill="1" applyBorder="1" applyAlignment="1">
      <alignment horizontal="center" vertical="top"/>
    </xf>
    <xf numFmtId="3" fontId="4" fillId="0" borderId="75" xfId="0" applyNumberFormat="1" applyFont="1" applyFill="1" applyBorder="1" applyAlignment="1">
      <alignment vertical="top"/>
    </xf>
    <xf numFmtId="3" fontId="4" fillId="3" borderId="78" xfId="0" applyNumberFormat="1" applyFont="1" applyFill="1" applyBorder="1" applyAlignment="1">
      <alignment horizontal="center" vertical="top"/>
    </xf>
    <xf numFmtId="165" fontId="6" fillId="5" borderId="21" xfId="0" applyNumberFormat="1" applyFont="1" applyFill="1" applyBorder="1" applyAlignment="1">
      <alignment horizontal="center" vertical="top" wrapText="1"/>
    </xf>
    <xf numFmtId="3" fontId="4" fillId="0" borderId="24" xfId="0" applyNumberFormat="1" applyFont="1" applyFill="1" applyBorder="1" applyAlignment="1">
      <alignment vertical="top"/>
    </xf>
    <xf numFmtId="3" fontId="4" fillId="3" borderId="19" xfId="0" applyNumberFormat="1" applyFont="1" applyFill="1" applyBorder="1" applyAlignment="1">
      <alignment horizontal="center" vertical="top"/>
    </xf>
    <xf numFmtId="3" fontId="4" fillId="0" borderId="21" xfId="0" applyNumberFormat="1" applyFont="1" applyFill="1" applyBorder="1" applyAlignment="1">
      <alignment horizontal="center" vertical="top"/>
    </xf>
    <xf numFmtId="0" fontId="1" fillId="3" borderId="13" xfId="0" applyFont="1" applyFill="1" applyBorder="1" applyAlignment="1">
      <alignment horizontal="center" vertical="top" wrapText="1"/>
    </xf>
    <xf numFmtId="0" fontId="4" fillId="0" borderId="42" xfId="0" applyFont="1" applyFill="1" applyBorder="1" applyAlignment="1">
      <alignment vertical="top" wrapText="1"/>
    </xf>
    <xf numFmtId="0" fontId="4" fillId="0" borderId="13" xfId="0" applyFont="1" applyFill="1" applyBorder="1" applyAlignment="1">
      <alignment horizontal="center" vertical="top" wrapText="1"/>
    </xf>
    <xf numFmtId="0" fontId="4" fillId="0" borderId="22" xfId="0" applyFont="1" applyFill="1" applyBorder="1" applyAlignment="1">
      <alignment horizontal="center" vertical="top" wrapText="1"/>
    </xf>
    <xf numFmtId="0" fontId="4" fillId="0" borderId="24" xfId="0" applyFont="1" applyFill="1" applyBorder="1" applyAlignment="1">
      <alignment horizontal="center" vertical="top" wrapText="1"/>
    </xf>
    <xf numFmtId="3" fontId="4" fillId="0" borderId="69" xfId="0" applyNumberFormat="1" applyFont="1" applyBorder="1" applyAlignment="1">
      <alignment horizontal="center" vertical="top" wrapText="1"/>
    </xf>
    <xf numFmtId="3" fontId="3" fillId="0" borderId="23" xfId="0" applyNumberFormat="1" applyFont="1" applyFill="1" applyBorder="1" applyAlignment="1">
      <alignment horizontal="center" vertical="top"/>
    </xf>
    <xf numFmtId="3" fontId="1" fillId="0" borderId="60" xfId="0" applyNumberFormat="1" applyFont="1" applyFill="1" applyBorder="1" applyAlignment="1">
      <alignment horizontal="center" vertical="top"/>
    </xf>
    <xf numFmtId="3" fontId="4" fillId="4" borderId="5" xfId="0" applyNumberFormat="1" applyFont="1" applyFill="1" applyBorder="1" applyAlignment="1">
      <alignment horizontal="center" vertical="top" wrapText="1"/>
    </xf>
    <xf numFmtId="3" fontId="1" fillId="4" borderId="69" xfId="0" applyNumberFormat="1" applyFont="1" applyFill="1" applyBorder="1" applyAlignment="1">
      <alignment horizontal="center" vertical="top" wrapText="1"/>
    </xf>
    <xf numFmtId="3" fontId="1" fillId="4" borderId="71" xfId="0" applyNumberFormat="1" applyFont="1" applyFill="1" applyBorder="1" applyAlignment="1">
      <alignment horizontal="center" vertical="top" wrapText="1"/>
    </xf>
    <xf numFmtId="164" fontId="1" fillId="3" borderId="15" xfId="0" applyNumberFormat="1" applyFont="1" applyFill="1" applyBorder="1" applyAlignment="1">
      <alignment horizontal="center" vertical="top" wrapText="1"/>
    </xf>
    <xf numFmtId="165" fontId="3" fillId="5" borderId="21" xfId="0" applyNumberFormat="1" applyFont="1" applyFill="1" applyBorder="1" applyAlignment="1">
      <alignment horizontal="center" vertical="top" wrapText="1"/>
    </xf>
    <xf numFmtId="3" fontId="4" fillId="3" borderId="31" xfId="0" applyNumberFormat="1" applyFont="1" applyFill="1" applyBorder="1" applyAlignment="1">
      <alignment horizontal="center" vertical="top"/>
    </xf>
    <xf numFmtId="165" fontId="4" fillId="3" borderId="0" xfId="0" applyNumberFormat="1" applyFont="1" applyFill="1" applyAlignment="1">
      <alignment vertical="top"/>
    </xf>
    <xf numFmtId="49" fontId="4" fillId="3" borderId="0" xfId="0" applyNumberFormat="1" applyFont="1" applyFill="1" applyBorder="1" applyAlignment="1">
      <alignment horizontal="center" vertical="top"/>
    </xf>
    <xf numFmtId="49" fontId="4" fillId="3" borderId="13" xfId="0" applyNumberFormat="1" applyFont="1" applyFill="1" applyBorder="1" applyAlignment="1">
      <alignment horizontal="center" vertical="top"/>
    </xf>
    <xf numFmtId="0" fontId="1" fillId="3" borderId="71" xfId="0" applyFont="1" applyFill="1" applyBorder="1" applyAlignment="1">
      <alignment vertical="top" wrapText="1"/>
    </xf>
    <xf numFmtId="165" fontId="3" fillId="5" borderId="56" xfId="0" applyNumberFormat="1" applyFont="1" applyFill="1" applyBorder="1" applyAlignment="1">
      <alignment horizontal="center" vertical="top" wrapText="1"/>
    </xf>
    <xf numFmtId="3" fontId="1" fillId="4" borderId="32" xfId="0" applyNumberFormat="1" applyFont="1" applyFill="1" applyBorder="1" applyAlignment="1">
      <alignment horizontal="center" vertical="top" wrapText="1"/>
    </xf>
    <xf numFmtId="3" fontId="1" fillId="4" borderId="44" xfId="0" applyNumberFormat="1" applyFont="1" applyFill="1" applyBorder="1" applyAlignment="1">
      <alignment horizontal="center" vertical="top" wrapText="1"/>
    </xf>
    <xf numFmtId="3" fontId="1" fillId="4" borderId="50" xfId="0" applyNumberFormat="1" applyFont="1" applyFill="1" applyBorder="1" applyAlignment="1">
      <alignment horizontal="center" vertical="top" wrapText="1"/>
    </xf>
    <xf numFmtId="0" fontId="1" fillId="3" borderId="19" xfId="0" applyFont="1" applyFill="1" applyBorder="1" applyAlignment="1">
      <alignment horizontal="center" vertical="top" wrapText="1"/>
    </xf>
    <xf numFmtId="0" fontId="1" fillId="3" borderId="32" xfId="0" applyFont="1" applyFill="1" applyBorder="1" applyAlignment="1">
      <alignment horizontal="center" vertical="top" wrapText="1"/>
    </xf>
    <xf numFmtId="0" fontId="1" fillId="3" borderId="44" xfId="0" applyFont="1" applyFill="1" applyBorder="1" applyAlignment="1">
      <alignment horizontal="center" vertical="top" wrapText="1"/>
    </xf>
    <xf numFmtId="164" fontId="4" fillId="3" borderId="35" xfId="0" applyNumberFormat="1" applyFont="1" applyFill="1" applyBorder="1" applyAlignment="1">
      <alignment horizontal="center" vertical="top" wrapText="1"/>
    </xf>
    <xf numFmtId="0" fontId="4" fillId="3" borderId="3" xfId="0" applyFont="1" applyFill="1" applyBorder="1" applyAlignment="1">
      <alignment horizontal="center" vertical="top" wrapText="1"/>
    </xf>
    <xf numFmtId="0" fontId="4" fillId="3" borderId="29" xfId="0" applyFont="1" applyFill="1" applyBorder="1" applyAlignment="1">
      <alignment horizontal="center" vertical="top" wrapText="1"/>
    </xf>
    <xf numFmtId="0" fontId="4" fillId="3" borderId="18" xfId="0" applyNumberFormat="1" applyFont="1" applyFill="1" applyBorder="1" applyAlignment="1">
      <alignment horizontal="center" vertical="top"/>
    </xf>
    <xf numFmtId="0" fontId="4" fillId="3" borderId="12" xfId="0" applyFont="1" applyFill="1" applyBorder="1" applyAlignment="1">
      <alignment horizontal="center" vertical="top" wrapText="1"/>
    </xf>
    <xf numFmtId="0" fontId="4" fillId="3" borderId="19" xfId="0" applyFont="1" applyFill="1" applyBorder="1" applyAlignment="1">
      <alignment horizontal="center" vertical="top" wrapText="1"/>
    </xf>
    <xf numFmtId="0" fontId="4" fillId="3" borderId="44" xfId="0" applyFont="1" applyFill="1" applyBorder="1" applyAlignment="1">
      <alignment horizontal="center" vertical="top" wrapText="1"/>
    </xf>
    <xf numFmtId="0" fontId="4" fillId="3" borderId="45" xfId="0" applyFont="1" applyFill="1" applyBorder="1" applyAlignment="1">
      <alignment horizontal="center" vertical="top" wrapText="1"/>
    </xf>
    <xf numFmtId="3" fontId="4" fillId="3" borderId="70" xfId="0" applyNumberFormat="1" applyFont="1" applyFill="1" applyBorder="1" applyAlignment="1">
      <alignment horizontal="center" vertical="top" wrapText="1"/>
    </xf>
    <xf numFmtId="3" fontId="3" fillId="3" borderId="61" xfId="0" applyNumberFormat="1" applyFont="1" applyFill="1" applyBorder="1" applyAlignment="1">
      <alignment horizontal="center" vertical="top" wrapText="1"/>
    </xf>
    <xf numFmtId="3" fontId="3" fillId="3" borderId="54" xfId="0" applyNumberFormat="1" applyFont="1" applyFill="1" applyBorder="1" applyAlignment="1">
      <alignment horizontal="center" vertical="top" wrapText="1"/>
    </xf>
    <xf numFmtId="3" fontId="4" fillId="3" borderId="75" xfId="0" applyNumberFormat="1" applyFont="1" applyFill="1" applyBorder="1" applyAlignment="1">
      <alignment vertical="top" wrapText="1"/>
    </xf>
    <xf numFmtId="0" fontId="4" fillId="3" borderId="22" xfId="0" applyFont="1" applyFill="1" applyBorder="1" applyAlignment="1">
      <alignment vertical="top" wrapText="1"/>
    </xf>
    <xf numFmtId="0" fontId="4" fillId="3" borderId="60" xfId="0" applyFont="1" applyFill="1" applyBorder="1" applyAlignment="1">
      <alignment vertical="top" wrapText="1"/>
    </xf>
    <xf numFmtId="3" fontId="1" fillId="4" borderId="41" xfId="0" applyNumberFormat="1" applyFont="1" applyFill="1" applyBorder="1" applyAlignment="1">
      <alignment vertical="top" wrapText="1"/>
    </xf>
    <xf numFmtId="49" fontId="1" fillId="3" borderId="71" xfId="0" applyNumberFormat="1" applyFont="1" applyFill="1" applyBorder="1" applyAlignment="1">
      <alignment horizontal="center" vertical="top"/>
    </xf>
    <xf numFmtId="3" fontId="1" fillId="3" borderId="17" xfId="0" applyNumberFormat="1" applyFont="1" applyFill="1" applyBorder="1" applyAlignment="1">
      <alignment horizontal="center" vertical="top"/>
    </xf>
    <xf numFmtId="3" fontId="1" fillId="3" borderId="30" xfId="0" applyNumberFormat="1" applyFont="1" applyFill="1" applyBorder="1" applyAlignment="1">
      <alignment horizontal="center" vertical="top" wrapText="1"/>
    </xf>
    <xf numFmtId="3" fontId="1" fillId="3" borderId="30" xfId="0" applyNumberFormat="1" applyFont="1" applyFill="1" applyBorder="1" applyAlignment="1">
      <alignment vertical="top" wrapText="1"/>
    </xf>
    <xf numFmtId="164" fontId="1" fillId="11" borderId="12" xfId="1" applyNumberFormat="1" applyFont="1" applyFill="1" applyBorder="1" applyAlignment="1">
      <alignment horizontal="center" vertical="top"/>
    </xf>
    <xf numFmtId="164" fontId="1" fillId="11" borderId="50" xfId="1" applyNumberFormat="1" applyFont="1" applyFill="1" applyBorder="1" applyAlignment="1">
      <alignment horizontal="center" vertical="top"/>
    </xf>
    <xf numFmtId="165" fontId="4" fillId="0" borderId="6" xfId="0" applyNumberFormat="1" applyFont="1" applyBorder="1" applyAlignment="1">
      <alignment horizontal="center" vertical="top" wrapText="1"/>
    </xf>
    <xf numFmtId="3" fontId="1" fillId="0" borderId="41" xfId="0" applyNumberFormat="1" applyFont="1" applyFill="1" applyBorder="1" applyAlignment="1">
      <alignment horizontal="center" vertical="top"/>
    </xf>
    <xf numFmtId="3" fontId="3" fillId="5" borderId="42" xfId="0" applyNumberFormat="1" applyFont="1" applyFill="1" applyBorder="1" applyAlignment="1">
      <alignment horizontal="center" vertical="top"/>
    </xf>
    <xf numFmtId="3" fontId="3" fillId="5" borderId="30" xfId="0" applyNumberFormat="1" applyFont="1" applyFill="1" applyBorder="1" applyAlignment="1">
      <alignment horizontal="center" vertical="top"/>
    </xf>
    <xf numFmtId="3" fontId="1" fillId="3" borderId="49" xfId="0" applyNumberFormat="1" applyFont="1" applyFill="1" applyBorder="1" applyAlignment="1">
      <alignment horizontal="center" vertical="top"/>
    </xf>
    <xf numFmtId="3" fontId="1" fillId="3" borderId="42" xfId="0" applyNumberFormat="1" applyFont="1" applyFill="1" applyBorder="1" applyAlignment="1">
      <alignment horizontal="center" vertical="top"/>
    </xf>
    <xf numFmtId="3" fontId="3" fillId="3" borderId="42" xfId="0" applyNumberFormat="1" applyFont="1" applyFill="1" applyBorder="1" applyAlignment="1">
      <alignment horizontal="center" vertical="top"/>
    </xf>
    <xf numFmtId="3" fontId="4" fillId="0" borderId="37" xfId="0" applyNumberFormat="1" applyFont="1" applyBorder="1" applyAlignment="1">
      <alignment horizontal="center" vertical="top"/>
    </xf>
    <xf numFmtId="3" fontId="4" fillId="0" borderId="41" xfId="0" applyNumberFormat="1" applyFont="1" applyBorder="1" applyAlignment="1">
      <alignment horizontal="center" vertical="top"/>
    </xf>
    <xf numFmtId="164" fontId="1" fillId="0" borderId="66" xfId="0" applyNumberFormat="1" applyFont="1" applyFill="1" applyBorder="1" applyAlignment="1">
      <alignment horizontal="center" vertical="top"/>
    </xf>
    <xf numFmtId="164" fontId="1" fillId="0" borderId="54" xfId="0" applyNumberFormat="1" applyFont="1" applyFill="1" applyBorder="1" applyAlignment="1">
      <alignment horizontal="center" vertical="top"/>
    </xf>
    <xf numFmtId="165" fontId="6" fillId="2" borderId="76" xfId="0" applyNumberFormat="1" applyFont="1" applyFill="1" applyBorder="1" applyAlignment="1">
      <alignment horizontal="center" vertical="top"/>
    </xf>
    <xf numFmtId="3" fontId="1" fillId="3" borderId="42" xfId="0" applyNumberFormat="1" applyFont="1" applyFill="1" applyBorder="1" applyAlignment="1">
      <alignment horizontal="center" vertical="top" wrapText="1"/>
    </xf>
    <xf numFmtId="3" fontId="1" fillId="3" borderId="41" xfId="0" applyNumberFormat="1" applyFont="1" applyFill="1" applyBorder="1" applyAlignment="1">
      <alignment horizontal="center" vertical="top" wrapText="1"/>
    </xf>
    <xf numFmtId="3" fontId="1" fillId="0" borderId="37" xfId="0" applyNumberFormat="1" applyFont="1" applyBorder="1" applyAlignment="1">
      <alignment horizontal="center" vertical="top" wrapText="1"/>
    </xf>
    <xf numFmtId="3" fontId="6" fillId="5" borderId="55" xfId="0" applyNumberFormat="1" applyFont="1" applyFill="1" applyBorder="1" applyAlignment="1">
      <alignment horizontal="center" vertical="top"/>
    </xf>
    <xf numFmtId="3" fontId="4" fillId="0" borderId="37" xfId="0" applyNumberFormat="1" applyFont="1" applyBorder="1" applyAlignment="1">
      <alignment horizontal="center" vertical="top" wrapText="1"/>
    </xf>
    <xf numFmtId="3" fontId="4" fillId="0" borderId="41" xfId="0" applyNumberFormat="1" applyFont="1" applyBorder="1" applyAlignment="1">
      <alignment horizontal="center" vertical="top" wrapText="1"/>
    </xf>
    <xf numFmtId="0" fontId="4" fillId="0" borderId="42" xfId="0" applyFont="1" applyFill="1" applyBorder="1" applyAlignment="1">
      <alignment horizontal="center" vertical="top"/>
    </xf>
    <xf numFmtId="0" fontId="4" fillId="0" borderId="41" xfId="0" applyFont="1" applyFill="1" applyBorder="1" applyAlignment="1">
      <alignment horizontal="center" vertical="top"/>
    </xf>
    <xf numFmtId="3" fontId="4" fillId="0" borderId="42" xfId="0" applyNumberFormat="1" applyFont="1" applyBorder="1" applyAlignment="1">
      <alignment horizontal="center" vertical="top" wrapText="1"/>
    </xf>
    <xf numFmtId="3" fontId="3" fillId="5" borderId="55" xfId="0" applyNumberFormat="1" applyFont="1" applyFill="1" applyBorder="1" applyAlignment="1">
      <alignment horizontal="center" vertical="top" wrapText="1"/>
    </xf>
    <xf numFmtId="0" fontId="1" fillId="3" borderId="37" xfId="0" applyFont="1" applyFill="1" applyBorder="1" applyAlignment="1">
      <alignment horizontal="center" vertical="top"/>
    </xf>
    <xf numFmtId="0" fontId="1" fillId="3" borderId="42" xfId="0" applyFont="1" applyFill="1" applyBorder="1" applyAlignment="1">
      <alignment horizontal="center" vertical="top"/>
    </xf>
    <xf numFmtId="0" fontId="6" fillId="5" borderId="55" xfId="0" applyFont="1" applyFill="1" applyBorder="1" applyAlignment="1">
      <alignment horizontal="center" vertical="top"/>
    </xf>
    <xf numFmtId="164" fontId="1" fillId="3" borderId="61" xfId="0" applyNumberFormat="1" applyFont="1" applyFill="1" applyBorder="1" applyAlignment="1">
      <alignment horizontal="center" vertical="top"/>
    </xf>
    <xf numFmtId="164" fontId="1" fillId="0" borderId="45" xfId="1" applyNumberFormat="1" applyFont="1" applyFill="1" applyBorder="1" applyAlignment="1">
      <alignment horizontal="center" vertical="top"/>
    </xf>
    <xf numFmtId="164" fontId="6" fillId="2" borderId="76" xfId="0" applyNumberFormat="1" applyFont="1" applyFill="1" applyBorder="1" applyAlignment="1">
      <alignment horizontal="center" vertical="top"/>
    </xf>
    <xf numFmtId="164" fontId="3" fillId="7" borderId="76" xfId="0" applyNumberFormat="1" applyFont="1" applyFill="1" applyBorder="1" applyAlignment="1">
      <alignment horizontal="center" vertical="top"/>
    </xf>
    <xf numFmtId="164" fontId="3" fillId="8" borderId="60" xfId="0" applyNumberFormat="1" applyFont="1" applyFill="1" applyBorder="1" applyAlignment="1">
      <alignment horizontal="center" vertical="top" wrapText="1"/>
    </xf>
    <xf numFmtId="0" fontId="1" fillId="3" borderId="4" xfId="0" applyFont="1" applyFill="1" applyBorder="1" applyAlignment="1">
      <alignment horizontal="center" vertical="top" wrapText="1"/>
    </xf>
    <xf numFmtId="3" fontId="4" fillId="3" borderId="6" xfId="0" applyNumberFormat="1" applyFont="1" applyFill="1" applyBorder="1" applyAlignment="1">
      <alignment horizontal="center" vertical="top"/>
    </xf>
    <xf numFmtId="164" fontId="7" fillId="0" borderId="6" xfId="0" applyNumberFormat="1" applyFont="1" applyBorder="1" applyAlignment="1">
      <alignment horizontal="center" vertical="center" wrapText="1"/>
    </xf>
    <xf numFmtId="164" fontId="6" fillId="5" borderId="10" xfId="0" applyNumberFormat="1" applyFont="1" applyFill="1" applyBorder="1" applyAlignment="1">
      <alignment horizontal="center" vertical="top" wrapText="1"/>
    </xf>
    <xf numFmtId="164" fontId="7" fillId="0" borderId="4" xfId="0" applyNumberFormat="1" applyFont="1" applyBorder="1" applyAlignment="1">
      <alignment horizontal="center" vertical="center" wrapText="1"/>
    </xf>
    <xf numFmtId="3" fontId="3" fillId="0" borderId="43" xfId="0" applyNumberFormat="1" applyFont="1" applyBorder="1" applyAlignment="1">
      <alignment horizontal="center" vertical="top" wrapText="1"/>
    </xf>
    <xf numFmtId="3" fontId="3" fillId="0" borderId="15" xfId="0" applyNumberFormat="1" applyFont="1" applyBorder="1" applyAlignment="1">
      <alignment horizontal="center" vertical="top" wrapText="1"/>
    </xf>
    <xf numFmtId="164" fontId="1" fillId="3" borderId="3" xfId="0" applyNumberFormat="1" applyFont="1" applyFill="1" applyBorder="1" applyAlignment="1">
      <alignment horizontal="center" vertical="top"/>
    </xf>
    <xf numFmtId="164" fontId="1" fillId="3" borderId="29" xfId="0" applyNumberFormat="1" applyFont="1" applyFill="1" applyBorder="1" applyAlignment="1">
      <alignment horizontal="center" vertical="top"/>
    </xf>
    <xf numFmtId="3" fontId="4" fillId="4" borderId="62" xfId="0" applyNumberFormat="1" applyFont="1" applyFill="1" applyBorder="1" applyAlignment="1">
      <alignment horizontal="left" vertical="top" wrapText="1"/>
    </xf>
    <xf numFmtId="3" fontId="1" fillId="0" borderId="1" xfId="0" applyNumberFormat="1" applyFont="1" applyFill="1" applyBorder="1" applyAlignment="1">
      <alignment horizontal="center" vertical="top"/>
    </xf>
    <xf numFmtId="3" fontId="3" fillId="0" borderId="22" xfId="0" applyNumberFormat="1" applyFont="1" applyFill="1" applyBorder="1" applyAlignment="1">
      <alignment horizontal="center" vertical="top"/>
    </xf>
    <xf numFmtId="3" fontId="1" fillId="0" borderId="24" xfId="0" applyNumberFormat="1" applyFont="1" applyFill="1" applyBorder="1" applyAlignment="1">
      <alignment horizontal="center" vertical="top"/>
    </xf>
    <xf numFmtId="3" fontId="4" fillId="3" borderId="4" xfId="0" applyNumberFormat="1" applyFont="1" applyFill="1" applyBorder="1" applyAlignment="1">
      <alignment horizontal="center" vertical="top"/>
    </xf>
    <xf numFmtId="164" fontId="4" fillId="0" borderId="0" xfId="0" applyNumberFormat="1" applyFont="1" applyBorder="1" applyAlignment="1">
      <alignment vertical="top"/>
    </xf>
    <xf numFmtId="164" fontId="6" fillId="0" borderId="0" xfId="0" applyNumberFormat="1" applyFont="1" applyBorder="1" applyAlignment="1">
      <alignment vertical="top"/>
    </xf>
    <xf numFmtId="3" fontId="4" fillId="0" borderId="39" xfId="0" applyNumberFormat="1" applyFont="1" applyFill="1" applyBorder="1" applyAlignment="1">
      <alignment vertical="center" textRotation="90" wrapText="1"/>
    </xf>
    <xf numFmtId="0" fontId="15" fillId="0" borderId="0" xfId="0" applyFont="1" applyBorder="1"/>
    <xf numFmtId="3" fontId="1" fillId="3" borderId="0" xfId="0" applyNumberFormat="1" applyFont="1" applyFill="1" applyBorder="1" applyAlignment="1">
      <alignment vertical="top"/>
    </xf>
    <xf numFmtId="164" fontId="1" fillId="3" borderId="17" xfId="0" applyNumberFormat="1" applyFont="1" applyFill="1" applyBorder="1" applyAlignment="1">
      <alignment horizontal="center" vertical="top" wrapText="1"/>
    </xf>
    <xf numFmtId="164" fontId="1" fillId="0" borderId="42" xfId="0" applyNumberFormat="1" applyFont="1" applyFill="1" applyBorder="1" applyAlignment="1">
      <alignment horizontal="center" vertical="top"/>
    </xf>
    <xf numFmtId="164" fontId="1" fillId="0" borderId="49" xfId="0" applyNumberFormat="1" applyFont="1" applyFill="1" applyBorder="1" applyAlignment="1">
      <alignment horizontal="center" vertical="top"/>
    </xf>
    <xf numFmtId="164" fontId="1" fillId="3" borderId="71" xfId="0" applyNumberFormat="1" applyFont="1" applyFill="1" applyBorder="1" applyAlignment="1">
      <alignment horizontal="center" vertical="top" wrapText="1"/>
    </xf>
    <xf numFmtId="164" fontId="1" fillId="3" borderId="54" xfId="0" applyNumberFormat="1" applyFont="1" applyFill="1" applyBorder="1" applyAlignment="1">
      <alignment horizontal="center" vertical="top"/>
    </xf>
    <xf numFmtId="3" fontId="4" fillId="0" borderId="41" xfId="0" applyNumberFormat="1" applyFont="1" applyBorder="1" applyAlignment="1">
      <alignment vertical="center" textRotation="90"/>
    </xf>
    <xf numFmtId="0" fontId="4" fillId="0" borderId="41" xfId="0" applyFont="1" applyFill="1" applyBorder="1" applyAlignment="1">
      <alignment vertical="top" wrapText="1"/>
    </xf>
    <xf numFmtId="164" fontId="4" fillId="0" borderId="0" xfId="0" applyNumberFormat="1" applyFont="1" applyAlignment="1">
      <alignment vertical="top"/>
    </xf>
    <xf numFmtId="3" fontId="4" fillId="3" borderId="70" xfId="0" applyNumberFormat="1" applyFont="1" applyFill="1" applyBorder="1" applyAlignment="1">
      <alignment horizontal="center" vertical="top"/>
    </xf>
    <xf numFmtId="3" fontId="4" fillId="3" borderId="32" xfId="0" applyNumberFormat="1" applyFont="1" applyFill="1" applyBorder="1" applyAlignment="1">
      <alignment horizontal="center" vertical="top"/>
    </xf>
    <xf numFmtId="49" fontId="1" fillId="0" borderId="41" xfId="1" applyNumberFormat="1" applyFont="1" applyFill="1" applyBorder="1" applyAlignment="1">
      <alignment horizontal="center" vertical="center"/>
    </xf>
    <xf numFmtId="164" fontId="1" fillId="3" borderId="41" xfId="0" applyNumberFormat="1" applyFont="1" applyFill="1" applyBorder="1" applyAlignment="1">
      <alignment horizontal="center" vertical="top" wrapText="1"/>
    </xf>
    <xf numFmtId="3" fontId="4" fillId="0" borderId="15" xfId="0" applyNumberFormat="1" applyFont="1" applyBorder="1" applyAlignment="1">
      <alignment horizontal="center" vertical="top" wrapText="1"/>
    </xf>
    <xf numFmtId="3" fontId="4" fillId="4" borderId="35" xfId="0" applyNumberFormat="1" applyFont="1" applyFill="1" applyBorder="1" applyAlignment="1">
      <alignment vertical="top" wrapText="1"/>
    </xf>
    <xf numFmtId="165" fontId="3" fillId="5" borderId="55" xfId="0" applyNumberFormat="1" applyFont="1" applyFill="1" applyBorder="1" applyAlignment="1">
      <alignment horizontal="center" vertical="top" wrapText="1"/>
    </xf>
    <xf numFmtId="165" fontId="3" fillId="5" borderId="57" xfId="0" applyNumberFormat="1" applyFont="1" applyFill="1" applyBorder="1" applyAlignment="1">
      <alignment horizontal="center" vertical="top" wrapText="1"/>
    </xf>
    <xf numFmtId="164" fontId="1" fillId="0" borderId="42" xfId="1" applyNumberFormat="1" applyFont="1" applyFill="1" applyBorder="1" applyAlignment="1">
      <alignment horizontal="center" vertical="top"/>
    </xf>
    <xf numFmtId="164" fontId="1" fillId="0" borderId="44" xfId="1" applyNumberFormat="1" applyFont="1" applyFill="1" applyBorder="1" applyAlignment="1">
      <alignment horizontal="center" vertical="top"/>
    </xf>
    <xf numFmtId="3" fontId="1" fillId="4" borderId="30" xfId="0" applyNumberFormat="1" applyFont="1" applyFill="1" applyBorder="1" applyAlignment="1">
      <alignment horizontal="center" vertical="top" wrapText="1"/>
    </xf>
    <xf numFmtId="164" fontId="1" fillId="3" borderId="19" xfId="0" applyNumberFormat="1" applyFont="1" applyFill="1" applyBorder="1" applyAlignment="1">
      <alignment horizontal="center" vertical="top" wrapText="1"/>
    </xf>
    <xf numFmtId="3" fontId="4" fillId="0" borderId="41" xfId="0" applyNumberFormat="1" applyFont="1" applyBorder="1" applyAlignment="1">
      <alignment vertical="top"/>
    </xf>
    <xf numFmtId="3" fontId="1" fillId="3" borderId="46" xfId="0" applyNumberFormat="1" applyFont="1" applyFill="1" applyBorder="1" applyAlignment="1">
      <alignment horizontal="center" vertical="top" wrapText="1"/>
    </xf>
    <xf numFmtId="3" fontId="1" fillId="0" borderId="22" xfId="0" applyNumberFormat="1" applyFont="1" applyBorder="1" applyAlignment="1">
      <alignment horizontal="center" vertical="center" textRotation="90"/>
    </xf>
    <xf numFmtId="3" fontId="4" fillId="3" borderId="79" xfId="0" applyNumberFormat="1" applyFont="1" applyFill="1" applyBorder="1" applyAlignment="1">
      <alignment horizontal="center" vertical="top" wrapText="1"/>
    </xf>
    <xf numFmtId="3" fontId="2" fillId="3" borderId="1" xfId="0" applyNumberFormat="1" applyFont="1" applyFill="1" applyBorder="1" applyAlignment="1">
      <alignment horizontal="center" vertical="top"/>
    </xf>
    <xf numFmtId="3" fontId="1" fillId="3" borderId="25" xfId="0" applyNumberFormat="1" applyFont="1" applyFill="1" applyBorder="1" applyAlignment="1">
      <alignment vertical="top" wrapText="1"/>
    </xf>
    <xf numFmtId="3" fontId="4" fillId="0" borderId="11" xfId="0" applyNumberFormat="1" applyFont="1" applyFill="1" applyBorder="1" applyAlignment="1">
      <alignment vertical="top" wrapText="1"/>
    </xf>
    <xf numFmtId="3" fontId="4" fillId="4" borderId="43" xfId="0" applyNumberFormat="1" applyFont="1" applyFill="1" applyBorder="1" applyAlignment="1">
      <alignment vertical="top" wrapText="1"/>
    </xf>
    <xf numFmtId="3" fontId="4" fillId="0" borderId="52" xfId="0" applyNumberFormat="1" applyFont="1" applyFill="1" applyBorder="1" applyAlignment="1">
      <alignment vertical="top" wrapText="1"/>
    </xf>
    <xf numFmtId="3" fontId="1" fillId="3" borderId="59" xfId="0" applyNumberFormat="1" applyFont="1" applyFill="1" applyBorder="1" applyAlignment="1">
      <alignment vertical="top" wrapText="1"/>
    </xf>
    <xf numFmtId="3" fontId="4" fillId="0" borderId="39" xfId="0" applyNumberFormat="1" applyFont="1" applyFill="1" applyBorder="1" applyAlignment="1">
      <alignment vertical="top" wrapText="1"/>
    </xf>
    <xf numFmtId="3" fontId="4" fillId="0" borderId="59" xfId="0" applyNumberFormat="1" applyFont="1" applyFill="1" applyBorder="1" applyAlignment="1">
      <alignment vertical="top" wrapText="1"/>
    </xf>
    <xf numFmtId="0" fontId="10" fillId="3" borderId="2" xfId="0" applyFont="1" applyFill="1" applyBorder="1" applyAlignment="1">
      <alignment vertical="top" wrapText="1"/>
    </xf>
    <xf numFmtId="3" fontId="4" fillId="0" borderId="43" xfId="0" applyNumberFormat="1" applyFont="1" applyFill="1" applyBorder="1" applyAlignment="1">
      <alignment vertical="top" wrapText="1"/>
    </xf>
    <xf numFmtId="164" fontId="1" fillId="3" borderId="27" xfId="0" applyNumberFormat="1" applyFont="1" applyFill="1" applyBorder="1" applyAlignment="1">
      <alignment horizontal="center" vertical="top"/>
    </xf>
    <xf numFmtId="165" fontId="6" fillId="2" borderId="8" xfId="0" applyNumberFormat="1" applyFont="1" applyFill="1" applyBorder="1" applyAlignment="1">
      <alignment horizontal="center" vertical="top"/>
    </xf>
    <xf numFmtId="164" fontId="1" fillId="3" borderId="39" xfId="0" applyNumberFormat="1" applyFont="1" applyFill="1" applyBorder="1" applyAlignment="1">
      <alignment horizontal="center" vertical="top"/>
    </xf>
    <xf numFmtId="164" fontId="1" fillId="3" borderId="39" xfId="0" applyNumberFormat="1" applyFont="1" applyFill="1" applyBorder="1" applyAlignment="1">
      <alignment horizontal="center" vertical="top" wrapText="1"/>
    </xf>
    <xf numFmtId="164" fontId="1" fillId="3" borderId="54" xfId="0" applyNumberFormat="1" applyFont="1" applyFill="1" applyBorder="1" applyAlignment="1">
      <alignment horizontal="center" vertical="top" wrapText="1"/>
    </xf>
    <xf numFmtId="165" fontId="6" fillId="5" borderId="55" xfId="0" applyNumberFormat="1" applyFont="1" applyFill="1" applyBorder="1" applyAlignment="1">
      <alignment horizontal="center" vertical="top" wrapText="1"/>
    </xf>
    <xf numFmtId="164" fontId="4" fillId="3" borderId="6" xfId="0" applyNumberFormat="1" applyFont="1" applyFill="1" applyBorder="1" applyAlignment="1">
      <alignment horizontal="center" vertical="top" wrapText="1"/>
    </xf>
    <xf numFmtId="164" fontId="4" fillId="0" borderId="6" xfId="0" applyNumberFormat="1" applyFont="1" applyBorder="1" applyAlignment="1">
      <alignment horizontal="center" vertical="top" wrapText="1"/>
    </xf>
    <xf numFmtId="1" fontId="1" fillId="3" borderId="51" xfId="0" applyNumberFormat="1" applyFont="1" applyFill="1" applyBorder="1" applyAlignment="1">
      <alignment horizontal="center" vertical="top"/>
    </xf>
    <xf numFmtId="49" fontId="7" fillId="3" borderId="18" xfId="0" applyNumberFormat="1" applyFont="1" applyFill="1" applyBorder="1" applyAlignment="1">
      <alignment horizontal="center" vertical="top"/>
    </xf>
    <xf numFmtId="3" fontId="1" fillId="0" borderId="18" xfId="0" applyNumberFormat="1" applyFont="1" applyFill="1" applyBorder="1" applyAlignment="1">
      <alignment horizontal="center" vertical="top"/>
    </xf>
    <xf numFmtId="3" fontId="4" fillId="0" borderId="51" xfId="0" applyNumberFormat="1" applyFont="1" applyBorder="1" applyAlignment="1">
      <alignment horizontal="center" vertical="top"/>
    </xf>
    <xf numFmtId="1" fontId="4" fillId="3" borderId="18" xfId="0" applyNumberFormat="1" applyFont="1" applyFill="1" applyBorder="1" applyAlignment="1">
      <alignment horizontal="center" vertical="top"/>
    </xf>
    <xf numFmtId="1" fontId="4" fillId="3" borderId="0" xfId="0" applyNumberFormat="1" applyFont="1" applyFill="1" applyBorder="1" applyAlignment="1">
      <alignment horizontal="center" vertical="top"/>
    </xf>
    <xf numFmtId="3" fontId="4" fillId="3" borderId="1" xfId="0" applyNumberFormat="1" applyFont="1" applyFill="1" applyBorder="1" applyAlignment="1">
      <alignment horizontal="center" vertical="top"/>
    </xf>
    <xf numFmtId="3" fontId="1" fillId="0" borderId="36" xfId="0" applyNumberFormat="1" applyFont="1" applyBorder="1" applyAlignment="1">
      <alignment vertical="top" wrapText="1"/>
    </xf>
    <xf numFmtId="3" fontId="1" fillId="0" borderId="39" xfId="0" applyNumberFormat="1" applyFont="1" applyBorder="1" applyAlignment="1">
      <alignment vertical="top" wrapText="1"/>
    </xf>
    <xf numFmtId="165" fontId="1" fillId="0" borderId="52" xfId="0" applyNumberFormat="1" applyFont="1" applyBorder="1" applyAlignment="1">
      <alignment horizontal="left" vertical="top" wrapText="1"/>
    </xf>
    <xf numFmtId="165" fontId="1" fillId="0" borderId="11" xfId="0" applyNumberFormat="1" applyFont="1" applyBorder="1" applyAlignment="1">
      <alignment horizontal="left" vertical="top" wrapText="1"/>
    </xf>
    <xf numFmtId="3" fontId="1" fillId="0" borderId="11" xfId="0" applyNumberFormat="1" applyFont="1" applyFill="1" applyBorder="1" applyAlignment="1">
      <alignment horizontal="left" vertical="top" wrapText="1"/>
    </xf>
    <xf numFmtId="0" fontId="1" fillId="0" borderId="39" xfId="0" applyFont="1" applyFill="1" applyBorder="1" applyAlignment="1">
      <alignment horizontal="left" vertical="top" wrapText="1"/>
    </xf>
    <xf numFmtId="0" fontId="4" fillId="0" borderId="11" xfId="0" applyFont="1" applyFill="1" applyBorder="1" applyAlignment="1">
      <alignment horizontal="left" vertical="top" wrapText="1"/>
    </xf>
    <xf numFmtId="3" fontId="1" fillId="0" borderId="11" xfId="0" applyNumberFormat="1" applyFont="1" applyFill="1" applyBorder="1" applyAlignment="1">
      <alignment vertical="top" wrapText="1"/>
    </xf>
    <xf numFmtId="3" fontId="4" fillId="3" borderId="11" xfId="0" applyNumberFormat="1" applyFont="1" applyFill="1" applyBorder="1" applyAlignment="1">
      <alignment vertical="top" wrapText="1"/>
    </xf>
    <xf numFmtId="3" fontId="1" fillId="3" borderId="11" xfId="0" applyNumberFormat="1" applyFont="1" applyFill="1" applyBorder="1" applyAlignment="1">
      <alignment vertical="top" wrapText="1"/>
    </xf>
    <xf numFmtId="0" fontId="1" fillId="3" borderId="11" xfId="0" applyFont="1" applyFill="1" applyBorder="1" applyAlignment="1">
      <alignment horizontal="left" vertical="top" wrapText="1"/>
    </xf>
    <xf numFmtId="0" fontId="1" fillId="0" borderId="39" xfId="0" applyFont="1" applyBorder="1" applyAlignment="1">
      <alignment vertical="top" wrapText="1"/>
    </xf>
    <xf numFmtId="3" fontId="1" fillId="0" borderId="52" xfId="0" applyNumberFormat="1" applyFont="1" applyFill="1" applyBorder="1" applyAlignment="1">
      <alignment vertical="top" wrapText="1"/>
    </xf>
    <xf numFmtId="3" fontId="4" fillId="3" borderId="59" xfId="0" applyNumberFormat="1" applyFont="1" applyFill="1" applyBorder="1" applyAlignment="1">
      <alignment vertical="top" wrapText="1"/>
    </xf>
    <xf numFmtId="0" fontId="4" fillId="0" borderId="59" xfId="0" applyFont="1" applyFill="1" applyBorder="1" applyAlignment="1">
      <alignment vertical="top" wrapText="1"/>
    </xf>
    <xf numFmtId="0" fontId="4" fillId="3" borderId="2" xfId="0" applyFont="1" applyFill="1" applyBorder="1" applyAlignment="1">
      <alignment vertical="top" wrapText="1"/>
    </xf>
    <xf numFmtId="0" fontId="4" fillId="3" borderId="11" xfId="0" applyFont="1" applyFill="1" applyBorder="1" applyAlignment="1">
      <alignment vertical="top" wrapText="1"/>
    </xf>
    <xf numFmtId="3" fontId="4" fillId="3" borderId="11" xfId="0" applyNumberFormat="1" applyFont="1" applyFill="1" applyBorder="1" applyAlignment="1">
      <alignment horizontal="left" vertical="top" wrapText="1"/>
    </xf>
    <xf numFmtId="0" fontId="1" fillId="3" borderId="36" xfId="0" applyFont="1" applyFill="1" applyBorder="1" applyAlignment="1">
      <alignment horizontal="left" vertical="top" wrapText="1"/>
    </xf>
    <xf numFmtId="0" fontId="17" fillId="0" borderId="59" xfId="0" applyFont="1" applyBorder="1" applyAlignment="1">
      <alignment vertical="top" wrapText="1"/>
    </xf>
    <xf numFmtId="164" fontId="1" fillId="3" borderId="0" xfId="0" applyNumberFormat="1" applyFont="1" applyFill="1" applyBorder="1" applyAlignment="1">
      <alignment horizontal="center" vertical="top" wrapText="1"/>
    </xf>
    <xf numFmtId="49" fontId="17" fillId="0" borderId="31" xfId="0" applyNumberFormat="1" applyFont="1" applyFill="1" applyBorder="1" applyAlignment="1">
      <alignment horizontal="center" vertical="top" wrapText="1"/>
    </xf>
    <xf numFmtId="49" fontId="17" fillId="0" borderId="69" xfId="0" applyNumberFormat="1" applyFont="1" applyFill="1" applyBorder="1" applyAlignment="1">
      <alignment horizontal="center" vertical="top" wrapText="1"/>
    </xf>
    <xf numFmtId="49" fontId="17" fillId="0" borderId="45" xfId="0" applyNumberFormat="1" applyFont="1" applyFill="1" applyBorder="1" applyAlignment="1">
      <alignment horizontal="center" vertical="top" wrapText="1"/>
    </xf>
    <xf numFmtId="165" fontId="1" fillId="0" borderId="18" xfId="0" applyNumberFormat="1" applyFont="1" applyFill="1" applyBorder="1" applyAlignment="1">
      <alignment horizontal="center" vertical="top"/>
    </xf>
    <xf numFmtId="165" fontId="1" fillId="0" borderId="17" xfId="0" applyNumberFormat="1" applyFont="1" applyFill="1" applyBorder="1" applyAlignment="1">
      <alignment horizontal="center" vertical="top" wrapText="1"/>
    </xf>
    <xf numFmtId="165" fontId="1" fillId="0" borderId="47" xfId="0" applyNumberFormat="1" applyFont="1" applyFill="1" applyBorder="1" applyAlignment="1">
      <alignment horizontal="center" vertical="top" wrapText="1"/>
    </xf>
    <xf numFmtId="3" fontId="17" fillId="3" borderId="16" xfId="0" applyNumberFormat="1" applyFont="1" applyFill="1" applyBorder="1" applyAlignment="1">
      <alignment vertical="top" wrapText="1"/>
    </xf>
    <xf numFmtId="3" fontId="1" fillId="0" borderId="77" xfId="0" applyNumberFormat="1" applyFont="1" applyFill="1" applyBorder="1" applyAlignment="1">
      <alignment vertical="center" textRotation="90" wrapText="1"/>
    </xf>
    <xf numFmtId="3" fontId="4" fillId="0" borderId="16" xfId="0" applyNumberFormat="1" applyFont="1" applyBorder="1" applyAlignment="1">
      <alignment vertical="top"/>
    </xf>
    <xf numFmtId="164" fontId="17" fillId="0" borderId="13" xfId="0" applyNumberFormat="1" applyFont="1" applyFill="1" applyBorder="1" applyAlignment="1">
      <alignment horizontal="center" vertical="top"/>
    </xf>
    <xf numFmtId="164" fontId="17" fillId="0" borderId="54" xfId="0" applyNumberFormat="1" applyFont="1" applyFill="1" applyBorder="1" applyAlignment="1">
      <alignment horizontal="center" vertical="top"/>
    </xf>
    <xf numFmtId="3" fontId="4" fillId="0" borderId="14" xfId="0" applyNumberFormat="1" applyFont="1" applyBorder="1" applyAlignment="1">
      <alignment vertical="top"/>
    </xf>
    <xf numFmtId="3" fontId="1" fillId="4" borderId="38" xfId="0" applyNumberFormat="1" applyFont="1" applyFill="1" applyBorder="1" applyAlignment="1">
      <alignment horizontal="center" vertical="top"/>
    </xf>
    <xf numFmtId="3" fontId="4" fillId="3" borderId="48" xfId="0" applyNumberFormat="1" applyFont="1" applyFill="1" applyBorder="1" applyAlignment="1">
      <alignment horizontal="center" vertical="top"/>
    </xf>
    <xf numFmtId="1" fontId="1" fillId="3" borderId="71" xfId="0" applyNumberFormat="1" applyFont="1" applyFill="1" applyBorder="1" applyAlignment="1">
      <alignment horizontal="center" vertical="top" wrapText="1"/>
    </xf>
    <xf numFmtId="1" fontId="1" fillId="3" borderId="53" xfId="0" applyNumberFormat="1" applyFont="1" applyFill="1" applyBorder="1" applyAlignment="1">
      <alignment horizontal="center" vertical="top" wrapText="1"/>
    </xf>
    <xf numFmtId="3" fontId="4" fillId="0" borderId="2" xfId="0" applyNumberFormat="1" applyFont="1" applyFill="1" applyBorder="1" applyAlignment="1">
      <alignment vertical="top" wrapText="1"/>
    </xf>
    <xf numFmtId="3" fontId="4" fillId="3" borderId="28" xfId="0" applyNumberFormat="1" applyFont="1" applyFill="1" applyBorder="1" applyAlignment="1">
      <alignment horizontal="center" vertical="top" wrapText="1"/>
    </xf>
    <xf numFmtId="3" fontId="4" fillId="0" borderId="73" xfId="0" applyNumberFormat="1" applyFont="1" applyFill="1" applyBorder="1" applyAlignment="1">
      <alignment horizontal="center" vertical="top" wrapText="1"/>
    </xf>
    <xf numFmtId="3" fontId="4" fillId="0" borderId="66" xfId="0" applyNumberFormat="1" applyFont="1" applyFill="1" applyBorder="1" applyAlignment="1">
      <alignment horizontal="center" vertical="top" wrapText="1"/>
    </xf>
    <xf numFmtId="164" fontId="4" fillId="3" borderId="23" xfId="0" applyNumberFormat="1" applyFont="1" applyFill="1" applyBorder="1" applyAlignment="1">
      <alignment horizontal="center" vertical="top" wrapText="1"/>
    </xf>
    <xf numFmtId="3" fontId="4" fillId="3" borderId="60" xfId="0" applyNumberFormat="1" applyFont="1" applyFill="1" applyBorder="1" applyAlignment="1">
      <alignment horizontal="center" vertical="top" wrapText="1"/>
    </xf>
    <xf numFmtId="0" fontId="1" fillId="0" borderId="52" xfId="0" applyFont="1" applyFill="1" applyBorder="1" applyAlignment="1">
      <alignment horizontal="left" vertical="top" wrapText="1"/>
    </xf>
    <xf numFmtId="0" fontId="1" fillId="0" borderId="71" xfId="0" applyFont="1" applyFill="1" applyBorder="1" applyAlignment="1">
      <alignment horizontal="center" vertical="top" wrapText="1"/>
    </xf>
    <xf numFmtId="0" fontId="1" fillId="0" borderId="53" xfId="0" applyFont="1" applyFill="1" applyBorder="1" applyAlignment="1">
      <alignment horizontal="center" vertical="top" wrapText="1"/>
    </xf>
    <xf numFmtId="3" fontId="1" fillId="0" borderId="20" xfId="0" applyNumberFormat="1" applyFont="1" applyFill="1" applyBorder="1" applyAlignment="1">
      <alignment vertical="top" wrapText="1"/>
    </xf>
    <xf numFmtId="3" fontId="4" fillId="0" borderId="56" xfId="0" applyNumberFormat="1" applyFont="1" applyBorder="1" applyAlignment="1">
      <alignment vertical="top"/>
    </xf>
    <xf numFmtId="49" fontId="1" fillId="0" borderId="21" xfId="0" applyNumberFormat="1" applyFont="1" applyFill="1" applyBorder="1" applyAlignment="1">
      <alignment horizontal="center" vertical="top" wrapText="1"/>
    </xf>
    <xf numFmtId="0" fontId="4" fillId="0" borderId="26" xfId="0" applyFont="1" applyFill="1" applyBorder="1" applyAlignment="1">
      <alignment horizontal="center" vertical="top" wrapText="1"/>
    </xf>
    <xf numFmtId="3" fontId="4" fillId="0" borderId="28" xfId="0" applyNumberFormat="1" applyFont="1" applyFill="1" applyBorder="1" applyAlignment="1">
      <alignment horizontal="center" vertical="top"/>
    </xf>
    <xf numFmtId="3" fontId="4" fillId="0" borderId="56" xfId="0" applyNumberFormat="1" applyFont="1" applyFill="1" applyBorder="1" applyAlignment="1">
      <alignment horizontal="center" vertical="top"/>
    </xf>
    <xf numFmtId="3" fontId="4" fillId="0" borderId="74" xfId="0" applyNumberFormat="1" applyFont="1" applyFill="1" applyBorder="1" applyAlignment="1">
      <alignment horizontal="center" vertical="top" wrapText="1"/>
    </xf>
    <xf numFmtId="3" fontId="4" fillId="0" borderId="26" xfId="0" applyNumberFormat="1" applyFont="1" applyFill="1" applyBorder="1" applyAlignment="1">
      <alignment horizontal="center" vertical="top" wrapText="1"/>
    </xf>
    <xf numFmtId="0" fontId="15" fillId="0" borderId="1" xfId="0" applyFont="1" applyBorder="1" applyAlignment="1">
      <alignment horizontal="center" vertical="top"/>
    </xf>
    <xf numFmtId="0" fontId="15" fillId="0" borderId="23" xfId="0" applyFont="1" applyBorder="1" applyAlignment="1">
      <alignment horizontal="center" vertical="top" wrapText="1"/>
    </xf>
    <xf numFmtId="0" fontId="15" fillId="0" borderId="60" xfId="0" applyFont="1" applyBorder="1" applyAlignment="1">
      <alignment horizontal="center" vertical="top" wrapText="1"/>
    </xf>
    <xf numFmtId="164" fontId="4" fillId="0" borderId="13" xfId="0" applyNumberFormat="1" applyFont="1" applyBorder="1" applyAlignment="1">
      <alignment horizontal="center" vertical="top" wrapText="1"/>
    </xf>
    <xf numFmtId="164" fontId="4" fillId="0" borderId="15" xfId="0" applyNumberFormat="1" applyFont="1" applyBorder="1" applyAlignment="1">
      <alignment horizontal="center" vertical="top" wrapText="1"/>
    </xf>
    <xf numFmtId="165" fontId="4" fillId="0" borderId="35" xfId="0" applyNumberFormat="1" applyFont="1" applyBorder="1" applyAlignment="1">
      <alignment horizontal="center" vertical="top" wrapText="1"/>
    </xf>
    <xf numFmtId="165" fontId="4" fillId="0" borderId="42" xfId="0" applyNumberFormat="1" applyFont="1" applyBorder="1" applyAlignment="1">
      <alignment horizontal="center" vertical="top" wrapText="1"/>
    </xf>
    <xf numFmtId="165" fontId="4" fillId="0" borderId="44" xfId="0" applyNumberFormat="1" applyFont="1" applyBorder="1" applyAlignment="1">
      <alignment horizontal="center" vertical="top" wrapText="1"/>
    </xf>
    <xf numFmtId="165" fontId="4" fillId="0" borderId="32" xfId="0" applyNumberFormat="1" applyFont="1" applyBorder="1" applyAlignment="1">
      <alignment horizontal="center" vertical="top" wrapText="1"/>
    </xf>
    <xf numFmtId="164" fontId="4" fillId="0" borderId="0" xfId="0" applyNumberFormat="1" applyFont="1" applyBorder="1" applyAlignment="1">
      <alignment vertical="top" wrapText="1"/>
    </xf>
    <xf numFmtId="164" fontId="1" fillId="0" borderId="43" xfId="1" applyNumberFormat="1" applyFont="1" applyFill="1" applyBorder="1" applyAlignment="1">
      <alignment horizontal="center" vertical="top"/>
    </xf>
    <xf numFmtId="49" fontId="1" fillId="0" borderId="41" xfId="1" applyNumberFormat="1" applyFont="1" applyFill="1" applyBorder="1" applyAlignment="1">
      <alignment horizontal="center" vertical="top" wrapText="1"/>
    </xf>
    <xf numFmtId="49" fontId="1" fillId="0" borderId="41" xfId="1" applyNumberFormat="1" applyFont="1" applyFill="1" applyBorder="1" applyAlignment="1">
      <alignment horizontal="center" vertical="top"/>
    </xf>
    <xf numFmtId="49" fontId="1" fillId="3" borderId="49" xfId="1" applyNumberFormat="1" applyFont="1" applyFill="1" applyBorder="1" applyAlignment="1">
      <alignment horizontal="center" vertical="top" wrapText="1"/>
    </xf>
    <xf numFmtId="3" fontId="4" fillId="4" borderId="53" xfId="0" applyNumberFormat="1" applyFont="1" applyFill="1" applyBorder="1" applyAlignment="1">
      <alignment horizontal="center" vertical="top" wrapText="1"/>
    </xf>
    <xf numFmtId="3" fontId="3" fillId="3" borderId="11" xfId="0" applyNumberFormat="1" applyFont="1" applyFill="1" applyBorder="1" applyAlignment="1">
      <alignment horizontal="center" vertical="top" wrapText="1"/>
    </xf>
    <xf numFmtId="3" fontId="1" fillId="3" borderId="71" xfId="0" applyNumberFormat="1" applyFont="1" applyFill="1" applyBorder="1" applyAlignment="1">
      <alignment horizontal="center" vertical="top" wrapText="1"/>
    </xf>
    <xf numFmtId="3" fontId="1" fillId="0" borderId="12" xfId="0" applyNumberFormat="1" applyFont="1" applyFill="1" applyBorder="1" applyAlignment="1">
      <alignment horizontal="center" vertical="top" wrapText="1"/>
    </xf>
    <xf numFmtId="3" fontId="1" fillId="0" borderId="19" xfId="0" applyNumberFormat="1" applyFont="1" applyFill="1" applyBorder="1" applyAlignment="1">
      <alignment horizontal="center" vertical="top" wrapText="1"/>
    </xf>
    <xf numFmtId="3" fontId="1" fillId="3" borderId="49" xfId="0" applyNumberFormat="1" applyFont="1" applyFill="1" applyBorder="1" applyAlignment="1">
      <alignment vertical="top" wrapText="1"/>
    </xf>
    <xf numFmtId="3" fontId="4" fillId="0" borderId="14" xfId="0" applyNumberFormat="1" applyFont="1" applyBorder="1" applyAlignment="1">
      <alignment horizontal="center" vertical="top" wrapText="1"/>
    </xf>
    <xf numFmtId="3" fontId="1" fillId="0" borderId="14" xfId="0" applyNumberFormat="1" applyFont="1" applyFill="1" applyBorder="1" applyAlignment="1">
      <alignment horizontal="center" vertical="top"/>
    </xf>
    <xf numFmtId="0" fontId="1" fillId="3" borderId="17" xfId="0" applyFont="1" applyFill="1" applyBorder="1" applyAlignment="1">
      <alignment horizontal="center" vertical="top" wrapText="1"/>
    </xf>
    <xf numFmtId="0" fontId="1" fillId="3" borderId="69" xfId="0" applyFont="1" applyFill="1" applyBorder="1" applyAlignment="1">
      <alignment horizontal="center" vertical="top" wrapText="1"/>
    </xf>
    <xf numFmtId="3" fontId="1" fillId="0" borderId="23" xfId="0" applyNumberFormat="1" applyFont="1" applyFill="1" applyBorder="1" applyAlignment="1">
      <alignment horizontal="center" vertical="top"/>
    </xf>
    <xf numFmtId="0" fontId="4" fillId="3" borderId="69" xfId="0" applyFont="1" applyFill="1" applyBorder="1" applyAlignment="1">
      <alignment horizontal="center" vertical="top"/>
    </xf>
    <xf numFmtId="0" fontId="4" fillId="3" borderId="14" xfId="0" applyFont="1" applyFill="1" applyBorder="1" applyAlignment="1">
      <alignment horizontal="center" vertical="top"/>
    </xf>
    <xf numFmtId="3" fontId="1" fillId="3" borderId="46" xfId="0" applyNumberFormat="1" applyFont="1" applyFill="1" applyBorder="1" applyAlignment="1">
      <alignment horizontal="left" vertical="top" wrapText="1"/>
    </xf>
    <xf numFmtId="164" fontId="1" fillId="0" borderId="32" xfId="0" applyNumberFormat="1" applyFont="1" applyFill="1" applyBorder="1" applyAlignment="1">
      <alignment horizontal="center" vertical="top"/>
    </xf>
    <xf numFmtId="164" fontId="4" fillId="3" borderId="37" xfId="0" applyNumberFormat="1" applyFont="1" applyFill="1" applyBorder="1" applyAlignment="1">
      <alignment horizontal="center" vertical="top"/>
    </xf>
    <xf numFmtId="164" fontId="4" fillId="3" borderId="3" xfId="0" applyNumberFormat="1" applyFont="1" applyFill="1" applyBorder="1" applyAlignment="1">
      <alignment horizontal="center" vertical="top"/>
    </xf>
    <xf numFmtId="164" fontId="4" fillId="3" borderId="6" xfId="0" applyNumberFormat="1" applyFont="1" applyFill="1" applyBorder="1" applyAlignment="1">
      <alignment horizontal="center" vertical="top"/>
    </xf>
    <xf numFmtId="0" fontId="1" fillId="3" borderId="15" xfId="0" applyFont="1" applyFill="1" applyBorder="1" applyAlignment="1">
      <alignment horizontal="center" vertical="top" wrapText="1"/>
    </xf>
    <xf numFmtId="0" fontId="1" fillId="3" borderId="14" xfId="0" applyFont="1" applyFill="1" applyBorder="1" applyAlignment="1">
      <alignment horizontal="center" vertical="top" wrapText="1"/>
    </xf>
    <xf numFmtId="0" fontId="4" fillId="3" borderId="3" xfId="0" applyFont="1" applyFill="1" applyBorder="1" applyAlignment="1">
      <alignment horizontal="center" vertical="top"/>
    </xf>
    <xf numFmtId="0" fontId="4" fillId="3" borderId="41" xfId="0" applyFont="1" applyFill="1" applyBorder="1" applyAlignment="1">
      <alignment horizontal="center" vertical="top"/>
    </xf>
    <xf numFmtId="0" fontId="4" fillId="3" borderId="15" xfId="0" applyFont="1" applyFill="1" applyBorder="1" applyAlignment="1">
      <alignment horizontal="center" vertical="top"/>
    </xf>
    <xf numFmtId="3" fontId="3" fillId="3" borderId="41" xfId="0" applyNumberFormat="1" applyFont="1" applyFill="1" applyBorder="1" applyAlignment="1">
      <alignment horizontal="center" vertical="top"/>
    </xf>
    <xf numFmtId="3" fontId="1" fillId="3" borderId="39" xfId="0" applyNumberFormat="1" applyFont="1" applyFill="1" applyBorder="1" applyAlignment="1">
      <alignment vertical="top" wrapText="1"/>
    </xf>
    <xf numFmtId="3" fontId="3" fillId="7" borderId="52" xfId="0" applyNumberFormat="1" applyFont="1" applyFill="1" applyBorder="1" applyAlignment="1">
      <alignment horizontal="center" vertical="top"/>
    </xf>
    <xf numFmtId="3" fontId="3" fillId="2" borderId="50" xfId="0" applyNumberFormat="1" applyFont="1" applyFill="1" applyBorder="1" applyAlignment="1">
      <alignment horizontal="center" vertical="top"/>
    </xf>
    <xf numFmtId="49" fontId="3" fillId="0" borderId="71" xfId="0" applyNumberFormat="1" applyFont="1" applyBorder="1" applyAlignment="1">
      <alignment horizontal="center" vertical="top"/>
    </xf>
    <xf numFmtId="3" fontId="4" fillId="0" borderId="52" xfId="0" applyNumberFormat="1" applyFont="1" applyFill="1" applyBorder="1" applyAlignment="1">
      <alignment vertical="center" textRotation="90" wrapText="1"/>
    </xf>
    <xf numFmtId="3" fontId="3" fillId="0" borderId="53" xfId="0" applyNumberFormat="1" applyFont="1" applyBorder="1" applyAlignment="1">
      <alignment vertical="top"/>
    </xf>
    <xf numFmtId="3" fontId="3" fillId="3" borderId="30" xfId="0" applyNumberFormat="1" applyFont="1" applyFill="1" applyBorder="1" applyAlignment="1">
      <alignment horizontal="center" vertical="top"/>
    </xf>
    <xf numFmtId="164" fontId="6" fillId="3" borderId="30" xfId="0" applyNumberFormat="1" applyFont="1" applyFill="1" applyBorder="1" applyAlignment="1">
      <alignment horizontal="center" vertical="top"/>
    </xf>
    <xf numFmtId="164" fontId="6" fillId="3" borderId="12" xfId="0" applyNumberFormat="1" applyFont="1" applyFill="1" applyBorder="1" applyAlignment="1">
      <alignment horizontal="center" vertical="top"/>
    </xf>
    <xf numFmtId="3" fontId="1" fillId="0" borderId="18" xfId="0" applyNumberFormat="1" applyFont="1" applyFill="1" applyBorder="1" applyAlignment="1">
      <alignment horizontal="center" vertical="top" wrapText="1"/>
    </xf>
    <xf numFmtId="3" fontId="1" fillId="0" borderId="17" xfId="0" applyNumberFormat="1" applyFont="1" applyFill="1" applyBorder="1" applyAlignment="1">
      <alignment horizontal="center" vertical="top" wrapText="1"/>
    </xf>
    <xf numFmtId="3" fontId="1" fillId="0" borderId="78" xfId="0" applyNumberFormat="1" applyFont="1" applyFill="1" applyBorder="1" applyAlignment="1">
      <alignment vertical="center" textRotation="90" wrapText="1"/>
    </xf>
    <xf numFmtId="3" fontId="6" fillId="0" borderId="71" xfId="0" applyNumberFormat="1" applyFont="1" applyBorder="1" applyAlignment="1">
      <alignment horizontal="center" vertical="top"/>
    </xf>
    <xf numFmtId="164" fontId="1" fillId="3" borderId="53" xfId="0" applyNumberFormat="1" applyFont="1" applyFill="1" applyBorder="1" applyAlignment="1">
      <alignment horizontal="center" vertical="top" wrapText="1"/>
    </xf>
    <xf numFmtId="3" fontId="2" fillId="0" borderId="1" xfId="0" applyNumberFormat="1" applyFont="1" applyBorder="1" applyAlignment="1">
      <alignment horizontal="center" vertical="top" wrapText="1"/>
    </xf>
    <xf numFmtId="3" fontId="4" fillId="0" borderId="75" xfId="0" applyNumberFormat="1" applyFont="1" applyFill="1" applyBorder="1" applyAlignment="1">
      <alignment horizontal="center" vertical="top" wrapText="1"/>
    </xf>
    <xf numFmtId="3" fontId="4" fillId="0" borderId="22" xfId="0" applyNumberFormat="1" applyFont="1" applyFill="1" applyBorder="1" applyAlignment="1">
      <alignment horizontal="center" vertical="top" wrapText="1"/>
    </xf>
    <xf numFmtId="3" fontId="4" fillId="0" borderId="24" xfId="0" applyNumberFormat="1" applyFont="1" applyFill="1" applyBorder="1" applyAlignment="1">
      <alignment horizontal="center" vertical="top" wrapText="1"/>
    </xf>
    <xf numFmtId="164" fontId="1" fillId="3" borderId="44" xfId="1" applyNumberFormat="1" applyFont="1" applyFill="1" applyBorder="1" applyAlignment="1">
      <alignment horizontal="center" vertical="top"/>
    </xf>
    <xf numFmtId="0" fontId="1" fillId="0" borderId="52" xfId="0" applyFont="1" applyFill="1" applyBorder="1" applyAlignment="1">
      <alignment vertical="top" wrapText="1"/>
    </xf>
    <xf numFmtId="0" fontId="1" fillId="3" borderId="11" xfId="0" applyFont="1" applyFill="1" applyBorder="1" applyAlignment="1">
      <alignment vertical="top" wrapText="1"/>
    </xf>
    <xf numFmtId="0" fontId="1" fillId="3" borderId="52" xfId="0" applyFont="1" applyFill="1" applyBorder="1" applyAlignment="1">
      <alignment vertical="top" wrapText="1"/>
    </xf>
    <xf numFmtId="0" fontId="4" fillId="3" borderId="52" xfId="0" applyFont="1" applyFill="1" applyBorder="1" applyAlignment="1">
      <alignment vertical="top" wrapText="1"/>
    </xf>
    <xf numFmtId="0" fontId="4" fillId="0" borderId="11" xfId="0" applyFont="1" applyFill="1" applyBorder="1" applyAlignment="1">
      <alignment vertical="top" wrapText="1"/>
    </xf>
    <xf numFmtId="164" fontId="19" fillId="0" borderId="8" xfId="0" applyNumberFormat="1" applyFont="1" applyBorder="1" applyAlignment="1">
      <alignment horizontal="center" vertical="center" wrapText="1"/>
    </xf>
    <xf numFmtId="164" fontId="1" fillId="4" borderId="35" xfId="0" applyNumberFormat="1" applyFont="1" applyFill="1" applyBorder="1" applyAlignment="1">
      <alignment horizontal="center" vertical="top" wrapText="1"/>
    </xf>
    <xf numFmtId="165" fontId="4" fillId="0" borderId="31" xfId="0" applyNumberFormat="1" applyFont="1" applyBorder="1" applyAlignment="1">
      <alignment horizontal="center" vertical="top" wrapText="1"/>
    </xf>
    <xf numFmtId="164" fontId="1" fillId="0" borderId="31" xfId="1" applyNumberFormat="1" applyFont="1" applyFill="1" applyBorder="1" applyAlignment="1">
      <alignment horizontal="center" vertical="top"/>
    </xf>
    <xf numFmtId="164" fontId="19" fillId="0" borderId="35" xfId="0" applyNumberFormat="1" applyFont="1" applyBorder="1" applyAlignment="1">
      <alignment horizontal="center" vertical="center" wrapText="1"/>
    </xf>
    <xf numFmtId="164" fontId="4" fillId="3" borderId="4" xfId="0" applyNumberFormat="1" applyFont="1" applyFill="1" applyBorder="1" applyAlignment="1">
      <alignment horizontal="center" vertical="top"/>
    </xf>
    <xf numFmtId="0" fontId="4" fillId="3" borderId="13" xfId="0" applyFont="1" applyFill="1" applyBorder="1" applyAlignment="1">
      <alignment horizontal="center" vertical="top"/>
    </xf>
    <xf numFmtId="164" fontId="17" fillId="3" borderId="0" xfId="0" applyNumberFormat="1" applyFont="1" applyFill="1" applyBorder="1" applyAlignment="1">
      <alignment horizontal="center" vertical="top"/>
    </xf>
    <xf numFmtId="3" fontId="1" fillId="3" borderId="13" xfId="0" applyNumberFormat="1" applyFont="1" applyFill="1" applyBorder="1" applyAlignment="1">
      <alignment vertical="top"/>
    </xf>
    <xf numFmtId="3" fontId="4" fillId="0" borderId="13" xfId="0" applyNumberFormat="1" applyFont="1" applyBorder="1" applyAlignment="1">
      <alignment vertical="top"/>
    </xf>
    <xf numFmtId="164" fontId="17" fillId="3" borderId="13" xfId="0" applyNumberFormat="1" applyFont="1" applyFill="1" applyBorder="1" applyAlignment="1">
      <alignment horizontal="center" vertical="top"/>
    </xf>
    <xf numFmtId="164" fontId="1" fillId="0" borderId="41" xfId="1" applyNumberFormat="1" applyFont="1" applyFill="1" applyBorder="1" applyAlignment="1">
      <alignment horizontal="center" vertical="top"/>
    </xf>
    <xf numFmtId="164" fontId="1" fillId="0" borderId="13" xfId="1" applyNumberFormat="1" applyFont="1" applyFill="1" applyBorder="1" applyAlignment="1">
      <alignment horizontal="center" vertical="top"/>
    </xf>
    <xf numFmtId="164" fontId="19" fillId="0" borderId="4" xfId="0" applyNumberFormat="1" applyFont="1" applyBorder="1" applyAlignment="1">
      <alignment horizontal="center" vertical="center" wrapText="1"/>
    </xf>
    <xf numFmtId="164" fontId="1" fillId="0" borderId="39" xfId="0" applyNumberFormat="1" applyFont="1" applyBorder="1" applyAlignment="1">
      <alignment horizontal="center" vertical="top" wrapText="1"/>
    </xf>
    <xf numFmtId="164" fontId="1" fillId="3" borderId="11" xfId="0" applyNumberFormat="1" applyFont="1" applyFill="1" applyBorder="1" applyAlignment="1">
      <alignment horizontal="center" vertical="top" wrapText="1"/>
    </xf>
    <xf numFmtId="165" fontId="3" fillId="5" borderId="20" xfId="0" applyNumberFormat="1" applyFont="1" applyFill="1" applyBorder="1" applyAlignment="1">
      <alignment horizontal="center" vertical="top" wrapText="1"/>
    </xf>
    <xf numFmtId="164" fontId="4" fillId="4" borderId="36" xfId="0" applyNumberFormat="1" applyFont="1" applyFill="1" applyBorder="1" applyAlignment="1">
      <alignment horizontal="center" vertical="top" wrapText="1"/>
    </xf>
    <xf numFmtId="164" fontId="1" fillId="3" borderId="43" xfId="0" applyNumberFormat="1" applyFont="1" applyFill="1" applyBorder="1" applyAlignment="1">
      <alignment horizontal="center" vertical="top"/>
    </xf>
    <xf numFmtId="164" fontId="3" fillId="5" borderId="43" xfId="0" applyNumberFormat="1" applyFont="1" applyFill="1" applyBorder="1" applyAlignment="1">
      <alignment horizontal="center" vertical="top"/>
    </xf>
    <xf numFmtId="164" fontId="1" fillId="4" borderId="11" xfId="0" applyNumberFormat="1" applyFont="1" applyFill="1" applyBorder="1" applyAlignment="1">
      <alignment horizontal="center" vertical="top"/>
    </xf>
    <xf numFmtId="164" fontId="1" fillId="4" borderId="39" xfId="0" applyNumberFormat="1" applyFont="1" applyFill="1" applyBorder="1" applyAlignment="1">
      <alignment horizontal="center" vertical="top"/>
    </xf>
    <xf numFmtId="164" fontId="1" fillId="4" borderId="43" xfId="0" applyNumberFormat="1" applyFont="1" applyFill="1" applyBorder="1" applyAlignment="1">
      <alignment horizontal="center" vertical="top"/>
    </xf>
    <xf numFmtId="165" fontId="6" fillId="5" borderId="20" xfId="0" applyNumberFormat="1" applyFont="1" applyFill="1" applyBorder="1" applyAlignment="1">
      <alignment horizontal="center" vertical="top" wrapText="1"/>
    </xf>
    <xf numFmtId="165" fontId="6" fillId="5" borderId="57" xfId="0" applyNumberFormat="1" applyFont="1" applyFill="1" applyBorder="1" applyAlignment="1">
      <alignment horizontal="center" vertical="top" wrapText="1"/>
    </xf>
    <xf numFmtId="164" fontId="1" fillId="0" borderId="36" xfId="0" applyNumberFormat="1" applyFont="1" applyFill="1" applyBorder="1" applyAlignment="1">
      <alignment horizontal="center" vertical="top"/>
    </xf>
    <xf numFmtId="164" fontId="6" fillId="5" borderId="20" xfId="0" applyNumberFormat="1" applyFont="1" applyFill="1" applyBorder="1" applyAlignment="1">
      <alignment horizontal="center" vertical="top"/>
    </xf>
    <xf numFmtId="164" fontId="1" fillId="4" borderId="36" xfId="0" applyNumberFormat="1" applyFont="1" applyFill="1" applyBorder="1" applyAlignment="1">
      <alignment horizontal="center" vertical="top" wrapText="1"/>
    </xf>
    <xf numFmtId="164" fontId="4" fillId="4" borderId="39" xfId="0" applyNumberFormat="1" applyFont="1" applyFill="1" applyBorder="1" applyAlignment="1">
      <alignment horizontal="center" vertical="top" wrapText="1"/>
    </xf>
    <xf numFmtId="165" fontId="4" fillId="0" borderId="36" xfId="0" applyNumberFormat="1" applyFont="1" applyBorder="1" applyAlignment="1">
      <alignment horizontal="center" vertical="top" wrapText="1"/>
    </xf>
    <xf numFmtId="165" fontId="4" fillId="0" borderId="43" xfId="0" applyNumberFormat="1" applyFont="1" applyBorder="1" applyAlignment="1">
      <alignment horizontal="center" vertical="top" wrapText="1"/>
    </xf>
    <xf numFmtId="164" fontId="4" fillId="3" borderId="36" xfId="0" applyNumberFormat="1" applyFont="1" applyFill="1" applyBorder="1" applyAlignment="1">
      <alignment horizontal="center" vertical="top" wrapText="1"/>
    </xf>
    <xf numFmtId="164" fontId="4" fillId="0" borderId="36" xfId="0" applyNumberFormat="1" applyFont="1" applyBorder="1" applyAlignment="1">
      <alignment horizontal="center" vertical="top" wrapText="1"/>
    </xf>
    <xf numFmtId="164" fontId="1" fillId="0" borderId="43" xfId="0" applyNumberFormat="1" applyFont="1" applyFill="1" applyBorder="1" applyAlignment="1">
      <alignment horizontal="center" vertical="top"/>
    </xf>
    <xf numFmtId="164" fontId="1" fillId="0" borderId="45" xfId="0" applyNumberFormat="1" applyFont="1" applyFill="1" applyBorder="1" applyAlignment="1">
      <alignment horizontal="center" vertical="top"/>
    </xf>
    <xf numFmtId="164" fontId="1" fillId="0" borderId="39" xfId="0" applyNumberFormat="1" applyFont="1" applyFill="1" applyBorder="1" applyAlignment="1">
      <alignment horizontal="center" vertical="top"/>
    </xf>
    <xf numFmtId="164" fontId="1" fillId="0" borderId="52" xfId="0" applyNumberFormat="1" applyFont="1" applyFill="1" applyBorder="1" applyAlignment="1">
      <alignment horizontal="center" vertical="top"/>
    </xf>
    <xf numFmtId="164" fontId="3" fillId="5" borderId="11" xfId="0" applyNumberFormat="1" applyFont="1" applyFill="1" applyBorder="1" applyAlignment="1">
      <alignment horizontal="center" vertical="top"/>
    </xf>
    <xf numFmtId="164" fontId="4" fillId="3" borderId="11" xfId="0" applyNumberFormat="1" applyFont="1" applyFill="1" applyBorder="1" applyAlignment="1">
      <alignment horizontal="center" vertical="top"/>
    </xf>
    <xf numFmtId="164" fontId="6" fillId="5" borderId="43" xfId="0" applyNumberFormat="1" applyFont="1" applyFill="1" applyBorder="1" applyAlignment="1">
      <alignment horizontal="center" vertical="top"/>
    </xf>
    <xf numFmtId="164" fontId="6" fillId="3" borderId="19" xfId="0" applyNumberFormat="1" applyFont="1" applyFill="1" applyBorder="1" applyAlignment="1">
      <alignment horizontal="center" vertical="top"/>
    </xf>
    <xf numFmtId="3" fontId="4" fillId="3" borderId="53" xfId="0" applyNumberFormat="1" applyFont="1" applyFill="1" applyBorder="1" applyAlignment="1">
      <alignment horizontal="center" vertical="top"/>
    </xf>
    <xf numFmtId="3" fontId="4" fillId="3" borderId="54" xfId="0" applyNumberFormat="1" applyFont="1" applyFill="1" applyBorder="1" applyAlignment="1">
      <alignment horizontal="center" vertical="top" wrapText="1"/>
    </xf>
    <xf numFmtId="3" fontId="4" fillId="0" borderId="47" xfId="0" applyNumberFormat="1" applyFont="1" applyFill="1" applyBorder="1" applyAlignment="1">
      <alignment horizontal="center" vertical="top"/>
    </xf>
    <xf numFmtId="0" fontId="4" fillId="0" borderId="52" xfId="0" applyFont="1" applyFill="1" applyBorder="1" applyAlignment="1">
      <alignment horizontal="left" vertical="top" wrapText="1"/>
    </xf>
    <xf numFmtId="3" fontId="1" fillId="3" borderId="16" xfId="0" applyNumberFormat="1" applyFont="1" applyFill="1" applyBorder="1" applyAlignment="1">
      <alignment horizontal="center" vertical="top" wrapText="1"/>
    </xf>
    <xf numFmtId="3" fontId="4" fillId="4" borderId="41" xfId="0" applyNumberFormat="1" applyFont="1" applyFill="1" applyBorder="1" applyAlignment="1">
      <alignment horizontal="left" vertical="top" wrapText="1"/>
    </xf>
    <xf numFmtId="0" fontId="4" fillId="3" borderId="41" xfId="0" applyFont="1" applyFill="1" applyBorder="1" applyAlignment="1">
      <alignment horizontal="left" vertical="top" wrapText="1"/>
    </xf>
    <xf numFmtId="3" fontId="6" fillId="0" borderId="54" xfId="0" applyNumberFormat="1" applyFont="1" applyBorder="1" applyAlignment="1">
      <alignment horizontal="center" vertical="top" wrapText="1"/>
    </xf>
    <xf numFmtId="0" fontId="4" fillId="3" borderId="32" xfId="0" applyFont="1" applyFill="1" applyBorder="1" applyAlignment="1">
      <alignment horizontal="center" vertical="top" wrapText="1"/>
    </xf>
    <xf numFmtId="49" fontId="4" fillId="0" borderId="15" xfId="0" applyNumberFormat="1" applyFont="1" applyFill="1" applyBorder="1" applyAlignment="1">
      <alignment horizontal="center" vertical="top"/>
    </xf>
    <xf numFmtId="3" fontId="4" fillId="0" borderId="32" xfId="0" applyNumberFormat="1" applyFont="1" applyFill="1" applyBorder="1" applyAlignment="1">
      <alignment horizontal="center" vertical="top"/>
    </xf>
    <xf numFmtId="3" fontId="1" fillId="3" borderId="32" xfId="0" applyNumberFormat="1" applyFont="1" applyFill="1" applyBorder="1" applyAlignment="1">
      <alignment horizontal="center" vertical="top"/>
    </xf>
    <xf numFmtId="164" fontId="4" fillId="3" borderId="60" xfId="0" applyNumberFormat="1" applyFont="1" applyFill="1" applyBorder="1" applyAlignment="1">
      <alignment horizontal="center" vertical="top" wrapText="1"/>
    </xf>
    <xf numFmtId="49" fontId="1" fillId="0" borderId="26" xfId="0" applyNumberFormat="1" applyFont="1" applyFill="1" applyBorder="1" applyAlignment="1">
      <alignment horizontal="center" vertical="top" wrapText="1"/>
    </xf>
    <xf numFmtId="49" fontId="4" fillId="3" borderId="15" xfId="0" applyNumberFormat="1" applyFont="1" applyFill="1" applyBorder="1" applyAlignment="1">
      <alignment horizontal="center" vertical="top"/>
    </xf>
    <xf numFmtId="0" fontId="1" fillId="3" borderId="6" xfId="0" applyFont="1" applyFill="1" applyBorder="1" applyAlignment="1">
      <alignment horizontal="center" vertical="top" wrapText="1"/>
    </xf>
    <xf numFmtId="3" fontId="3" fillId="0" borderId="15" xfId="0" applyNumberFormat="1" applyFont="1" applyFill="1" applyBorder="1" applyAlignment="1">
      <alignment horizontal="center" vertical="top"/>
    </xf>
    <xf numFmtId="3" fontId="3" fillId="9" borderId="23" xfId="0" applyNumberFormat="1" applyFont="1" applyFill="1" applyBorder="1" applyAlignment="1">
      <alignment horizontal="center" vertical="top"/>
    </xf>
    <xf numFmtId="3" fontId="3" fillId="7" borderId="11" xfId="0" applyNumberFormat="1" applyFont="1" applyFill="1" applyBorder="1" applyAlignment="1">
      <alignment horizontal="center" vertical="top" wrapText="1"/>
    </xf>
    <xf numFmtId="164" fontId="1" fillId="5" borderId="12" xfId="0" applyNumberFormat="1" applyFont="1" applyFill="1" applyBorder="1" applyAlignment="1">
      <alignment horizontal="center" vertical="top" wrapText="1"/>
    </xf>
    <xf numFmtId="164" fontId="1" fillId="5" borderId="21" xfId="0" applyNumberFormat="1" applyFont="1" applyFill="1" applyBorder="1" applyAlignment="1">
      <alignment horizontal="center" vertical="top" wrapText="1"/>
    </xf>
    <xf numFmtId="164" fontId="1" fillId="5" borderId="30" xfId="0" applyNumberFormat="1" applyFont="1" applyFill="1" applyBorder="1" applyAlignment="1">
      <alignment horizontal="center" vertical="top" wrapText="1"/>
    </xf>
    <xf numFmtId="164" fontId="1" fillId="5" borderId="19" xfId="0" applyNumberFormat="1" applyFont="1" applyFill="1" applyBorder="1" applyAlignment="1">
      <alignment horizontal="center" vertical="top" wrapText="1"/>
    </xf>
    <xf numFmtId="164" fontId="6" fillId="5" borderId="12" xfId="0" applyNumberFormat="1" applyFont="1" applyFill="1" applyBorder="1" applyAlignment="1">
      <alignment horizontal="center" vertical="top" wrapText="1"/>
    </xf>
    <xf numFmtId="164" fontId="4" fillId="4" borderId="30" xfId="0" applyNumberFormat="1" applyFont="1" applyFill="1" applyBorder="1" applyAlignment="1">
      <alignment horizontal="center" vertical="top" wrapText="1"/>
    </xf>
    <xf numFmtId="164" fontId="4" fillId="4" borderId="12" xfId="0" applyNumberFormat="1" applyFont="1" applyFill="1" applyBorder="1" applyAlignment="1">
      <alignment horizontal="center" vertical="top" wrapText="1"/>
    </xf>
    <xf numFmtId="164" fontId="4" fillId="4" borderId="11" xfId="0" applyNumberFormat="1" applyFont="1" applyFill="1" applyBorder="1" applyAlignment="1">
      <alignment horizontal="center" vertical="top" wrapText="1"/>
    </xf>
    <xf numFmtId="164" fontId="4" fillId="4" borderId="19" xfId="0" applyNumberFormat="1" applyFont="1" applyFill="1" applyBorder="1" applyAlignment="1">
      <alignment horizontal="center" vertical="top" wrapText="1"/>
    </xf>
    <xf numFmtId="164" fontId="6" fillId="5" borderId="30" xfId="0" applyNumberFormat="1" applyFont="1" applyFill="1" applyBorder="1" applyAlignment="1">
      <alignment horizontal="center" vertical="top" wrapText="1"/>
    </xf>
    <xf numFmtId="164" fontId="1" fillId="5" borderId="17" xfId="0" applyNumberFormat="1" applyFont="1" applyFill="1" applyBorder="1" applyAlignment="1">
      <alignment horizontal="center" vertical="top" wrapText="1"/>
    </xf>
    <xf numFmtId="164" fontId="1" fillId="5" borderId="42" xfId="0" applyNumberFormat="1" applyFont="1" applyFill="1" applyBorder="1" applyAlignment="1">
      <alignment horizontal="center" vertical="top" wrapText="1"/>
    </xf>
    <xf numFmtId="164" fontId="1" fillId="5" borderId="44" xfId="0" applyNumberFormat="1" applyFont="1" applyFill="1" applyBorder="1" applyAlignment="1">
      <alignment horizontal="center" vertical="top" wrapText="1"/>
    </xf>
    <xf numFmtId="164" fontId="1" fillId="5" borderId="31" xfId="0" applyNumberFormat="1" applyFont="1" applyFill="1" applyBorder="1" applyAlignment="1">
      <alignment horizontal="center" vertical="top" wrapText="1"/>
    </xf>
    <xf numFmtId="164" fontId="6" fillId="8" borderId="3" xfId="0" applyNumberFormat="1" applyFont="1" applyFill="1" applyBorder="1" applyAlignment="1">
      <alignment horizontal="center" vertical="top" wrapText="1"/>
    </xf>
    <xf numFmtId="164" fontId="6" fillId="8" borderId="30" xfId="0" applyNumberFormat="1" applyFont="1" applyFill="1" applyBorder="1" applyAlignment="1">
      <alignment horizontal="center" vertical="top" wrapText="1"/>
    </xf>
    <xf numFmtId="164" fontId="6" fillId="8" borderId="12" xfId="0" applyNumberFormat="1" applyFont="1" applyFill="1" applyBorder="1" applyAlignment="1">
      <alignment horizontal="center" vertical="top" wrapText="1"/>
    </xf>
    <xf numFmtId="164" fontId="6" fillId="5" borderId="27" xfId="0" applyNumberFormat="1" applyFont="1" applyFill="1" applyBorder="1" applyAlignment="1">
      <alignment horizontal="center" vertical="top" wrapText="1"/>
    </xf>
    <xf numFmtId="164" fontId="6" fillId="5" borderId="3" xfId="0" applyNumberFormat="1" applyFont="1" applyFill="1" applyBorder="1" applyAlignment="1">
      <alignment horizontal="center" vertical="top" wrapText="1"/>
    </xf>
    <xf numFmtId="164" fontId="6" fillId="5" borderId="29" xfId="0" applyNumberFormat="1" applyFont="1" applyFill="1" applyBorder="1" applyAlignment="1">
      <alignment horizontal="center" vertical="top" wrapText="1"/>
    </xf>
    <xf numFmtId="164" fontId="6" fillId="8" borderId="82" xfId="0" applyNumberFormat="1" applyFont="1" applyFill="1" applyBorder="1" applyAlignment="1">
      <alignment horizontal="center" vertical="top" wrapText="1"/>
    </xf>
    <xf numFmtId="164" fontId="1" fillId="5" borderId="55" xfId="0" applyNumberFormat="1" applyFont="1" applyFill="1" applyBorder="1" applyAlignment="1">
      <alignment horizontal="center" vertical="top" wrapText="1"/>
    </xf>
    <xf numFmtId="164" fontId="1" fillId="5" borderId="57" xfId="0" applyNumberFormat="1" applyFont="1" applyFill="1" applyBorder="1" applyAlignment="1">
      <alignment horizontal="center" vertical="top" wrapText="1"/>
    </xf>
    <xf numFmtId="3" fontId="4" fillId="4" borderId="0" xfId="0" applyNumberFormat="1" applyFont="1" applyFill="1" applyBorder="1" applyAlignment="1">
      <alignment horizontal="left" vertical="top" wrapText="1"/>
    </xf>
    <xf numFmtId="3" fontId="4" fillId="4" borderId="51" xfId="0" applyNumberFormat="1" applyFont="1" applyFill="1" applyBorder="1" applyAlignment="1">
      <alignment horizontal="left" vertical="top" wrapText="1"/>
    </xf>
    <xf numFmtId="0" fontId="1" fillId="3" borderId="51" xfId="0" applyFont="1" applyFill="1" applyBorder="1" applyAlignment="1">
      <alignment vertical="top" wrapText="1"/>
    </xf>
    <xf numFmtId="3" fontId="4" fillId="4" borderId="1" xfId="0" applyNumberFormat="1" applyFont="1" applyFill="1" applyBorder="1" applyAlignment="1">
      <alignment horizontal="left" vertical="top" wrapText="1"/>
    </xf>
    <xf numFmtId="3" fontId="1" fillId="0" borderId="1" xfId="0" applyNumberFormat="1" applyFont="1" applyBorder="1" applyAlignment="1">
      <alignment horizontal="center" vertical="center" textRotation="90"/>
    </xf>
    <xf numFmtId="3" fontId="4" fillId="3" borderId="0" xfId="0" applyNumberFormat="1" applyFont="1" applyFill="1" applyBorder="1" applyAlignment="1">
      <alignment vertical="top"/>
    </xf>
    <xf numFmtId="3" fontId="4" fillId="3" borderId="0" xfId="0" applyNumberFormat="1" applyFont="1" applyFill="1" applyAlignment="1">
      <alignment vertical="top"/>
    </xf>
    <xf numFmtId="164" fontId="1" fillId="10" borderId="80" xfId="1" applyNumberFormat="1" applyFont="1" applyFill="1" applyBorder="1" applyAlignment="1">
      <alignment horizontal="center" vertical="top"/>
    </xf>
    <xf numFmtId="3" fontId="4" fillId="0" borderId="52" xfId="0" applyNumberFormat="1" applyFont="1" applyBorder="1" applyAlignment="1">
      <alignment vertical="center" textRotation="90"/>
    </xf>
    <xf numFmtId="0" fontId="1" fillId="3" borderId="0" xfId="0" applyFont="1" applyFill="1" applyBorder="1" applyAlignment="1">
      <alignment vertical="top" wrapText="1"/>
    </xf>
    <xf numFmtId="164" fontId="1" fillId="10" borderId="52" xfId="1" applyNumberFormat="1" applyFont="1" applyFill="1" applyBorder="1" applyAlignment="1">
      <alignment horizontal="center" vertical="top"/>
    </xf>
    <xf numFmtId="3" fontId="4" fillId="3" borderId="30" xfId="0" applyNumberFormat="1" applyFont="1" applyFill="1" applyBorder="1" applyAlignment="1">
      <alignment horizontal="center" vertical="top" wrapText="1"/>
    </xf>
    <xf numFmtId="164" fontId="1" fillId="5" borderId="18" xfId="0" applyNumberFormat="1" applyFont="1" applyFill="1" applyBorder="1" applyAlignment="1">
      <alignment horizontal="center" vertical="top" wrapText="1"/>
    </xf>
    <xf numFmtId="3" fontId="3" fillId="7" borderId="49" xfId="0" applyNumberFormat="1" applyFont="1" applyFill="1" applyBorder="1" applyAlignment="1">
      <alignment horizontal="center" vertical="top"/>
    </xf>
    <xf numFmtId="3" fontId="4" fillId="0" borderId="51" xfId="0" applyNumberFormat="1" applyFont="1" applyFill="1" applyBorder="1" applyAlignment="1">
      <alignment horizontal="center" vertical="top" textRotation="180" wrapText="1"/>
    </xf>
    <xf numFmtId="3" fontId="3" fillId="0" borderId="71" xfId="0" applyNumberFormat="1" applyFont="1" applyBorder="1" applyAlignment="1">
      <alignment horizontal="center" vertical="top"/>
    </xf>
    <xf numFmtId="164" fontId="1" fillId="3" borderId="53" xfId="0" applyNumberFormat="1" applyFont="1" applyFill="1" applyBorder="1" applyAlignment="1">
      <alignment horizontal="center" vertical="top"/>
    </xf>
    <xf numFmtId="164" fontId="1" fillId="10" borderId="81" xfId="1" applyNumberFormat="1" applyFont="1" applyFill="1" applyBorder="1" applyAlignment="1">
      <alignment horizontal="center" vertical="top"/>
    </xf>
    <xf numFmtId="164" fontId="1" fillId="10" borderId="13" xfId="1" applyNumberFormat="1" applyFont="1" applyFill="1" applyBorder="1" applyAlignment="1">
      <alignment horizontal="center" vertical="top"/>
    </xf>
    <xf numFmtId="164" fontId="1" fillId="10" borderId="12" xfId="1" applyNumberFormat="1" applyFont="1" applyFill="1" applyBorder="1" applyAlignment="1">
      <alignment horizontal="center" vertical="top"/>
    </xf>
    <xf numFmtId="164" fontId="4" fillId="4" borderId="18" xfId="0" applyNumberFormat="1" applyFont="1" applyFill="1" applyBorder="1" applyAlignment="1">
      <alignment horizontal="center" vertical="top" wrapText="1"/>
    </xf>
    <xf numFmtId="3" fontId="6" fillId="4" borderId="0" xfId="0" applyNumberFormat="1" applyFont="1" applyFill="1" applyBorder="1" applyAlignment="1">
      <alignment horizontal="center" vertical="top" wrapText="1"/>
    </xf>
    <xf numFmtId="0" fontId="15" fillId="0" borderId="0" xfId="0" applyFont="1" applyAlignment="1">
      <alignment horizontal="center" vertical="top"/>
    </xf>
    <xf numFmtId="0" fontId="18" fillId="0" borderId="0" xfId="0" applyFont="1" applyAlignment="1">
      <alignment horizontal="center" vertical="top"/>
    </xf>
    <xf numFmtId="3" fontId="4" fillId="0" borderId="43" xfId="0" applyNumberFormat="1" applyFont="1" applyFill="1" applyBorder="1" applyAlignment="1">
      <alignment horizontal="left" vertical="top" wrapText="1"/>
    </xf>
    <xf numFmtId="3" fontId="4" fillId="0" borderId="52" xfId="0" applyNumberFormat="1" applyFont="1" applyFill="1" applyBorder="1" applyAlignment="1">
      <alignment horizontal="left" vertical="top" wrapText="1"/>
    </xf>
    <xf numFmtId="3" fontId="17" fillId="3" borderId="16" xfId="0" applyNumberFormat="1" applyFont="1" applyFill="1" applyBorder="1" applyAlignment="1">
      <alignment horizontal="left" vertical="top" wrapText="1"/>
    </xf>
    <xf numFmtId="3" fontId="4" fillId="3" borderId="16" xfId="0" applyNumberFormat="1" applyFont="1" applyFill="1" applyBorder="1" applyAlignment="1">
      <alignment horizontal="left" vertical="top" wrapText="1"/>
    </xf>
    <xf numFmtId="3" fontId="6" fillId="4" borderId="16" xfId="0" applyNumberFormat="1" applyFont="1" applyFill="1" applyBorder="1" applyAlignment="1">
      <alignment horizontal="left" vertical="top" wrapText="1"/>
    </xf>
    <xf numFmtId="3" fontId="1" fillId="4" borderId="0" xfId="0" applyNumberFormat="1" applyFont="1" applyFill="1" applyBorder="1" applyAlignment="1">
      <alignment horizontal="center" vertical="top" wrapText="1"/>
    </xf>
    <xf numFmtId="3" fontId="1" fillId="4" borderId="0" xfId="0" applyNumberFormat="1" applyFont="1" applyFill="1" applyBorder="1" applyAlignment="1">
      <alignment horizontal="center" vertical="center" wrapText="1"/>
    </xf>
    <xf numFmtId="164" fontId="1" fillId="4" borderId="0" xfId="0" applyNumberFormat="1" applyFont="1" applyFill="1" applyBorder="1" applyAlignment="1">
      <alignment horizontal="center" vertical="top" wrapText="1"/>
    </xf>
    <xf numFmtId="3" fontId="1" fillId="3" borderId="16" xfId="0" applyNumberFormat="1" applyFont="1" applyFill="1" applyBorder="1" applyAlignment="1">
      <alignment horizontal="left" vertical="top" wrapText="1"/>
    </xf>
    <xf numFmtId="0" fontId="1" fillId="3" borderId="43" xfId="0" applyFont="1" applyFill="1" applyBorder="1" applyAlignment="1">
      <alignment horizontal="left" vertical="top" wrapText="1"/>
    </xf>
    <xf numFmtId="0" fontId="1" fillId="3" borderId="39" xfId="0" applyFont="1" applyFill="1" applyBorder="1" applyAlignment="1">
      <alignment horizontal="left" vertical="top" wrapText="1"/>
    </xf>
    <xf numFmtId="3" fontId="1" fillId="3" borderId="42" xfId="0" applyNumberFormat="1" applyFont="1" applyFill="1" applyBorder="1" applyAlignment="1">
      <alignment horizontal="left" vertical="top" wrapText="1"/>
    </xf>
    <xf numFmtId="3" fontId="1" fillId="3" borderId="49" xfId="0" applyNumberFormat="1" applyFont="1" applyFill="1" applyBorder="1" applyAlignment="1">
      <alignment horizontal="left" vertical="top" wrapText="1"/>
    </xf>
    <xf numFmtId="49" fontId="3" fillId="0" borderId="61" xfId="0" applyNumberFormat="1" applyFont="1" applyBorder="1" applyAlignment="1">
      <alignment horizontal="center" vertical="top"/>
    </xf>
    <xf numFmtId="49" fontId="3" fillId="0" borderId="54" xfId="0" applyNumberFormat="1" applyFont="1" applyBorder="1" applyAlignment="1">
      <alignment horizontal="center" vertical="top"/>
    </xf>
    <xf numFmtId="3" fontId="3" fillId="0" borderId="54" xfId="0" applyNumberFormat="1" applyFont="1" applyBorder="1" applyAlignment="1">
      <alignment horizontal="center" vertical="top"/>
    </xf>
    <xf numFmtId="49" fontId="3" fillId="0" borderId="60" xfId="0" applyNumberFormat="1" applyFont="1" applyBorder="1" applyAlignment="1">
      <alignment horizontal="center" vertical="top"/>
    </xf>
    <xf numFmtId="3" fontId="3" fillId="0" borderId="60" xfId="0" applyNumberFormat="1" applyFont="1" applyBorder="1" applyAlignment="1">
      <alignment horizontal="center" vertical="top"/>
    </xf>
    <xf numFmtId="3" fontId="3" fillId="7" borderId="36" xfId="0" applyNumberFormat="1" applyFont="1" applyFill="1" applyBorder="1" applyAlignment="1">
      <alignment horizontal="center" vertical="top"/>
    </xf>
    <xf numFmtId="3" fontId="3" fillId="7" borderId="39" xfId="0" applyNumberFormat="1" applyFont="1" applyFill="1" applyBorder="1" applyAlignment="1">
      <alignment horizontal="center" vertical="top"/>
    </xf>
    <xf numFmtId="3" fontId="3" fillId="2" borderId="4" xfId="0" applyNumberFormat="1" applyFont="1" applyFill="1" applyBorder="1" applyAlignment="1">
      <alignment horizontal="center" vertical="top"/>
    </xf>
    <xf numFmtId="3" fontId="3" fillId="2" borderId="13" xfId="0" applyNumberFormat="1" applyFont="1" applyFill="1" applyBorder="1" applyAlignment="1">
      <alignment horizontal="center" vertical="top"/>
    </xf>
    <xf numFmtId="3" fontId="6" fillId="0" borderId="60" xfId="0" applyNumberFormat="1" applyFont="1" applyBorder="1" applyAlignment="1">
      <alignment horizontal="center" vertical="top" wrapText="1"/>
    </xf>
    <xf numFmtId="3" fontId="4" fillId="0" borderId="36" xfId="0" applyNumberFormat="1" applyFont="1" applyFill="1" applyBorder="1" applyAlignment="1">
      <alignment horizontal="left" vertical="top" wrapText="1"/>
    </xf>
    <xf numFmtId="3" fontId="1" fillId="0" borderId="39" xfId="0" applyNumberFormat="1" applyFont="1" applyFill="1" applyBorder="1" applyAlignment="1">
      <alignment horizontal="left" vertical="top" wrapText="1"/>
    </xf>
    <xf numFmtId="3" fontId="4" fillId="0" borderId="39" xfId="0" applyNumberFormat="1" applyFont="1" applyFill="1" applyBorder="1" applyAlignment="1">
      <alignment horizontal="center" vertical="center" textRotation="90" wrapText="1"/>
    </xf>
    <xf numFmtId="3" fontId="6" fillId="0" borderId="61" xfId="0" applyNumberFormat="1" applyFont="1" applyBorder="1" applyAlignment="1">
      <alignment horizontal="center" vertical="top"/>
    </xf>
    <xf numFmtId="3" fontId="4" fillId="3" borderId="16" xfId="0" applyNumberFormat="1" applyFont="1" applyFill="1" applyBorder="1" applyAlignment="1">
      <alignment vertical="top" wrapText="1"/>
    </xf>
    <xf numFmtId="49" fontId="3" fillId="0" borderId="14" xfId="0" applyNumberFormat="1" applyFont="1" applyBorder="1" applyAlignment="1">
      <alignment horizontal="center" vertical="top"/>
    </xf>
    <xf numFmtId="3" fontId="3" fillId="0" borderId="14" xfId="0" applyNumberFormat="1" applyFont="1" applyBorder="1" applyAlignment="1">
      <alignment horizontal="center" vertical="top"/>
    </xf>
    <xf numFmtId="3" fontId="1" fillId="0" borderId="43" xfId="0" applyNumberFormat="1" applyFont="1" applyFill="1" applyBorder="1" applyAlignment="1">
      <alignment horizontal="left" vertical="top" wrapText="1"/>
    </xf>
    <xf numFmtId="3" fontId="3" fillId="7" borderId="59" xfId="0" applyNumberFormat="1" applyFont="1" applyFill="1" applyBorder="1" applyAlignment="1">
      <alignment horizontal="center" vertical="top"/>
    </xf>
    <xf numFmtId="3" fontId="3" fillId="2" borderId="22" xfId="0" applyNumberFormat="1" applyFont="1" applyFill="1" applyBorder="1" applyAlignment="1">
      <alignment horizontal="center" vertical="top"/>
    </xf>
    <xf numFmtId="49" fontId="3" fillId="0" borderId="4" xfId="0" applyNumberFormat="1" applyFont="1" applyBorder="1" applyAlignment="1">
      <alignment horizontal="center" vertical="top"/>
    </xf>
    <xf numFmtId="49" fontId="3" fillId="0" borderId="13" xfId="0" applyNumberFormat="1" applyFont="1" applyBorder="1" applyAlignment="1">
      <alignment horizontal="center" vertical="top"/>
    </xf>
    <xf numFmtId="49" fontId="3" fillId="0" borderId="22" xfId="0" applyNumberFormat="1" applyFont="1" applyBorder="1" applyAlignment="1">
      <alignment horizontal="center" vertical="top"/>
    </xf>
    <xf numFmtId="3" fontId="4" fillId="0" borderId="36" xfId="0" applyNumberFormat="1" applyFont="1" applyFill="1" applyBorder="1" applyAlignment="1">
      <alignment vertical="top" wrapText="1"/>
    </xf>
    <xf numFmtId="49" fontId="3" fillId="0" borderId="13" xfId="0" applyNumberFormat="1" applyFont="1" applyBorder="1" applyAlignment="1">
      <alignment horizontal="center" vertical="top" wrapText="1"/>
    </xf>
    <xf numFmtId="49" fontId="3" fillId="0" borderId="22" xfId="0" applyNumberFormat="1" applyFont="1" applyBorder="1" applyAlignment="1">
      <alignment horizontal="center" vertical="top" wrapText="1"/>
    </xf>
    <xf numFmtId="3" fontId="4" fillId="0" borderId="41" xfId="0" applyNumberFormat="1" applyFont="1" applyFill="1" applyBorder="1" applyAlignment="1">
      <alignment horizontal="center" vertical="top" wrapText="1"/>
    </xf>
    <xf numFmtId="3" fontId="3" fillId="0" borderId="54" xfId="0" applyNumberFormat="1" applyFont="1" applyFill="1" applyBorder="1" applyAlignment="1">
      <alignment horizontal="center" vertical="top" wrapText="1"/>
    </xf>
    <xf numFmtId="3" fontId="3" fillId="0" borderId="60" xfId="0" applyNumberFormat="1" applyFont="1" applyFill="1" applyBorder="1" applyAlignment="1">
      <alignment horizontal="center" vertical="top" wrapText="1"/>
    </xf>
    <xf numFmtId="3" fontId="4" fillId="0" borderId="41" xfId="0" applyNumberFormat="1" applyFont="1" applyFill="1" applyBorder="1" applyAlignment="1">
      <alignment horizontal="center" vertical="center" textRotation="90" wrapText="1"/>
    </xf>
    <xf numFmtId="3" fontId="4" fillId="3" borderId="42" xfId="0" applyNumberFormat="1" applyFont="1" applyFill="1" applyBorder="1" applyAlignment="1">
      <alignment horizontal="left" vertical="top" wrapText="1"/>
    </xf>
    <xf numFmtId="3" fontId="4" fillId="0" borderId="49" xfId="0" applyNumberFormat="1" applyFont="1" applyFill="1" applyBorder="1" applyAlignment="1">
      <alignment horizontal="center" vertical="center" textRotation="90" wrapText="1"/>
    </xf>
    <xf numFmtId="3" fontId="4" fillId="3" borderId="0" xfId="0" applyNumberFormat="1" applyFont="1" applyFill="1" applyBorder="1" applyAlignment="1">
      <alignment horizontal="center" vertical="top" wrapText="1"/>
    </xf>
    <xf numFmtId="3" fontId="4" fillId="3" borderId="51" xfId="0" applyNumberFormat="1" applyFont="1" applyFill="1" applyBorder="1" applyAlignment="1">
      <alignment horizontal="center" vertical="top" wrapText="1"/>
    </xf>
    <xf numFmtId="3" fontId="4" fillId="0" borderId="39" xfId="0" applyNumberFormat="1" applyFont="1" applyFill="1" applyBorder="1" applyAlignment="1">
      <alignment horizontal="left" vertical="top" wrapText="1"/>
    </xf>
    <xf numFmtId="3" fontId="4" fillId="3" borderId="43" xfId="0" applyNumberFormat="1" applyFont="1" applyFill="1" applyBorder="1" applyAlignment="1">
      <alignment horizontal="left" vertical="top" wrapText="1"/>
    </xf>
    <xf numFmtId="3" fontId="4" fillId="0" borderId="4" xfId="0" applyNumberFormat="1" applyFont="1" applyFill="1" applyBorder="1" applyAlignment="1">
      <alignment horizontal="center" vertical="top"/>
    </xf>
    <xf numFmtId="3" fontId="4" fillId="0" borderId="61" xfId="0" applyNumberFormat="1" applyFont="1" applyFill="1" applyBorder="1" applyAlignment="1">
      <alignment horizontal="center" vertical="top"/>
    </xf>
    <xf numFmtId="3" fontId="4" fillId="0" borderId="53" xfId="0" applyNumberFormat="1" applyFont="1" applyFill="1" applyBorder="1" applyAlignment="1">
      <alignment horizontal="center" vertical="top"/>
    </xf>
    <xf numFmtId="3" fontId="4" fillId="0" borderId="5" xfId="0" applyNumberFormat="1" applyFont="1" applyFill="1" applyBorder="1" applyAlignment="1">
      <alignment horizontal="center" vertical="top"/>
    </xf>
    <xf numFmtId="164" fontId="1" fillId="3" borderId="44" xfId="0" applyNumberFormat="1" applyFont="1" applyFill="1" applyBorder="1" applyAlignment="1">
      <alignment horizontal="center" vertical="top" wrapText="1"/>
    </xf>
    <xf numFmtId="164" fontId="1" fillId="3" borderId="50" xfId="0" applyNumberFormat="1" applyFont="1" applyFill="1" applyBorder="1" applyAlignment="1">
      <alignment horizontal="center" vertical="top" wrapText="1"/>
    </xf>
    <xf numFmtId="3" fontId="1" fillId="4" borderId="42" xfId="0" applyNumberFormat="1" applyFont="1" applyFill="1" applyBorder="1" applyAlignment="1">
      <alignment horizontal="center" vertical="top" wrapText="1"/>
    </xf>
    <xf numFmtId="164" fontId="1" fillId="3" borderId="43" xfId="0" applyNumberFormat="1" applyFont="1" applyFill="1" applyBorder="1" applyAlignment="1">
      <alignment horizontal="center" vertical="top" wrapText="1"/>
    </xf>
    <xf numFmtId="164" fontId="1" fillId="3" borderId="42" xfId="0" applyNumberFormat="1" applyFont="1" applyFill="1" applyBorder="1" applyAlignment="1">
      <alignment horizontal="center" vertical="top" wrapText="1"/>
    </xf>
    <xf numFmtId="164" fontId="1" fillId="3" borderId="31" xfId="0" applyNumberFormat="1" applyFont="1" applyFill="1" applyBorder="1" applyAlignment="1">
      <alignment horizontal="center" vertical="top" wrapText="1"/>
    </xf>
    <xf numFmtId="3" fontId="4" fillId="0" borderId="59" xfId="0" applyNumberFormat="1" applyFont="1" applyFill="1" applyBorder="1" applyAlignment="1">
      <alignment horizontal="center" vertical="center" textRotation="90" wrapText="1"/>
    </xf>
    <xf numFmtId="3" fontId="4" fillId="0" borderId="14" xfId="0" applyNumberFormat="1" applyFont="1" applyFill="1" applyBorder="1" applyAlignment="1">
      <alignment horizontal="center" vertical="top" wrapText="1"/>
    </xf>
    <xf numFmtId="3" fontId="4" fillId="0" borderId="71" xfId="0" applyNumberFormat="1" applyFont="1" applyFill="1" applyBorder="1" applyAlignment="1">
      <alignment horizontal="center" vertical="top" wrapText="1"/>
    </xf>
    <xf numFmtId="3" fontId="4" fillId="4" borderId="42" xfId="0" applyNumberFormat="1" applyFont="1" applyFill="1" applyBorder="1" applyAlignment="1">
      <alignment horizontal="left" vertical="top" wrapText="1"/>
    </xf>
    <xf numFmtId="3" fontId="4" fillId="4" borderId="49" xfId="0" applyNumberFormat="1" applyFont="1" applyFill="1" applyBorder="1" applyAlignment="1">
      <alignment horizontal="left" vertical="top" wrapText="1"/>
    </xf>
    <xf numFmtId="164" fontId="17" fillId="0" borderId="0" xfId="0" applyNumberFormat="1" applyFont="1" applyFill="1" applyBorder="1" applyAlignment="1">
      <alignment horizontal="center" vertical="top"/>
    </xf>
    <xf numFmtId="164" fontId="1" fillId="3" borderId="18" xfId="0" applyNumberFormat="1" applyFont="1" applyFill="1" applyBorder="1" applyAlignment="1">
      <alignment horizontal="center" vertical="top" wrapText="1"/>
    </xf>
    <xf numFmtId="165" fontId="6" fillId="5" borderId="56" xfId="0" applyNumberFormat="1" applyFont="1" applyFill="1" applyBorder="1" applyAlignment="1">
      <alignment horizontal="center" vertical="top" wrapText="1"/>
    </xf>
    <xf numFmtId="164" fontId="4" fillId="0" borderId="0" xfId="0" applyNumberFormat="1" applyFont="1" applyBorder="1" applyAlignment="1">
      <alignment horizontal="center" vertical="top" wrapText="1"/>
    </xf>
    <xf numFmtId="164" fontId="1" fillId="3" borderId="31" xfId="1" applyNumberFormat="1" applyFont="1" applyFill="1" applyBorder="1" applyAlignment="1">
      <alignment horizontal="center" vertical="top"/>
    </xf>
    <xf numFmtId="164" fontId="1" fillId="11" borderId="18" xfId="1" applyNumberFormat="1" applyFont="1" applyFill="1" applyBorder="1" applyAlignment="1">
      <alignment horizontal="center" vertical="top"/>
    </xf>
    <xf numFmtId="164" fontId="1" fillId="11" borderId="51" xfId="1" applyNumberFormat="1" applyFont="1" applyFill="1" applyBorder="1" applyAlignment="1">
      <alignment horizontal="center" vertical="top"/>
    </xf>
    <xf numFmtId="164" fontId="1" fillId="11" borderId="0" xfId="1" applyNumberFormat="1" applyFont="1" applyFill="1" applyBorder="1" applyAlignment="1">
      <alignment horizontal="center" vertical="top"/>
    </xf>
    <xf numFmtId="164" fontId="6" fillId="2" borderId="9" xfId="0" applyNumberFormat="1" applyFont="1" applyFill="1" applyBorder="1" applyAlignment="1">
      <alignment horizontal="center" vertical="top"/>
    </xf>
    <xf numFmtId="164" fontId="6" fillId="8" borderId="35" xfId="0" applyNumberFormat="1" applyFont="1" applyFill="1" applyBorder="1" applyAlignment="1">
      <alignment horizontal="center" vertical="top" wrapText="1"/>
    </xf>
    <xf numFmtId="164" fontId="6" fillId="5" borderId="18" xfId="0" applyNumberFormat="1" applyFont="1" applyFill="1" applyBorder="1" applyAlignment="1">
      <alignment horizontal="center" vertical="top" wrapText="1"/>
    </xf>
    <xf numFmtId="164" fontId="1" fillId="0" borderId="31" xfId="0" applyNumberFormat="1" applyFont="1" applyBorder="1" applyAlignment="1">
      <alignment horizontal="center" vertical="top" wrapText="1"/>
    </xf>
    <xf numFmtId="164" fontId="6" fillId="8" borderId="18" xfId="0" applyNumberFormat="1" applyFont="1" applyFill="1" applyBorder="1" applyAlignment="1">
      <alignment horizontal="center" vertical="top" wrapText="1"/>
    </xf>
    <xf numFmtId="164" fontId="4" fillId="3" borderId="30" xfId="0" applyNumberFormat="1" applyFont="1" applyFill="1" applyBorder="1" applyAlignment="1">
      <alignment horizontal="center" vertical="top"/>
    </xf>
    <xf numFmtId="164" fontId="4" fillId="3" borderId="27" xfId="0" applyNumberFormat="1" applyFont="1" applyFill="1" applyBorder="1" applyAlignment="1">
      <alignment horizontal="center" vertical="top"/>
    </xf>
    <xf numFmtId="0" fontId="4" fillId="3" borderId="27" xfId="0" applyFont="1" applyFill="1" applyBorder="1" applyAlignment="1">
      <alignment horizontal="center" vertical="top"/>
    </xf>
    <xf numFmtId="164" fontId="4" fillId="3" borderId="19" xfId="0" applyNumberFormat="1" applyFont="1" applyFill="1" applyBorder="1" applyAlignment="1">
      <alignment horizontal="center" vertical="top"/>
    </xf>
    <xf numFmtId="165" fontId="6" fillId="2" borderId="10" xfId="0" applyNumberFormat="1" applyFont="1" applyFill="1" applyBorder="1" applyAlignment="1">
      <alignment horizontal="center" vertical="top"/>
    </xf>
    <xf numFmtId="164" fontId="4" fillId="3" borderId="29" xfId="0" applyNumberFormat="1" applyFont="1" applyFill="1" applyBorder="1" applyAlignment="1">
      <alignment horizontal="center" vertical="top"/>
    </xf>
    <xf numFmtId="0" fontId="4" fillId="3" borderId="29" xfId="0" applyFont="1" applyFill="1" applyBorder="1" applyAlignment="1">
      <alignment horizontal="center" vertical="top"/>
    </xf>
    <xf numFmtId="164" fontId="17" fillId="0" borderId="41" xfId="0" applyNumberFormat="1" applyFont="1" applyFill="1" applyBorder="1" applyAlignment="1">
      <alignment horizontal="center" vertical="top"/>
    </xf>
    <xf numFmtId="164" fontId="4" fillId="0" borderId="41" xfId="0" applyNumberFormat="1" applyFont="1" applyBorder="1" applyAlignment="1">
      <alignment horizontal="center" vertical="top" wrapText="1"/>
    </xf>
    <xf numFmtId="165" fontId="6" fillId="5" borderId="26" xfId="0" applyNumberFormat="1" applyFont="1" applyFill="1" applyBorder="1" applyAlignment="1">
      <alignment horizontal="center" vertical="top" wrapText="1"/>
    </xf>
    <xf numFmtId="164" fontId="1" fillId="3" borderId="42" xfId="1" applyNumberFormat="1" applyFont="1" applyFill="1" applyBorder="1" applyAlignment="1">
      <alignment horizontal="center" vertical="top"/>
    </xf>
    <xf numFmtId="164" fontId="1" fillId="11" borderId="30" xfId="1" applyNumberFormat="1" applyFont="1" applyFill="1" applyBorder="1" applyAlignment="1">
      <alignment horizontal="center" vertical="top"/>
    </xf>
    <xf numFmtId="164" fontId="1" fillId="11" borderId="49" xfId="1" applyNumberFormat="1" applyFont="1" applyFill="1" applyBorder="1" applyAlignment="1">
      <alignment horizontal="center" vertical="top"/>
    </xf>
    <xf numFmtId="164" fontId="1" fillId="11" borderId="41" xfId="1" applyNumberFormat="1" applyFont="1" applyFill="1" applyBorder="1" applyAlignment="1">
      <alignment horizontal="center" vertical="top"/>
    </xf>
    <xf numFmtId="165" fontId="3" fillId="5" borderId="26" xfId="0" applyNumberFormat="1" applyFont="1" applyFill="1" applyBorder="1" applyAlignment="1">
      <alignment horizontal="center" vertical="top" wrapText="1"/>
    </xf>
    <xf numFmtId="164" fontId="1" fillId="11" borderId="13" xfId="1" applyNumberFormat="1" applyFont="1" applyFill="1" applyBorder="1" applyAlignment="1">
      <alignment horizontal="center" vertical="top"/>
    </xf>
    <xf numFmtId="164" fontId="7" fillId="0" borderId="37" xfId="0" applyNumberFormat="1" applyFont="1" applyBorder="1" applyAlignment="1">
      <alignment horizontal="center" vertical="center" wrapText="1"/>
    </xf>
    <xf numFmtId="164" fontId="7" fillId="0" borderId="7" xfId="0" applyNumberFormat="1" applyFont="1" applyBorder="1" applyAlignment="1">
      <alignment horizontal="center" vertical="center" wrapText="1"/>
    </xf>
    <xf numFmtId="164" fontId="6" fillId="8" borderId="38" xfId="0" applyNumberFormat="1" applyFont="1" applyFill="1" applyBorder="1" applyAlignment="1">
      <alignment horizontal="center" vertical="top" wrapText="1"/>
    </xf>
    <xf numFmtId="164" fontId="6" fillId="5" borderId="46" xfId="0" applyNumberFormat="1" applyFont="1" applyFill="1" applyBorder="1" applyAlignment="1">
      <alignment horizontal="center" vertical="top" wrapText="1"/>
    </xf>
    <xf numFmtId="164" fontId="1" fillId="3" borderId="16" xfId="0" applyNumberFormat="1" applyFont="1" applyFill="1" applyBorder="1" applyAlignment="1">
      <alignment horizontal="center" vertical="top" wrapText="1"/>
    </xf>
    <xf numFmtId="164" fontId="1" fillId="0" borderId="46" xfId="0" applyNumberFormat="1" applyFont="1" applyBorder="1" applyAlignment="1">
      <alignment horizontal="center" vertical="top" wrapText="1"/>
    </xf>
    <xf numFmtId="164" fontId="1" fillId="0" borderId="40" xfId="0" applyNumberFormat="1" applyFont="1" applyBorder="1" applyAlignment="1">
      <alignment horizontal="center" vertical="top" wrapText="1"/>
    </xf>
    <xf numFmtId="164" fontId="1" fillId="5" borderId="46" xfId="0" applyNumberFormat="1" applyFont="1" applyFill="1" applyBorder="1" applyAlignment="1">
      <alignment horizontal="center" vertical="top" wrapText="1"/>
    </xf>
    <xf numFmtId="164" fontId="1" fillId="5" borderId="40" xfId="0" applyNumberFormat="1" applyFont="1" applyFill="1" applyBorder="1" applyAlignment="1">
      <alignment horizontal="center" vertical="top" wrapText="1"/>
    </xf>
    <xf numFmtId="164" fontId="6" fillId="8" borderId="46" xfId="0" applyNumberFormat="1" applyFont="1" applyFill="1" applyBorder="1" applyAlignment="1">
      <alignment horizontal="center" vertical="top" wrapText="1"/>
    </xf>
    <xf numFmtId="164" fontId="1" fillId="0" borderId="48" xfId="0" applyNumberFormat="1" applyFont="1" applyBorder="1" applyAlignment="1">
      <alignment horizontal="center" vertical="top" wrapText="1"/>
    </xf>
    <xf numFmtId="164" fontId="1" fillId="0" borderId="16" xfId="0" applyNumberFormat="1" applyFont="1" applyBorder="1" applyAlignment="1">
      <alignment horizontal="center" vertical="top" wrapText="1"/>
    </xf>
    <xf numFmtId="164" fontId="6" fillId="5" borderId="58" xfId="0" applyNumberFormat="1" applyFont="1" applyFill="1" applyBorder="1" applyAlignment="1">
      <alignment horizontal="center" vertical="top" wrapText="1"/>
    </xf>
    <xf numFmtId="164" fontId="4" fillId="4" borderId="7" xfId="0" applyNumberFormat="1" applyFont="1" applyFill="1" applyBorder="1" applyAlignment="1">
      <alignment horizontal="center" vertical="top" wrapText="1"/>
    </xf>
    <xf numFmtId="164" fontId="1" fillId="3" borderId="40" xfId="0" applyNumberFormat="1" applyFont="1" applyFill="1" applyBorder="1" applyAlignment="1">
      <alignment horizontal="center" vertical="top"/>
    </xf>
    <xf numFmtId="164" fontId="3" fillId="5" borderId="40" xfId="0" applyNumberFormat="1" applyFont="1" applyFill="1" applyBorder="1" applyAlignment="1">
      <alignment horizontal="center" vertical="top"/>
    </xf>
    <xf numFmtId="164" fontId="1" fillId="3" borderId="46" xfId="0" applyNumberFormat="1" applyFont="1" applyFill="1" applyBorder="1" applyAlignment="1">
      <alignment horizontal="center" vertical="top"/>
    </xf>
    <xf numFmtId="165" fontId="3" fillId="5" borderId="58" xfId="0" applyNumberFormat="1" applyFont="1" applyFill="1" applyBorder="1" applyAlignment="1">
      <alignment horizontal="center" vertical="top" wrapText="1"/>
    </xf>
    <xf numFmtId="164" fontId="4" fillId="4" borderId="46" xfId="0" applyNumberFormat="1" applyFont="1" applyFill="1" applyBorder="1" applyAlignment="1">
      <alignment horizontal="center" vertical="top" wrapText="1"/>
    </xf>
    <xf numFmtId="164" fontId="4" fillId="0" borderId="40" xfId="0" applyNumberFormat="1" applyFont="1" applyFill="1" applyBorder="1" applyAlignment="1">
      <alignment horizontal="center" vertical="top"/>
    </xf>
    <xf numFmtId="164" fontId="4" fillId="0" borderId="16" xfId="0" applyNumberFormat="1" applyFont="1" applyFill="1" applyBorder="1" applyAlignment="1">
      <alignment horizontal="center" vertical="top"/>
    </xf>
    <xf numFmtId="164" fontId="3" fillId="5" borderId="58" xfId="0" applyNumberFormat="1" applyFont="1" applyFill="1" applyBorder="1" applyAlignment="1">
      <alignment horizontal="center" vertical="top"/>
    </xf>
    <xf numFmtId="164" fontId="6" fillId="2" borderId="82" xfId="0" applyNumberFormat="1" applyFont="1" applyFill="1" applyBorder="1" applyAlignment="1">
      <alignment horizontal="center" vertical="top"/>
    </xf>
    <xf numFmtId="164" fontId="3" fillId="7" borderId="82" xfId="0" applyNumberFormat="1" applyFont="1" applyFill="1" applyBorder="1" applyAlignment="1">
      <alignment horizontal="center" vertical="top"/>
    </xf>
    <xf numFmtId="164" fontId="3" fillId="8" borderId="25" xfId="0" applyNumberFormat="1" applyFont="1" applyFill="1" applyBorder="1" applyAlignment="1">
      <alignment horizontal="center" vertical="top" wrapText="1"/>
    </xf>
    <xf numFmtId="164" fontId="4" fillId="3" borderId="38" xfId="0" applyNumberFormat="1" applyFont="1" applyFill="1" applyBorder="1" applyAlignment="1">
      <alignment horizontal="center" vertical="top" wrapText="1"/>
    </xf>
    <xf numFmtId="164" fontId="1" fillId="3" borderId="40" xfId="0" applyNumberFormat="1" applyFont="1" applyFill="1" applyBorder="1" applyAlignment="1">
      <alignment horizontal="center" vertical="top" wrapText="1"/>
    </xf>
    <xf numFmtId="164" fontId="1" fillId="3" borderId="46" xfId="0" applyNumberFormat="1" applyFont="1" applyFill="1" applyBorder="1" applyAlignment="1">
      <alignment horizontal="center" vertical="top" wrapText="1"/>
    </xf>
    <xf numFmtId="164" fontId="1" fillId="0" borderId="40" xfId="1" applyNumberFormat="1" applyFont="1" applyFill="1" applyBorder="1" applyAlignment="1">
      <alignment horizontal="center" vertical="top"/>
    </xf>
    <xf numFmtId="0" fontId="4" fillId="3" borderId="40" xfId="0" applyFont="1" applyFill="1" applyBorder="1" applyAlignment="1">
      <alignment horizontal="center" vertical="top" wrapText="1"/>
    </xf>
    <xf numFmtId="0" fontId="4" fillId="3" borderId="16" xfId="0" applyFont="1" applyFill="1" applyBorder="1" applyAlignment="1">
      <alignment horizontal="center" vertical="top" wrapText="1"/>
    </xf>
    <xf numFmtId="164" fontId="4" fillId="3" borderId="16" xfId="0" applyNumberFormat="1" applyFont="1" applyFill="1" applyBorder="1" applyAlignment="1">
      <alignment horizontal="center" vertical="top"/>
    </xf>
    <xf numFmtId="164" fontId="4" fillId="3" borderId="48" xfId="0" applyNumberFormat="1" applyFont="1" applyFill="1" applyBorder="1" applyAlignment="1">
      <alignment horizontal="center" vertical="top" wrapText="1"/>
    </xf>
    <xf numFmtId="164" fontId="1" fillId="3" borderId="16" xfId="0" applyNumberFormat="1" applyFont="1" applyFill="1" applyBorder="1" applyAlignment="1">
      <alignment horizontal="center" vertical="top"/>
    </xf>
    <xf numFmtId="164" fontId="3" fillId="2" borderId="82" xfId="0" applyNumberFormat="1" applyFont="1" applyFill="1" applyBorder="1" applyAlignment="1">
      <alignment horizontal="center" vertical="top"/>
    </xf>
    <xf numFmtId="164" fontId="1" fillId="4" borderId="7" xfId="0" applyNumberFormat="1" applyFont="1" applyFill="1" applyBorder="1" applyAlignment="1">
      <alignment horizontal="center" vertical="top"/>
    </xf>
    <xf numFmtId="164" fontId="1" fillId="4" borderId="46" xfId="0" applyNumberFormat="1" applyFont="1" applyFill="1" applyBorder="1" applyAlignment="1">
      <alignment horizontal="center" vertical="top"/>
    </xf>
    <xf numFmtId="164" fontId="1" fillId="4" borderId="16" xfId="0" applyNumberFormat="1" applyFont="1" applyFill="1" applyBorder="1" applyAlignment="1">
      <alignment horizontal="center" vertical="top"/>
    </xf>
    <xf numFmtId="164" fontId="1" fillId="4" borderId="40" xfId="0" applyNumberFormat="1" applyFont="1" applyFill="1" applyBorder="1" applyAlignment="1">
      <alignment horizontal="center" vertical="top"/>
    </xf>
    <xf numFmtId="164" fontId="4" fillId="3" borderId="16" xfId="0" applyNumberFormat="1" applyFont="1" applyFill="1" applyBorder="1" applyAlignment="1">
      <alignment horizontal="center" vertical="top" wrapText="1"/>
    </xf>
    <xf numFmtId="164" fontId="17" fillId="0" borderId="16" xfId="0" applyNumberFormat="1" applyFont="1" applyFill="1" applyBorder="1" applyAlignment="1">
      <alignment horizontal="center" vertical="top"/>
    </xf>
    <xf numFmtId="165" fontId="6" fillId="5" borderId="58" xfId="0" applyNumberFormat="1" applyFont="1" applyFill="1" applyBorder="1" applyAlignment="1">
      <alignment horizontal="center" vertical="top" wrapText="1"/>
    </xf>
    <xf numFmtId="164" fontId="1" fillId="0" borderId="7" xfId="0" applyNumberFormat="1" applyFont="1" applyBorder="1" applyAlignment="1">
      <alignment horizontal="center" vertical="top" wrapText="1"/>
    </xf>
    <xf numFmtId="164" fontId="6" fillId="5" borderId="40" xfId="0" applyNumberFormat="1" applyFont="1" applyFill="1" applyBorder="1" applyAlignment="1">
      <alignment horizontal="center" vertical="top"/>
    </xf>
    <xf numFmtId="164" fontId="1" fillId="4" borderId="7" xfId="0" applyNumberFormat="1" applyFont="1" applyFill="1" applyBorder="1" applyAlignment="1">
      <alignment horizontal="center" vertical="top" wrapText="1"/>
    </xf>
    <xf numFmtId="164" fontId="4" fillId="4" borderId="16" xfId="0" applyNumberFormat="1" applyFont="1" applyFill="1" applyBorder="1" applyAlignment="1">
      <alignment horizontal="center" vertical="top" wrapText="1"/>
    </xf>
    <xf numFmtId="165" fontId="4" fillId="0" borderId="7" xfId="0" applyNumberFormat="1" applyFont="1" applyBorder="1" applyAlignment="1">
      <alignment horizontal="center" vertical="top" wrapText="1"/>
    </xf>
    <xf numFmtId="165" fontId="4" fillId="0" borderId="40" xfId="0" applyNumberFormat="1" applyFont="1" applyBorder="1" applyAlignment="1">
      <alignment horizontal="center" vertical="top" wrapText="1"/>
    </xf>
    <xf numFmtId="164" fontId="4" fillId="0" borderId="16" xfId="0" applyNumberFormat="1" applyFont="1" applyBorder="1" applyAlignment="1">
      <alignment horizontal="center" vertical="top" wrapText="1"/>
    </xf>
    <xf numFmtId="164" fontId="6" fillId="5" borderId="58" xfId="0" applyNumberFormat="1" applyFont="1" applyFill="1" applyBorder="1" applyAlignment="1">
      <alignment horizontal="center" vertical="top"/>
    </xf>
    <xf numFmtId="164" fontId="4" fillId="3" borderId="7" xfId="0" applyNumberFormat="1" applyFont="1" applyFill="1" applyBorder="1" applyAlignment="1">
      <alignment horizontal="center" vertical="top" wrapText="1"/>
    </xf>
    <xf numFmtId="164" fontId="4" fillId="3" borderId="40" xfId="0" applyNumberFormat="1" applyFont="1" applyFill="1" applyBorder="1" applyAlignment="1">
      <alignment horizontal="center" vertical="top"/>
    </xf>
    <xf numFmtId="164" fontId="4" fillId="0" borderId="7" xfId="0" applyNumberFormat="1" applyFont="1" applyBorder="1" applyAlignment="1">
      <alignment horizontal="center" vertical="top" wrapText="1"/>
    </xf>
    <xf numFmtId="164" fontId="4" fillId="3" borderId="46" xfId="0" applyNumberFormat="1" applyFont="1" applyFill="1" applyBorder="1" applyAlignment="1">
      <alignment horizontal="center" vertical="top" wrapText="1"/>
    </xf>
    <xf numFmtId="164" fontId="4" fillId="3" borderId="40" xfId="0" applyNumberFormat="1" applyFont="1" applyFill="1" applyBorder="1" applyAlignment="1">
      <alignment horizontal="center" vertical="top" wrapText="1"/>
    </xf>
    <xf numFmtId="164" fontId="4" fillId="4" borderId="48" xfId="0" applyNumberFormat="1" applyFont="1" applyFill="1" applyBorder="1" applyAlignment="1">
      <alignment horizontal="center" vertical="top" wrapText="1"/>
    </xf>
    <xf numFmtId="164" fontId="3" fillId="5" borderId="16" xfId="0" applyNumberFormat="1" applyFont="1" applyFill="1" applyBorder="1" applyAlignment="1">
      <alignment horizontal="center" vertical="top"/>
    </xf>
    <xf numFmtId="164" fontId="1" fillId="3" borderId="7" xfId="0" applyNumberFormat="1" applyFont="1" applyFill="1" applyBorder="1" applyAlignment="1">
      <alignment horizontal="center" vertical="top"/>
    </xf>
    <xf numFmtId="3" fontId="1" fillId="4" borderId="27" xfId="0" applyNumberFormat="1" applyFont="1" applyFill="1" applyBorder="1" applyAlignment="1">
      <alignment horizontal="center" vertical="top"/>
    </xf>
    <xf numFmtId="3" fontId="1" fillId="0" borderId="30" xfId="0" applyNumberFormat="1" applyFont="1" applyFill="1" applyBorder="1" applyAlignment="1">
      <alignment horizontal="center" vertical="top"/>
    </xf>
    <xf numFmtId="3" fontId="1" fillId="3" borderId="41" xfId="0" applyNumberFormat="1" applyFont="1" applyFill="1" applyBorder="1" applyAlignment="1">
      <alignment horizontal="center" vertical="top"/>
    </xf>
    <xf numFmtId="3" fontId="1" fillId="3" borderId="39" xfId="0" applyNumberFormat="1" applyFont="1" applyFill="1" applyBorder="1" applyAlignment="1">
      <alignment vertical="top"/>
    </xf>
    <xf numFmtId="3" fontId="1" fillId="3" borderId="15" xfId="0" applyNumberFormat="1" applyFont="1" applyFill="1" applyBorder="1" applyAlignment="1">
      <alignment vertical="top"/>
    </xf>
    <xf numFmtId="3" fontId="4" fillId="0" borderId="39" xfId="0" applyNumberFormat="1" applyFont="1" applyBorder="1" applyAlignment="1">
      <alignment vertical="top"/>
    </xf>
    <xf numFmtId="3" fontId="4" fillId="0" borderId="15" xfId="0" applyNumberFormat="1" applyFont="1" applyBorder="1" applyAlignment="1">
      <alignment vertical="top"/>
    </xf>
    <xf numFmtId="164" fontId="17" fillId="3" borderId="39" xfId="0" applyNumberFormat="1" applyFont="1" applyFill="1" applyBorder="1" applyAlignment="1">
      <alignment horizontal="center" vertical="top"/>
    </xf>
    <xf numFmtId="164" fontId="17" fillId="3" borderId="15" xfId="0" applyNumberFormat="1" applyFont="1" applyFill="1" applyBorder="1" applyAlignment="1">
      <alignment horizontal="center" vertical="top"/>
    </xf>
    <xf numFmtId="164" fontId="1" fillId="0" borderId="32" xfId="1" applyNumberFormat="1" applyFont="1" applyFill="1" applyBorder="1" applyAlignment="1">
      <alignment horizontal="center" vertical="top"/>
    </xf>
    <xf numFmtId="164" fontId="1" fillId="0" borderId="39" xfId="1" applyNumberFormat="1" applyFont="1" applyFill="1" applyBorder="1" applyAlignment="1">
      <alignment horizontal="center" vertical="top"/>
    </xf>
    <xf numFmtId="164" fontId="1" fillId="0" borderId="15" xfId="1" applyNumberFormat="1" applyFont="1" applyFill="1" applyBorder="1" applyAlignment="1">
      <alignment horizontal="center" vertical="top"/>
    </xf>
    <xf numFmtId="164" fontId="1" fillId="10" borderId="19" xfId="1" applyNumberFormat="1" applyFont="1" applyFill="1" applyBorder="1" applyAlignment="1">
      <alignment horizontal="center" vertical="top"/>
    </xf>
    <xf numFmtId="164" fontId="1" fillId="10" borderId="39" xfId="1" applyNumberFormat="1" applyFont="1" applyFill="1" applyBorder="1" applyAlignment="1">
      <alignment horizontal="center" vertical="top"/>
    </xf>
    <xf numFmtId="164" fontId="1" fillId="10" borderId="32" xfId="1" applyNumberFormat="1" applyFont="1" applyFill="1" applyBorder="1" applyAlignment="1">
      <alignment horizontal="center" vertical="top"/>
    </xf>
    <xf numFmtId="164" fontId="1" fillId="10" borderId="11" xfId="1" applyNumberFormat="1" applyFont="1" applyFill="1" applyBorder="1" applyAlignment="1">
      <alignment horizontal="center" vertical="top"/>
    </xf>
    <xf numFmtId="164" fontId="3" fillId="7" borderId="10" xfId="0" applyNumberFormat="1" applyFont="1" applyFill="1" applyBorder="1" applyAlignment="1">
      <alignment horizontal="center" vertical="top"/>
    </xf>
    <xf numFmtId="164" fontId="3" fillId="8" borderId="24" xfId="0" applyNumberFormat="1" applyFont="1" applyFill="1" applyBorder="1" applyAlignment="1">
      <alignment horizontal="center" vertical="top" wrapText="1"/>
    </xf>
    <xf numFmtId="3" fontId="38" fillId="0" borderId="79" xfId="0" applyNumberFormat="1" applyFont="1" applyFill="1" applyBorder="1" applyAlignment="1">
      <alignment horizontal="center" vertical="top"/>
    </xf>
    <xf numFmtId="3" fontId="4" fillId="3" borderId="39" xfId="0" applyNumberFormat="1" applyFont="1" applyFill="1" applyBorder="1" applyAlignment="1">
      <alignment horizontal="left" vertical="top" wrapText="1"/>
    </xf>
    <xf numFmtId="49" fontId="17" fillId="3" borderId="49" xfId="1" applyNumberFormat="1" applyFont="1" applyFill="1" applyBorder="1" applyAlignment="1">
      <alignment horizontal="center" vertical="top" wrapText="1"/>
    </xf>
    <xf numFmtId="164" fontId="17" fillId="0" borderId="83" xfId="1" applyNumberFormat="1" applyFont="1" applyFill="1" applyBorder="1" applyAlignment="1">
      <alignment horizontal="center" vertical="top"/>
    </xf>
    <xf numFmtId="164" fontId="28" fillId="0" borderId="50" xfId="1" applyNumberFormat="1" applyFont="1" applyFill="1" applyBorder="1" applyAlignment="1">
      <alignment horizontal="center" vertical="top"/>
    </xf>
    <xf numFmtId="164" fontId="28" fillId="0" borderId="71" xfId="1" applyNumberFormat="1" applyFont="1" applyFill="1" applyBorder="1" applyAlignment="1">
      <alignment horizontal="center" vertical="top"/>
    </xf>
    <xf numFmtId="3" fontId="37" fillId="3" borderId="53" xfId="0" applyNumberFormat="1" applyFont="1" applyFill="1" applyBorder="1" applyAlignment="1">
      <alignment horizontal="center" vertical="top"/>
    </xf>
    <xf numFmtId="164" fontId="21" fillId="0" borderId="44" xfId="1" applyNumberFormat="1" applyFont="1" applyFill="1" applyBorder="1" applyAlignment="1">
      <alignment horizontal="center" vertical="top"/>
    </xf>
    <xf numFmtId="164" fontId="21" fillId="0" borderId="32" xfId="1" applyNumberFormat="1" applyFont="1" applyFill="1" applyBorder="1" applyAlignment="1">
      <alignment horizontal="center" vertical="top"/>
    </xf>
    <xf numFmtId="3" fontId="1" fillId="3" borderId="53" xfId="0" applyNumberFormat="1" applyFont="1" applyFill="1" applyBorder="1" applyAlignment="1">
      <alignment horizontal="left" vertical="top" wrapText="1"/>
    </xf>
    <xf numFmtId="3" fontId="4" fillId="0" borderId="36" xfId="0" applyNumberFormat="1" applyFont="1" applyFill="1" applyBorder="1" applyAlignment="1">
      <alignment horizontal="left" vertical="top" wrapText="1"/>
    </xf>
    <xf numFmtId="3" fontId="4" fillId="0" borderId="52" xfId="0" applyNumberFormat="1" applyFont="1" applyFill="1" applyBorder="1" applyAlignment="1">
      <alignment horizontal="left" vertical="top" wrapText="1"/>
    </xf>
    <xf numFmtId="3" fontId="1" fillId="3" borderId="16" xfId="0" applyNumberFormat="1" applyFont="1" applyFill="1" applyBorder="1" applyAlignment="1">
      <alignment horizontal="left" vertical="top" wrapText="1"/>
    </xf>
    <xf numFmtId="3" fontId="4" fillId="3" borderId="0" xfId="0" applyNumberFormat="1" applyFont="1" applyFill="1" applyBorder="1" applyAlignment="1">
      <alignment horizontal="center" vertical="top" wrapText="1"/>
    </xf>
    <xf numFmtId="3" fontId="4" fillId="3" borderId="51" xfId="0" applyNumberFormat="1" applyFont="1" applyFill="1" applyBorder="1" applyAlignment="1">
      <alignment horizontal="center" vertical="top" wrapText="1"/>
    </xf>
    <xf numFmtId="3" fontId="4" fillId="0" borderId="39" xfId="0" applyNumberFormat="1" applyFont="1" applyFill="1" applyBorder="1" applyAlignment="1">
      <alignment horizontal="left" vertical="top" wrapText="1"/>
    </xf>
    <xf numFmtId="3" fontId="3" fillId="7" borderId="39" xfId="0" applyNumberFormat="1" applyFont="1" applyFill="1" applyBorder="1" applyAlignment="1">
      <alignment horizontal="center" vertical="top"/>
    </xf>
    <xf numFmtId="3" fontId="3" fillId="2" borderId="13" xfId="0" applyNumberFormat="1" applyFont="1" applyFill="1" applyBorder="1" applyAlignment="1">
      <alignment horizontal="center" vertical="top"/>
    </xf>
    <xf numFmtId="3" fontId="4" fillId="3" borderId="42" xfId="0" applyNumberFormat="1" applyFont="1" applyFill="1" applyBorder="1" applyAlignment="1">
      <alignment horizontal="left" vertical="top" wrapText="1"/>
    </xf>
    <xf numFmtId="3" fontId="4" fillId="0" borderId="41" xfId="0" applyNumberFormat="1" applyFont="1" applyFill="1" applyBorder="1" applyAlignment="1">
      <alignment horizontal="center" vertical="center" textRotation="90" wrapText="1"/>
    </xf>
    <xf numFmtId="3" fontId="3" fillId="0" borderId="54" xfId="0" applyNumberFormat="1" applyFont="1" applyBorder="1" applyAlignment="1">
      <alignment horizontal="center" vertical="top"/>
    </xf>
    <xf numFmtId="3" fontId="4" fillId="0" borderId="49" xfId="0" applyNumberFormat="1" applyFont="1" applyFill="1" applyBorder="1" applyAlignment="1">
      <alignment horizontal="center" vertical="center" textRotation="90" wrapText="1"/>
    </xf>
    <xf numFmtId="3" fontId="4" fillId="3" borderId="39" xfId="0" applyNumberFormat="1" applyFont="1" applyFill="1" applyBorder="1" applyAlignment="1">
      <alignment horizontal="left" vertical="top" wrapText="1"/>
    </xf>
    <xf numFmtId="3" fontId="4" fillId="0" borderId="36" xfId="0" applyNumberFormat="1" applyFont="1" applyFill="1" applyBorder="1" applyAlignment="1">
      <alignment vertical="top" wrapText="1"/>
    </xf>
    <xf numFmtId="3" fontId="3" fillId="7" borderId="36" xfId="0" applyNumberFormat="1" applyFont="1" applyFill="1" applyBorder="1" applyAlignment="1">
      <alignment horizontal="center" vertical="top"/>
    </xf>
    <xf numFmtId="3" fontId="3" fillId="7" borderId="59" xfId="0" applyNumberFormat="1" applyFont="1" applyFill="1" applyBorder="1" applyAlignment="1">
      <alignment horizontal="center" vertical="top"/>
    </xf>
    <xf numFmtId="3" fontId="3" fillId="2" borderId="4" xfId="0" applyNumberFormat="1" applyFont="1" applyFill="1" applyBorder="1" applyAlignment="1">
      <alignment horizontal="center" vertical="top"/>
    </xf>
    <xf numFmtId="3" fontId="3" fillId="2" borderId="22" xfId="0" applyNumberFormat="1" applyFont="1" applyFill="1" applyBorder="1" applyAlignment="1">
      <alignment horizontal="center" vertical="top"/>
    </xf>
    <xf numFmtId="49" fontId="3" fillId="0" borderId="4" xfId="0" applyNumberFormat="1" applyFont="1" applyBorder="1" applyAlignment="1">
      <alignment horizontal="center" vertical="top"/>
    </xf>
    <xf numFmtId="49" fontId="3" fillId="0" borderId="22" xfId="0" applyNumberFormat="1" applyFont="1" applyBorder="1" applyAlignment="1">
      <alignment horizontal="center" vertical="top"/>
    </xf>
    <xf numFmtId="49" fontId="3" fillId="0" borderId="13" xfId="0" applyNumberFormat="1" applyFont="1" applyBorder="1" applyAlignment="1">
      <alignment horizontal="center" vertical="top" wrapText="1"/>
    </xf>
    <xf numFmtId="49" fontId="3" fillId="0" borderId="22" xfId="0" applyNumberFormat="1" applyFont="1" applyBorder="1" applyAlignment="1">
      <alignment horizontal="center" vertical="top" wrapText="1"/>
    </xf>
    <xf numFmtId="3" fontId="4" fillId="0" borderId="41" xfId="0" applyNumberFormat="1" applyFont="1" applyFill="1" applyBorder="1" applyAlignment="1">
      <alignment horizontal="center" vertical="top" wrapText="1"/>
    </xf>
    <xf numFmtId="3" fontId="3" fillId="0" borderId="54" xfId="0" applyNumberFormat="1" applyFont="1" applyFill="1" applyBorder="1" applyAlignment="1">
      <alignment horizontal="center" vertical="top" wrapText="1"/>
    </xf>
    <xf numFmtId="3" fontId="3" fillId="0" borderId="60" xfId="0" applyNumberFormat="1" applyFont="1" applyFill="1" applyBorder="1" applyAlignment="1">
      <alignment horizontal="center" vertical="top" wrapText="1"/>
    </xf>
    <xf numFmtId="3" fontId="17" fillId="3" borderId="16" xfId="0" applyNumberFormat="1" applyFont="1" applyFill="1" applyBorder="1" applyAlignment="1">
      <alignment horizontal="left" vertical="top" wrapText="1"/>
    </xf>
    <xf numFmtId="3" fontId="1" fillId="0" borderId="43" xfId="0" applyNumberFormat="1" applyFont="1" applyFill="1" applyBorder="1" applyAlignment="1">
      <alignment horizontal="left" vertical="top" wrapText="1"/>
    </xf>
    <xf numFmtId="49" fontId="3" fillId="0" borderId="13" xfId="0" applyNumberFormat="1" applyFont="1" applyBorder="1" applyAlignment="1">
      <alignment horizontal="center" vertical="top"/>
    </xf>
    <xf numFmtId="49" fontId="3" fillId="0" borderId="14" xfId="0" applyNumberFormat="1" applyFont="1" applyBorder="1" applyAlignment="1">
      <alignment horizontal="center" vertical="top"/>
    </xf>
    <xf numFmtId="3" fontId="3" fillId="0" borderId="14" xfId="0" applyNumberFormat="1" applyFont="1" applyBorder="1" applyAlignment="1">
      <alignment horizontal="center" vertical="top"/>
    </xf>
    <xf numFmtId="0" fontId="1" fillId="3" borderId="39" xfId="0" applyFont="1" applyFill="1" applyBorder="1" applyAlignment="1">
      <alignment horizontal="left" vertical="top" wrapText="1"/>
    </xf>
    <xf numFmtId="3" fontId="4" fillId="0" borderId="43" xfId="0" applyNumberFormat="1" applyFont="1" applyFill="1" applyBorder="1" applyAlignment="1">
      <alignment horizontal="left" vertical="top" wrapText="1"/>
    </xf>
    <xf numFmtId="3" fontId="6" fillId="0" borderId="61" xfId="0" applyNumberFormat="1" applyFont="1" applyBorder="1" applyAlignment="1">
      <alignment horizontal="center" vertical="top"/>
    </xf>
    <xf numFmtId="3" fontId="4" fillId="3" borderId="16" xfId="0" applyNumberFormat="1" applyFont="1" applyFill="1" applyBorder="1" applyAlignment="1">
      <alignment vertical="top" wrapText="1"/>
    </xf>
    <xf numFmtId="3" fontId="1" fillId="0" borderId="39" xfId="0" applyNumberFormat="1" applyFont="1" applyFill="1" applyBorder="1" applyAlignment="1">
      <alignment horizontal="left" vertical="top" wrapText="1"/>
    </xf>
    <xf numFmtId="3" fontId="4" fillId="0" borderId="39" xfId="0" applyNumberFormat="1" applyFont="1" applyFill="1" applyBorder="1" applyAlignment="1">
      <alignment horizontal="center" vertical="center" textRotation="90" wrapText="1"/>
    </xf>
    <xf numFmtId="49" fontId="3" fillId="0" borderId="54" xfId="0" applyNumberFormat="1" applyFont="1" applyBorder="1" applyAlignment="1">
      <alignment horizontal="center" vertical="top"/>
    </xf>
    <xf numFmtId="49" fontId="3" fillId="0" borderId="60" xfId="0" applyNumberFormat="1" applyFont="1" applyBorder="1" applyAlignment="1">
      <alignment horizontal="center" vertical="top"/>
    </xf>
    <xf numFmtId="3" fontId="3" fillId="0" borderId="60" xfId="0" applyNumberFormat="1" applyFont="1" applyBorder="1" applyAlignment="1">
      <alignment horizontal="center" vertical="top"/>
    </xf>
    <xf numFmtId="3" fontId="6" fillId="0" borderId="60" xfId="0" applyNumberFormat="1" applyFont="1" applyBorder="1" applyAlignment="1">
      <alignment horizontal="center" vertical="top" wrapText="1"/>
    </xf>
    <xf numFmtId="3" fontId="1" fillId="3" borderId="42" xfId="0" applyNumberFormat="1" applyFont="1" applyFill="1" applyBorder="1" applyAlignment="1">
      <alignment horizontal="left" vertical="top" wrapText="1"/>
    </xf>
    <xf numFmtId="3" fontId="1" fillId="3" borderId="49" xfId="0" applyNumberFormat="1" applyFont="1" applyFill="1" applyBorder="1" applyAlignment="1">
      <alignment horizontal="left" vertical="top" wrapText="1"/>
    </xf>
    <xf numFmtId="3" fontId="4" fillId="3" borderId="48" xfId="0" applyNumberFormat="1" applyFont="1" applyFill="1" applyBorder="1" applyAlignment="1">
      <alignment horizontal="left" vertical="top" wrapText="1"/>
    </xf>
    <xf numFmtId="0" fontId="1" fillId="3" borderId="43" xfId="0" applyFont="1" applyFill="1" applyBorder="1" applyAlignment="1">
      <alignment horizontal="left" vertical="top" wrapText="1"/>
    </xf>
    <xf numFmtId="3" fontId="1" fillId="4" borderId="0" xfId="0" applyNumberFormat="1" applyFont="1" applyFill="1" applyBorder="1" applyAlignment="1">
      <alignment horizontal="center" vertical="center" wrapText="1"/>
    </xf>
    <xf numFmtId="3" fontId="6" fillId="4" borderId="0" xfId="0" applyNumberFormat="1" applyFont="1" applyFill="1" applyBorder="1" applyAlignment="1">
      <alignment horizontal="center" vertical="top" wrapText="1"/>
    </xf>
    <xf numFmtId="164" fontId="1" fillId="4" borderId="0" xfId="0" applyNumberFormat="1" applyFont="1" applyFill="1" applyBorder="1" applyAlignment="1">
      <alignment horizontal="center" vertical="top" wrapText="1"/>
    </xf>
    <xf numFmtId="0" fontId="15" fillId="0" borderId="0" xfId="0" applyFont="1" applyAlignment="1">
      <alignment horizontal="center" vertical="top"/>
    </xf>
    <xf numFmtId="0" fontId="18" fillId="0" borderId="0" xfId="0" applyFont="1" applyAlignment="1">
      <alignment horizontal="center" vertical="top"/>
    </xf>
    <xf numFmtId="3" fontId="17" fillId="3" borderId="48" xfId="0" applyNumberFormat="1" applyFont="1" applyFill="1" applyBorder="1" applyAlignment="1">
      <alignment horizontal="left" vertical="top" wrapText="1"/>
    </xf>
    <xf numFmtId="3" fontId="6" fillId="4" borderId="16" xfId="0" applyNumberFormat="1" applyFont="1" applyFill="1" applyBorder="1" applyAlignment="1">
      <alignment horizontal="left" vertical="top" wrapText="1"/>
    </xf>
    <xf numFmtId="3" fontId="1" fillId="4" borderId="0" xfId="0" applyNumberFormat="1" applyFont="1" applyFill="1" applyBorder="1" applyAlignment="1">
      <alignment horizontal="center" vertical="top" wrapText="1"/>
    </xf>
    <xf numFmtId="3" fontId="4" fillId="3" borderId="43" xfId="0" applyNumberFormat="1" applyFont="1" applyFill="1" applyBorder="1" applyAlignment="1">
      <alignment horizontal="left" vertical="top" wrapText="1"/>
    </xf>
    <xf numFmtId="3" fontId="4" fillId="4" borderId="49" xfId="0" applyNumberFormat="1" applyFont="1" applyFill="1" applyBorder="1" applyAlignment="1">
      <alignment horizontal="left" vertical="top" wrapText="1"/>
    </xf>
    <xf numFmtId="3" fontId="4" fillId="0" borderId="14" xfId="0" applyNumberFormat="1" applyFont="1" applyFill="1" applyBorder="1" applyAlignment="1">
      <alignment horizontal="center" vertical="top" wrapText="1"/>
    </xf>
    <xf numFmtId="3" fontId="4" fillId="0" borderId="71" xfId="0" applyNumberFormat="1" applyFont="1" applyFill="1" applyBorder="1" applyAlignment="1">
      <alignment horizontal="center" vertical="top" wrapText="1"/>
    </xf>
    <xf numFmtId="3" fontId="4" fillId="0" borderId="59" xfId="0" applyNumberFormat="1" applyFont="1" applyFill="1" applyBorder="1" applyAlignment="1">
      <alignment horizontal="center" vertical="center" textRotation="90" wrapText="1"/>
    </xf>
    <xf numFmtId="3" fontId="1" fillId="4" borderId="42" xfId="0" applyNumberFormat="1" applyFont="1" applyFill="1" applyBorder="1" applyAlignment="1">
      <alignment horizontal="center" vertical="top" wrapText="1"/>
    </xf>
    <xf numFmtId="164" fontId="1" fillId="3" borderId="43" xfId="0" applyNumberFormat="1" applyFont="1" applyFill="1" applyBorder="1" applyAlignment="1">
      <alignment horizontal="center" vertical="top" wrapText="1"/>
    </xf>
    <xf numFmtId="164" fontId="1" fillId="3" borderId="42" xfId="0" applyNumberFormat="1" applyFont="1" applyFill="1" applyBorder="1" applyAlignment="1">
      <alignment horizontal="center" vertical="top" wrapText="1"/>
    </xf>
    <xf numFmtId="164" fontId="1" fillId="3" borderId="49" xfId="0" applyNumberFormat="1" applyFont="1" applyFill="1" applyBorder="1" applyAlignment="1">
      <alignment horizontal="center" vertical="top" wrapText="1"/>
    </xf>
    <xf numFmtId="164" fontId="1" fillId="3" borderId="51" xfId="0" applyNumberFormat="1" applyFont="1" applyFill="1" applyBorder="1" applyAlignment="1">
      <alignment horizontal="center" vertical="top" wrapText="1"/>
    </xf>
    <xf numFmtId="164" fontId="1" fillId="3" borderId="44" xfId="0" applyNumberFormat="1" applyFont="1" applyFill="1" applyBorder="1" applyAlignment="1">
      <alignment horizontal="center" vertical="top" wrapText="1"/>
    </xf>
    <xf numFmtId="164" fontId="1" fillId="3" borderId="50" xfId="0" applyNumberFormat="1" applyFont="1" applyFill="1" applyBorder="1" applyAlignment="1">
      <alignment horizontal="center" vertical="top" wrapText="1"/>
    </xf>
    <xf numFmtId="3" fontId="4" fillId="0" borderId="53" xfId="0" applyNumberFormat="1" applyFont="1" applyFill="1" applyBorder="1" applyAlignment="1">
      <alignment horizontal="center" vertical="top"/>
    </xf>
    <xf numFmtId="3" fontId="4" fillId="0" borderId="4" xfId="0" applyNumberFormat="1" applyFont="1" applyFill="1" applyBorder="1" applyAlignment="1">
      <alignment horizontal="center" vertical="top"/>
    </xf>
    <xf numFmtId="3" fontId="4" fillId="0" borderId="5" xfId="0" applyNumberFormat="1" applyFont="1" applyFill="1" applyBorder="1" applyAlignment="1">
      <alignment horizontal="center" vertical="top"/>
    </xf>
    <xf numFmtId="164" fontId="21" fillId="4" borderId="4" xfId="0" applyNumberFormat="1" applyFont="1" applyFill="1" applyBorder="1" applyAlignment="1">
      <alignment horizontal="center" vertical="top"/>
    </xf>
    <xf numFmtId="164" fontId="21" fillId="4" borderId="6" xfId="0" applyNumberFormat="1" applyFont="1" applyFill="1" applyBorder="1" applyAlignment="1">
      <alignment horizontal="center" vertical="top"/>
    </xf>
    <xf numFmtId="3" fontId="4" fillId="3" borderId="39" xfId="0" applyNumberFormat="1" applyFont="1" applyFill="1" applyBorder="1" applyAlignment="1">
      <alignment vertical="top" wrapText="1"/>
    </xf>
    <xf numFmtId="164" fontId="21" fillId="0" borderId="6" xfId="0" applyNumberFormat="1" applyFont="1" applyFill="1" applyBorder="1" applyAlignment="1">
      <alignment horizontal="center" vertical="top"/>
    </xf>
    <xf numFmtId="49" fontId="3" fillId="0" borderId="13" xfId="0" applyNumberFormat="1" applyFont="1" applyBorder="1" applyAlignment="1">
      <alignment horizontal="center" vertical="top"/>
    </xf>
    <xf numFmtId="3" fontId="4" fillId="3" borderId="0" xfId="0" applyNumberFormat="1" applyFont="1" applyFill="1" applyBorder="1" applyAlignment="1">
      <alignment horizontal="center" vertical="top" wrapText="1"/>
    </xf>
    <xf numFmtId="164" fontId="20" fillId="3" borderId="4" xfId="0" applyNumberFormat="1" applyFont="1" applyFill="1" applyBorder="1" applyAlignment="1">
      <alignment horizontal="center" vertical="top" wrapText="1"/>
    </xf>
    <xf numFmtId="0" fontId="4" fillId="3" borderId="51" xfId="0" applyNumberFormat="1" applyFont="1" applyFill="1" applyBorder="1" applyAlignment="1">
      <alignment horizontal="center" vertical="top"/>
    </xf>
    <xf numFmtId="0" fontId="4" fillId="3" borderId="50" xfId="0" applyFont="1" applyFill="1" applyBorder="1" applyAlignment="1">
      <alignment horizontal="center" vertical="top" wrapText="1"/>
    </xf>
    <xf numFmtId="0" fontId="4" fillId="3" borderId="65" xfId="0" applyFont="1" applyFill="1" applyBorder="1" applyAlignment="1">
      <alignment horizontal="center" vertical="top" wrapText="1"/>
    </xf>
    <xf numFmtId="0" fontId="20" fillId="3" borderId="52" xfId="0" applyFont="1" applyFill="1" applyBorder="1" applyAlignment="1">
      <alignment vertical="top" wrapText="1"/>
    </xf>
    <xf numFmtId="164" fontId="20" fillId="3" borderId="13" xfId="0" applyNumberFormat="1" applyFont="1" applyFill="1" applyBorder="1" applyAlignment="1">
      <alignment horizontal="center" vertical="top"/>
    </xf>
    <xf numFmtId="164" fontId="20" fillId="3" borderId="15" xfId="0" applyNumberFormat="1" applyFont="1" applyFill="1" applyBorder="1" applyAlignment="1">
      <alignment horizontal="center" vertical="top"/>
    </xf>
    <xf numFmtId="3" fontId="4" fillId="3" borderId="51" xfId="0" applyNumberFormat="1" applyFont="1" applyFill="1" applyBorder="1" applyAlignment="1">
      <alignment horizontal="center" vertical="top" wrapText="1"/>
    </xf>
    <xf numFmtId="3" fontId="3" fillId="2" borderId="13" xfId="0" applyNumberFormat="1" applyFont="1" applyFill="1" applyBorder="1" applyAlignment="1">
      <alignment horizontal="center" vertical="top"/>
    </xf>
    <xf numFmtId="3" fontId="3" fillId="7" borderId="36" xfId="0" applyNumberFormat="1" applyFont="1" applyFill="1" applyBorder="1" applyAlignment="1">
      <alignment horizontal="center" vertical="top"/>
    </xf>
    <xf numFmtId="3" fontId="3" fillId="2" borderId="4" xfId="0" applyNumberFormat="1" applyFont="1" applyFill="1" applyBorder="1" applyAlignment="1">
      <alignment horizontal="center" vertical="top"/>
    </xf>
    <xf numFmtId="49" fontId="3" fillId="0" borderId="4" xfId="0" applyNumberFormat="1" applyFont="1" applyBorder="1" applyAlignment="1">
      <alignment horizontal="center" vertical="top"/>
    </xf>
    <xf numFmtId="3" fontId="4" fillId="3" borderId="16" xfId="0" applyNumberFormat="1" applyFont="1" applyFill="1" applyBorder="1" applyAlignment="1">
      <alignment horizontal="left" vertical="top" wrapText="1"/>
    </xf>
    <xf numFmtId="49" fontId="3" fillId="0" borderId="14" xfId="0" applyNumberFormat="1" applyFont="1" applyBorder="1" applyAlignment="1">
      <alignment horizontal="center" vertical="top"/>
    </xf>
    <xf numFmtId="3" fontId="3" fillId="0" borderId="14" xfId="0" applyNumberFormat="1" applyFont="1" applyBorder="1" applyAlignment="1">
      <alignment horizontal="center" vertical="top"/>
    </xf>
    <xf numFmtId="3" fontId="4" fillId="3" borderId="16" xfId="0" applyNumberFormat="1" applyFont="1" applyFill="1" applyBorder="1" applyAlignment="1">
      <alignment vertical="top" wrapText="1"/>
    </xf>
    <xf numFmtId="3" fontId="4" fillId="0" borderId="71" xfId="0" applyNumberFormat="1" applyFont="1" applyFill="1" applyBorder="1" applyAlignment="1">
      <alignment horizontal="center" vertical="top" wrapText="1"/>
    </xf>
    <xf numFmtId="3" fontId="4" fillId="3" borderId="48" xfId="0" applyNumberFormat="1" applyFont="1" applyFill="1" applyBorder="1" applyAlignment="1">
      <alignment horizontal="left" vertical="top" wrapText="1"/>
    </xf>
    <xf numFmtId="49" fontId="3" fillId="0" borderId="61" xfId="0" applyNumberFormat="1" applyFont="1" applyBorder="1" applyAlignment="1">
      <alignment horizontal="center" vertical="top"/>
    </xf>
    <xf numFmtId="3" fontId="3" fillId="7" borderId="36" xfId="0" applyNumberFormat="1" applyFont="1" applyFill="1" applyBorder="1" applyAlignment="1">
      <alignment horizontal="center" vertical="top"/>
    </xf>
    <xf numFmtId="3" fontId="3" fillId="2" borderId="4" xfId="0" applyNumberFormat="1" applyFont="1" applyFill="1" applyBorder="1" applyAlignment="1">
      <alignment horizontal="center" vertical="top"/>
    </xf>
    <xf numFmtId="3" fontId="4" fillId="0" borderId="61" xfId="0" applyNumberFormat="1" applyFont="1" applyFill="1" applyBorder="1" applyAlignment="1">
      <alignment horizontal="center" vertical="top"/>
    </xf>
    <xf numFmtId="3" fontId="4" fillId="0" borderId="5" xfId="0" applyNumberFormat="1" applyFont="1" applyFill="1" applyBorder="1" applyAlignment="1">
      <alignment horizontal="center" vertical="top"/>
    </xf>
    <xf numFmtId="3" fontId="4" fillId="0" borderId="71" xfId="0" applyNumberFormat="1" applyFont="1" applyFill="1" applyBorder="1" applyAlignment="1">
      <alignment horizontal="center" vertical="top" wrapText="1"/>
    </xf>
    <xf numFmtId="3" fontId="3" fillId="7" borderId="39" xfId="0" applyNumberFormat="1" applyFont="1" applyFill="1" applyBorder="1" applyAlignment="1">
      <alignment vertical="top"/>
    </xf>
    <xf numFmtId="3" fontId="3" fillId="2" borderId="13" xfId="0" applyNumberFormat="1" applyFont="1" applyFill="1" applyBorder="1" applyAlignment="1">
      <alignment vertical="top"/>
    </xf>
    <xf numFmtId="3" fontId="4" fillId="3" borderId="7" xfId="0" applyNumberFormat="1" applyFont="1" applyFill="1" applyBorder="1" applyAlignment="1">
      <alignment vertical="top" wrapText="1"/>
    </xf>
    <xf numFmtId="3" fontId="4" fillId="3" borderId="25" xfId="0" applyNumberFormat="1" applyFont="1" applyFill="1" applyBorder="1" applyAlignment="1">
      <alignment vertical="top" wrapText="1"/>
    </xf>
    <xf numFmtId="3" fontId="3" fillId="7" borderId="52" xfId="0" applyNumberFormat="1" applyFont="1" applyFill="1" applyBorder="1" applyAlignment="1">
      <alignment vertical="top"/>
    </xf>
    <xf numFmtId="3" fontId="3" fillId="2" borderId="50" xfId="0" applyNumberFormat="1" applyFont="1" applyFill="1" applyBorder="1" applyAlignment="1">
      <alignment vertical="top"/>
    </xf>
    <xf numFmtId="49" fontId="3" fillId="0" borderId="50" xfId="0" applyNumberFormat="1" applyFont="1" applyBorder="1" applyAlignment="1">
      <alignment horizontal="center" vertical="top"/>
    </xf>
    <xf numFmtId="3" fontId="3" fillId="3" borderId="53" xfId="0" applyNumberFormat="1" applyFont="1" applyFill="1" applyBorder="1" applyAlignment="1">
      <alignment horizontal="center" vertical="top" wrapText="1"/>
    </xf>
    <xf numFmtId="0" fontId="4" fillId="0" borderId="30" xfId="0" applyFont="1" applyFill="1" applyBorder="1" applyAlignment="1">
      <alignment horizontal="center" vertical="top"/>
    </xf>
    <xf numFmtId="49" fontId="3" fillId="0" borderId="53" xfId="0" applyNumberFormat="1" applyFont="1" applyBorder="1" applyAlignment="1">
      <alignment horizontal="center" vertical="top"/>
    </xf>
    <xf numFmtId="3" fontId="1" fillId="3" borderId="46" xfId="0" applyNumberFormat="1" applyFont="1" applyFill="1" applyBorder="1" applyAlignment="1">
      <alignment vertical="top" wrapText="1"/>
    </xf>
    <xf numFmtId="3" fontId="4" fillId="0" borderId="49" xfId="0" applyNumberFormat="1" applyFont="1" applyBorder="1" applyAlignment="1">
      <alignment horizontal="center" vertical="top" textRotation="90"/>
    </xf>
    <xf numFmtId="3" fontId="3" fillId="0" borderId="47" xfId="0" applyNumberFormat="1" applyFont="1" applyBorder="1" applyAlignment="1">
      <alignment horizontal="center" vertical="top" wrapText="1"/>
    </xf>
    <xf numFmtId="3" fontId="4" fillId="4" borderId="18" xfId="0" applyNumberFormat="1" applyFont="1" applyFill="1" applyBorder="1" applyAlignment="1">
      <alignment horizontal="left" vertical="top" wrapText="1"/>
    </xf>
    <xf numFmtId="3" fontId="4" fillId="0" borderId="17" xfId="0" applyNumberFormat="1" applyFont="1" applyBorder="1" applyAlignment="1">
      <alignment horizontal="center" vertical="top" wrapText="1"/>
    </xf>
    <xf numFmtId="3" fontId="4" fillId="0" borderId="12" xfId="0" applyNumberFormat="1" applyFont="1" applyBorder="1" applyAlignment="1">
      <alignment horizontal="center" vertical="top" wrapText="1"/>
    </xf>
    <xf numFmtId="3" fontId="4" fillId="0" borderId="19" xfId="0" applyNumberFormat="1" applyFont="1" applyBorder="1" applyAlignment="1">
      <alignment horizontal="center" vertical="top" wrapText="1"/>
    </xf>
    <xf numFmtId="0" fontId="11" fillId="0" borderId="0" xfId="0" applyFont="1" applyAlignment="1">
      <alignment horizontal="left" vertical="top" wrapText="1"/>
    </xf>
    <xf numFmtId="3" fontId="11" fillId="0" borderId="0" xfId="0" applyNumberFormat="1" applyFont="1" applyAlignment="1">
      <alignment horizontal="center"/>
    </xf>
    <xf numFmtId="3" fontId="13" fillId="0" borderId="0" xfId="0" applyNumberFormat="1" applyFont="1" applyAlignment="1">
      <alignment horizontal="center" vertical="center" wrapText="1"/>
    </xf>
    <xf numFmtId="3" fontId="14" fillId="0" borderId="0" xfId="0" applyNumberFormat="1" applyFont="1" applyAlignment="1">
      <alignment horizontal="center" vertical="top" wrapText="1"/>
    </xf>
    <xf numFmtId="3" fontId="1" fillId="0" borderId="1" xfId="0" applyNumberFormat="1" applyFont="1" applyBorder="1" applyAlignment="1">
      <alignment horizontal="right"/>
    </xf>
    <xf numFmtId="3" fontId="4" fillId="0" borderId="2" xfId="0" applyNumberFormat="1" applyFont="1" applyBorder="1" applyAlignment="1">
      <alignment horizontal="center" vertical="center" textRotation="90" wrapText="1"/>
    </xf>
    <xf numFmtId="3" fontId="4" fillId="0" borderId="11" xfId="0" applyNumberFormat="1" applyFont="1" applyBorder="1" applyAlignment="1">
      <alignment horizontal="center" vertical="center" textRotation="90" wrapText="1"/>
    </xf>
    <xf numFmtId="3" fontId="4" fillId="0" borderId="20" xfId="0" applyNumberFormat="1" applyFont="1" applyBorder="1" applyAlignment="1">
      <alignment horizontal="center" vertical="center" textRotation="90" wrapText="1"/>
    </xf>
    <xf numFmtId="3" fontId="4" fillId="0" borderId="3" xfId="0" applyNumberFormat="1" applyFont="1" applyBorder="1" applyAlignment="1">
      <alignment horizontal="center" vertical="center" textRotation="90" wrapText="1"/>
    </xf>
    <xf numFmtId="3" fontId="4" fillId="0" borderId="12" xfId="0" applyNumberFormat="1" applyFont="1" applyBorder="1" applyAlignment="1">
      <alignment horizontal="center" vertical="center" textRotation="90" wrapText="1"/>
    </xf>
    <xf numFmtId="3" fontId="4" fillId="0" borderId="21" xfId="0" applyNumberFormat="1" applyFont="1" applyBorder="1" applyAlignment="1">
      <alignment horizontal="center" vertical="center" textRotation="90" wrapText="1"/>
    </xf>
    <xf numFmtId="49" fontId="4" fillId="0" borderId="4" xfId="0" applyNumberFormat="1" applyFont="1" applyBorder="1" applyAlignment="1">
      <alignment horizontal="center" vertical="center" textRotation="90" wrapText="1"/>
    </xf>
    <xf numFmtId="49" fontId="4" fillId="0" borderId="13" xfId="0" applyNumberFormat="1" applyFont="1" applyBorder="1" applyAlignment="1">
      <alignment horizontal="center" vertical="center" textRotation="90" wrapText="1"/>
    </xf>
    <xf numFmtId="49" fontId="4" fillId="0" borderId="22" xfId="0" applyNumberFormat="1" applyFont="1" applyBorder="1" applyAlignment="1">
      <alignment horizontal="center" vertical="center" textRotation="90" wrapText="1"/>
    </xf>
    <xf numFmtId="3" fontId="4" fillId="0" borderId="4" xfId="0" applyNumberFormat="1" applyFont="1" applyBorder="1" applyAlignment="1">
      <alignment horizontal="center" vertical="center" wrapText="1"/>
    </xf>
    <xf numFmtId="3" fontId="4" fillId="0" borderId="13" xfId="0" applyNumberFormat="1" applyFont="1" applyBorder="1" applyAlignment="1">
      <alignment horizontal="center" vertical="center" wrapText="1"/>
    </xf>
    <xf numFmtId="3" fontId="4" fillId="0" borderId="22" xfId="0" applyNumberFormat="1" applyFont="1" applyBorder="1" applyAlignment="1">
      <alignment horizontal="center" vertical="center" wrapText="1"/>
    </xf>
    <xf numFmtId="3" fontId="4" fillId="0" borderId="5" xfId="0" applyNumberFormat="1" applyFont="1" applyBorder="1" applyAlignment="1">
      <alignment horizontal="center" vertical="center" textRotation="90" wrapText="1"/>
    </xf>
    <xf numFmtId="3" fontId="4" fillId="0" borderId="14" xfId="0" applyNumberFormat="1" applyFont="1" applyBorder="1" applyAlignment="1">
      <alignment horizontal="center" vertical="center" textRotation="90" wrapText="1"/>
    </xf>
    <xf numFmtId="3" fontId="4" fillId="0" borderId="23" xfId="0" applyNumberFormat="1" applyFont="1" applyBorder="1" applyAlignment="1">
      <alignment horizontal="center" vertical="center" textRotation="90" wrapText="1"/>
    </xf>
    <xf numFmtId="3" fontId="3" fillId="9" borderId="74" xfId="0" applyNumberFormat="1" applyFont="1" applyFill="1" applyBorder="1" applyAlignment="1">
      <alignment horizontal="left" vertical="top" wrapText="1"/>
    </xf>
    <xf numFmtId="3" fontId="3" fillId="9" borderId="56" xfId="0" applyNumberFormat="1" applyFont="1" applyFill="1" applyBorder="1" applyAlignment="1">
      <alignment horizontal="left" vertical="top" wrapText="1"/>
    </xf>
    <xf numFmtId="3" fontId="3" fillId="9" borderId="57" xfId="0" applyNumberFormat="1" applyFont="1" applyFill="1" applyBorder="1" applyAlignment="1">
      <alignment horizontal="left" vertical="top" wrapText="1"/>
    </xf>
    <xf numFmtId="3" fontId="6" fillId="3" borderId="41" xfId="0" applyNumberFormat="1" applyFont="1" applyFill="1" applyBorder="1" applyAlignment="1">
      <alignment horizontal="left" vertical="top" wrapText="1"/>
    </xf>
    <xf numFmtId="3" fontId="4" fillId="0" borderId="36" xfId="0" applyNumberFormat="1" applyFont="1" applyFill="1" applyBorder="1" applyAlignment="1">
      <alignment horizontal="left" vertical="top" wrapText="1"/>
    </xf>
    <xf numFmtId="3" fontId="4" fillId="0" borderId="52" xfId="0" applyNumberFormat="1" applyFont="1" applyFill="1" applyBorder="1" applyAlignment="1">
      <alignment horizontal="left" vertical="top" wrapText="1"/>
    </xf>
    <xf numFmtId="3" fontId="4" fillId="0" borderId="43" xfId="0" applyNumberFormat="1" applyFont="1" applyBorder="1" applyAlignment="1">
      <alignment horizontal="left" vertical="top" wrapText="1"/>
    </xf>
    <xf numFmtId="3" fontId="4" fillId="0" borderId="52" xfId="0" applyNumberFormat="1" applyFont="1" applyBorder="1" applyAlignment="1">
      <alignment horizontal="left" vertical="top" wrapText="1"/>
    </xf>
    <xf numFmtId="3" fontId="4" fillId="4" borderId="43" xfId="0" applyNumberFormat="1" applyFont="1" applyFill="1" applyBorder="1" applyAlignment="1">
      <alignment horizontal="left" vertical="top" wrapText="1"/>
    </xf>
    <xf numFmtId="3" fontId="4" fillId="4" borderId="39" xfId="0" applyNumberFormat="1" applyFont="1" applyFill="1" applyBorder="1" applyAlignment="1">
      <alignment horizontal="left" vertical="top" wrapText="1"/>
    </xf>
    <xf numFmtId="3" fontId="4" fillId="0" borderId="37" xfId="0" applyNumberFormat="1" applyFont="1" applyBorder="1" applyAlignment="1">
      <alignment horizontal="center" vertical="center" wrapText="1"/>
    </xf>
    <xf numFmtId="3" fontId="4" fillId="0" borderId="35" xfId="0" applyNumberFormat="1" applyFont="1" applyBorder="1" applyAlignment="1">
      <alignment horizontal="center" vertical="center" wrapText="1"/>
    </xf>
    <xf numFmtId="3" fontId="4" fillId="0" borderId="6" xfId="0" applyNumberFormat="1" applyFont="1" applyBorder="1" applyAlignment="1">
      <alignment horizontal="center" vertical="center" wrapText="1"/>
    </xf>
    <xf numFmtId="3" fontId="4" fillId="0" borderId="42" xfId="0" applyNumberFormat="1" applyFont="1" applyBorder="1" applyAlignment="1">
      <alignment horizontal="center" vertical="center" wrapText="1"/>
    </xf>
    <xf numFmtId="3" fontId="4" fillId="0" borderId="62" xfId="0" applyNumberFormat="1" applyFont="1" applyBorder="1" applyAlignment="1">
      <alignment horizontal="center" vertical="center" wrapText="1"/>
    </xf>
    <xf numFmtId="3" fontId="1" fillId="0" borderId="17" xfId="0" applyNumberFormat="1" applyFont="1" applyBorder="1" applyAlignment="1">
      <alignment horizontal="center" vertical="center"/>
    </xf>
    <xf numFmtId="3" fontId="1" fillId="0" borderId="18" xfId="0" applyNumberFormat="1" applyFont="1" applyBorder="1" applyAlignment="1">
      <alignment horizontal="center" vertical="center"/>
    </xf>
    <xf numFmtId="3" fontId="1" fillId="0" borderId="19" xfId="0" applyNumberFormat="1" applyFont="1" applyBorder="1" applyAlignment="1">
      <alignment horizontal="center" vertical="center"/>
    </xf>
    <xf numFmtId="3" fontId="3" fillId="6" borderId="27" xfId="0" applyNumberFormat="1" applyFont="1" applyFill="1" applyBorder="1" applyAlignment="1">
      <alignment horizontal="left" vertical="top" wrapText="1"/>
    </xf>
    <xf numFmtId="3" fontId="3" fillId="6" borderId="28" xfId="0" applyNumberFormat="1" applyFont="1" applyFill="1" applyBorder="1" applyAlignment="1">
      <alignment horizontal="left" vertical="top" wrapText="1"/>
    </xf>
    <xf numFmtId="3" fontId="3" fillId="6" borderId="29" xfId="0" applyNumberFormat="1" applyFont="1" applyFill="1" applyBorder="1" applyAlignment="1">
      <alignment horizontal="left" vertical="top" wrapText="1"/>
    </xf>
    <xf numFmtId="3" fontId="5" fillId="8" borderId="42" xfId="0" applyNumberFormat="1" applyFont="1" applyFill="1" applyBorder="1" applyAlignment="1">
      <alignment horizontal="left" vertical="top" wrapText="1"/>
    </xf>
    <xf numFmtId="3" fontId="5" fillId="8" borderId="31" xfId="0" applyNumberFormat="1" applyFont="1" applyFill="1" applyBorder="1" applyAlignment="1">
      <alignment horizontal="left" vertical="top" wrapText="1"/>
    </xf>
    <xf numFmtId="3" fontId="5" fillId="8" borderId="32" xfId="0" applyNumberFormat="1" applyFont="1" applyFill="1" applyBorder="1" applyAlignment="1">
      <alignment horizontal="left" vertical="top" wrapText="1"/>
    </xf>
    <xf numFmtId="3" fontId="3" fillId="7" borderId="18" xfId="0" applyNumberFormat="1" applyFont="1" applyFill="1" applyBorder="1" applyAlignment="1">
      <alignment horizontal="left" vertical="top"/>
    </xf>
    <xf numFmtId="3" fontId="3" fillId="7" borderId="19" xfId="0" applyNumberFormat="1" applyFont="1" applyFill="1" applyBorder="1" applyAlignment="1">
      <alignment horizontal="left" vertical="top"/>
    </xf>
    <xf numFmtId="3" fontId="1" fillId="0" borderId="61" xfId="0" applyNumberFormat="1" applyFont="1" applyBorder="1" applyAlignment="1">
      <alignment horizontal="center" vertical="center" textRotation="90" wrapText="1"/>
    </xf>
    <xf numFmtId="3" fontId="1" fillId="0" borderId="54" xfId="0" applyNumberFormat="1" applyFont="1" applyBorder="1" applyAlignment="1">
      <alignment horizontal="center" vertical="center" textRotation="90" wrapText="1"/>
    </xf>
    <xf numFmtId="3" fontId="1" fillId="0" borderId="60" xfId="0" applyNumberFormat="1" applyFont="1" applyBorder="1" applyAlignment="1">
      <alignment horizontal="center" vertical="center" textRotation="90" wrapText="1"/>
    </xf>
    <xf numFmtId="3" fontId="4" fillId="0" borderId="37" xfId="0" applyNumberFormat="1" applyFont="1" applyBorder="1" applyAlignment="1">
      <alignment horizontal="center" vertical="center" textRotation="90" wrapText="1"/>
    </xf>
    <xf numFmtId="3" fontId="4" fillId="0" borderId="41" xfId="0" applyNumberFormat="1" applyFont="1" applyBorder="1" applyAlignment="1">
      <alignment horizontal="center" vertical="center" textRotation="90" wrapText="1"/>
    </xf>
    <xf numFmtId="3" fontId="4" fillId="0" borderId="62" xfId="0" applyNumberFormat="1" applyFont="1" applyBorder="1" applyAlignment="1">
      <alignment horizontal="center" vertical="center" textRotation="90" wrapText="1"/>
    </xf>
    <xf numFmtId="164" fontId="1" fillId="0" borderId="37" xfId="0" applyNumberFormat="1" applyFont="1" applyBorder="1" applyAlignment="1">
      <alignment horizontal="center" vertical="center" textRotation="90" wrapText="1"/>
    </xf>
    <xf numFmtId="164" fontId="1" fillId="0" borderId="41" xfId="0" applyNumberFormat="1" applyFont="1" applyBorder="1" applyAlignment="1">
      <alignment horizontal="center" vertical="center" textRotation="90" wrapText="1"/>
    </xf>
    <xf numFmtId="164" fontId="1" fillId="0" borderId="4" xfId="0" applyNumberFormat="1" applyFont="1" applyBorder="1" applyAlignment="1">
      <alignment horizontal="center" vertical="center" textRotation="90" wrapText="1"/>
    </xf>
    <xf numFmtId="164" fontId="1" fillId="0" borderId="13" xfId="0" applyNumberFormat="1" applyFont="1" applyBorder="1" applyAlignment="1">
      <alignment horizontal="center" vertical="center" textRotation="90" wrapText="1"/>
    </xf>
    <xf numFmtId="164" fontId="1" fillId="0" borderId="22" xfId="0" applyNumberFormat="1" applyFont="1" applyBorder="1" applyAlignment="1">
      <alignment horizontal="center" vertical="center" textRotation="90" wrapText="1"/>
    </xf>
    <xf numFmtId="164" fontId="1" fillId="0" borderId="6" xfId="0" applyNumberFormat="1" applyFont="1" applyBorder="1" applyAlignment="1">
      <alignment horizontal="center" vertical="center" textRotation="90" wrapText="1"/>
    </xf>
    <xf numFmtId="164" fontId="1" fillId="0" borderId="15" xfId="0" applyNumberFormat="1" applyFont="1" applyBorder="1" applyAlignment="1">
      <alignment horizontal="center" vertical="center" textRotation="90" wrapText="1"/>
    </xf>
    <xf numFmtId="3" fontId="1" fillId="3" borderId="16" xfId="0" applyNumberFormat="1" applyFont="1" applyFill="1" applyBorder="1" applyAlignment="1">
      <alignment horizontal="left" vertical="top" wrapText="1"/>
    </xf>
    <xf numFmtId="3" fontId="1" fillId="3" borderId="48" xfId="0" applyNumberFormat="1" applyFont="1" applyFill="1" applyBorder="1" applyAlignment="1">
      <alignment horizontal="left" vertical="top" wrapText="1"/>
    </xf>
    <xf numFmtId="3" fontId="4" fillId="3" borderId="0" xfId="0" applyNumberFormat="1" applyFont="1" applyFill="1" applyBorder="1" applyAlignment="1">
      <alignment horizontal="center" vertical="top" wrapText="1"/>
    </xf>
    <xf numFmtId="3" fontId="4" fillId="3" borderId="51" xfId="0" applyNumberFormat="1" applyFont="1" applyFill="1" applyBorder="1" applyAlignment="1">
      <alignment horizontal="center" vertical="top" wrapText="1"/>
    </xf>
    <xf numFmtId="3" fontId="4" fillId="3" borderId="41" xfId="0" applyNumberFormat="1" applyFont="1" applyFill="1" applyBorder="1" applyAlignment="1">
      <alignment horizontal="left" vertical="top" wrapText="1"/>
    </xf>
    <xf numFmtId="3" fontId="1" fillId="3" borderId="39" xfId="0" applyNumberFormat="1" applyFont="1" applyFill="1" applyBorder="1" applyAlignment="1">
      <alignment horizontal="center" vertical="center" textRotation="90" wrapText="1"/>
    </xf>
    <xf numFmtId="3" fontId="1" fillId="3" borderId="52" xfId="0" applyNumberFormat="1" applyFont="1" applyFill="1" applyBorder="1" applyAlignment="1">
      <alignment horizontal="center" vertical="center" textRotation="90" wrapText="1"/>
    </xf>
    <xf numFmtId="3" fontId="4" fillId="0" borderId="39" xfId="0" applyNumberFormat="1" applyFont="1" applyFill="1" applyBorder="1" applyAlignment="1">
      <alignment horizontal="left" vertical="top" wrapText="1"/>
    </xf>
    <xf numFmtId="3" fontId="3" fillId="7" borderId="39" xfId="0" applyNumberFormat="1" applyFont="1" applyFill="1" applyBorder="1" applyAlignment="1">
      <alignment horizontal="center" vertical="top"/>
    </xf>
    <xf numFmtId="3" fontId="3" fillId="2" borderId="13" xfId="0" applyNumberFormat="1" applyFont="1" applyFill="1" applyBorder="1" applyAlignment="1">
      <alignment horizontal="center" vertical="top"/>
    </xf>
    <xf numFmtId="3" fontId="4" fillId="3" borderId="42" xfId="0" applyNumberFormat="1" applyFont="1" applyFill="1" applyBorder="1" applyAlignment="1">
      <alignment horizontal="left" vertical="top" wrapText="1"/>
    </xf>
    <xf numFmtId="3" fontId="4" fillId="3" borderId="49" xfId="0" applyNumberFormat="1" applyFont="1" applyFill="1" applyBorder="1" applyAlignment="1">
      <alignment horizontal="left" vertical="top" wrapText="1"/>
    </xf>
    <xf numFmtId="3" fontId="1" fillId="3" borderId="43" xfId="0" applyNumberFormat="1" applyFont="1" applyFill="1" applyBorder="1" applyAlignment="1">
      <alignment horizontal="left" vertical="center" textRotation="90" wrapText="1"/>
    </xf>
    <xf numFmtId="3" fontId="1" fillId="3" borderId="52" xfId="0" applyNumberFormat="1" applyFont="1" applyFill="1" applyBorder="1" applyAlignment="1">
      <alignment horizontal="left" vertical="center" textRotation="90" wrapText="1"/>
    </xf>
    <xf numFmtId="3" fontId="4" fillId="0" borderId="41" xfId="0" applyNumberFormat="1" applyFont="1" applyFill="1" applyBorder="1" applyAlignment="1">
      <alignment horizontal="center" vertical="center" textRotation="90" wrapText="1"/>
    </xf>
    <xf numFmtId="3" fontId="3" fillId="0" borderId="54" xfId="0" applyNumberFormat="1" applyFont="1" applyBorder="1" applyAlignment="1">
      <alignment horizontal="center" vertical="top"/>
    </xf>
    <xf numFmtId="3" fontId="1" fillId="3" borderId="43" xfId="0" applyNumberFormat="1" applyFont="1" applyFill="1" applyBorder="1" applyAlignment="1">
      <alignment horizontal="left" vertical="top" wrapText="1"/>
    </xf>
    <xf numFmtId="3" fontId="1" fillId="3" borderId="39" xfId="0" applyNumberFormat="1" applyFont="1" applyFill="1" applyBorder="1" applyAlignment="1">
      <alignment horizontal="left" vertical="top" wrapText="1"/>
    </xf>
    <xf numFmtId="3" fontId="4" fillId="0" borderId="49" xfId="0" applyNumberFormat="1" applyFont="1" applyFill="1" applyBorder="1" applyAlignment="1">
      <alignment horizontal="center" vertical="center" textRotation="90" wrapText="1"/>
    </xf>
    <xf numFmtId="3" fontId="4" fillId="3" borderId="39" xfId="0" applyNumberFormat="1" applyFont="1" applyFill="1" applyBorder="1" applyAlignment="1">
      <alignment horizontal="left" vertical="top" wrapText="1"/>
    </xf>
    <xf numFmtId="3" fontId="1" fillId="3" borderId="52" xfId="0" applyNumberFormat="1" applyFont="1" applyFill="1" applyBorder="1" applyAlignment="1">
      <alignment horizontal="left" vertical="top" wrapText="1"/>
    </xf>
    <xf numFmtId="3" fontId="4" fillId="3" borderId="7" xfId="0" applyNumberFormat="1" applyFont="1" applyFill="1" applyBorder="1" applyAlignment="1">
      <alignment horizontal="left" vertical="top" wrapText="1"/>
    </xf>
    <xf numFmtId="3" fontId="4" fillId="3" borderId="25" xfId="0" applyNumberFormat="1" applyFont="1" applyFill="1" applyBorder="1" applyAlignment="1">
      <alignment horizontal="left" vertical="top" wrapText="1"/>
    </xf>
    <xf numFmtId="3" fontId="4" fillId="0" borderId="36" xfId="0" applyNumberFormat="1" applyFont="1" applyFill="1" applyBorder="1" applyAlignment="1">
      <alignment vertical="top" wrapText="1"/>
    </xf>
    <xf numFmtId="3" fontId="2" fillId="0" borderId="59" xfId="0" applyNumberFormat="1" applyFont="1" applyFill="1" applyBorder="1" applyAlignment="1">
      <alignment vertical="top" wrapText="1"/>
    </xf>
    <xf numFmtId="3" fontId="3" fillId="7" borderId="36" xfId="0" applyNumberFormat="1" applyFont="1" applyFill="1" applyBorder="1" applyAlignment="1">
      <alignment horizontal="center" vertical="top"/>
    </xf>
    <xf numFmtId="3" fontId="3" fillId="7" borderId="59" xfId="0" applyNumberFormat="1" applyFont="1" applyFill="1" applyBorder="1" applyAlignment="1">
      <alignment horizontal="center" vertical="top"/>
    </xf>
    <xf numFmtId="3" fontId="3" fillId="2" borderId="4" xfId="0" applyNumberFormat="1" applyFont="1" applyFill="1" applyBorder="1" applyAlignment="1">
      <alignment horizontal="center" vertical="top"/>
    </xf>
    <xf numFmtId="3" fontId="3" fillId="2" borderId="22" xfId="0" applyNumberFormat="1" applyFont="1" applyFill="1" applyBorder="1" applyAlignment="1">
      <alignment horizontal="center" vertical="top"/>
    </xf>
    <xf numFmtId="49" fontId="3" fillId="0" borderId="4" xfId="0" applyNumberFormat="1" applyFont="1" applyBorder="1" applyAlignment="1">
      <alignment horizontal="center" vertical="top"/>
    </xf>
    <xf numFmtId="49" fontId="3" fillId="0" borderId="22" xfId="0" applyNumberFormat="1" applyFont="1" applyBorder="1" applyAlignment="1">
      <alignment horizontal="center" vertical="top"/>
    </xf>
    <xf numFmtId="3" fontId="4" fillId="0" borderId="59" xfId="0" applyNumberFormat="1" applyFont="1" applyFill="1" applyBorder="1" applyAlignment="1">
      <alignment horizontal="left" vertical="top" wrapText="1"/>
    </xf>
    <xf numFmtId="3" fontId="4" fillId="3" borderId="16" xfId="0" applyNumberFormat="1" applyFont="1" applyFill="1" applyBorder="1" applyAlignment="1">
      <alignment horizontal="left" vertical="top" wrapText="1"/>
    </xf>
    <xf numFmtId="3" fontId="6" fillId="5" borderId="55" xfId="0" applyNumberFormat="1" applyFont="1" applyFill="1" applyBorder="1" applyAlignment="1">
      <alignment horizontal="right" vertical="top" wrapText="1"/>
    </xf>
    <xf numFmtId="3" fontId="6" fillId="5" borderId="56" xfId="0" applyNumberFormat="1" applyFont="1" applyFill="1" applyBorder="1" applyAlignment="1">
      <alignment horizontal="right" vertical="top" wrapText="1"/>
    </xf>
    <xf numFmtId="49" fontId="3" fillId="0" borderId="13" xfId="0" applyNumberFormat="1" applyFont="1" applyBorder="1" applyAlignment="1">
      <alignment horizontal="center" vertical="top" wrapText="1"/>
    </xf>
    <xf numFmtId="49" fontId="3" fillId="0" borderId="22" xfId="0" applyNumberFormat="1" applyFont="1" applyBorder="1" applyAlignment="1">
      <alignment horizontal="center" vertical="top" wrapText="1"/>
    </xf>
    <xf numFmtId="3" fontId="4" fillId="0" borderId="41" xfId="0" applyNumberFormat="1" applyFont="1" applyFill="1" applyBorder="1" applyAlignment="1">
      <alignment horizontal="center" vertical="top" wrapText="1"/>
    </xf>
    <xf numFmtId="3" fontId="4" fillId="0" borderId="62" xfId="0" applyNumberFormat="1" applyFont="1" applyFill="1" applyBorder="1" applyAlignment="1">
      <alignment horizontal="center" vertical="top" wrapText="1"/>
    </xf>
    <xf numFmtId="3" fontId="3" fillId="0" borderId="54" xfId="0" applyNumberFormat="1" applyFont="1" applyFill="1" applyBorder="1" applyAlignment="1">
      <alignment horizontal="center" vertical="top" wrapText="1"/>
    </xf>
    <xf numFmtId="3" fontId="3" fillId="0" borderId="60" xfId="0" applyNumberFormat="1" applyFont="1" applyFill="1" applyBorder="1" applyAlignment="1">
      <alignment horizontal="center" vertical="top" wrapText="1"/>
    </xf>
    <xf numFmtId="3" fontId="3" fillId="2" borderId="9" xfId="0" applyNumberFormat="1" applyFont="1" applyFill="1" applyBorder="1" applyAlignment="1">
      <alignment horizontal="left" vertical="top"/>
    </xf>
    <xf numFmtId="3" fontId="3" fillId="2" borderId="35" xfId="0" applyNumberFormat="1" applyFont="1" applyFill="1" applyBorder="1" applyAlignment="1">
      <alignment horizontal="left" vertical="top"/>
    </xf>
    <xf numFmtId="3" fontId="3" fillId="2" borderId="10" xfId="0" applyNumberFormat="1" applyFont="1" applyFill="1" applyBorder="1" applyAlignment="1">
      <alignment horizontal="left" vertical="top"/>
    </xf>
    <xf numFmtId="3" fontId="1" fillId="0" borderId="79" xfId="0" applyNumberFormat="1" applyFont="1" applyFill="1" applyBorder="1" applyAlignment="1">
      <alignment horizontal="center" vertical="center" textRotation="90" wrapText="1"/>
    </xf>
    <xf numFmtId="3" fontId="1" fillId="0" borderId="77" xfId="0" applyNumberFormat="1" applyFont="1" applyFill="1" applyBorder="1" applyAlignment="1">
      <alignment horizontal="center" vertical="center" textRotation="90" wrapText="1"/>
    </xf>
    <xf numFmtId="3" fontId="1" fillId="3" borderId="7" xfId="0" applyNumberFormat="1" applyFont="1" applyFill="1" applyBorder="1" applyAlignment="1">
      <alignment horizontal="left" vertical="top" wrapText="1"/>
    </xf>
    <xf numFmtId="3" fontId="17" fillId="3" borderId="16" xfId="0" applyNumberFormat="1" applyFont="1" applyFill="1" applyBorder="1" applyAlignment="1">
      <alignment horizontal="left" vertical="top" wrapText="1"/>
    </xf>
    <xf numFmtId="3" fontId="17" fillId="3" borderId="25" xfId="0" applyNumberFormat="1" applyFont="1" applyFill="1" applyBorder="1" applyAlignment="1">
      <alignment horizontal="left" vertical="top" wrapText="1"/>
    </xf>
    <xf numFmtId="3" fontId="1" fillId="0" borderId="43" xfId="0" applyNumberFormat="1" applyFont="1" applyFill="1" applyBorder="1" applyAlignment="1">
      <alignment horizontal="left" vertical="top" wrapText="1"/>
    </xf>
    <xf numFmtId="3" fontId="1" fillId="0" borderId="59" xfId="0" applyNumberFormat="1" applyFont="1" applyFill="1" applyBorder="1" applyAlignment="1">
      <alignment horizontal="left" vertical="top" wrapText="1"/>
    </xf>
    <xf numFmtId="49" fontId="3" fillId="0" borderId="13" xfId="0" applyNumberFormat="1" applyFont="1" applyBorder="1" applyAlignment="1">
      <alignment horizontal="center" vertical="top"/>
    </xf>
    <xf numFmtId="0" fontId="10" fillId="3" borderId="43" xfId="0" applyFont="1" applyFill="1" applyBorder="1" applyAlignment="1">
      <alignment horizontal="left" vertical="top" wrapText="1"/>
    </xf>
    <xf numFmtId="0" fontId="10" fillId="3" borderId="59" xfId="0" applyFont="1" applyFill="1" applyBorder="1" applyAlignment="1">
      <alignment horizontal="left" vertical="top" wrapText="1"/>
    </xf>
    <xf numFmtId="3" fontId="3" fillId="2" borderId="63" xfId="0" applyNumberFormat="1" applyFont="1" applyFill="1" applyBorder="1" applyAlignment="1">
      <alignment horizontal="right" vertical="top"/>
    </xf>
    <xf numFmtId="3" fontId="4" fillId="2" borderId="34" xfId="0" applyNumberFormat="1" applyFont="1" applyFill="1" applyBorder="1" applyAlignment="1">
      <alignment horizontal="right" vertical="top"/>
    </xf>
    <xf numFmtId="3" fontId="4" fillId="2" borderId="64" xfId="0" applyNumberFormat="1" applyFont="1" applyFill="1" applyBorder="1" applyAlignment="1">
      <alignment horizontal="right" vertical="top"/>
    </xf>
    <xf numFmtId="3" fontId="4" fillId="2" borderId="8" xfId="0" applyNumberFormat="1" applyFont="1" applyFill="1" applyBorder="1" applyAlignment="1">
      <alignment horizontal="center" vertical="top"/>
    </xf>
    <xf numFmtId="3" fontId="4" fillId="2" borderId="9" xfId="0" applyNumberFormat="1" applyFont="1" applyFill="1" applyBorder="1" applyAlignment="1">
      <alignment horizontal="center" vertical="top"/>
    </xf>
    <xf numFmtId="3" fontId="4" fillId="2" borderId="10" xfId="0" applyNumberFormat="1" applyFont="1" applyFill="1" applyBorder="1" applyAlignment="1">
      <alignment horizontal="center" vertical="top"/>
    </xf>
    <xf numFmtId="3" fontId="4" fillId="0" borderId="11" xfId="0" applyNumberFormat="1" applyFont="1" applyFill="1" applyBorder="1" applyAlignment="1">
      <alignment horizontal="left" vertical="top" wrapText="1"/>
    </xf>
    <xf numFmtId="0" fontId="15" fillId="0" borderId="20" xfId="0" applyFont="1" applyBorder="1" applyAlignment="1">
      <alignment horizontal="left" vertical="top" wrapText="1"/>
    </xf>
    <xf numFmtId="49" fontId="3" fillId="7" borderId="39" xfId="0" applyNumberFormat="1" applyFont="1" applyFill="1" applyBorder="1" applyAlignment="1">
      <alignment horizontal="center" vertical="top"/>
    </xf>
    <xf numFmtId="49" fontId="3" fillId="2" borderId="13" xfId="0" applyNumberFormat="1" applyFont="1" applyFill="1" applyBorder="1" applyAlignment="1">
      <alignment horizontal="center" vertical="top"/>
    </xf>
    <xf numFmtId="49" fontId="3" fillId="0" borderId="14" xfId="0" applyNumberFormat="1" applyFont="1" applyBorder="1" applyAlignment="1">
      <alignment horizontal="center" vertical="top"/>
    </xf>
    <xf numFmtId="3" fontId="37" fillId="3" borderId="16" xfId="0" applyNumberFormat="1" applyFont="1" applyFill="1" applyBorder="1" applyAlignment="1">
      <alignment horizontal="left" vertical="top" wrapText="1"/>
    </xf>
    <xf numFmtId="3" fontId="1" fillId="0" borderId="77" xfId="0" applyNumberFormat="1" applyFont="1" applyFill="1" applyBorder="1" applyAlignment="1">
      <alignment horizontal="center" vertical="top" textRotation="90" wrapText="1"/>
    </xf>
    <xf numFmtId="3" fontId="3" fillId="0" borderId="14" xfId="0" applyNumberFormat="1" applyFont="1" applyBorder="1" applyAlignment="1">
      <alignment horizontal="center" vertical="top"/>
    </xf>
    <xf numFmtId="0" fontId="1" fillId="3" borderId="39" xfId="0" applyFont="1" applyFill="1" applyBorder="1" applyAlignment="1">
      <alignment horizontal="left" vertical="top" wrapText="1"/>
    </xf>
    <xf numFmtId="0" fontId="1" fillId="3" borderId="52" xfId="0" applyFont="1" applyFill="1" applyBorder="1" applyAlignment="1">
      <alignment horizontal="left" vertical="top" wrapText="1"/>
    </xf>
    <xf numFmtId="3" fontId="4" fillId="0" borderId="43" xfId="0" applyNumberFormat="1" applyFont="1" applyFill="1" applyBorder="1" applyAlignment="1">
      <alignment horizontal="left" vertical="top" wrapText="1"/>
    </xf>
    <xf numFmtId="3" fontId="6" fillId="5" borderId="62" xfId="0" applyNumberFormat="1" applyFont="1" applyFill="1" applyBorder="1" applyAlignment="1">
      <alignment horizontal="right" vertical="top" wrapText="1"/>
    </xf>
    <xf numFmtId="3" fontId="6" fillId="5" borderId="1" xfId="0" applyNumberFormat="1" applyFont="1" applyFill="1" applyBorder="1" applyAlignment="1">
      <alignment horizontal="right" vertical="top" wrapText="1"/>
    </xf>
    <xf numFmtId="3" fontId="6" fillId="7" borderId="36" xfId="0" applyNumberFormat="1" applyFont="1" applyFill="1" applyBorder="1" applyAlignment="1">
      <alignment horizontal="center" vertical="top"/>
    </xf>
    <xf numFmtId="3" fontId="6" fillId="7" borderId="59" xfId="0" applyNumberFormat="1" applyFont="1" applyFill="1" applyBorder="1" applyAlignment="1">
      <alignment horizontal="center" vertical="top"/>
    </xf>
    <xf numFmtId="3" fontId="6" fillId="2" borderId="4" xfId="0" applyNumberFormat="1" applyFont="1" applyFill="1" applyBorder="1" applyAlignment="1">
      <alignment horizontal="center" vertical="top"/>
    </xf>
    <xf numFmtId="3" fontId="6" fillId="2" borderId="22" xfId="0" applyNumberFormat="1" applyFont="1" applyFill="1" applyBorder="1" applyAlignment="1">
      <alignment horizontal="center" vertical="top"/>
    </xf>
    <xf numFmtId="49" fontId="6" fillId="0" borderId="4" xfId="0" applyNumberFormat="1" applyFont="1" applyBorder="1" applyAlignment="1">
      <alignment horizontal="center" vertical="top"/>
    </xf>
    <xf numFmtId="49" fontId="6" fillId="0" borderId="22" xfId="0" applyNumberFormat="1" applyFont="1" applyBorder="1" applyAlignment="1">
      <alignment horizontal="center" vertical="top"/>
    </xf>
    <xf numFmtId="3" fontId="1" fillId="0" borderId="7" xfId="0" applyNumberFormat="1" applyFont="1" applyFill="1" applyBorder="1" applyAlignment="1">
      <alignment horizontal="left" vertical="top" wrapText="1"/>
    </xf>
    <xf numFmtId="3" fontId="1" fillId="0" borderId="25" xfId="0" applyNumberFormat="1" applyFont="1" applyFill="1" applyBorder="1" applyAlignment="1">
      <alignment horizontal="left" vertical="top" wrapText="1"/>
    </xf>
    <xf numFmtId="3" fontId="1" fillId="0" borderId="37" xfId="0" applyNumberFormat="1" applyFont="1" applyFill="1" applyBorder="1" applyAlignment="1">
      <alignment horizontal="center" vertical="center" textRotation="90" wrapText="1"/>
    </xf>
    <xf numFmtId="3" fontId="1" fillId="0" borderId="62" xfId="0" applyNumberFormat="1" applyFont="1" applyFill="1" applyBorder="1" applyAlignment="1">
      <alignment horizontal="center" vertical="center" textRotation="90" wrapText="1"/>
    </xf>
    <xf numFmtId="3" fontId="6" fillId="0" borderId="61" xfId="0" applyNumberFormat="1" applyFont="1" applyBorder="1" applyAlignment="1">
      <alignment horizontal="center" vertical="top"/>
    </xf>
    <xf numFmtId="3" fontId="6" fillId="0" borderId="60" xfId="0" applyNumberFormat="1" applyFont="1" applyBorder="1" applyAlignment="1">
      <alignment horizontal="center" vertical="top"/>
    </xf>
    <xf numFmtId="3" fontId="4" fillId="3" borderId="16" xfId="0" applyNumberFormat="1" applyFont="1" applyFill="1" applyBorder="1" applyAlignment="1">
      <alignment vertical="top" wrapText="1"/>
    </xf>
    <xf numFmtId="0" fontId="4" fillId="3" borderId="43" xfId="0" applyFont="1" applyFill="1" applyBorder="1" applyAlignment="1">
      <alignment horizontal="left" vertical="top" wrapText="1"/>
    </xf>
    <xf numFmtId="0" fontId="4" fillId="3" borderId="59" xfId="0" applyFont="1" applyFill="1" applyBorder="1" applyAlignment="1">
      <alignment horizontal="left" vertical="top" wrapText="1"/>
    </xf>
    <xf numFmtId="0" fontId="4" fillId="0" borderId="39" xfId="0" applyFont="1" applyFill="1" applyBorder="1" applyAlignment="1">
      <alignment horizontal="left" vertical="top" wrapText="1"/>
    </xf>
    <xf numFmtId="3" fontId="1" fillId="0" borderId="36" xfId="0" applyNumberFormat="1" applyFont="1" applyFill="1" applyBorder="1" applyAlignment="1">
      <alignment horizontal="left" vertical="top" wrapText="1"/>
    </xf>
    <xf numFmtId="3" fontId="1" fillId="0" borderId="39" xfId="0" applyNumberFormat="1" applyFont="1" applyFill="1" applyBorder="1" applyAlignment="1">
      <alignment horizontal="left" vertical="top" wrapText="1"/>
    </xf>
    <xf numFmtId="3" fontId="3" fillId="3" borderId="7" xfId="0" applyNumberFormat="1" applyFont="1" applyFill="1" applyBorder="1" applyAlignment="1">
      <alignment horizontal="left" vertical="top" wrapText="1"/>
    </xf>
    <xf numFmtId="3" fontId="3" fillId="3" borderId="48" xfId="0" applyNumberFormat="1" applyFont="1" applyFill="1" applyBorder="1" applyAlignment="1">
      <alignment horizontal="left" vertical="top" wrapText="1"/>
    </xf>
    <xf numFmtId="0" fontId="4" fillId="3" borderId="40" xfId="0" applyFont="1" applyFill="1" applyBorder="1" applyAlignment="1">
      <alignment horizontal="left" vertical="top" wrapText="1"/>
    </xf>
    <xf numFmtId="0" fontId="4" fillId="3" borderId="25" xfId="0" applyFont="1" applyFill="1" applyBorder="1" applyAlignment="1">
      <alignment horizontal="left" vertical="top" wrapText="1"/>
    </xf>
    <xf numFmtId="0" fontId="4" fillId="3" borderId="39" xfId="0" applyFont="1" applyFill="1" applyBorder="1" applyAlignment="1">
      <alignment horizontal="left" vertical="top" wrapText="1"/>
    </xf>
    <xf numFmtId="3" fontId="3" fillId="0" borderId="7" xfId="0" applyNumberFormat="1" applyFont="1" applyBorder="1" applyAlignment="1">
      <alignment horizontal="left" vertical="top" wrapText="1"/>
    </xf>
    <xf numFmtId="3" fontId="3" fillId="0" borderId="16" xfId="0" applyNumberFormat="1" applyFont="1" applyBorder="1" applyAlignment="1">
      <alignment horizontal="left" vertical="top" wrapText="1"/>
    </xf>
    <xf numFmtId="3" fontId="4" fillId="0" borderId="36" xfId="0" applyNumberFormat="1" applyFont="1" applyFill="1" applyBorder="1" applyAlignment="1">
      <alignment horizontal="center" vertical="center" textRotation="90" wrapText="1"/>
    </xf>
    <xf numFmtId="3" fontId="4" fillId="0" borderId="39" xfId="0" applyNumberFormat="1" applyFont="1" applyFill="1" applyBorder="1" applyAlignment="1">
      <alignment horizontal="center" vertical="center" textRotation="90" wrapText="1"/>
    </xf>
    <xf numFmtId="49" fontId="3" fillId="7" borderId="36" xfId="0" applyNumberFormat="1" applyFont="1" applyFill="1" applyBorder="1" applyAlignment="1">
      <alignment horizontal="center" vertical="top"/>
    </xf>
    <xf numFmtId="49" fontId="3" fillId="7" borderId="59" xfId="0" applyNumberFormat="1" applyFont="1" applyFill="1" applyBorder="1" applyAlignment="1">
      <alignment horizontal="center" vertical="top"/>
    </xf>
    <xf numFmtId="49" fontId="3" fillId="2" borderId="4" xfId="0" applyNumberFormat="1" applyFont="1" applyFill="1" applyBorder="1" applyAlignment="1">
      <alignment horizontal="center" vertical="top"/>
    </xf>
    <xf numFmtId="49" fontId="3" fillId="2" borderId="22" xfId="0" applyNumberFormat="1" applyFont="1" applyFill="1" applyBorder="1" applyAlignment="1">
      <alignment horizontal="center" vertical="top"/>
    </xf>
    <xf numFmtId="49" fontId="3" fillId="0" borderId="61" xfId="0" applyNumberFormat="1" applyFont="1" applyBorder="1" applyAlignment="1">
      <alignment horizontal="center" vertical="top"/>
    </xf>
    <xf numFmtId="49" fontId="3" fillId="0" borderId="54" xfId="0" applyNumberFormat="1" applyFont="1" applyBorder="1" applyAlignment="1">
      <alignment horizontal="center" vertical="top"/>
    </xf>
    <xf numFmtId="49" fontId="3" fillId="0" borderId="60" xfId="0" applyNumberFormat="1" applyFont="1" applyBorder="1" applyAlignment="1">
      <alignment horizontal="center" vertical="top"/>
    </xf>
    <xf numFmtId="3" fontId="1" fillId="3" borderId="37" xfId="0" applyNumberFormat="1" applyFont="1" applyFill="1" applyBorder="1" applyAlignment="1">
      <alignment horizontal="left" vertical="top" wrapText="1"/>
    </xf>
    <xf numFmtId="3" fontId="1" fillId="3" borderId="41" xfId="0" applyNumberFormat="1" applyFont="1" applyFill="1" applyBorder="1" applyAlignment="1">
      <alignment horizontal="left" vertical="top" wrapText="1"/>
    </xf>
    <xf numFmtId="3" fontId="1" fillId="3" borderId="62" xfId="0" applyNumberFormat="1" applyFont="1" applyFill="1" applyBorder="1" applyAlignment="1">
      <alignment horizontal="left" vertical="top" wrapText="1"/>
    </xf>
    <xf numFmtId="3" fontId="1" fillId="0" borderId="36" xfId="0" applyNumberFormat="1" applyFont="1" applyFill="1" applyBorder="1" applyAlignment="1">
      <alignment horizontal="center" vertical="top" textRotation="90" wrapText="1"/>
    </xf>
    <xf numFmtId="3" fontId="1" fillId="0" borderId="39" xfId="0" applyNumberFormat="1" applyFont="1" applyFill="1" applyBorder="1" applyAlignment="1">
      <alignment horizontal="center" vertical="top" textRotation="90" wrapText="1"/>
    </xf>
    <xf numFmtId="3" fontId="1" fillId="0" borderId="59" xfId="0" applyNumberFormat="1" applyFont="1" applyFill="1" applyBorder="1" applyAlignment="1">
      <alignment horizontal="center" vertical="top" textRotation="90" wrapText="1"/>
    </xf>
    <xf numFmtId="3" fontId="3" fillId="0" borderId="61" xfId="0" applyNumberFormat="1" applyFont="1" applyBorder="1" applyAlignment="1">
      <alignment horizontal="center" vertical="top"/>
    </xf>
    <xf numFmtId="3" fontId="3" fillId="0" borderId="60" xfId="0" applyNumberFormat="1" applyFont="1" applyBorder="1" applyAlignment="1">
      <alignment horizontal="center" vertical="top"/>
    </xf>
    <xf numFmtId="3" fontId="6" fillId="0" borderId="61" xfId="0" applyNumberFormat="1" applyFont="1" applyBorder="1" applyAlignment="1">
      <alignment horizontal="center" vertical="top" wrapText="1"/>
    </xf>
    <xf numFmtId="3" fontId="6" fillId="0" borderId="60" xfId="0" applyNumberFormat="1" applyFont="1" applyBorder="1" applyAlignment="1">
      <alignment horizontal="center" vertical="top" wrapText="1"/>
    </xf>
    <xf numFmtId="3" fontId="4" fillId="3" borderId="36" xfId="0" applyNumberFormat="1" applyFont="1" applyFill="1" applyBorder="1" applyAlignment="1">
      <alignment horizontal="left" vertical="top" wrapText="1"/>
    </xf>
    <xf numFmtId="3" fontId="4" fillId="3" borderId="52" xfId="0" applyNumberFormat="1" applyFont="1" applyFill="1" applyBorder="1" applyAlignment="1">
      <alignment horizontal="left" vertical="top" wrapText="1"/>
    </xf>
    <xf numFmtId="3" fontId="6" fillId="3" borderId="37" xfId="0" applyNumberFormat="1" applyFont="1" applyFill="1" applyBorder="1" applyAlignment="1">
      <alignment horizontal="left" vertical="top" wrapText="1"/>
    </xf>
    <xf numFmtId="3" fontId="3" fillId="5" borderId="55" xfId="0" applyNumberFormat="1" applyFont="1" applyFill="1" applyBorder="1" applyAlignment="1">
      <alignment horizontal="right" vertical="top" wrapText="1"/>
    </xf>
    <xf numFmtId="3" fontId="3" fillId="5" borderId="56" xfId="0" applyNumberFormat="1" applyFont="1" applyFill="1" applyBorder="1" applyAlignment="1">
      <alignment horizontal="right" vertical="top" wrapText="1"/>
    </xf>
    <xf numFmtId="3" fontId="4" fillId="5" borderId="55" xfId="0" applyNumberFormat="1" applyFont="1" applyFill="1" applyBorder="1" applyAlignment="1">
      <alignment horizontal="center" vertical="top"/>
    </xf>
    <xf numFmtId="3" fontId="4" fillId="5" borderId="1" xfId="0" applyNumberFormat="1" applyFont="1" applyFill="1" applyBorder="1" applyAlignment="1">
      <alignment horizontal="center" vertical="top"/>
    </xf>
    <xf numFmtId="3" fontId="4" fillId="5" borderId="24" xfId="0" applyNumberFormat="1" applyFont="1" applyFill="1" applyBorder="1" applyAlignment="1">
      <alignment horizontal="center" vertical="top"/>
    </xf>
    <xf numFmtId="3" fontId="3" fillId="2" borderId="64" xfId="0" applyNumberFormat="1" applyFont="1" applyFill="1" applyBorder="1" applyAlignment="1">
      <alignment horizontal="right" vertical="top"/>
    </xf>
    <xf numFmtId="3" fontId="3" fillId="2" borderId="9" xfId="0" applyNumberFormat="1" applyFont="1" applyFill="1" applyBorder="1" applyAlignment="1">
      <alignment horizontal="right" vertical="top"/>
    </xf>
    <xf numFmtId="3" fontId="3" fillId="2" borderId="64" xfId="0" applyNumberFormat="1" applyFont="1" applyFill="1" applyBorder="1" applyAlignment="1">
      <alignment horizontal="left" vertical="top"/>
    </xf>
    <xf numFmtId="3" fontId="3" fillId="3" borderId="40" xfId="0" applyNumberFormat="1" applyFont="1" applyFill="1" applyBorder="1" applyAlignment="1">
      <alignment horizontal="left" vertical="top" wrapText="1"/>
    </xf>
    <xf numFmtId="3" fontId="3" fillId="3" borderId="16" xfId="0" applyNumberFormat="1" applyFont="1" applyFill="1" applyBorder="1" applyAlignment="1">
      <alignment horizontal="left" vertical="top" wrapText="1"/>
    </xf>
    <xf numFmtId="3" fontId="1" fillId="3" borderId="42" xfId="0" applyNumberFormat="1" applyFont="1" applyFill="1" applyBorder="1" applyAlignment="1">
      <alignment horizontal="left" vertical="top" wrapText="1"/>
    </xf>
    <xf numFmtId="3" fontId="1" fillId="3" borderId="49" xfId="0" applyNumberFormat="1" applyFont="1" applyFill="1" applyBorder="1" applyAlignment="1">
      <alignment horizontal="left" vertical="top" wrapText="1"/>
    </xf>
    <xf numFmtId="3" fontId="6" fillId="2" borderId="9" xfId="0" applyNumberFormat="1" applyFont="1" applyFill="1" applyBorder="1" applyAlignment="1">
      <alignment horizontal="left" vertical="top"/>
    </xf>
    <xf numFmtId="3" fontId="6" fillId="2" borderId="10" xfId="0" applyNumberFormat="1" applyFont="1" applyFill="1" applyBorder="1" applyAlignment="1">
      <alignment horizontal="left" vertical="top"/>
    </xf>
    <xf numFmtId="3" fontId="4" fillId="3" borderId="40" xfId="0" applyNumberFormat="1" applyFont="1" applyFill="1" applyBorder="1" applyAlignment="1">
      <alignment horizontal="left" vertical="top" wrapText="1"/>
    </xf>
    <xf numFmtId="3" fontId="4" fillId="3" borderId="48" xfId="0" applyNumberFormat="1" applyFont="1" applyFill="1" applyBorder="1" applyAlignment="1">
      <alignment horizontal="left" vertical="top" wrapText="1"/>
    </xf>
    <xf numFmtId="3" fontId="4" fillId="3" borderId="43" xfId="0" applyNumberFormat="1" applyFont="1" applyFill="1" applyBorder="1" applyAlignment="1">
      <alignment horizontal="center" vertical="center" textRotation="90" wrapText="1"/>
    </xf>
    <xf numFmtId="3" fontId="4" fillId="3" borderId="52" xfId="0" applyNumberFormat="1" applyFont="1" applyFill="1" applyBorder="1" applyAlignment="1">
      <alignment horizontal="center" vertical="center" textRotation="90" wrapText="1"/>
    </xf>
    <xf numFmtId="3" fontId="3" fillId="4" borderId="16" xfId="0" applyNumberFormat="1" applyFont="1" applyFill="1" applyBorder="1" applyAlignment="1">
      <alignment horizontal="left" vertical="top" wrapText="1"/>
    </xf>
    <xf numFmtId="3" fontId="4" fillId="0" borderId="36" xfId="0" applyNumberFormat="1" applyFont="1" applyBorder="1" applyAlignment="1">
      <alignment horizontal="center" vertical="center" textRotation="90"/>
    </xf>
    <xf numFmtId="3" fontId="4" fillId="0" borderId="39" xfId="0" applyNumberFormat="1" applyFont="1" applyBorder="1" applyAlignment="1">
      <alignment horizontal="center" vertical="center" textRotation="90"/>
    </xf>
    <xf numFmtId="3" fontId="4" fillId="0" borderId="40" xfId="0" applyNumberFormat="1" applyFont="1" applyFill="1" applyBorder="1" applyAlignment="1">
      <alignment horizontal="left" vertical="top" wrapText="1"/>
    </xf>
    <xf numFmtId="3" fontId="4" fillId="0" borderId="48" xfId="0" applyNumberFormat="1" applyFont="1" applyFill="1" applyBorder="1" applyAlignment="1">
      <alignment horizontal="left" vertical="top" wrapText="1"/>
    </xf>
    <xf numFmtId="0" fontId="4" fillId="0" borderId="42" xfId="0" applyFont="1" applyFill="1" applyBorder="1" applyAlignment="1">
      <alignment horizontal="left" vertical="top" wrapText="1"/>
    </xf>
    <xf numFmtId="0" fontId="4" fillId="0" borderId="41" xfId="0" applyFont="1" applyFill="1" applyBorder="1" applyAlignment="1">
      <alignment horizontal="left" vertical="top" wrapText="1"/>
    </xf>
    <xf numFmtId="3" fontId="4" fillId="0" borderId="43" xfId="0" applyNumberFormat="1" applyFont="1" applyBorder="1" applyAlignment="1">
      <alignment horizontal="center" vertical="center" textRotation="90"/>
    </xf>
    <xf numFmtId="0" fontId="1" fillId="3" borderId="43" xfId="0" applyFont="1" applyFill="1" applyBorder="1" applyAlignment="1">
      <alignment horizontal="left" vertical="top" wrapText="1"/>
    </xf>
    <xf numFmtId="3" fontId="1" fillId="3" borderId="40" xfId="0" applyNumberFormat="1" applyFont="1" applyFill="1" applyBorder="1" applyAlignment="1">
      <alignment horizontal="left" vertical="top" wrapText="1"/>
    </xf>
    <xf numFmtId="3" fontId="3" fillId="7" borderId="1" xfId="0" applyNumberFormat="1" applyFont="1" applyFill="1" applyBorder="1" applyAlignment="1">
      <alignment horizontal="right" vertical="top"/>
    </xf>
    <xf numFmtId="3" fontId="4" fillId="7" borderId="8" xfId="0" applyNumberFormat="1" applyFont="1" applyFill="1" applyBorder="1" applyAlignment="1">
      <alignment horizontal="center" vertical="top"/>
    </xf>
    <xf numFmtId="3" fontId="4" fillId="7" borderId="9" xfId="0" applyNumberFormat="1" applyFont="1" applyFill="1" applyBorder="1" applyAlignment="1">
      <alignment horizontal="center" vertical="top"/>
    </xf>
    <xf numFmtId="3" fontId="4" fillId="7" borderId="10" xfId="0" applyNumberFormat="1" applyFont="1" applyFill="1" applyBorder="1" applyAlignment="1">
      <alignment horizontal="center" vertical="top"/>
    </xf>
    <xf numFmtId="3" fontId="3" fillId="8" borderId="64" xfId="0" applyNumberFormat="1" applyFont="1" applyFill="1" applyBorder="1" applyAlignment="1">
      <alignment horizontal="right" vertical="center"/>
    </xf>
    <xf numFmtId="3" fontId="3" fillId="8" borderId="9" xfId="0" applyNumberFormat="1" applyFont="1" applyFill="1" applyBorder="1" applyAlignment="1">
      <alignment horizontal="right" vertical="center"/>
    </xf>
    <xf numFmtId="3" fontId="4" fillId="8" borderId="8" xfId="0" applyNumberFormat="1" applyFont="1" applyFill="1" applyBorder="1" applyAlignment="1">
      <alignment horizontal="center" vertical="center" wrapText="1"/>
    </xf>
    <xf numFmtId="3" fontId="4" fillId="8" borderId="9" xfId="0" applyNumberFormat="1" applyFont="1" applyFill="1" applyBorder="1" applyAlignment="1">
      <alignment horizontal="center" vertical="center" wrapText="1"/>
    </xf>
    <xf numFmtId="3" fontId="4" fillId="8" borderId="10" xfId="0" applyNumberFormat="1" applyFont="1" applyFill="1" applyBorder="1" applyAlignment="1">
      <alignment horizontal="center" vertical="center" wrapText="1"/>
    </xf>
    <xf numFmtId="0" fontId="4" fillId="0" borderId="49" xfId="0" applyFont="1" applyFill="1" applyBorder="1" applyAlignment="1">
      <alignment horizontal="left" vertical="top" wrapText="1"/>
    </xf>
    <xf numFmtId="3" fontId="4" fillId="0" borderId="16" xfId="0" applyNumberFormat="1" applyFont="1" applyFill="1" applyBorder="1" applyAlignment="1">
      <alignment horizontal="left" vertical="top" wrapText="1"/>
    </xf>
    <xf numFmtId="3" fontId="4" fillId="0" borderId="25" xfId="0" applyNumberFormat="1" applyFont="1" applyFill="1" applyBorder="1" applyAlignment="1">
      <alignment horizontal="left" vertical="top" wrapText="1"/>
    </xf>
    <xf numFmtId="0" fontId="4" fillId="0" borderId="62" xfId="0" applyFont="1" applyFill="1" applyBorder="1" applyAlignment="1">
      <alignment horizontal="left" vertical="top" wrapText="1"/>
    </xf>
    <xf numFmtId="3" fontId="4" fillId="5" borderId="30" xfId="0" applyNumberFormat="1" applyFont="1" applyFill="1" applyBorder="1" applyAlignment="1">
      <alignment horizontal="left" vertical="top" wrapText="1"/>
    </xf>
    <xf numFmtId="3" fontId="4" fillId="5" borderId="18" xfId="0" applyNumberFormat="1" applyFont="1" applyFill="1" applyBorder="1" applyAlignment="1">
      <alignment horizontal="left" vertical="top" wrapText="1"/>
    </xf>
    <xf numFmtId="3" fontId="4" fillId="5" borderId="68" xfId="0" applyNumberFormat="1" applyFont="1" applyFill="1" applyBorder="1" applyAlignment="1">
      <alignment horizontal="left" vertical="top" wrapText="1"/>
    </xf>
    <xf numFmtId="3" fontId="4" fillId="0" borderId="30" xfId="0" applyNumberFormat="1" applyFont="1" applyBorder="1" applyAlignment="1">
      <alignment horizontal="left" vertical="top" wrapText="1"/>
    </xf>
    <xf numFmtId="3" fontId="4" fillId="0" borderId="18" xfId="0" applyNumberFormat="1" applyFont="1" applyBorder="1" applyAlignment="1">
      <alignment horizontal="left" vertical="top" wrapText="1"/>
    </xf>
    <xf numFmtId="3" fontId="3" fillId="0" borderId="1" xfId="0" applyNumberFormat="1" applyFont="1" applyFill="1" applyBorder="1" applyAlignment="1">
      <alignment horizontal="center" wrapText="1"/>
    </xf>
    <xf numFmtId="3" fontId="1" fillId="0" borderId="36" xfId="0" applyNumberFormat="1" applyFont="1" applyBorder="1" applyAlignment="1">
      <alignment horizontal="center" vertical="center" wrapText="1"/>
    </xf>
    <xf numFmtId="3" fontId="1" fillId="0" borderId="4" xfId="0" applyNumberFormat="1" applyFont="1" applyBorder="1" applyAlignment="1">
      <alignment horizontal="center" vertical="center" wrapText="1"/>
    </xf>
    <xf numFmtId="3" fontId="1" fillId="0" borderId="5" xfId="0" applyNumberFormat="1" applyFont="1" applyBorder="1" applyAlignment="1">
      <alignment horizontal="center" vertical="center" wrapText="1"/>
    </xf>
    <xf numFmtId="3" fontId="1" fillId="4" borderId="0" xfId="0" applyNumberFormat="1" applyFont="1" applyFill="1" applyBorder="1" applyAlignment="1">
      <alignment horizontal="center" vertical="center" wrapText="1"/>
    </xf>
    <xf numFmtId="3" fontId="3" fillId="8" borderId="33" xfId="0" applyNumberFormat="1" applyFont="1" applyFill="1" applyBorder="1" applyAlignment="1">
      <alignment horizontal="left" vertical="top" wrapText="1"/>
    </xf>
    <xf numFmtId="3" fontId="3" fillId="8" borderId="34" xfId="0" applyNumberFormat="1" applyFont="1" applyFill="1" applyBorder="1" applyAlignment="1">
      <alignment horizontal="left" vertical="top" wrapText="1"/>
    </xf>
    <xf numFmtId="3" fontId="3" fillId="8" borderId="64" xfId="0" applyNumberFormat="1" applyFont="1" applyFill="1" applyBorder="1" applyAlignment="1">
      <alignment horizontal="left" vertical="top" wrapText="1"/>
    </xf>
    <xf numFmtId="3" fontId="6" fillId="4" borderId="0" xfId="0" applyNumberFormat="1" applyFont="1" applyFill="1" applyBorder="1" applyAlignment="1">
      <alignment horizontal="center" vertical="top" wrapText="1"/>
    </xf>
    <xf numFmtId="3" fontId="4" fillId="3" borderId="50" xfId="0" applyNumberFormat="1" applyFont="1" applyFill="1" applyBorder="1" applyAlignment="1">
      <alignment horizontal="left" vertical="top" wrapText="1"/>
    </xf>
    <xf numFmtId="3" fontId="4" fillId="3" borderId="71" xfId="0" applyNumberFormat="1" applyFont="1" applyFill="1" applyBorder="1" applyAlignment="1">
      <alignment horizontal="left" vertical="top" wrapText="1"/>
    </xf>
    <xf numFmtId="164" fontId="1" fillId="4" borderId="0" xfId="0" applyNumberFormat="1" applyFont="1" applyFill="1" applyBorder="1" applyAlignment="1">
      <alignment horizontal="center" vertical="top" wrapText="1"/>
    </xf>
    <xf numFmtId="3" fontId="3" fillId="5" borderId="27" xfId="0" applyNumberFormat="1" applyFont="1" applyFill="1" applyBorder="1" applyAlignment="1">
      <alignment horizontal="right" vertical="top" wrapText="1"/>
    </xf>
    <xf numFmtId="3" fontId="3" fillId="5" borderId="28" xfId="0" applyNumberFormat="1" applyFont="1" applyFill="1" applyBorder="1" applyAlignment="1">
      <alignment horizontal="right" vertical="top" wrapText="1"/>
    </xf>
    <xf numFmtId="3" fontId="3" fillId="5" borderId="29" xfId="0" applyNumberFormat="1" applyFont="1" applyFill="1" applyBorder="1" applyAlignment="1">
      <alignment horizontal="right" vertical="top" wrapText="1"/>
    </xf>
    <xf numFmtId="3" fontId="4" fillId="5" borderId="11" xfId="0" applyNumberFormat="1" applyFont="1" applyFill="1" applyBorder="1" applyAlignment="1">
      <alignment horizontal="left" vertical="top" wrapText="1"/>
    </xf>
    <xf numFmtId="3" fontId="4" fillId="5" borderId="12" xfId="0" applyNumberFormat="1" applyFont="1" applyFill="1" applyBorder="1" applyAlignment="1">
      <alignment horizontal="left" vertical="top" wrapText="1"/>
    </xf>
    <xf numFmtId="3" fontId="4" fillId="5" borderId="17" xfId="0" applyNumberFormat="1" applyFont="1" applyFill="1" applyBorder="1" applyAlignment="1">
      <alignment horizontal="left" vertical="top" wrapText="1"/>
    </xf>
    <xf numFmtId="3" fontId="4" fillId="5" borderId="19" xfId="0" applyNumberFormat="1" applyFont="1" applyFill="1" applyBorder="1" applyAlignment="1">
      <alignment horizontal="left" vertical="top" wrapText="1"/>
    </xf>
    <xf numFmtId="3" fontId="4" fillId="5" borderId="43" xfId="0" applyNumberFormat="1" applyFont="1" applyFill="1" applyBorder="1" applyAlignment="1">
      <alignment horizontal="left" vertical="top" wrapText="1"/>
    </xf>
    <xf numFmtId="3" fontId="4" fillId="5" borderId="44" xfId="0" applyNumberFormat="1" applyFont="1" applyFill="1" applyBorder="1" applyAlignment="1">
      <alignment horizontal="left" vertical="top" wrapText="1"/>
    </xf>
    <xf numFmtId="3" fontId="4" fillId="5" borderId="69" xfId="0" applyNumberFormat="1" applyFont="1" applyFill="1" applyBorder="1" applyAlignment="1">
      <alignment horizontal="left" vertical="top" wrapText="1"/>
    </xf>
    <xf numFmtId="3" fontId="3" fillId="5" borderId="33" xfId="0" applyNumberFormat="1" applyFont="1" applyFill="1" applyBorder="1" applyAlignment="1">
      <alignment horizontal="right" vertical="top" wrapText="1"/>
    </xf>
    <xf numFmtId="3" fontId="3" fillId="5" borderId="34" xfId="0" applyNumberFormat="1" applyFont="1" applyFill="1" applyBorder="1" applyAlignment="1">
      <alignment horizontal="right" vertical="top" wrapText="1"/>
    </xf>
    <xf numFmtId="3" fontId="3" fillId="5" borderId="64" xfId="0" applyNumberFormat="1" applyFont="1" applyFill="1" applyBorder="1" applyAlignment="1">
      <alignment horizontal="right" vertical="top" wrapText="1"/>
    </xf>
    <xf numFmtId="0" fontId="15" fillId="0" borderId="0" xfId="0" applyFont="1" applyAlignment="1">
      <alignment horizontal="center" vertical="top"/>
    </xf>
    <xf numFmtId="0" fontId="18" fillId="0" borderId="0" xfId="0" applyFont="1" applyAlignment="1">
      <alignment horizontal="center" vertical="top"/>
    </xf>
    <xf numFmtId="3" fontId="16" fillId="0" borderId="43" xfId="0" applyNumberFormat="1" applyFont="1" applyFill="1" applyBorder="1" applyAlignment="1">
      <alignment horizontal="center" vertical="center" textRotation="90" wrapText="1"/>
    </xf>
    <xf numFmtId="3" fontId="16" fillId="0" borderId="52" xfId="0" applyNumberFormat="1" applyFont="1" applyFill="1" applyBorder="1" applyAlignment="1">
      <alignment horizontal="center" vertical="center" textRotation="90" wrapText="1"/>
    </xf>
    <xf numFmtId="3" fontId="17" fillId="3" borderId="48" xfId="0" applyNumberFormat="1" applyFont="1" applyFill="1" applyBorder="1" applyAlignment="1">
      <alignment horizontal="left" vertical="top" wrapText="1"/>
    </xf>
    <xf numFmtId="3" fontId="6" fillId="4" borderId="7" xfId="0" applyNumberFormat="1" applyFont="1" applyFill="1" applyBorder="1" applyAlignment="1">
      <alignment horizontal="left" vertical="top" wrapText="1"/>
    </xf>
    <xf numFmtId="3" fontId="6" fillId="4" borderId="16" xfId="0" applyNumberFormat="1" applyFont="1" applyFill="1" applyBorder="1" applyAlignment="1">
      <alignment horizontal="left" vertical="top" wrapText="1"/>
    </xf>
    <xf numFmtId="3" fontId="4" fillId="0" borderId="11" xfId="0" applyNumberFormat="1" applyFont="1" applyBorder="1" applyAlignment="1">
      <alignment horizontal="left" vertical="top" wrapText="1"/>
    </xf>
    <xf numFmtId="3" fontId="4" fillId="0" borderId="12" xfId="0" applyNumberFormat="1" applyFont="1" applyBorder="1" applyAlignment="1">
      <alignment horizontal="left" vertical="top" wrapText="1"/>
    </xf>
    <xf numFmtId="3" fontId="4" fillId="0" borderId="17" xfId="0" applyNumberFormat="1" applyFont="1" applyBorder="1" applyAlignment="1">
      <alignment horizontal="left" vertical="top" wrapText="1"/>
    </xf>
    <xf numFmtId="3" fontId="4" fillId="0" borderId="50" xfId="0" applyNumberFormat="1" applyFont="1" applyBorder="1" applyAlignment="1">
      <alignment horizontal="left" vertical="top" wrapText="1"/>
    </xf>
    <xf numFmtId="3" fontId="4" fillId="0" borderId="71" xfId="0" applyNumberFormat="1" applyFont="1" applyBorder="1" applyAlignment="1">
      <alignment horizontal="left" vertical="top" wrapText="1"/>
    </xf>
    <xf numFmtId="3" fontId="1" fillId="4" borderId="0" xfId="0" applyNumberFormat="1" applyFont="1" applyFill="1" applyBorder="1" applyAlignment="1">
      <alignment horizontal="center" vertical="top" wrapText="1"/>
    </xf>
    <xf numFmtId="3" fontId="4" fillId="0" borderId="44" xfId="0" applyNumberFormat="1" applyFont="1" applyBorder="1" applyAlignment="1">
      <alignment horizontal="left" vertical="top" wrapText="1"/>
    </xf>
    <xf numFmtId="3" fontId="4" fillId="0" borderId="69" xfId="0" applyNumberFormat="1" applyFont="1" applyBorder="1" applyAlignment="1">
      <alignment horizontal="left" vertical="top" wrapText="1"/>
    </xf>
    <xf numFmtId="3" fontId="4" fillId="0" borderId="68" xfId="0" applyNumberFormat="1" applyFont="1" applyBorder="1" applyAlignment="1">
      <alignment horizontal="left" vertical="top" wrapText="1"/>
    </xf>
    <xf numFmtId="0" fontId="11" fillId="0" borderId="0" xfId="0" applyFont="1" applyAlignment="1">
      <alignment horizontal="right" vertical="top" wrapText="1"/>
    </xf>
    <xf numFmtId="0" fontId="1" fillId="3" borderId="4" xfId="0" applyFont="1" applyFill="1" applyBorder="1" applyAlignment="1">
      <alignment horizontal="center" vertical="center" textRotation="90" wrapText="1" shrinkToFit="1"/>
    </xf>
    <xf numFmtId="0" fontId="1" fillId="3" borderId="13" xfId="0" applyFont="1" applyFill="1" applyBorder="1" applyAlignment="1">
      <alignment horizontal="center" vertical="center" textRotation="90" wrapText="1" shrinkToFit="1"/>
    </xf>
    <xf numFmtId="0" fontId="1" fillId="3" borderId="22" xfId="0" applyFont="1" applyFill="1" applyBorder="1" applyAlignment="1">
      <alignment horizontal="center" vertical="center" textRotation="90" wrapText="1" shrinkToFit="1"/>
    </xf>
    <xf numFmtId="0" fontId="1" fillId="0" borderId="6" xfId="0" applyFont="1" applyBorder="1" applyAlignment="1">
      <alignment horizontal="center" vertical="center" textRotation="90" shrinkToFit="1"/>
    </xf>
    <xf numFmtId="0" fontId="1" fillId="0" borderId="15" xfId="0" applyFont="1" applyBorder="1" applyAlignment="1">
      <alignment horizontal="center" vertical="center" textRotation="90" shrinkToFit="1"/>
    </xf>
    <xf numFmtId="0" fontId="1" fillId="0" borderId="24" xfId="0" applyFont="1" applyBorder="1" applyAlignment="1">
      <alignment horizontal="center" vertical="center" textRotation="90" shrinkToFit="1"/>
    </xf>
    <xf numFmtId="3" fontId="4" fillId="0" borderId="27" xfId="0" applyNumberFormat="1" applyFont="1" applyBorder="1" applyAlignment="1">
      <alignment horizontal="center" vertical="center" wrapText="1"/>
    </xf>
    <xf numFmtId="3" fontId="4" fillId="0" borderId="28" xfId="0" applyNumberFormat="1" applyFont="1" applyBorder="1" applyAlignment="1">
      <alignment horizontal="center" vertical="center" wrapText="1"/>
    </xf>
    <xf numFmtId="3" fontId="4" fillId="0" borderId="7" xfId="0" applyNumberFormat="1" applyFont="1" applyBorder="1" applyAlignment="1">
      <alignment horizontal="center" vertical="center" wrapText="1"/>
    </xf>
    <xf numFmtId="3" fontId="4" fillId="0" borderId="16" xfId="0" applyNumberFormat="1" applyFont="1" applyBorder="1" applyAlignment="1">
      <alignment horizontal="center" vertical="center" wrapText="1"/>
    </xf>
    <xf numFmtId="3" fontId="4" fillId="0" borderId="25" xfId="0" applyNumberFormat="1" applyFont="1" applyBorder="1" applyAlignment="1">
      <alignment horizontal="center" vertical="center" wrapText="1"/>
    </xf>
    <xf numFmtId="49" fontId="4" fillId="0" borderId="40" xfId="0" applyNumberFormat="1" applyFont="1" applyFill="1" applyBorder="1" applyAlignment="1">
      <alignment horizontal="left" vertical="top" wrapText="1"/>
    </xf>
    <xf numFmtId="49" fontId="4" fillId="0" borderId="48" xfId="0" applyNumberFormat="1" applyFont="1" applyFill="1" applyBorder="1" applyAlignment="1">
      <alignment horizontal="left" vertical="top" wrapText="1"/>
    </xf>
    <xf numFmtId="3" fontId="3" fillId="9" borderId="62" xfId="0" applyNumberFormat="1" applyFont="1" applyFill="1" applyBorder="1" applyAlignment="1">
      <alignment horizontal="left" vertical="top" wrapText="1"/>
    </xf>
    <xf numFmtId="3" fontId="3" fillId="9" borderId="1" xfId="0" applyNumberFormat="1" applyFont="1" applyFill="1" applyBorder="1" applyAlignment="1">
      <alignment horizontal="left" vertical="top" wrapText="1"/>
    </xf>
    <xf numFmtId="3" fontId="3" fillId="9" borderId="24" xfId="0" applyNumberFormat="1" applyFont="1" applyFill="1" applyBorder="1" applyAlignment="1">
      <alignment horizontal="left" vertical="top" wrapText="1"/>
    </xf>
    <xf numFmtId="3" fontId="30" fillId="3" borderId="41" xfId="0" applyNumberFormat="1" applyFont="1" applyFill="1" applyBorder="1" applyAlignment="1">
      <alignment horizontal="left" vertical="top" wrapText="1"/>
    </xf>
    <xf numFmtId="3" fontId="1" fillId="3" borderId="25" xfId="0" applyNumberFormat="1" applyFont="1" applyFill="1" applyBorder="1" applyAlignment="1">
      <alignment horizontal="left" vertical="top" wrapText="1"/>
    </xf>
    <xf numFmtId="3" fontId="3" fillId="5" borderId="20" xfId="0" applyNumberFormat="1" applyFont="1" applyFill="1" applyBorder="1" applyAlignment="1">
      <alignment horizontal="right" vertical="top" wrapText="1"/>
    </xf>
    <xf numFmtId="3" fontId="3" fillId="5" borderId="21" xfId="0" applyNumberFormat="1" applyFont="1" applyFill="1" applyBorder="1" applyAlignment="1">
      <alignment horizontal="right" vertical="top" wrapText="1"/>
    </xf>
    <xf numFmtId="3" fontId="3" fillId="5" borderId="74" xfId="0" applyNumberFormat="1" applyFont="1" applyFill="1" applyBorder="1" applyAlignment="1">
      <alignment horizontal="right" vertical="top" wrapText="1"/>
    </xf>
    <xf numFmtId="3" fontId="3" fillId="3" borderId="8" xfId="0" applyNumberFormat="1" applyFont="1" applyFill="1" applyBorder="1" applyAlignment="1">
      <alignment horizontal="left" vertical="top" wrapText="1"/>
    </xf>
    <xf numFmtId="3" fontId="3" fillId="3" borderId="9" xfId="0" applyNumberFormat="1" applyFont="1" applyFill="1" applyBorder="1" applyAlignment="1">
      <alignment horizontal="left" vertical="top" wrapText="1"/>
    </xf>
    <xf numFmtId="3" fontId="3" fillId="3" borderId="10" xfId="0" applyNumberFormat="1" applyFont="1" applyFill="1" applyBorder="1" applyAlignment="1">
      <alignment horizontal="left" vertical="top" wrapText="1"/>
    </xf>
    <xf numFmtId="3" fontId="3" fillId="8" borderId="30" xfId="0" applyNumberFormat="1" applyFont="1" applyFill="1" applyBorder="1" applyAlignment="1">
      <alignment horizontal="left" vertical="top" wrapText="1"/>
    </xf>
    <xf numFmtId="3" fontId="3" fillId="8" borderId="18" xfId="0" applyNumberFormat="1" applyFont="1" applyFill="1" applyBorder="1" applyAlignment="1">
      <alignment horizontal="left" vertical="top" wrapText="1"/>
    </xf>
    <xf numFmtId="3" fontId="3" fillId="8" borderId="36" xfId="0" applyNumberFormat="1" applyFont="1" applyFill="1" applyBorder="1" applyAlignment="1">
      <alignment horizontal="left" vertical="top" wrapText="1"/>
    </xf>
    <xf numFmtId="3" fontId="3" fillId="8" borderId="4" xfId="0" applyNumberFormat="1" applyFont="1" applyFill="1" applyBorder="1" applyAlignment="1">
      <alignment horizontal="left" vertical="top" wrapText="1"/>
    </xf>
    <xf numFmtId="3" fontId="3" fillId="8" borderId="5" xfId="0" applyNumberFormat="1" applyFont="1" applyFill="1" applyBorder="1" applyAlignment="1">
      <alignment horizontal="left" vertical="top" wrapText="1"/>
    </xf>
    <xf numFmtId="3" fontId="4" fillId="3" borderId="43" xfId="0" applyNumberFormat="1" applyFont="1" applyFill="1" applyBorder="1" applyAlignment="1">
      <alignment horizontal="left" vertical="top" wrapText="1"/>
    </xf>
    <xf numFmtId="3" fontId="1" fillId="4" borderId="40" xfId="0" applyNumberFormat="1" applyFont="1" applyFill="1" applyBorder="1" applyAlignment="1">
      <alignment horizontal="left" vertical="top" wrapText="1"/>
    </xf>
    <xf numFmtId="3" fontId="1" fillId="4" borderId="48" xfId="0" applyNumberFormat="1" applyFont="1" applyFill="1" applyBorder="1" applyAlignment="1">
      <alignment horizontal="left" vertical="top" wrapText="1"/>
    </xf>
    <xf numFmtId="164" fontId="1" fillId="3" borderId="40" xfId="0" applyNumberFormat="1" applyFont="1" applyFill="1" applyBorder="1" applyAlignment="1">
      <alignment horizontal="left" vertical="top" wrapText="1"/>
    </xf>
    <xf numFmtId="164" fontId="1" fillId="3" borderId="48" xfId="0" applyNumberFormat="1" applyFont="1" applyFill="1" applyBorder="1" applyAlignment="1">
      <alignment horizontal="left" vertical="top" wrapText="1"/>
    </xf>
    <xf numFmtId="3" fontId="3" fillId="5" borderId="11" xfId="0" applyNumberFormat="1" applyFont="1" applyFill="1" applyBorder="1" applyAlignment="1">
      <alignment horizontal="right" vertical="top" wrapText="1"/>
    </xf>
    <xf numFmtId="3" fontId="3" fillId="5" borderId="12" xfId="0" applyNumberFormat="1" applyFont="1" applyFill="1" applyBorder="1" applyAlignment="1">
      <alignment horizontal="right" vertical="top" wrapText="1"/>
    </xf>
    <xf numFmtId="3" fontId="3" fillId="5" borderId="17" xfId="0" applyNumberFormat="1" applyFont="1" applyFill="1" applyBorder="1" applyAlignment="1">
      <alignment horizontal="right" vertical="top" wrapText="1"/>
    </xf>
    <xf numFmtId="0" fontId="1" fillId="3" borderId="42" xfId="0" applyFont="1" applyFill="1" applyBorder="1" applyAlignment="1">
      <alignment horizontal="left" vertical="top" wrapText="1"/>
    </xf>
    <xf numFmtId="0" fontId="1" fillId="3" borderId="41" xfId="0" applyFont="1" applyFill="1" applyBorder="1" applyAlignment="1">
      <alignment horizontal="left" vertical="top" wrapText="1"/>
    </xf>
    <xf numFmtId="0" fontId="1" fillId="3" borderId="40" xfId="0" applyFont="1" applyFill="1" applyBorder="1" applyAlignment="1">
      <alignment horizontal="left" vertical="top" wrapText="1"/>
    </xf>
    <xf numFmtId="0" fontId="1" fillId="3" borderId="16" xfId="0" applyFont="1" applyFill="1" applyBorder="1" applyAlignment="1">
      <alignment horizontal="left" vertical="top" wrapText="1"/>
    </xf>
    <xf numFmtId="0" fontId="1" fillId="3" borderId="25" xfId="0" applyFont="1" applyFill="1" applyBorder="1" applyAlignment="1">
      <alignment horizontal="left" vertical="top" wrapText="1"/>
    </xf>
    <xf numFmtId="3" fontId="4" fillId="0" borderId="52" xfId="0" applyNumberFormat="1" applyFont="1" applyBorder="1" applyAlignment="1">
      <alignment horizontal="center" vertical="center" textRotation="90"/>
    </xf>
    <xf numFmtId="0" fontId="4" fillId="3" borderId="16" xfId="0" applyFont="1" applyFill="1" applyBorder="1" applyAlignment="1">
      <alignment horizontal="left" vertical="top" wrapText="1"/>
    </xf>
    <xf numFmtId="3" fontId="4" fillId="0" borderId="7" xfId="0" applyNumberFormat="1" applyFont="1" applyFill="1" applyBorder="1" applyAlignment="1">
      <alignment horizontal="left" vertical="top" wrapText="1"/>
    </xf>
    <xf numFmtId="3" fontId="3" fillId="7" borderId="9" xfId="0" applyNumberFormat="1" applyFont="1" applyFill="1" applyBorder="1" applyAlignment="1">
      <alignment horizontal="left" vertical="top"/>
    </xf>
    <xf numFmtId="3" fontId="3" fillId="7" borderId="10" xfId="0" applyNumberFormat="1" applyFont="1" applyFill="1" applyBorder="1" applyAlignment="1">
      <alignment horizontal="left" vertical="top"/>
    </xf>
    <xf numFmtId="3" fontId="3" fillId="9" borderId="8" xfId="0" applyNumberFormat="1" applyFont="1" applyFill="1" applyBorder="1" applyAlignment="1">
      <alignment horizontal="left" vertical="top" wrapText="1"/>
    </xf>
    <xf numFmtId="3" fontId="3" fillId="9" borderId="9" xfId="0" applyNumberFormat="1" applyFont="1" applyFill="1" applyBorder="1" applyAlignment="1">
      <alignment horizontal="left" vertical="top" wrapText="1"/>
    </xf>
    <xf numFmtId="3" fontId="3" fillId="9" borderId="10" xfId="0" applyNumberFormat="1" applyFont="1" applyFill="1" applyBorder="1" applyAlignment="1">
      <alignment horizontal="left" vertical="top" wrapText="1"/>
    </xf>
    <xf numFmtId="3" fontId="4" fillId="4" borderId="42" xfId="0" applyNumberFormat="1" applyFont="1" applyFill="1" applyBorder="1" applyAlignment="1">
      <alignment horizontal="left" vertical="top" wrapText="1"/>
    </xf>
    <xf numFmtId="3" fontId="4" fillId="4" borderId="49" xfId="0" applyNumberFormat="1" applyFont="1" applyFill="1" applyBorder="1" applyAlignment="1">
      <alignment horizontal="left" vertical="top" wrapText="1"/>
    </xf>
    <xf numFmtId="3" fontId="4" fillId="0" borderId="7" xfId="0" applyNumberFormat="1" applyFont="1" applyBorder="1" applyAlignment="1">
      <alignment horizontal="center" vertical="center" textRotation="90" wrapText="1"/>
    </xf>
    <xf numFmtId="3" fontId="4" fillId="0" borderId="16" xfId="0" applyNumberFormat="1" applyFont="1" applyBorder="1" applyAlignment="1">
      <alignment horizontal="center" vertical="center" textRotation="90" wrapText="1"/>
    </xf>
    <xf numFmtId="3" fontId="4" fillId="0" borderId="25" xfId="0" applyNumberFormat="1" applyFont="1" applyBorder="1" applyAlignment="1">
      <alignment horizontal="center" vertical="center" textRotation="90" wrapText="1"/>
    </xf>
    <xf numFmtId="3" fontId="4" fillId="0" borderId="40" xfId="0" applyNumberFormat="1" applyFont="1" applyBorder="1" applyAlignment="1">
      <alignment horizontal="center" vertical="center" wrapText="1"/>
    </xf>
    <xf numFmtId="3" fontId="6" fillId="3" borderId="7" xfId="0" applyNumberFormat="1" applyFont="1" applyFill="1" applyBorder="1" applyAlignment="1">
      <alignment horizontal="left" vertical="top" wrapText="1"/>
    </xf>
    <xf numFmtId="3" fontId="6" fillId="3" borderId="16" xfId="0" applyNumberFormat="1" applyFont="1" applyFill="1" applyBorder="1" applyAlignment="1">
      <alignment horizontal="left" vertical="top" wrapText="1"/>
    </xf>
    <xf numFmtId="165" fontId="7" fillId="3" borderId="7" xfId="0" applyNumberFormat="1" applyFont="1" applyFill="1" applyBorder="1" applyAlignment="1">
      <alignment horizontal="left" vertical="top" wrapText="1"/>
    </xf>
    <xf numFmtId="165" fontId="7" fillId="3" borderId="16" xfId="0" applyNumberFormat="1" applyFont="1" applyFill="1" applyBorder="1" applyAlignment="1">
      <alignment horizontal="left" vertical="top" wrapText="1"/>
    </xf>
    <xf numFmtId="165" fontId="7" fillId="3" borderId="48" xfId="0" applyNumberFormat="1" applyFont="1" applyFill="1" applyBorder="1" applyAlignment="1">
      <alignment horizontal="left" vertical="top" wrapText="1"/>
    </xf>
    <xf numFmtId="3" fontId="21" fillId="3" borderId="16" xfId="0" applyNumberFormat="1" applyFont="1" applyFill="1" applyBorder="1" applyAlignment="1">
      <alignment horizontal="left" vertical="top" wrapText="1"/>
    </xf>
    <xf numFmtId="0" fontId="22" fillId="0" borderId="0" xfId="0" applyFont="1" applyAlignment="1">
      <alignment horizontal="right" vertical="top" wrapText="1"/>
    </xf>
    <xf numFmtId="3" fontId="10" fillId="0" borderId="7" xfId="0" applyNumberFormat="1" applyFont="1" applyBorder="1" applyAlignment="1">
      <alignment horizontal="center" vertical="center" wrapText="1"/>
    </xf>
    <xf numFmtId="3" fontId="10" fillId="0" borderId="16" xfId="0" applyNumberFormat="1" applyFont="1" applyBorder="1" applyAlignment="1">
      <alignment horizontal="center" vertical="center" wrapText="1"/>
    </xf>
    <xf numFmtId="3" fontId="10" fillId="0" borderId="25" xfId="0" applyNumberFormat="1" applyFont="1" applyBorder="1" applyAlignment="1">
      <alignment horizontal="center" vertical="center" wrapText="1"/>
    </xf>
    <xf numFmtId="164" fontId="1" fillId="0" borderId="24" xfId="0" applyNumberFormat="1" applyFont="1" applyBorder="1" applyAlignment="1">
      <alignment horizontal="center" vertical="center" textRotation="90" wrapText="1"/>
    </xf>
    <xf numFmtId="3" fontId="5" fillId="8" borderId="30" xfId="0" applyNumberFormat="1" applyFont="1" applyFill="1" applyBorder="1" applyAlignment="1">
      <alignment horizontal="left" vertical="top" wrapText="1"/>
    </xf>
    <xf numFmtId="0" fontId="10" fillId="3" borderId="62" xfId="0" applyFont="1" applyFill="1" applyBorder="1" applyAlignment="1">
      <alignment horizontal="left" vertical="top" wrapText="1"/>
    </xf>
    <xf numFmtId="3" fontId="4" fillId="0" borderId="37" xfId="0" applyNumberFormat="1" applyFont="1" applyFill="1" applyBorder="1" applyAlignment="1">
      <alignment vertical="top" wrapText="1"/>
    </xf>
    <xf numFmtId="3" fontId="2" fillId="0" borderId="62" xfId="0" applyNumberFormat="1" applyFont="1" applyFill="1" applyBorder="1" applyAlignment="1">
      <alignment vertical="top" wrapText="1"/>
    </xf>
    <xf numFmtId="49" fontId="1" fillId="0" borderId="36" xfId="0" applyNumberFormat="1" applyFont="1" applyFill="1" applyBorder="1" applyAlignment="1">
      <alignment horizontal="center" vertical="top" textRotation="1" wrapText="1"/>
    </xf>
    <xf numFmtId="49" fontId="1" fillId="0" borderId="59" xfId="0" applyNumberFormat="1" applyFont="1" applyFill="1" applyBorder="1" applyAlignment="1">
      <alignment horizontal="center" vertical="top" textRotation="1" wrapText="1"/>
    </xf>
    <xf numFmtId="49" fontId="1" fillId="0" borderId="5" xfId="0" applyNumberFormat="1" applyFont="1" applyFill="1" applyBorder="1" applyAlignment="1">
      <alignment horizontal="center" vertical="top" textRotation="1" wrapText="1"/>
    </xf>
    <xf numFmtId="49" fontId="1" fillId="0" borderId="23" xfId="0" applyNumberFormat="1" applyFont="1" applyFill="1" applyBorder="1" applyAlignment="1">
      <alignment horizontal="center" vertical="top" textRotation="1" wrapText="1"/>
    </xf>
    <xf numFmtId="3" fontId="4" fillId="0" borderId="37" xfId="0" applyNumberFormat="1" applyFont="1" applyFill="1" applyBorder="1" applyAlignment="1">
      <alignment horizontal="left" vertical="top" wrapText="1"/>
    </xf>
    <xf numFmtId="3" fontId="4" fillId="0" borderId="62" xfId="0" applyNumberFormat="1" applyFont="1" applyFill="1" applyBorder="1" applyAlignment="1">
      <alignment horizontal="left" vertical="top" wrapText="1"/>
    </xf>
    <xf numFmtId="3" fontId="20" fillId="3" borderId="41" xfId="0" applyNumberFormat="1" applyFont="1" applyFill="1" applyBorder="1" applyAlignment="1">
      <alignment horizontal="left" vertical="top" wrapText="1"/>
    </xf>
    <xf numFmtId="3" fontId="20" fillId="3" borderId="49" xfId="0" applyNumberFormat="1" applyFont="1" applyFill="1" applyBorder="1" applyAlignment="1">
      <alignment horizontal="left" vertical="top" wrapText="1"/>
    </xf>
    <xf numFmtId="3" fontId="6" fillId="5" borderId="57" xfId="0" applyNumberFormat="1" applyFont="1" applyFill="1" applyBorder="1" applyAlignment="1">
      <alignment horizontal="right" vertical="top" wrapText="1"/>
    </xf>
    <xf numFmtId="3" fontId="16" fillId="0" borderId="39" xfId="0" applyNumberFormat="1" applyFont="1" applyFill="1" applyBorder="1" applyAlignment="1">
      <alignment horizontal="center" vertical="center" textRotation="90" wrapText="1"/>
    </xf>
    <xf numFmtId="3" fontId="4" fillId="0" borderId="41" xfId="0" applyNumberFormat="1" applyFont="1" applyFill="1" applyBorder="1" applyAlignment="1">
      <alignment horizontal="left" vertical="top" wrapText="1"/>
    </xf>
    <xf numFmtId="3" fontId="4" fillId="0" borderId="49" xfId="0" applyNumberFormat="1" applyFont="1" applyFill="1" applyBorder="1" applyAlignment="1">
      <alignment horizontal="left" vertical="top" wrapText="1"/>
    </xf>
    <xf numFmtId="3" fontId="4" fillId="0" borderId="39" xfId="0" applyNumberFormat="1" applyFont="1" applyFill="1" applyBorder="1" applyAlignment="1">
      <alignment horizontal="center" vertical="top" wrapText="1"/>
    </xf>
    <xf numFmtId="3" fontId="4" fillId="0" borderId="52" xfId="0" applyNumberFormat="1" applyFont="1" applyFill="1" applyBorder="1" applyAlignment="1">
      <alignment horizontal="center" vertical="top" wrapText="1"/>
    </xf>
    <xf numFmtId="3" fontId="10" fillId="0" borderId="40" xfId="0" applyNumberFormat="1" applyFont="1" applyFill="1" applyBorder="1" applyAlignment="1">
      <alignment horizontal="left" vertical="top" wrapText="1"/>
    </xf>
    <xf numFmtId="3" fontId="10" fillId="0" borderId="48" xfId="0" applyNumberFormat="1" applyFont="1" applyFill="1" applyBorder="1" applyAlignment="1">
      <alignment horizontal="left" vertical="top" wrapText="1"/>
    </xf>
    <xf numFmtId="49" fontId="10" fillId="0" borderId="40" xfId="0" applyNumberFormat="1" applyFont="1" applyFill="1" applyBorder="1" applyAlignment="1">
      <alignment horizontal="left" vertical="top" wrapText="1"/>
    </xf>
    <xf numFmtId="49" fontId="10" fillId="0" borderId="16" xfId="0" applyNumberFormat="1" applyFont="1" applyFill="1" applyBorder="1" applyAlignment="1">
      <alignment horizontal="left" vertical="top" wrapText="1"/>
    </xf>
    <xf numFmtId="49" fontId="10" fillId="0" borderId="48" xfId="0" applyNumberFormat="1" applyFont="1" applyFill="1" applyBorder="1" applyAlignment="1">
      <alignment horizontal="left" vertical="top" wrapText="1"/>
    </xf>
    <xf numFmtId="164" fontId="10" fillId="3" borderId="40" xfId="0" applyNumberFormat="1" applyFont="1" applyFill="1" applyBorder="1" applyAlignment="1">
      <alignment horizontal="left" vertical="top" wrapText="1"/>
    </xf>
    <xf numFmtId="164" fontId="10" fillId="3" borderId="16" xfId="0" applyNumberFormat="1" applyFont="1" applyFill="1" applyBorder="1" applyAlignment="1">
      <alignment horizontal="left" vertical="top" wrapText="1"/>
    </xf>
    <xf numFmtId="164" fontId="10" fillId="3" borderId="48" xfId="0" applyNumberFormat="1" applyFont="1" applyFill="1" applyBorder="1" applyAlignment="1">
      <alignment horizontal="left" vertical="top" wrapText="1"/>
    </xf>
    <xf numFmtId="3" fontId="4" fillId="0" borderId="14" xfId="0" applyNumberFormat="1" applyFont="1" applyFill="1" applyBorder="1" applyAlignment="1">
      <alignment horizontal="center" vertical="top" wrapText="1"/>
    </xf>
    <xf numFmtId="3" fontId="4" fillId="0" borderId="71" xfId="0" applyNumberFormat="1" applyFont="1" applyFill="1" applyBorder="1" applyAlignment="1">
      <alignment horizontal="center" vertical="top" wrapText="1"/>
    </xf>
    <xf numFmtId="0" fontId="15" fillId="0" borderId="30" xfId="0" applyFont="1" applyBorder="1" applyAlignment="1">
      <alignment horizontal="left" vertical="top" wrapText="1"/>
    </xf>
    <xf numFmtId="3" fontId="4" fillId="0" borderId="18" xfId="0" applyNumberFormat="1" applyFont="1" applyFill="1" applyBorder="1" applyAlignment="1">
      <alignment horizontal="left" vertical="top" wrapText="1"/>
    </xf>
    <xf numFmtId="3" fontId="4" fillId="0" borderId="31" xfId="0" applyNumberFormat="1" applyFont="1" applyFill="1" applyBorder="1" applyAlignment="1">
      <alignment horizontal="left" vertical="top" wrapText="1"/>
    </xf>
    <xf numFmtId="3" fontId="1" fillId="0" borderId="36" xfId="0" applyNumberFormat="1" applyFont="1" applyFill="1" applyBorder="1" applyAlignment="1">
      <alignment horizontal="center" vertical="center" textRotation="90" wrapText="1"/>
    </xf>
    <xf numFmtId="3" fontId="1" fillId="0" borderId="39" xfId="0" applyNumberFormat="1" applyFont="1" applyFill="1" applyBorder="1" applyAlignment="1">
      <alignment horizontal="center" vertical="center" textRotation="90" wrapText="1"/>
    </xf>
    <xf numFmtId="3" fontId="1" fillId="0" borderId="42" xfId="0" applyNumberFormat="1" applyFont="1" applyFill="1" applyBorder="1" applyAlignment="1">
      <alignment horizontal="left" vertical="top" wrapText="1"/>
    </xf>
    <xf numFmtId="3" fontId="1" fillId="0" borderId="49" xfId="0" applyNumberFormat="1" applyFont="1" applyFill="1" applyBorder="1" applyAlignment="1">
      <alignment horizontal="left" vertical="top" wrapText="1"/>
    </xf>
    <xf numFmtId="3" fontId="7" fillId="3" borderId="7" xfId="0" applyNumberFormat="1" applyFont="1" applyFill="1" applyBorder="1" applyAlignment="1">
      <alignment horizontal="left" vertical="top" wrapText="1"/>
    </xf>
    <xf numFmtId="3" fontId="7" fillId="3" borderId="16" xfId="0" applyNumberFormat="1" applyFont="1" applyFill="1" applyBorder="1" applyAlignment="1">
      <alignment horizontal="left" vertical="top" wrapText="1"/>
    </xf>
    <xf numFmtId="3" fontId="7" fillId="3" borderId="48" xfId="0" applyNumberFormat="1" applyFont="1" applyFill="1" applyBorder="1" applyAlignment="1">
      <alignment horizontal="left" vertical="top" wrapText="1"/>
    </xf>
    <xf numFmtId="0" fontId="4" fillId="0" borderId="16" xfId="0" applyFont="1" applyFill="1" applyBorder="1" applyAlignment="1">
      <alignment horizontal="left" vertical="top" wrapText="1"/>
    </xf>
    <xf numFmtId="3" fontId="4" fillId="0" borderId="16" xfId="0" applyNumberFormat="1" applyFont="1" applyBorder="1" applyAlignment="1">
      <alignment horizontal="left" vertical="top" wrapText="1"/>
    </xf>
    <xf numFmtId="3" fontId="4" fillId="0" borderId="25" xfId="0" applyNumberFormat="1" applyFont="1" applyBorder="1" applyAlignment="1">
      <alignment horizontal="left" vertical="top" wrapText="1"/>
    </xf>
    <xf numFmtId="3" fontId="4" fillId="0" borderId="59" xfId="0" applyNumberFormat="1" applyFont="1" applyFill="1" applyBorder="1" applyAlignment="1">
      <alignment horizontal="center" vertical="center" textRotation="90" wrapText="1"/>
    </xf>
    <xf numFmtId="3" fontId="1" fillId="0" borderId="35" xfId="0" applyNumberFormat="1" applyFont="1" applyFill="1" applyBorder="1" applyAlignment="1">
      <alignment horizontal="left" vertical="top" wrapText="1"/>
    </xf>
    <xf numFmtId="3" fontId="1" fillId="0" borderId="0" xfId="0" applyNumberFormat="1"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1" xfId="0" applyFont="1" applyFill="1" applyBorder="1" applyAlignment="1">
      <alignment horizontal="left" vertical="top" wrapText="1"/>
    </xf>
    <xf numFmtId="3" fontId="33" fillId="3" borderId="40" xfId="0" applyNumberFormat="1" applyFont="1" applyFill="1" applyBorder="1" applyAlignment="1">
      <alignment horizontal="left" vertical="top" wrapText="1"/>
    </xf>
    <xf numFmtId="3" fontId="33" fillId="3" borderId="16" xfId="0" applyNumberFormat="1" applyFont="1" applyFill="1" applyBorder="1" applyAlignment="1">
      <alignment horizontal="left" vertical="top" wrapText="1"/>
    </xf>
    <xf numFmtId="3" fontId="33" fillId="3" borderId="48" xfId="0" applyNumberFormat="1" applyFont="1" applyFill="1" applyBorder="1" applyAlignment="1">
      <alignment horizontal="left" vertical="top" wrapText="1"/>
    </xf>
    <xf numFmtId="3" fontId="10" fillId="3" borderId="7" xfId="0" applyNumberFormat="1" applyFont="1" applyFill="1" applyBorder="1" applyAlignment="1">
      <alignment horizontal="left" vertical="top" wrapText="1"/>
    </xf>
    <xf numFmtId="3" fontId="10" fillId="3" borderId="16" xfId="0" applyNumberFormat="1" applyFont="1" applyFill="1" applyBorder="1" applyAlignment="1">
      <alignment horizontal="left" vertical="top" wrapText="1"/>
    </xf>
    <xf numFmtId="3" fontId="10" fillId="3" borderId="25" xfId="0" applyNumberFormat="1" applyFont="1" applyFill="1" applyBorder="1" applyAlignment="1">
      <alignment horizontal="left" vertical="top" wrapText="1"/>
    </xf>
    <xf numFmtId="3" fontId="1" fillId="4" borderId="42" xfId="0" applyNumberFormat="1" applyFont="1" applyFill="1" applyBorder="1" applyAlignment="1">
      <alignment horizontal="center" vertical="top" wrapText="1"/>
    </xf>
    <xf numFmtId="3" fontId="1" fillId="4" borderId="49" xfId="0" applyNumberFormat="1" applyFont="1" applyFill="1" applyBorder="1" applyAlignment="1">
      <alignment horizontal="center" vertical="top" wrapText="1"/>
    </xf>
    <xf numFmtId="164" fontId="1" fillId="3" borderId="43" xfId="0" applyNumberFormat="1" applyFont="1" applyFill="1" applyBorder="1" applyAlignment="1">
      <alignment horizontal="center" vertical="top" wrapText="1"/>
    </xf>
    <xf numFmtId="164" fontId="1" fillId="3" borderId="52" xfId="0" applyNumberFormat="1" applyFont="1" applyFill="1" applyBorder="1" applyAlignment="1">
      <alignment horizontal="center" vertical="top" wrapText="1"/>
    </xf>
    <xf numFmtId="164" fontId="1" fillId="3" borderId="42" xfId="0" applyNumberFormat="1" applyFont="1" applyFill="1" applyBorder="1" applyAlignment="1">
      <alignment horizontal="center" vertical="top" wrapText="1"/>
    </xf>
    <xf numFmtId="164" fontId="1" fillId="3" borderId="49" xfId="0" applyNumberFormat="1" applyFont="1" applyFill="1" applyBorder="1" applyAlignment="1">
      <alignment horizontal="center" vertical="top" wrapText="1"/>
    </xf>
    <xf numFmtId="3" fontId="7" fillId="3" borderId="40" xfId="0" applyNumberFormat="1" applyFont="1" applyFill="1" applyBorder="1" applyAlignment="1">
      <alignment horizontal="left" vertical="top" wrapText="1"/>
    </xf>
    <xf numFmtId="164" fontId="1" fillId="3" borderId="31" xfId="0" applyNumberFormat="1" applyFont="1" applyFill="1" applyBorder="1" applyAlignment="1">
      <alignment horizontal="center" vertical="top" wrapText="1"/>
    </xf>
    <xf numFmtId="164" fontId="1" fillId="3" borderId="51" xfId="0" applyNumberFormat="1" applyFont="1" applyFill="1" applyBorder="1" applyAlignment="1">
      <alignment horizontal="center" vertical="top" wrapText="1"/>
    </xf>
    <xf numFmtId="164" fontId="1" fillId="3" borderId="44" xfId="0" applyNumberFormat="1" applyFont="1" applyFill="1" applyBorder="1" applyAlignment="1">
      <alignment horizontal="center" vertical="top" wrapText="1"/>
    </xf>
    <xf numFmtId="164" fontId="1" fillId="3" borderId="50" xfId="0" applyNumberFormat="1" applyFont="1" applyFill="1" applyBorder="1" applyAlignment="1">
      <alignment horizontal="center" vertical="top" wrapText="1"/>
    </xf>
    <xf numFmtId="3" fontId="20" fillId="3" borderId="40" xfId="0" applyNumberFormat="1" applyFont="1" applyFill="1" applyBorder="1" applyAlignment="1">
      <alignment horizontal="left" vertical="top" wrapText="1"/>
    </xf>
    <xf numFmtId="3" fontId="20" fillId="3" borderId="16" xfId="0" applyNumberFormat="1" applyFont="1" applyFill="1" applyBorder="1" applyAlignment="1">
      <alignment horizontal="left" vertical="top" wrapText="1"/>
    </xf>
    <xf numFmtId="3" fontId="20" fillId="3" borderId="48" xfId="0" applyNumberFormat="1" applyFont="1" applyFill="1" applyBorder="1" applyAlignment="1">
      <alignment horizontal="left" vertical="top" wrapText="1"/>
    </xf>
    <xf numFmtId="3" fontId="6" fillId="5" borderId="42" xfId="0" applyNumberFormat="1" applyFont="1" applyFill="1" applyBorder="1" applyAlignment="1">
      <alignment horizontal="right" vertical="top" wrapText="1"/>
    </xf>
    <xf numFmtId="3" fontId="6" fillId="5" borderId="31" xfId="0" applyNumberFormat="1" applyFont="1" applyFill="1" applyBorder="1" applyAlignment="1">
      <alignment horizontal="right" vertical="top" wrapText="1"/>
    </xf>
    <xf numFmtId="3" fontId="3" fillId="4" borderId="7" xfId="0" applyNumberFormat="1" applyFont="1" applyFill="1" applyBorder="1" applyAlignment="1">
      <alignment horizontal="left" vertical="top" wrapText="1"/>
    </xf>
    <xf numFmtId="3" fontId="4" fillId="5" borderId="56" xfId="0" applyNumberFormat="1" applyFont="1" applyFill="1" applyBorder="1" applyAlignment="1">
      <alignment horizontal="center" vertical="top"/>
    </xf>
    <xf numFmtId="3" fontId="4" fillId="5" borderId="57" xfId="0" applyNumberFormat="1" applyFont="1" applyFill="1" applyBorder="1" applyAlignment="1">
      <alignment horizontal="center" vertical="top"/>
    </xf>
    <xf numFmtId="3" fontId="3" fillId="2" borderId="10" xfId="0" applyNumberFormat="1" applyFont="1" applyFill="1" applyBorder="1" applyAlignment="1">
      <alignment horizontal="right" vertical="top"/>
    </xf>
    <xf numFmtId="3" fontId="1" fillId="4" borderId="0" xfId="0" applyNumberFormat="1" applyFont="1" applyFill="1" applyBorder="1" applyAlignment="1">
      <alignment horizontal="left" vertical="top" wrapText="1"/>
    </xf>
    <xf numFmtId="3" fontId="4" fillId="0" borderId="47" xfId="0" applyNumberFormat="1" applyFont="1" applyBorder="1" applyAlignment="1">
      <alignment horizontal="left" vertical="top" wrapText="1"/>
    </xf>
    <xf numFmtId="0" fontId="4" fillId="0" borderId="25" xfId="0" applyFont="1" applyFill="1" applyBorder="1" applyAlignment="1">
      <alignment horizontal="left" vertical="top" wrapText="1"/>
    </xf>
    <xf numFmtId="3" fontId="1" fillId="3" borderId="15" xfId="0" applyNumberFormat="1" applyFont="1" applyFill="1" applyBorder="1" applyAlignment="1">
      <alignment horizontal="left" vertical="top" wrapText="1"/>
    </xf>
    <xf numFmtId="3" fontId="1" fillId="0" borderId="61" xfId="0" applyNumberFormat="1" applyFont="1" applyBorder="1" applyAlignment="1">
      <alignment horizontal="center" vertical="center" wrapText="1"/>
    </xf>
    <xf numFmtId="3" fontId="3" fillId="8" borderId="76" xfId="0" applyNumberFormat="1" applyFont="1" applyFill="1" applyBorder="1" applyAlignment="1">
      <alignment horizontal="left" vertical="top" wrapText="1"/>
    </xf>
    <xf numFmtId="3" fontId="4" fillId="0" borderId="53" xfId="0" applyNumberFormat="1" applyFont="1" applyBorder="1" applyAlignment="1">
      <alignment horizontal="left" vertical="top" wrapText="1"/>
    </xf>
    <xf numFmtId="3" fontId="4" fillId="0" borderId="19" xfId="0" applyNumberFormat="1" applyFont="1" applyBorder="1" applyAlignment="1">
      <alignment horizontal="left" vertical="top" wrapText="1"/>
    </xf>
    <xf numFmtId="3" fontId="3" fillId="5" borderId="76" xfId="0" applyNumberFormat="1" applyFont="1" applyFill="1" applyBorder="1" applyAlignment="1">
      <alignment horizontal="right" vertical="top" wrapText="1"/>
    </xf>
    <xf numFmtId="49" fontId="1" fillId="0" borderId="61" xfId="0" applyNumberFormat="1" applyFont="1" applyFill="1" applyBorder="1" applyAlignment="1">
      <alignment horizontal="center" vertical="top" textRotation="1" wrapText="1"/>
    </xf>
    <xf numFmtId="49" fontId="1" fillId="0" borderId="60" xfId="0" applyNumberFormat="1" applyFont="1" applyFill="1" applyBorder="1" applyAlignment="1">
      <alignment horizontal="center" vertical="top" textRotation="1" wrapText="1"/>
    </xf>
    <xf numFmtId="3" fontId="4" fillId="0" borderId="53" xfId="0" applyNumberFormat="1" applyFont="1" applyFill="1" applyBorder="1" applyAlignment="1">
      <alignment horizontal="center" vertical="top"/>
    </xf>
    <xf numFmtId="0" fontId="15" fillId="0" borderId="47" xfId="0" applyFont="1" applyBorder="1" applyAlignment="1">
      <alignment horizontal="center" vertical="top"/>
    </xf>
    <xf numFmtId="3" fontId="4" fillId="0" borderId="29" xfId="0" applyNumberFormat="1" applyFont="1" applyBorder="1" applyAlignment="1">
      <alignment horizontal="center" vertical="center" wrapText="1"/>
    </xf>
    <xf numFmtId="3" fontId="1" fillId="0" borderId="30" xfId="0" applyNumberFormat="1" applyFont="1" applyBorder="1" applyAlignment="1">
      <alignment horizontal="center" vertical="center"/>
    </xf>
    <xf numFmtId="3" fontId="4" fillId="0" borderId="45" xfId="0" applyNumberFormat="1" applyFont="1" applyBorder="1" applyAlignment="1">
      <alignment horizontal="left" vertical="top" wrapText="1"/>
    </xf>
    <xf numFmtId="3" fontId="10" fillId="0" borderId="7" xfId="0" applyNumberFormat="1" applyFont="1" applyFill="1" applyBorder="1" applyAlignment="1">
      <alignment horizontal="left" vertical="top" wrapText="1"/>
    </xf>
    <xf numFmtId="3" fontId="10" fillId="0" borderId="16" xfId="0" applyNumberFormat="1" applyFont="1" applyFill="1" applyBorder="1" applyAlignment="1">
      <alignment horizontal="left" vertical="top" wrapText="1"/>
    </xf>
    <xf numFmtId="3" fontId="10" fillId="3" borderId="48" xfId="0" applyNumberFormat="1" applyFont="1" applyFill="1" applyBorder="1" applyAlignment="1">
      <alignment horizontal="left" vertical="top" wrapText="1"/>
    </xf>
    <xf numFmtId="3" fontId="4" fillId="3" borderId="36" xfId="0" applyNumberFormat="1" applyFont="1" applyFill="1" applyBorder="1" applyAlignment="1">
      <alignment horizontal="center" vertical="top"/>
    </xf>
    <xf numFmtId="3" fontId="4" fillId="3" borderId="52" xfId="0" applyNumberFormat="1" applyFont="1" applyFill="1" applyBorder="1" applyAlignment="1">
      <alignment horizontal="center" vertical="top"/>
    </xf>
    <xf numFmtId="3" fontId="4" fillId="0" borderId="4" xfId="0" applyNumberFormat="1" applyFont="1" applyFill="1" applyBorder="1" applyAlignment="1">
      <alignment horizontal="center" vertical="top"/>
    </xf>
    <xf numFmtId="3" fontId="4" fillId="0" borderId="50" xfId="0" applyNumberFormat="1" applyFont="1" applyFill="1" applyBorder="1" applyAlignment="1">
      <alignment horizontal="center" vertical="top"/>
    </xf>
    <xf numFmtId="3" fontId="4" fillId="0" borderId="61" xfId="0" applyNumberFormat="1" applyFont="1" applyFill="1" applyBorder="1" applyAlignment="1">
      <alignment horizontal="center" vertical="top"/>
    </xf>
    <xf numFmtId="0" fontId="10" fillId="3" borderId="40" xfId="0" applyFont="1" applyFill="1" applyBorder="1" applyAlignment="1">
      <alignment horizontal="left" vertical="top" wrapText="1"/>
    </xf>
    <xf numFmtId="0" fontId="10" fillId="3" borderId="48" xfId="0" applyFont="1" applyFill="1" applyBorder="1" applyAlignment="1">
      <alignment horizontal="left" vertical="top" wrapText="1"/>
    </xf>
    <xf numFmtId="0" fontId="14" fillId="3" borderId="40" xfId="0" applyFont="1" applyFill="1" applyBorder="1" applyAlignment="1">
      <alignment vertical="top" wrapText="1"/>
    </xf>
    <xf numFmtId="0" fontId="14" fillId="3" borderId="48" xfId="0" applyFont="1" applyFill="1" applyBorder="1" applyAlignment="1">
      <alignment vertical="top" wrapText="1"/>
    </xf>
    <xf numFmtId="49" fontId="7" fillId="3" borderId="7" xfId="0" applyNumberFormat="1" applyFont="1" applyFill="1" applyBorder="1" applyAlignment="1">
      <alignment horizontal="left" vertical="top" wrapText="1"/>
    </xf>
    <xf numFmtId="49" fontId="7" fillId="3" borderId="25" xfId="0" applyNumberFormat="1" applyFont="1" applyFill="1" applyBorder="1" applyAlignment="1">
      <alignment horizontal="left" vertical="top" wrapText="1"/>
    </xf>
    <xf numFmtId="3" fontId="7" fillId="0" borderId="7" xfId="0" applyNumberFormat="1" applyFont="1" applyFill="1" applyBorder="1" applyAlignment="1">
      <alignment horizontal="left" vertical="top" wrapText="1"/>
    </xf>
    <xf numFmtId="3" fontId="7" fillId="0" borderId="25" xfId="0" applyNumberFormat="1" applyFont="1" applyFill="1" applyBorder="1" applyAlignment="1">
      <alignment horizontal="left" vertical="top" wrapText="1"/>
    </xf>
    <xf numFmtId="0" fontId="10" fillId="3" borderId="7" xfId="0" applyNumberFormat="1" applyFont="1" applyFill="1" applyBorder="1" applyAlignment="1">
      <alignment horizontal="left" vertical="top" wrapText="1"/>
    </xf>
    <xf numFmtId="0" fontId="10" fillId="3" borderId="16" xfId="0" applyNumberFormat="1" applyFont="1" applyFill="1" applyBorder="1" applyAlignment="1">
      <alignment horizontal="left" vertical="top" wrapText="1"/>
    </xf>
    <xf numFmtId="0" fontId="10" fillId="3" borderId="48" xfId="0" applyNumberFormat="1" applyFont="1" applyFill="1" applyBorder="1" applyAlignment="1">
      <alignment horizontal="left" vertical="top" wrapText="1"/>
    </xf>
    <xf numFmtId="3" fontId="10" fillId="0" borderId="25" xfId="0" applyNumberFormat="1" applyFont="1" applyFill="1" applyBorder="1" applyAlignment="1">
      <alignment horizontal="left" vertical="top" wrapText="1"/>
    </xf>
    <xf numFmtId="3" fontId="4" fillId="0" borderId="52" xfId="0" applyNumberFormat="1" applyFont="1" applyFill="1" applyBorder="1" applyAlignment="1">
      <alignment horizontal="center" vertical="top"/>
    </xf>
    <xf numFmtId="0" fontId="15" fillId="0" borderId="11" xfId="0" applyFont="1" applyBorder="1" applyAlignment="1">
      <alignment horizontal="center" vertical="top"/>
    </xf>
    <xf numFmtId="0" fontId="15" fillId="0" borderId="12" xfId="0" applyFont="1" applyBorder="1" applyAlignment="1">
      <alignment horizontal="center" vertical="top"/>
    </xf>
    <xf numFmtId="0" fontId="10" fillId="3" borderId="16" xfId="0" applyFont="1" applyFill="1" applyBorder="1" applyAlignment="1">
      <alignment horizontal="left" vertical="top" wrapText="1"/>
    </xf>
    <xf numFmtId="3" fontId="20" fillId="0" borderId="37" xfId="0" applyNumberFormat="1" applyFont="1" applyFill="1" applyBorder="1" applyAlignment="1">
      <alignment horizontal="center" vertical="top" wrapText="1"/>
    </xf>
    <xf numFmtId="3" fontId="31" fillId="0" borderId="62" xfId="0" applyNumberFormat="1" applyFont="1" applyFill="1" applyBorder="1" applyAlignment="1">
      <alignment horizontal="center" vertical="top" wrapText="1"/>
    </xf>
    <xf numFmtId="3" fontId="4" fillId="0" borderId="5" xfId="0" applyNumberFormat="1" applyFont="1" applyFill="1" applyBorder="1" applyAlignment="1">
      <alignment horizontal="center" vertical="top"/>
    </xf>
    <xf numFmtId="3" fontId="2" fillId="0" borderId="23" xfId="0" applyNumberFormat="1" applyFont="1" applyFill="1" applyBorder="1" applyAlignment="1">
      <alignment horizontal="center" vertical="top"/>
    </xf>
    <xf numFmtId="1" fontId="10" fillId="0" borderId="40" xfId="0" applyNumberFormat="1" applyFont="1" applyFill="1" applyBorder="1" applyAlignment="1">
      <alignment horizontal="left" vertical="top" wrapText="1"/>
    </xf>
    <xf numFmtId="1" fontId="10" fillId="0" borderId="25" xfId="0" applyNumberFormat="1" applyFont="1" applyFill="1" applyBorder="1" applyAlignment="1">
      <alignment horizontal="left" vertical="top" wrapText="1"/>
    </xf>
  </cellXfs>
  <cellStyles count="2">
    <cellStyle name="Excel Built-in Normal" xfId="1"/>
    <cellStyle name="Įprastas" xfId="0" builtinId="0"/>
  </cellStyles>
  <dxfs count="0"/>
  <tableStyles count="0" defaultTableStyle="TableStyleMedium2" defaultPivotStyle="PivotStyleLight16"/>
  <colors>
    <mruColors>
      <color rgb="FFFFFF66"/>
      <color rgb="FFCCFF99"/>
      <color rgb="FFCCFFCC"/>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3"/>
  <sheetViews>
    <sheetView tabSelected="1" zoomScaleNormal="100" workbookViewId="0"/>
  </sheetViews>
  <sheetFormatPr defaultColWidth="9.140625" defaultRowHeight="15" x14ac:dyDescent="0.25"/>
  <cols>
    <col min="1" max="3" width="3.28515625" style="123" customWidth="1"/>
    <col min="4" max="4" width="25.28515625" style="121" customWidth="1"/>
    <col min="5" max="5" width="3.28515625" style="1782" customWidth="1"/>
    <col min="6" max="6" width="3.140625" style="1783" customWidth="1"/>
    <col min="7" max="7" width="8.5703125" style="121" customWidth="1"/>
    <col min="8" max="10" width="8.140625" style="123" customWidth="1"/>
    <col min="11" max="11" width="24.28515625" style="121" customWidth="1"/>
    <col min="12" max="13" width="6" style="1107" customWidth="1"/>
    <col min="14" max="14" width="5.85546875" style="1107" customWidth="1"/>
    <col min="15" max="16384" width="9.140625" style="121"/>
  </cols>
  <sheetData>
    <row r="1" spans="1:19" s="215" customFormat="1" ht="60" customHeight="1" x14ac:dyDescent="0.25">
      <c r="A1" s="212"/>
      <c r="B1" s="212"/>
      <c r="C1" s="212"/>
      <c r="D1" s="212"/>
      <c r="E1" s="213"/>
      <c r="F1" s="395"/>
      <c r="G1" s="214"/>
      <c r="H1" s="214"/>
      <c r="I1" s="399"/>
      <c r="J1" s="1849" t="s">
        <v>323</v>
      </c>
      <c r="K1" s="1849"/>
      <c r="L1" s="1849"/>
      <c r="M1" s="1849"/>
      <c r="N1" s="1849"/>
    </row>
    <row r="2" spans="1:19" s="118" customFormat="1" ht="16.5" customHeight="1" x14ac:dyDescent="0.25">
      <c r="A2" s="1850" t="s">
        <v>314</v>
      </c>
      <c r="B2" s="1850"/>
      <c r="C2" s="1850"/>
      <c r="D2" s="1850"/>
      <c r="E2" s="1850"/>
      <c r="F2" s="1850"/>
      <c r="G2" s="1850"/>
      <c r="H2" s="1850"/>
      <c r="I2" s="1850"/>
      <c r="J2" s="1850"/>
      <c r="K2" s="1850"/>
      <c r="L2" s="1850"/>
      <c r="M2" s="1850"/>
      <c r="N2" s="1850"/>
    </row>
    <row r="3" spans="1:19" s="119" customFormat="1" ht="16.5" customHeight="1" x14ac:dyDescent="0.25">
      <c r="A3" s="1851" t="s">
        <v>0</v>
      </c>
      <c r="B3" s="1851"/>
      <c r="C3" s="1851"/>
      <c r="D3" s="1851"/>
      <c r="E3" s="1851"/>
      <c r="F3" s="1851"/>
      <c r="G3" s="1851"/>
      <c r="H3" s="1851"/>
      <c r="I3" s="1851"/>
      <c r="J3" s="1851"/>
      <c r="K3" s="1851"/>
      <c r="L3" s="1851"/>
      <c r="M3" s="1851"/>
      <c r="N3" s="1851"/>
    </row>
    <row r="4" spans="1:19" s="119" customFormat="1" ht="16.5" customHeight="1" x14ac:dyDescent="0.25">
      <c r="A4" s="1852" t="s">
        <v>1</v>
      </c>
      <c r="B4" s="1852"/>
      <c r="C4" s="1852"/>
      <c r="D4" s="1852"/>
      <c r="E4" s="1852"/>
      <c r="F4" s="1852"/>
      <c r="G4" s="1852"/>
      <c r="H4" s="1852"/>
      <c r="I4" s="1852"/>
      <c r="J4" s="1852"/>
      <c r="K4" s="1852"/>
      <c r="L4" s="1852"/>
      <c r="M4" s="1852"/>
      <c r="N4" s="1852"/>
    </row>
    <row r="5" spans="1:19" s="2" customFormat="1" ht="21.75" customHeight="1" thickBot="1" x14ac:dyDescent="0.25">
      <c r="A5" s="1853" t="s">
        <v>2</v>
      </c>
      <c r="B5" s="1853"/>
      <c r="C5" s="1853"/>
      <c r="D5" s="1853"/>
      <c r="E5" s="1853"/>
      <c r="F5" s="1853"/>
      <c r="G5" s="1853"/>
      <c r="H5" s="1853"/>
      <c r="I5" s="1853"/>
      <c r="J5" s="1853"/>
      <c r="K5" s="1853"/>
      <c r="L5" s="1853"/>
      <c r="M5" s="1853"/>
      <c r="N5" s="1853"/>
    </row>
    <row r="6" spans="1:19" s="3" customFormat="1" ht="18.75" customHeight="1" x14ac:dyDescent="0.25">
      <c r="A6" s="1854" t="s">
        <v>3</v>
      </c>
      <c r="B6" s="1857" t="s">
        <v>4</v>
      </c>
      <c r="C6" s="1860" t="s">
        <v>5</v>
      </c>
      <c r="D6" s="1863" t="s">
        <v>6</v>
      </c>
      <c r="E6" s="1866" t="s">
        <v>7</v>
      </c>
      <c r="F6" s="1895" t="s">
        <v>8</v>
      </c>
      <c r="G6" s="1898" t="s">
        <v>9</v>
      </c>
      <c r="H6" s="1901" t="s">
        <v>249</v>
      </c>
      <c r="I6" s="1903" t="s">
        <v>183</v>
      </c>
      <c r="J6" s="1906" t="s">
        <v>299</v>
      </c>
      <c r="K6" s="1879" t="s">
        <v>10</v>
      </c>
      <c r="L6" s="1880"/>
      <c r="M6" s="1880"/>
      <c r="N6" s="1881"/>
    </row>
    <row r="7" spans="1:19" s="3" customFormat="1" ht="17.25" customHeight="1" x14ac:dyDescent="0.25">
      <c r="A7" s="1855"/>
      <c r="B7" s="1858"/>
      <c r="C7" s="1861"/>
      <c r="D7" s="1864"/>
      <c r="E7" s="1867"/>
      <c r="F7" s="1896"/>
      <c r="G7" s="1899"/>
      <c r="H7" s="1902"/>
      <c r="I7" s="1904"/>
      <c r="J7" s="1907"/>
      <c r="K7" s="1882" t="s">
        <v>6</v>
      </c>
      <c r="L7" s="1884" t="s">
        <v>11</v>
      </c>
      <c r="M7" s="1885"/>
      <c r="N7" s="1886"/>
    </row>
    <row r="8" spans="1:19" s="3" customFormat="1" ht="82.5" customHeight="1" thickBot="1" x14ac:dyDescent="0.3">
      <c r="A8" s="1856"/>
      <c r="B8" s="1859"/>
      <c r="C8" s="1862"/>
      <c r="D8" s="1865"/>
      <c r="E8" s="1868"/>
      <c r="F8" s="1897"/>
      <c r="G8" s="1900"/>
      <c r="H8" s="1902"/>
      <c r="I8" s="1905"/>
      <c r="J8" s="1907"/>
      <c r="K8" s="1883"/>
      <c r="L8" s="1306" t="s">
        <v>132</v>
      </c>
      <c r="M8" s="4" t="s">
        <v>184</v>
      </c>
      <c r="N8" s="1096" t="s">
        <v>302</v>
      </c>
    </row>
    <row r="9" spans="1:19" s="2" customFormat="1" ht="16.5" customHeight="1" x14ac:dyDescent="0.25">
      <c r="A9" s="1887" t="s">
        <v>13</v>
      </c>
      <c r="B9" s="1888"/>
      <c r="C9" s="1888"/>
      <c r="D9" s="1888"/>
      <c r="E9" s="1888"/>
      <c r="F9" s="1888"/>
      <c r="G9" s="1888"/>
      <c r="H9" s="1888"/>
      <c r="I9" s="1888"/>
      <c r="J9" s="1888"/>
      <c r="K9" s="1888"/>
      <c r="L9" s="1888"/>
      <c r="M9" s="1888"/>
      <c r="N9" s="1889"/>
      <c r="S9" s="3"/>
    </row>
    <row r="10" spans="1:19" s="2" customFormat="1" ht="16.5" customHeight="1" x14ac:dyDescent="0.25">
      <c r="A10" s="1890" t="s">
        <v>14</v>
      </c>
      <c r="B10" s="1891"/>
      <c r="C10" s="1891"/>
      <c r="D10" s="1891"/>
      <c r="E10" s="1891"/>
      <c r="F10" s="1891"/>
      <c r="G10" s="1891"/>
      <c r="H10" s="1891"/>
      <c r="I10" s="1891"/>
      <c r="J10" s="1891"/>
      <c r="K10" s="1891"/>
      <c r="L10" s="1891"/>
      <c r="M10" s="1891"/>
      <c r="N10" s="1892"/>
      <c r="O10" s="3"/>
    </row>
    <row r="11" spans="1:19" s="3" customFormat="1" ht="16.5" customHeight="1" x14ac:dyDescent="0.25">
      <c r="A11" s="1508" t="s">
        <v>15</v>
      </c>
      <c r="B11" s="1893" t="s">
        <v>16</v>
      </c>
      <c r="C11" s="1893"/>
      <c r="D11" s="1893"/>
      <c r="E11" s="1893"/>
      <c r="F11" s="1893"/>
      <c r="G11" s="1893"/>
      <c r="H11" s="1893"/>
      <c r="I11" s="1893"/>
      <c r="J11" s="1893"/>
      <c r="K11" s="1893"/>
      <c r="L11" s="1893"/>
      <c r="M11" s="1893"/>
      <c r="N11" s="1894"/>
    </row>
    <row r="12" spans="1:19" s="3" customFormat="1" ht="27.75" customHeight="1" thickBot="1" x14ac:dyDescent="0.3">
      <c r="A12" s="1750" t="s">
        <v>15</v>
      </c>
      <c r="B12" s="1507" t="s">
        <v>15</v>
      </c>
      <c r="C12" s="1869" t="s">
        <v>17</v>
      </c>
      <c r="D12" s="1870"/>
      <c r="E12" s="1870"/>
      <c r="F12" s="1870"/>
      <c r="G12" s="1870"/>
      <c r="H12" s="1870"/>
      <c r="I12" s="1870"/>
      <c r="J12" s="1870"/>
      <c r="K12" s="1870"/>
      <c r="L12" s="1870"/>
      <c r="M12" s="1870"/>
      <c r="N12" s="1871"/>
    </row>
    <row r="13" spans="1:19" s="3" customFormat="1" ht="16.5" customHeight="1" x14ac:dyDescent="0.25">
      <c r="A13" s="1749" t="s">
        <v>15</v>
      </c>
      <c r="B13" s="6" t="s">
        <v>15</v>
      </c>
      <c r="C13" s="9" t="s">
        <v>15</v>
      </c>
      <c r="D13" s="1872" t="s">
        <v>18</v>
      </c>
      <c r="E13" s="716"/>
      <c r="F13" s="1758" t="s">
        <v>19</v>
      </c>
      <c r="G13" s="1236" t="s">
        <v>22</v>
      </c>
      <c r="H13" s="206">
        <v>2309.8000000000002</v>
      </c>
      <c r="I13" s="266">
        <v>3035.5</v>
      </c>
      <c r="J13" s="1244">
        <v>3032.8</v>
      </c>
      <c r="K13" s="1873" t="s">
        <v>23</v>
      </c>
      <c r="L13" s="1109">
        <v>1000</v>
      </c>
      <c r="M13" s="1278">
        <v>1000</v>
      </c>
      <c r="N13" s="1106">
        <v>1000</v>
      </c>
      <c r="O13" s="1279"/>
      <c r="P13" s="1279"/>
      <c r="Q13" s="1279"/>
    </row>
    <row r="14" spans="1:19" s="3" customFormat="1" ht="16.5" customHeight="1" x14ac:dyDescent="0.25">
      <c r="A14" s="1741"/>
      <c r="B14" s="8"/>
      <c r="C14" s="9"/>
      <c r="D14" s="1872"/>
      <c r="E14" s="716"/>
      <c r="F14" s="1758"/>
      <c r="G14" s="1009" t="s">
        <v>164</v>
      </c>
      <c r="H14" s="1285">
        <v>324.5</v>
      </c>
      <c r="I14" s="1125"/>
      <c r="J14" s="1483"/>
      <c r="K14" s="1874"/>
      <c r="L14" s="551"/>
      <c r="M14" s="858"/>
      <c r="N14" s="1087"/>
      <c r="O14" s="1279"/>
      <c r="P14" s="1279"/>
      <c r="Q14" s="1279"/>
    </row>
    <row r="15" spans="1:19" s="3" customFormat="1" ht="20.25" customHeight="1" x14ac:dyDescent="0.25">
      <c r="A15" s="1741"/>
      <c r="B15" s="8"/>
      <c r="C15" s="9"/>
      <c r="D15" s="1872"/>
      <c r="E15" s="716"/>
      <c r="F15" s="1758"/>
      <c r="G15" s="1236"/>
      <c r="H15" s="59"/>
      <c r="I15" s="259"/>
      <c r="J15" s="1245"/>
      <c r="K15" s="1875" t="s">
        <v>24</v>
      </c>
      <c r="L15" s="1202">
        <v>4500</v>
      </c>
      <c r="M15" s="1080">
        <v>4500</v>
      </c>
      <c r="N15" s="148">
        <v>4500</v>
      </c>
      <c r="O15" s="1279"/>
      <c r="P15" s="1279"/>
      <c r="Q15" s="1279"/>
    </row>
    <row r="16" spans="1:19" s="3" customFormat="1" ht="20.25" customHeight="1" x14ac:dyDescent="0.25">
      <c r="A16" s="1741"/>
      <c r="B16" s="8"/>
      <c r="C16" s="9"/>
      <c r="D16" s="1872"/>
      <c r="E16" s="716"/>
      <c r="F16" s="1758"/>
      <c r="G16" s="1236"/>
      <c r="H16" s="59"/>
      <c r="I16" s="259"/>
      <c r="J16" s="1245"/>
      <c r="K16" s="1876"/>
      <c r="L16" s="551"/>
      <c r="M16" s="858"/>
      <c r="N16" s="1087"/>
    </row>
    <row r="17" spans="1:17" s="3" customFormat="1" ht="54" customHeight="1" x14ac:dyDescent="0.25">
      <c r="A17" s="1741"/>
      <c r="B17" s="8"/>
      <c r="C17" s="9"/>
      <c r="D17" s="1872"/>
      <c r="E17" s="716"/>
      <c r="F17" s="1758"/>
      <c r="G17" s="1236"/>
      <c r="H17" s="1286"/>
      <c r="I17" s="1120"/>
      <c r="J17" s="1082"/>
      <c r="K17" s="1310" t="s">
        <v>25</v>
      </c>
      <c r="L17" s="1174">
        <v>90</v>
      </c>
      <c r="M17" s="317">
        <v>90</v>
      </c>
      <c r="N17" s="1078">
        <v>90</v>
      </c>
    </row>
    <row r="18" spans="1:17" s="3" customFormat="1" ht="54.75" customHeight="1" x14ac:dyDescent="0.25">
      <c r="A18" s="1741"/>
      <c r="B18" s="8"/>
      <c r="C18" s="9"/>
      <c r="D18" s="1908" t="s">
        <v>21</v>
      </c>
      <c r="E18" s="716"/>
      <c r="F18" s="1758"/>
      <c r="G18" s="1009" t="s">
        <v>20</v>
      </c>
      <c r="H18" s="1285">
        <v>861.9</v>
      </c>
      <c r="I18" s="1125">
        <v>879.8</v>
      </c>
      <c r="J18" s="1415">
        <v>883.8</v>
      </c>
      <c r="K18" s="1310" t="s">
        <v>103</v>
      </c>
      <c r="L18" s="1174">
        <v>5</v>
      </c>
      <c r="M18" s="317">
        <v>5</v>
      </c>
      <c r="N18" s="1078">
        <v>5</v>
      </c>
    </row>
    <row r="19" spans="1:17" s="3" customFormat="1" ht="41.25" customHeight="1" x14ac:dyDescent="0.25">
      <c r="A19" s="1741"/>
      <c r="B19" s="8"/>
      <c r="C19" s="9"/>
      <c r="D19" s="1908"/>
      <c r="E19" s="716"/>
      <c r="F19" s="1758"/>
      <c r="G19" s="709"/>
      <c r="H19" s="59"/>
      <c r="I19" s="259"/>
      <c r="J19" s="327"/>
      <c r="K19" s="1311" t="s">
        <v>102</v>
      </c>
      <c r="L19" s="1202">
        <v>185</v>
      </c>
      <c r="M19" s="1080">
        <v>185</v>
      </c>
      <c r="N19" s="148">
        <v>185</v>
      </c>
    </row>
    <row r="20" spans="1:17" s="3" customFormat="1" ht="36.75" customHeight="1" x14ac:dyDescent="0.25">
      <c r="A20" s="1741"/>
      <c r="B20" s="8"/>
      <c r="C20" s="9"/>
      <c r="D20" s="1908"/>
      <c r="E20" s="716"/>
      <c r="F20" s="1758"/>
      <c r="G20" s="95"/>
      <c r="H20" s="1286"/>
      <c r="I20" s="1120"/>
      <c r="J20" s="1082"/>
      <c r="K20" s="1877" t="s">
        <v>104</v>
      </c>
      <c r="L20" s="1202">
        <v>45</v>
      </c>
      <c r="M20" s="1080">
        <v>50</v>
      </c>
      <c r="N20" s="148">
        <v>55</v>
      </c>
    </row>
    <row r="21" spans="1:17" s="3" customFormat="1" ht="17.25" customHeight="1" x14ac:dyDescent="0.25">
      <c r="A21" s="1741"/>
      <c r="B21" s="8"/>
      <c r="C21" s="703"/>
      <c r="D21" s="1909"/>
      <c r="E21" s="716"/>
      <c r="F21" s="1758"/>
      <c r="G21" s="1237" t="s">
        <v>26</v>
      </c>
      <c r="H21" s="134">
        <f>SUM(H13:H20)</f>
        <v>3496.2000000000003</v>
      </c>
      <c r="I21" s="233">
        <f t="shared" ref="I21:J21" si="0">SUM(I13:I20)</f>
        <v>3915.3</v>
      </c>
      <c r="J21" s="340">
        <f t="shared" si="0"/>
        <v>3916.6000000000004</v>
      </c>
      <c r="K21" s="1878"/>
      <c r="L21" s="111"/>
      <c r="M21" s="1081"/>
      <c r="N21" s="145"/>
    </row>
    <row r="22" spans="1:17" s="3" customFormat="1" ht="26.25" customHeight="1" x14ac:dyDescent="0.25">
      <c r="A22" s="1741"/>
      <c r="B22" s="8"/>
      <c r="C22" s="9"/>
      <c r="D22" s="1912" t="s">
        <v>27</v>
      </c>
      <c r="E22" s="2101" t="s">
        <v>119</v>
      </c>
      <c r="F22" s="1758"/>
      <c r="G22" s="12" t="s">
        <v>20</v>
      </c>
      <c r="H22" s="174">
        <v>1959</v>
      </c>
      <c r="I22" s="228">
        <v>3448.9</v>
      </c>
      <c r="J22" s="353">
        <v>3513</v>
      </c>
      <c r="K22" s="1978" t="s">
        <v>28</v>
      </c>
      <c r="L22" s="548">
        <v>657</v>
      </c>
      <c r="M22" s="18">
        <v>667</v>
      </c>
      <c r="N22" s="396">
        <v>667</v>
      </c>
      <c r="P22" s="1280"/>
      <c r="Q22" s="1279"/>
    </row>
    <row r="23" spans="1:17" s="3" customFormat="1" ht="16.5" customHeight="1" x14ac:dyDescent="0.25">
      <c r="A23" s="1741"/>
      <c r="B23" s="8"/>
      <c r="C23" s="703"/>
      <c r="D23" s="1919"/>
      <c r="E23" s="2102"/>
      <c r="F23" s="1758"/>
      <c r="G23" s="1238" t="s">
        <v>26</v>
      </c>
      <c r="H23" s="134">
        <f>SUM(H22:H22)</f>
        <v>1959</v>
      </c>
      <c r="I23" s="233">
        <f>SUM(I22:I22)</f>
        <v>3448.9</v>
      </c>
      <c r="J23" s="340">
        <f>SUM(J22:J22)</f>
        <v>3513</v>
      </c>
      <c r="K23" s="1874"/>
      <c r="L23" s="1739"/>
      <c r="M23" s="1086"/>
      <c r="N23" s="1087"/>
    </row>
    <row r="24" spans="1:17" s="3" customFormat="1" ht="27.75" customHeight="1" x14ac:dyDescent="0.25">
      <c r="A24" s="1741"/>
      <c r="B24" s="8"/>
      <c r="C24" s="9"/>
      <c r="D24" s="1912" t="s">
        <v>29</v>
      </c>
      <c r="E24" s="197"/>
      <c r="F24" s="1758"/>
      <c r="G24" s="95" t="s">
        <v>20</v>
      </c>
      <c r="H24" s="56">
        <v>768</v>
      </c>
      <c r="I24" s="280">
        <v>768</v>
      </c>
      <c r="J24" s="532">
        <v>768</v>
      </c>
      <c r="K24" s="1915" t="s">
        <v>30</v>
      </c>
      <c r="L24" s="1910">
        <v>51</v>
      </c>
      <c r="M24" s="112">
        <v>51</v>
      </c>
      <c r="N24" s="145">
        <v>51</v>
      </c>
    </row>
    <row r="25" spans="1:17" s="3" customFormat="1" ht="16.5" customHeight="1" x14ac:dyDescent="0.25">
      <c r="A25" s="1741"/>
      <c r="B25" s="8"/>
      <c r="C25" s="703"/>
      <c r="D25" s="1919"/>
      <c r="E25" s="198"/>
      <c r="F25" s="1758"/>
      <c r="G25" s="1238" t="s">
        <v>26</v>
      </c>
      <c r="H25" s="134">
        <f>+H24</f>
        <v>768</v>
      </c>
      <c r="I25" s="233">
        <f>+I24</f>
        <v>768</v>
      </c>
      <c r="J25" s="340">
        <f>+J24</f>
        <v>768</v>
      </c>
      <c r="K25" s="1874"/>
      <c r="L25" s="1911"/>
      <c r="M25" s="1086"/>
      <c r="N25" s="1087"/>
    </row>
    <row r="26" spans="1:17" s="3" customFormat="1" ht="38.25" customHeight="1" x14ac:dyDescent="0.25">
      <c r="A26" s="1741"/>
      <c r="B26" s="8"/>
      <c r="C26" s="9"/>
      <c r="D26" s="1912" t="s">
        <v>31</v>
      </c>
      <c r="E26" s="1913" t="s">
        <v>114</v>
      </c>
      <c r="F26" s="1758"/>
      <c r="G26" s="95" t="s">
        <v>20</v>
      </c>
      <c r="H26" s="132">
        <v>362.6</v>
      </c>
      <c r="I26" s="279">
        <v>395.5</v>
      </c>
      <c r="J26" s="199">
        <v>395.5</v>
      </c>
      <c r="K26" s="1915" t="s">
        <v>32</v>
      </c>
      <c r="L26" s="1138" t="s">
        <v>340</v>
      </c>
      <c r="M26" s="1089" t="s">
        <v>287</v>
      </c>
      <c r="N26" s="1068">
        <v>1128</v>
      </c>
    </row>
    <row r="27" spans="1:17" s="3" customFormat="1" ht="16.5" customHeight="1" x14ac:dyDescent="0.25">
      <c r="A27" s="1741"/>
      <c r="B27" s="8"/>
      <c r="C27" s="9"/>
      <c r="D27" s="1912"/>
      <c r="E27" s="1914"/>
      <c r="F27" s="1758"/>
      <c r="G27" s="1238" t="s">
        <v>26</v>
      </c>
      <c r="H27" s="16">
        <f>+H26</f>
        <v>362.6</v>
      </c>
      <c r="I27" s="232">
        <f>+I26</f>
        <v>395.5</v>
      </c>
      <c r="J27" s="383">
        <f>+J26</f>
        <v>395.5</v>
      </c>
      <c r="K27" s="1915"/>
      <c r="L27" s="1180" t="s">
        <v>189</v>
      </c>
      <c r="M27" s="22" t="s">
        <v>189</v>
      </c>
      <c r="N27" s="94">
        <v>700</v>
      </c>
    </row>
    <row r="28" spans="1:17" s="3" customFormat="1" ht="36.75" customHeight="1" x14ac:dyDescent="0.25">
      <c r="A28" s="1916"/>
      <c r="B28" s="1917"/>
      <c r="C28" s="1763"/>
      <c r="D28" s="1918" t="s">
        <v>33</v>
      </c>
      <c r="E28" s="1920" t="s">
        <v>114</v>
      </c>
      <c r="F28" s="1745"/>
      <c r="G28" s="95" t="s">
        <v>22</v>
      </c>
      <c r="H28" s="70">
        <v>71.099999999999994</v>
      </c>
      <c r="I28" s="279">
        <v>69.3</v>
      </c>
      <c r="J28" s="1137">
        <v>69.3</v>
      </c>
      <c r="K28" s="1766" t="s">
        <v>105</v>
      </c>
      <c r="L28" s="103">
        <v>1128</v>
      </c>
      <c r="M28" s="364">
        <v>1128</v>
      </c>
      <c r="N28" s="1090">
        <v>1128</v>
      </c>
    </row>
    <row r="29" spans="1:17" s="3" customFormat="1" ht="21" customHeight="1" x14ac:dyDescent="0.25">
      <c r="A29" s="1916"/>
      <c r="B29" s="1917"/>
      <c r="C29" s="1763"/>
      <c r="D29" s="1919"/>
      <c r="E29" s="1921"/>
      <c r="F29" s="1745"/>
      <c r="G29" s="471" t="s">
        <v>26</v>
      </c>
      <c r="H29" s="134">
        <f>+H28</f>
        <v>71.099999999999994</v>
      </c>
      <c r="I29" s="233">
        <f>+I28</f>
        <v>69.3</v>
      </c>
      <c r="J29" s="1025">
        <f>+J28</f>
        <v>69.3</v>
      </c>
      <c r="K29" s="1312"/>
      <c r="L29" s="431"/>
      <c r="M29" s="100"/>
      <c r="N29" s="1799"/>
    </row>
    <row r="30" spans="1:17" s="2" customFormat="1" ht="17.25" customHeight="1" x14ac:dyDescent="0.25">
      <c r="A30" s="1916"/>
      <c r="B30" s="1917"/>
      <c r="C30" s="1763"/>
      <c r="D30" s="1912" t="s">
        <v>248</v>
      </c>
      <c r="E30" s="1922" t="s">
        <v>123</v>
      </c>
      <c r="F30" s="1923"/>
      <c r="G30" s="1239" t="s">
        <v>20</v>
      </c>
      <c r="H30" s="1295">
        <v>397.6</v>
      </c>
      <c r="I30" s="262">
        <v>91.6</v>
      </c>
      <c r="J30" s="1092"/>
      <c r="K30" s="1927" t="s">
        <v>148</v>
      </c>
      <c r="L30" s="111">
        <v>108</v>
      </c>
      <c r="M30" s="416">
        <v>108</v>
      </c>
      <c r="N30" s="287"/>
      <c r="Q30" s="3"/>
    </row>
    <row r="31" spans="1:17" s="2" customFormat="1" ht="17.25" customHeight="1" x14ac:dyDescent="0.25">
      <c r="A31" s="1916"/>
      <c r="B31" s="1917"/>
      <c r="C31" s="1763"/>
      <c r="D31" s="1912"/>
      <c r="E31" s="1922"/>
      <c r="F31" s="1923"/>
      <c r="G31" s="1240" t="s">
        <v>168</v>
      </c>
      <c r="H31" s="1011">
        <v>93.1</v>
      </c>
      <c r="I31" s="321">
        <v>28.5</v>
      </c>
      <c r="J31" s="1093"/>
      <c r="K31" s="1927"/>
      <c r="L31" s="111"/>
      <c r="M31" s="416"/>
      <c r="N31" s="287"/>
    </row>
    <row r="32" spans="1:17" s="2" customFormat="1" ht="17.25" customHeight="1" x14ac:dyDescent="0.25">
      <c r="A32" s="1741"/>
      <c r="B32" s="1742"/>
      <c r="C32" s="1763"/>
      <c r="D32" s="1912"/>
      <c r="E32" s="1922"/>
      <c r="F32" s="1923"/>
      <c r="G32" s="1240" t="s">
        <v>180</v>
      </c>
      <c r="H32" s="1487">
        <v>207</v>
      </c>
      <c r="I32" s="280"/>
      <c r="J32" s="1136"/>
      <c r="K32" s="1927"/>
      <c r="L32" s="111"/>
      <c r="M32" s="416"/>
      <c r="N32" s="287"/>
      <c r="O32" s="3"/>
    </row>
    <row r="33" spans="1:18" s="2" customFormat="1" ht="17.25" customHeight="1" x14ac:dyDescent="0.25">
      <c r="A33" s="1741"/>
      <c r="B33" s="1742"/>
      <c r="C33" s="1771"/>
      <c r="D33" s="1919"/>
      <c r="E33" s="1926"/>
      <c r="F33" s="1923"/>
      <c r="G33" s="1238" t="s">
        <v>26</v>
      </c>
      <c r="H33" s="16">
        <f>SUM(H30:H32)</f>
        <v>697.7</v>
      </c>
      <c r="I33" s="232">
        <f>SUM(I30:I32)</f>
        <v>120.1</v>
      </c>
      <c r="J33" s="1025"/>
      <c r="K33" s="1740"/>
      <c r="L33" s="37"/>
      <c r="M33" s="1789"/>
      <c r="N33" s="700"/>
      <c r="O33" s="3"/>
    </row>
    <row r="34" spans="1:18" s="2" customFormat="1" ht="15.75" customHeight="1" x14ac:dyDescent="0.25">
      <c r="A34" s="1741"/>
      <c r="B34" s="1742"/>
      <c r="C34" s="1763"/>
      <c r="D34" s="1912" t="s">
        <v>288</v>
      </c>
      <c r="E34" s="1922"/>
      <c r="F34" s="1923"/>
      <c r="G34" s="1239" t="s">
        <v>22</v>
      </c>
      <c r="H34" s="1794">
        <v>111.1</v>
      </c>
      <c r="I34" s="1797">
        <v>181.5</v>
      </c>
      <c r="J34" s="199">
        <v>181.5</v>
      </c>
      <c r="K34" s="1924" t="s">
        <v>315</v>
      </c>
      <c r="L34" s="467">
        <v>9</v>
      </c>
      <c r="M34" s="185">
        <v>20</v>
      </c>
      <c r="N34" s="1077">
        <v>20</v>
      </c>
      <c r="O34" s="1291"/>
      <c r="P34" s="1291"/>
      <c r="Q34" s="1291"/>
    </row>
    <row r="35" spans="1:18" s="2" customFormat="1" ht="15.75" customHeight="1" x14ac:dyDescent="0.25">
      <c r="A35" s="1741"/>
      <c r="B35" s="1742"/>
      <c r="C35" s="1771"/>
      <c r="D35" s="1919"/>
      <c r="E35" s="1922"/>
      <c r="F35" s="1923"/>
      <c r="G35" s="1238" t="s">
        <v>26</v>
      </c>
      <c r="H35" s="420">
        <f>SUM(H34:H34)</f>
        <v>111.1</v>
      </c>
      <c r="I35" s="421">
        <f>SUM(I34:I34)</f>
        <v>181.5</v>
      </c>
      <c r="J35" s="534">
        <f>SUM(J34:J34)</f>
        <v>181.5</v>
      </c>
      <c r="K35" s="1928"/>
      <c r="L35" s="423"/>
      <c r="M35" s="1099"/>
      <c r="N35" s="1101"/>
      <c r="R35" s="3"/>
    </row>
    <row r="36" spans="1:18" s="2" customFormat="1" ht="27.75" customHeight="1" x14ac:dyDescent="0.25">
      <c r="A36" s="1741"/>
      <c r="B36" s="1742"/>
      <c r="C36" s="1763"/>
      <c r="D36" s="1918" t="s">
        <v>177</v>
      </c>
      <c r="E36" s="1922"/>
      <c r="F36" s="1923"/>
      <c r="G36" s="1008" t="s">
        <v>37</v>
      </c>
      <c r="H36" s="1794">
        <v>157.4</v>
      </c>
      <c r="I36" s="1797"/>
      <c r="J36" s="343"/>
      <c r="K36" s="1924" t="s">
        <v>178</v>
      </c>
      <c r="L36" s="1098">
        <v>30</v>
      </c>
      <c r="M36" s="467"/>
      <c r="N36" s="419"/>
    </row>
    <row r="37" spans="1:18" s="2" customFormat="1" ht="17.25" customHeight="1" x14ac:dyDescent="0.25">
      <c r="A37" s="1741"/>
      <c r="B37" s="1742"/>
      <c r="C37" s="1763"/>
      <c r="D37" s="1912"/>
      <c r="E37" s="1922"/>
      <c r="F37" s="1923"/>
      <c r="G37" s="1237" t="s">
        <v>26</v>
      </c>
      <c r="H37" s="334">
        <f>SUM(H36:H36)</f>
        <v>157.4</v>
      </c>
      <c r="I37" s="335">
        <f>SUM(I36:I36)</f>
        <v>0</v>
      </c>
      <c r="J37" s="350">
        <f>SUM(J36:J36)</f>
        <v>0</v>
      </c>
      <c r="K37" s="1925"/>
      <c r="L37" s="425"/>
      <c r="M37" s="1100"/>
      <c r="N37" s="426"/>
    </row>
    <row r="38" spans="1:18" s="2" customFormat="1" ht="64.5" customHeight="1" x14ac:dyDescent="0.25">
      <c r="A38" s="1426"/>
      <c r="B38" s="1427"/>
      <c r="C38" s="1428"/>
      <c r="D38" s="1031" t="s">
        <v>191</v>
      </c>
      <c r="E38" s="1429"/>
      <c r="F38" s="1430"/>
      <c r="G38" s="1431"/>
      <c r="H38" s="1432"/>
      <c r="I38" s="1433"/>
      <c r="J38" s="1489"/>
      <c r="K38" s="1342" t="s">
        <v>192</v>
      </c>
      <c r="L38" s="1434">
        <v>2500</v>
      </c>
      <c r="M38" s="1435">
        <v>2500</v>
      </c>
      <c r="N38" s="1148">
        <v>2500</v>
      </c>
    </row>
    <row r="39" spans="1:18" s="2" customFormat="1" ht="53.25" customHeight="1" x14ac:dyDescent="0.25">
      <c r="A39" s="1741"/>
      <c r="B39" s="1742"/>
      <c r="C39" s="1763"/>
      <c r="D39" s="1940" t="s">
        <v>228</v>
      </c>
      <c r="E39" s="208"/>
      <c r="F39" s="536"/>
      <c r="G39" s="1424"/>
      <c r="H39" s="570"/>
      <c r="I39" s="571"/>
      <c r="J39" s="812"/>
      <c r="K39" s="1425" t="s">
        <v>192</v>
      </c>
      <c r="L39" s="425">
        <v>2500</v>
      </c>
      <c r="M39" s="1100">
        <v>2500</v>
      </c>
      <c r="N39" s="426">
        <v>2500</v>
      </c>
    </row>
    <row r="40" spans="1:18" s="2" customFormat="1" ht="17.25" customHeight="1" thickBot="1" x14ac:dyDescent="0.3">
      <c r="A40" s="1750"/>
      <c r="B40" s="1752"/>
      <c r="C40" s="714"/>
      <c r="D40" s="1930"/>
      <c r="E40" s="1941" t="s">
        <v>34</v>
      </c>
      <c r="F40" s="1942"/>
      <c r="G40" s="1942"/>
      <c r="H40" s="30">
        <f>H33+H29+H27+H25+H23+H21+H35+H37</f>
        <v>7623.1</v>
      </c>
      <c r="I40" s="237">
        <f>I33+I29+I27+I25+I23+I21+I35+I37</f>
        <v>8898.6</v>
      </c>
      <c r="J40" s="347">
        <f>J33+J29+J27+J25+J23+J21+J35+J37</f>
        <v>8843.9000000000015</v>
      </c>
      <c r="K40" s="1313"/>
      <c r="L40" s="35"/>
      <c r="M40" s="372"/>
      <c r="N40" s="201"/>
      <c r="O40" s="3"/>
    </row>
    <row r="41" spans="1:18" s="3" customFormat="1" ht="64.5" customHeight="1" x14ac:dyDescent="0.25">
      <c r="A41" s="1916" t="s">
        <v>15</v>
      </c>
      <c r="B41" s="1917" t="s">
        <v>15</v>
      </c>
      <c r="C41" s="1943" t="s">
        <v>35</v>
      </c>
      <c r="D41" s="1940" t="s">
        <v>36</v>
      </c>
      <c r="E41" s="1945"/>
      <c r="F41" s="1947" t="s">
        <v>19</v>
      </c>
      <c r="G41" s="709" t="s">
        <v>37</v>
      </c>
      <c r="H41" s="1416">
        <v>8767.5</v>
      </c>
      <c r="I41" s="1417">
        <v>8767.5</v>
      </c>
      <c r="J41" s="1418">
        <v>8767.5</v>
      </c>
      <c r="K41" s="1314" t="s">
        <v>316</v>
      </c>
      <c r="L41" s="111">
        <v>4300</v>
      </c>
      <c r="M41" s="112">
        <v>4300</v>
      </c>
      <c r="N41" s="145">
        <v>4300</v>
      </c>
    </row>
    <row r="42" spans="1:18" s="3" customFormat="1" ht="16.5" customHeight="1" thickBot="1" x14ac:dyDescent="0.3">
      <c r="A42" s="1934"/>
      <c r="B42" s="1936"/>
      <c r="C42" s="1944"/>
      <c r="D42" s="1930"/>
      <c r="E42" s="1946"/>
      <c r="F42" s="1948"/>
      <c r="G42" s="367" t="s">
        <v>26</v>
      </c>
      <c r="H42" s="30">
        <f>+H41</f>
        <v>8767.5</v>
      </c>
      <c r="I42" s="237">
        <f>+I41</f>
        <v>8767.5</v>
      </c>
      <c r="J42" s="381">
        <f>+J41</f>
        <v>8767.5</v>
      </c>
      <c r="K42" s="1315"/>
      <c r="L42" s="177"/>
      <c r="M42" s="373"/>
      <c r="N42" s="692"/>
    </row>
    <row r="43" spans="1:18" s="3" customFormat="1" ht="21.75" customHeight="1" x14ac:dyDescent="0.25">
      <c r="A43" s="1749" t="s">
        <v>15</v>
      </c>
      <c r="B43" s="6" t="s">
        <v>15</v>
      </c>
      <c r="C43" s="171" t="s">
        <v>39</v>
      </c>
      <c r="D43" s="1929" t="s">
        <v>40</v>
      </c>
      <c r="E43" s="196"/>
      <c r="F43" s="105" t="s">
        <v>19</v>
      </c>
      <c r="G43" s="196" t="s">
        <v>37</v>
      </c>
      <c r="H43" s="1422">
        <v>17720.599999999999</v>
      </c>
      <c r="I43" s="1421">
        <v>17720.599999999999</v>
      </c>
      <c r="J43" s="1423">
        <v>17720.599999999999</v>
      </c>
      <c r="K43" s="1931" t="s">
        <v>316</v>
      </c>
      <c r="L43" s="1307">
        <v>32000</v>
      </c>
      <c r="M43" s="1105">
        <v>32000</v>
      </c>
      <c r="N43" s="1106">
        <v>32000</v>
      </c>
    </row>
    <row r="44" spans="1:18" s="3" customFormat="1" ht="16.5" customHeight="1" thickBot="1" x14ac:dyDescent="0.3">
      <c r="A44" s="1750"/>
      <c r="B44" s="34"/>
      <c r="C44" s="1756"/>
      <c r="D44" s="1930"/>
      <c r="E44" s="35"/>
      <c r="F44" s="1759"/>
      <c r="G44" s="367" t="s">
        <v>26</v>
      </c>
      <c r="H44" s="30">
        <f>+H43</f>
        <v>17720.599999999999</v>
      </c>
      <c r="I44" s="237">
        <f>+I43</f>
        <v>17720.599999999999</v>
      </c>
      <c r="J44" s="381">
        <f>+J43</f>
        <v>17720.599999999999</v>
      </c>
      <c r="K44" s="1932"/>
      <c r="L44" s="1102"/>
      <c r="M44" s="1103"/>
      <c r="N44" s="1104"/>
    </row>
    <row r="45" spans="1:18" s="2" customFormat="1" ht="54" customHeight="1" x14ac:dyDescent="0.25">
      <c r="A45" s="1933" t="s">
        <v>15</v>
      </c>
      <c r="B45" s="1935" t="s">
        <v>15</v>
      </c>
      <c r="C45" s="1937" t="s">
        <v>41</v>
      </c>
      <c r="D45" s="1929" t="s">
        <v>170</v>
      </c>
      <c r="E45" s="196"/>
      <c r="F45" s="1767" t="s">
        <v>19</v>
      </c>
      <c r="G45" s="1242" t="s">
        <v>22</v>
      </c>
      <c r="H45" s="1318">
        <f>600-100</f>
        <v>500</v>
      </c>
      <c r="I45" s="1272">
        <f>790-40-250</f>
        <v>500</v>
      </c>
      <c r="J45" s="1273">
        <f>790-40-250</f>
        <v>500</v>
      </c>
      <c r="K45" s="1873" t="s">
        <v>171</v>
      </c>
      <c r="L45" s="1109">
        <v>450</v>
      </c>
      <c r="M45" s="1105">
        <v>450</v>
      </c>
      <c r="N45" s="1106">
        <v>450</v>
      </c>
      <c r="O45" s="1537"/>
    </row>
    <row r="46" spans="1:18" s="3" customFormat="1" ht="16.5" customHeight="1" thickBot="1" x14ac:dyDescent="0.3">
      <c r="A46" s="1934"/>
      <c r="B46" s="1936"/>
      <c r="C46" s="1938"/>
      <c r="D46" s="1930"/>
      <c r="E46" s="35"/>
      <c r="F46" s="1759"/>
      <c r="G46" s="367" t="s">
        <v>26</v>
      </c>
      <c r="H46" s="30">
        <f>+H45</f>
        <v>500</v>
      </c>
      <c r="I46" s="237">
        <f>+I45</f>
        <v>500</v>
      </c>
      <c r="J46" s="381">
        <f>+J45</f>
        <v>500</v>
      </c>
      <c r="K46" s="1939"/>
      <c r="L46" s="1308"/>
      <c r="M46" s="1110"/>
      <c r="N46" s="1111"/>
    </row>
    <row r="47" spans="1:18" s="2" customFormat="1" ht="29.25" customHeight="1" x14ac:dyDescent="0.25">
      <c r="A47" s="1933" t="s">
        <v>15</v>
      </c>
      <c r="B47" s="1935" t="s">
        <v>15</v>
      </c>
      <c r="C47" s="1937" t="s">
        <v>42</v>
      </c>
      <c r="D47" s="1929" t="s">
        <v>219</v>
      </c>
      <c r="E47" s="196"/>
      <c r="F47" s="1767" t="s">
        <v>19</v>
      </c>
      <c r="G47" s="1242" t="s">
        <v>20</v>
      </c>
      <c r="H47" s="163">
        <v>210.6</v>
      </c>
      <c r="I47" s="269">
        <v>219</v>
      </c>
      <c r="J47" s="1260">
        <v>219</v>
      </c>
      <c r="K47" s="1316" t="s">
        <v>217</v>
      </c>
      <c r="L47" s="1112">
        <v>200</v>
      </c>
      <c r="M47" s="1113">
        <v>200</v>
      </c>
      <c r="N47" s="1114">
        <v>200</v>
      </c>
      <c r="O47" s="3"/>
    </row>
    <row r="48" spans="1:18" s="2" customFormat="1" ht="24" customHeight="1" x14ac:dyDescent="0.25">
      <c r="A48" s="1916"/>
      <c r="B48" s="1917"/>
      <c r="C48" s="1959"/>
      <c r="D48" s="1940"/>
      <c r="E48" s="37"/>
      <c r="F48" s="69"/>
      <c r="G48" s="1243"/>
      <c r="H48" s="59"/>
      <c r="I48" s="259"/>
      <c r="J48" s="327"/>
      <c r="K48" s="1960" t="s">
        <v>218</v>
      </c>
      <c r="L48" s="1115">
        <v>50</v>
      </c>
      <c r="M48" s="1116">
        <v>50</v>
      </c>
      <c r="N48" s="1117">
        <v>50</v>
      </c>
    </row>
    <row r="49" spans="1:16" s="3" customFormat="1" ht="16.5" customHeight="1" thickBot="1" x14ac:dyDescent="0.3">
      <c r="A49" s="1934"/>
      <c r="B49" s="1936"/>
      <c r="C49" s="1938"/>
      <c r="D49" s="1930"/>
      <c r="E49" s="35"/>
      <c r="F49" s="1759"/>
      <c r="G49" s="367" t="s">
        <v>26</v>
      </c>
      <c r="H49" s="30">
        <f>+H47</f>
        <v>210.6</v>
      </c>
      <c r="I49" s="237">
        <f>+I47</f>
        <v>219</v>
      </c>
      <c r="J49" s="381">
        <f>+J47</f>
        <v>219</v>
      </c>
      <c r="K49" s="1961"/>
      <c r="L49" s="1108"/>
      <c r="M49" s="1118"/>
      <c r="N49" s="1119"/>
    </row>
    <row r="50" spans="1:16" s="2" customFormat="1" ht="16.5" customHeight="1" thickBot="1" x14ac:dyDescent="0.3">
      <c r="A50" s="577" t="s">
        <v>15</v>
      </c>
      <c r="B50" s="5" t="s">
        <v>15</v>
      </c>
      <c r="C50" s="1962" t="s">
        <v>43</v>
      </c>
      <c r="D50" s="1963"/>
      <c r="E50" s="1963"/>
      <c r="F50" s="1963"/>
      <c r="G50" s="1964"/>
      <c r="H50" s="1319">
        <f>H46+H44+H42+H40+H49</f>
        <v>34821.799999999996</v>
      </c>
      <c r="I50" s="1091">
        <f t="shared" ref="I50:J50" si="1">I46+I44+I42+I40+I49</f>
        <v>36105.699999999997</v>
      </c>
      <c r="J50" s="1246">
        <f t="shared" si="1"/>
        <v>36051</v>
      </c>
      <c r="K50" s="1965"/>
      <c r="L50" s="1966"/>
      <c r="M50" s="1966"/>
      <c r="N50" s="1967"/>
    </row>
    <row r="51" spans="1:16" s="2" customFormat="1" ht="16.5" customHeight="1" thickBot="1" x14ac:dyDescent="0.3">
      <c r="A51" s="578" t="s">
        <v>15</v>
      </c>
      <c r="B51" s="5" t="s">
        <v>35</v>
      </c>
      <c r="C51" s="1949" t="s">
        <v>44</v>
      </c>
      <c r="D51" s="1949"/>
      <c r="E51" s="1949"/>
      <c r="F51" s="1949"/>
      <c r="G51" s="1950"/>
      <c r="H51" s="1950"/>
      <c r="I51" s="1950"/>
      <c r="J51" s="1950"/>
      <c r="K51" s="1949"/>
      <c r="L51" s="1949"/>
      <c r="M51" s="1949"/>
      <c r="N51" s="1951"/>
    </row>
    <row r="52" spans="1:16" s="3" customFormat="1" ht="15" customHeight="1" x14ac:dyDescent="0.25">
      <c r="A52" s="1749" t="s">
        <v>15</v>
      </c>
      <c r="B52" s="1751" t="s">
        <v>35</v>
      </c>
      <c r="C52" s="40" t="s">
        <v>15</v>
      </c>
      <c r="D52" s="2104" t="s">
        <v>45</v>
      </c>
      <c r="E52" s="1952" t="s">
        <v>120</v>
      </c>
      <c r="F52" s="403">
        <v>3</v>
      </c>
      <c r="G52" s="1366" t="s">
        <v>22</v>
      </c>
      <c r="H52" s="298">
        <v>5395.8</v>
      </c>
      <c r="I52" s="227">
        <v>4822.2</v>
      </c>
      <c r="J52" s="325">
        <v>4746.3</v>
      </c>
      <c r="K52" s="1333"/>
      <c r="L52" s="374"/>
      <c r="M52" s="1139"/>
      <c r="N52" s="386"/>
    </row>
    <row r="53" spans="1:16" s="3" customFormat="1" ht="15" customHeight="1" x14ac:dyDescent="0.25">
      <c r="A53" s="1741"/>
      <c r="B53" s="1742"/>
      <c r="C53" s="178"/>
      <c r="D53" s="2105"/>
      <c r="E53" s="1953"/>
      <c r="F53" s="289"/>
      <c r="G53" s="204" t="s">
        <v>46</v>
      </c>
      <c r="H53" s="323">
        <v>646.9</v>
      </c>
      <c r="I53" s="256">
        <v>659.9</v>
      </c>
      <c r="J53" s="330">
        <v>669.3</v>
      </c>
      <c r="K53" s="1334"/>
      <c r="L53" s="366"/>
      <c r="M53" s="1140"/>
      <c r="N53" s="469"/>
    </row>
    <row r="54" spans="1:16" s="3" customFormat="1" ht="15" customHeight="1" x14ac:dyDescent="0.25">
      <c r="A54" s="1741"/>
      <c r="B54" s="1742"/>
      <c r="C54" s="178"/>
      <c r="D54" s="1785"/>
      <c r="E54" s="1953"/>
      <c r="F54" s="289"/>
      <c r="G54" s="204" t="s">
        <v>94</v>
      </c>
      <c r="H54" s="242">
        <f>60.9</f>
        <v>60.9</v>
      </c>
      <c r="I54" s="257"/>
      <c r="J54" s="326"/>
      <c r="K54" s="1334"/>
      <c r="L54" s="366"/>
      <c r="M54" s="1140"/>
      <c r="N54" s="469"/>
    </row>
    <row r="55" spans="1:16" s="3" customFormat="1" ht="15" customHeight="1" x14ac:dyDescent="0.25">
      <c r="A55" s="1741"/>
      <c r="B55" s="1742"/>
      <c r="C55" s="178"/>
      <c r="D55" s="1785"/>
      <c r="E55" s="1953"/>
      <c r="F55" s="289"/>
      <c r="G55" s="176" t="s">
        <v>20</v>
      </c>
      <c r="H55" s="180">
        <v>122.1</v>
      </c>
      <c r="I55" s="256">
        <v>62</v>
      </c>
      <c r="J55" s="330">
        <v>62</v>
      </c>
      <c r="K55" s="1334"/>
      <c r="L55" s="366"/>
      <c r="M55" s="1140"/>
      <c r="N55" s="469"/>
    </row>
    <row r="56" spans="1:16" s="3" customFormat="1" ht="15" customHeight="1" x14ac:dyDescent="0.25">
      <c r="A56" s="1741"/>
      <c r="B56" s="1742"/>
      <c r="C56" s="178"/>
      <c r="D56" s="1785"/>
      <c r="E56" s="1953"/>
      <c r="F56" s="289"/>
      <c r="G56" s="1305" t="s">
        <v>169</v>
      </c>
      <c r="H56" s="323">
        <v>40.6</v>
      </c>
      <c r="I56" s="256">
        <f>SUMIF(G61:G105,"sb(esa)",I61:I105)</f>
        <v>0</v>
      </c>
      <c r="J56" s="330">
        <f>SUMIF(G61:G105,"sb(esa)",J61:J105)</f>
        <v>0</v>
      </c>
      <c r="K56" s="1334"/>
      <c r="L56" s="366"/>
      <c r="M56" s="1140"/>
      <c r="N56" s="469"/>
    </row>
    <row r="57" spans="1:16" s="3" customFormat="1" ht="15" customHeight="1" x14ac:dyDescent="0.25">
      <c r="A57" s="1741"/>
      <c r="B57" s="1742"/>
      <c r="C57" s="178"/>
      <c r="D57" s="1785"/>
      <c r="E57" s="1953"/>
      <c r="F57" s="289"/>
      <c r="G57" s="176" t="s">
        <v>168</v>
      </c>
      <c r="H57" s="242">
        <f>108.5-31</f>
        <v>77.5</v>
      </c>
      <c r="I57" s="257">
        <v>91.5</v>
      </c>
      <c r="J57" s="326">
        <v>91.5</v>
      </c>
      <c r="K57" s="1334"/>
      <c r="L57" s="366"/>
      <c r="M57" s="1140"/>
      <c r="N57" s="469"/>
    </row>
    <row r="58" spans="1:16" s="3" customFormat="1" ht="15" customHeight="1" x14ac:dyDescent="0.25">
      <c r="A58" s="1741"/>
      <c r="B58" s="1742"/>
      <c r="C58" s="178"/>
      <c r="D58" s="1785"/>
      <c r="E58" s="1953"/>
      <c r="F58" s="289"/>
      <c r="G58" s="176" t="s">
        <v>63</v>
      </c>
      <c r="H58" s="323">
        <f>72.2+31</f>
        <v>103.2</v>
      </c>
      <c r="I58" s="256">
        <f>SUMIF(G61:G105,"es",I61:I105)</f>
        <v>0</v>
      </c>
      <c r="J58" s="330">
        <f>SUMIF(G61:G105,"es",J61:J105)</f>
        <v>0</v>
      </c>
      <c r="K58" s="1334"/>
      <c r="L58" s="366"/>
      <c r="M58" s="1140"/>
      <c r="N58" s="469"/>
    </row>
    <row r="59" spans="1:16" s="3" customFormat="1" ht="15" customHeight="1" x14ac:dyDescent="0.25">
      <c r="A59" s="1741"/>
      <c r="B59" s="1742"/>
      <c r="C59" s="178"/>
      <c r="D59" s="1785"/>
      <c r="E59" s="1953"/>
      <c r="F59" s="289"/>
      <c r="G59" s="176" t="s">
        <v>47</v>
      </c>
      <c r="H59" s="242">
        <v>5</v>
      </c>
      <c r="I59" s="257">
        <v>6</v>
      </c>
      <c r="J59" s="326">
        <v>7</v>
      </c>
      <c r="K59" s="1334"/>
      <c r="L59" s="366"/>
      <c r="M59" s="1140"/>
      <c r="N59" s="469"/>
    </row>
    <row r="60" spans="1:16" s="3" customFormat="1" ht="15" customHeight="1" thickBot="1" x14ac:dyDescent="0.3">
      <c r="A60" s="1741"/>
      <c r="B60" s="1742"/>
      <c r="C60" s="178"/>
      <c r="D60" s="1785"/>
      <c r="E60" s="1953"/>
      <c r="F60" s="289"/>
      <c r="G60" s="175" t="s">
        <v>37</v>
      </c>
      <c r="H60" s="243">
        <v>152</v>
      </c>
      <c r="I60" s="258">
        <v>108.6</v>
      </c>
      <c r="J60" s="738">
        <v>110.6</v>
      </c>
      <c r="K60" s="1334"/>
      <c r="L60" s="366"/>
      <c r="M60" s="1140"/>
      <c r="N60" s="469"/>
    </row>
    <row r="61" spans="1:16" s="3" customFormat="1" ht="18" customHeight="1" x14ac:dyDescent="0.25">
      <c r="A61" s="1741"/>
      <c r="B61" s="1742"/>
      <c r="C61" s="1763"/>
      <c r="D61" s="1954" t="s">
        <v>320</v>
      </c>
      <c r="E61" s="1953"/>
      <c r="F61" s="289"/>
      <c r="G61" s="537"/>
      <c r="H61" s="245"/>
      <c r="I61" s="260"/>
      <c r="J61" s="331"/>
      <c r="K61" s="1370" t="s">
        <v>93</v>
      </c>
      <c r="L61" s="1371">
        <v>82</v>
      </c>
      <c r="M61" s="1372">
        <v>82</v>
      </c>
      <c r="N61" s="1373">
        <v>82</v>
      </c>
      <c r="O61" s="245"/>
      <c r="P61" s="245"/>
    </row>
    <row r="62" spans="1:16" s="3" customFormat="1" ht="16.5" customHeight="1" x14ac:dyDescent="0.25">
      <c r="A62" s="1741"/>
      <c r="B62" s="1742"/>
      <c r="C62" s="1763"/>
      <c r="D62" s="1908"/>
      <c r="E62" s="1953"/>
      <c r="F62" s="289"/>
      <c r="G62" s="537"/>
      <c r="H62" s="245"/>
      <c r="I62" s="260"/>
      <c r="J62" s="1288"/>
      <c r="K62" s="1769" t="s">
        <v>289</v>
      </c>
      <c r="L62" s="1739">
        <v>1</v>
      </c>
      <c r="M62" s="1789"/>
      <c r="N62" s="700"/>
    </row>
    <row r="63" spans="1:16" s="3" customFormat="1" ht="30" customHeight="1" x14ac:dyDescent="0.25">
      <c r="A63" s="1741"/>
      <c r="B63" s="1742"/>
      <c r="C63" s="1763"/>
      <c r="D63" s="1955" t="s">
        <v>175</v>
      </c>
      <c r="E63" s="1953"/>
      <c r="F63" s="289"/>
      <c r="G63" s="537"/>
      <c r="H63" s="245"/>
      <c r="I63" s="260"/>
      <c r="J63" s="1288"/>
      <c r="K63" s="1957" t="s">
        <v>181</v>
      </c>
      <c r="L63" s="548">
        <v>60</v>
      </c>
      <c r="M63" s="1142"/>
      <c r="N63" s="396"/>
    </row>
    <row r="64" spans="1:16" s="3" customFormat="1" ht="36.75" customHeight="1" thickBot="1" x14ac:dyDescent="0.3">
      <c r="A64" s="1741"/>
      <c r="B64" s="1742"/>
      <c r="C64" s="1763"/>
      <c r="D64" s="1956"/>
      <c r="E64" s="1953"/>
      <c r="F64" s="289"/>
      <c r="G64" s="537"/>
      <c r="H64" s="245"/>
      <c r="I64" s="260"/>
      <c r="J64" s="1288"/>
      <c r="K64" s="1958"/>
      <c r="L64" s="1275"/>
      <c r="M64" s="1374"/>
      <c r="N64" s="1375"/>
    </row>
    <row r="65" spans="1:15" s="3" customFormat="1" ht="29.25" customHeight="1" x14ac:dyDescent="0.25">
      <c r="A65" s="1741"/>
      <c r="B65" s="1742"/>
      <c r="C65" s="1763"/>
      <c r="D65" s="188" t="s">
        <v>319</v>
      </c>
      <c r="E65" s="1953"/>
      <c r="F65" s="289"/>
      <c r="G65" s="537"/>
      <c r="H65" s="245"/>
      <c r="I65" s="260"/>
      <c r="J65" s="331"/>
      <c r="K65" s="1335" t="s">
        <v>317</v>
      </c>
      <c r="L65" s="1326">
        <v>160</v>
      </c>
      <c r="M65" s="1368">
        <v>160</v>
      </c>
      <c r="N65" s="1369">
        <v>160</v>
      </c>
    </row>
    <row r="66" spans="1:15" s="3" customFormat="1" ht="55.5" customHeight="1" x14ac:dyDescent="0.25">
      <c r="A66" s="1741"/>
      <c r="B66" s="1742"/>
      <c r="C66" s="1763"/>
      <c r="D66" s="1737"/>
      <c r="E66" s="1361"/>
      <c r="F66" s="289"/>
      <c r="G66" s="537"/>
      <c r="H66" s="245"/>
      <c r="I66" s="260"/>
      <c r="J66" s="331"/>
      <c r="K66" s="1336" t="s">
        <v>325</v>
      </c>
      <c r="L66" s="1327" t="s">
        <v>290</v>
      </c>
      <c r="M66" s="1123" t="s">
        <v>290</v>
      </c>
      <c r="N66" s="762" t="s">
        <v>290</v>
      </c>
    </row>
    <row r="67" spans="1:15" s="3" customFormat="1" ht="30" customHeight="1" x14ac:dyDescent="0.25">
      <c r="A67" s="1741"/>
      <c r="B67" s="1742"/>
      <c r="C67" s="1763"/>
      <c r="D67" s="1737"/>
      <c r="E67" s="1361"/>
      <c r="F67" s="289"/>
      <c r="G67" s="537"/>
      <c r="H67" s="245"/>
      <c r="I67" s="260"/>
      <c r="J67" s="331"/>
      <c r="K67" s="1337" t="s">
        <v>194</v>
      </c>
      <c r="L67" s="1328">
        <v>280</v>
      </c>
      <c r="M67" s="1063">
        <v>300</v>
      </c>
      <c r="N67" s="1148">
        <v>320</v>
      </c>
    </row>
    <row r="68" spans="1:15" s="3" customFormat="1" ht="37.5" customHeight="1" x14ac:dyDescent="0.25">
      <c r="A68" s="1741"/>
      <c r="B68" s="1742"/>
      <c r="C68" s="1763"/>
      <c r="D68" s="1737"/>
      <c r="E68" s="1361"/>
      <c r="F68" s="289"/>
      <c r="G68" s="537"/>
      <c r="H68" s="245"/>
      <c r="I68" s="260"/>
      <c r="J68" s="331"/>
      <c r="K68" s="1761" t="s">
        <v>326</v>
      </c>
      <c r="L68" s="1354" t="s">
        <v>193</v>
      </c>
      <c r="M68" s="1355" t="s">
        <v>193</v>
      </c>
      <c r="N68" s="1356" t="s">
        <v>193</v>
      </c>
    </row>
    <row r="69" spans="1:15" s="3" customFormat="1" ht="55.5" customHeight="1" x14ac:dyDescent="0.25">
      <c r="A69" s="1741"/>
      <c r="B69" s="1742"/>
      <c r="C69" s="1763"/>
      <c r="D69" s="1760" t="s">
        <v>167</v>
      </c>
      <c r="E69" s="1361"/>
      <c r="F69" s="289"/>
      <c r="G69" s="537"/>
      <c r="H69" s="245"/>
      <c r="I69" s="260"/>
      <c r="J69" s="1288"/>
      <c r="K69" s="1337" t="s">
        <v>327</v>
      </c>
      <c r="L69" s="1357">
        <v>0.5</v>
      </c>
      <c r="M69" s="1358">
        <v>0.5</v>
      </c>
      <c r="N69" s="1359">
        <v>0.5</v>
      </c>
    </row>
    <row r="70" spans="1:15" s="3" customFormat="1" ht="43.5" customHeight="1" x14ac:dyDescent="0.25">
      <c r="A70" s="1741"/>
      <c r="B70" s="1742"/>
      <c r="C70" s="1763"/>
      <c r="D70" s="1737"/>
      <c r="E70" s="1361"/>
      <c r="F70" s="289"/>
      <c r="G70" s="1494"/>
      <c r="H70" s="1353"/>
      <c r="I70" s="1126"/>
      <c r="J70" s="1322"/>
      <c r="K70" s="1376" t="s">
        <v>146</v>
      </c>
      <c r="L70" s="1124" t="s">
        <v>101</v>
      </c>
      <c r="M70" s="1377">
        <v>20</v>
      </c>
      <c r="N70" s="1378">
        <v>20</v>
      </c>
    </row>
    <row r="71" spans="1:15" s="3" customFormat="1" ht="42" customHeight="1" x14ac:dyDescent="0.25">
      <c r="A71" s="1426"/>
      <c r="B71" s="1427"/>
      <c r="C71" s="1428"/>
      <c r="D71" s="1784" t="s">
        <v>318</v>
      </c>
      <c r="E71" s="1436"/>
      <c r="F71" s="1437"/>
      <c r="G71" s="296"/>
      <c r="H71" s="1796"/>
      <c r="I71" s="1798"/>
      <c r="J71" s="1438"/>
      <c r="K71" s="1376" t="s">
        <v>146</v>
      </c>
      <c r="L71" s="1124" t="s">
        <v>19</v>
      </c>
      <c r="M71" s="1229"/>
      <c r="N71" s="314"/>
    </row>
    <row r="72" spans="1:15" s="3" customFormat="1" ht="21" customHeight="1" x14ac:dyDescent="0.25">
      <c r="A72" s="1741"/>
      <c r="B72" s="1742"/>
      <c r="C72" s="1763"/>
      <c r="D72" s="1955" t="s">
        <v>198</v>
      </c>
      <c r="E72" s="1361"/>
      <c r="F72" s="289"/>
      <c r="G72" s="1494"/>
      <c r="H72" s="1353"/>
      <c r="I72" s="1126"/>
      <c r="J72" s="1322"/>
      <c r="K72" s="1976" t="s">
        <v>199</v>
      </c>
      <c r="L72" s="1061" t="s">
        <v>19</v>
      </c>
      <c r="M72" s="1064"/>
      <c r="N72" s="387"/>
    </row>
    <row r="73" spans="1:15" s="3" customFormat="1" ht="21" customHeight="1" x14ac:dyDescent="0.25">
      <c r="A73" s="1741"/>
      <c r="B73" s="1742"/>
      <c r="C73" s="1771"/>
      <c r="D73" s="2103"/>
      <c r="E73" s="161"/>
      <c r="F73" s="289"/>
      <c r="G73" s="1494"/>
      <c r="H73" s="1353"/>
      <c r="I73" s="1126"/>
      <c r="J73" s="1322"/>
      <c r="K73" s="1977"/>
      <c r="L73" s="1124"/>
      <c r="M73" s="1229"/>
      <c r="N73" s="314"/>
    </row>
    <row r="74" spans="1:15" s="3" customFormat="1" ht="41.25" customHeight="1" x14ac:dyDescent="0.25">
      <c r="A74" s="1741"/>
      <c r="B74" s="1742"/>
      <c r="C74" s="1763"/>
      <c r="D74" s="188" t="s">
        <v>153</v>
      </c>
      <c r="E74" s="1361"/>
      <c r="F74" s="289"/>
      <c r="G74" s="537"/>
      <c r="H74" s="245"/>
      <c r="I74" s="260"/>
      <c r="J74" s="331"/>
      <c r="K74" s="1493" t="s">
        <v>203</v>
      </c>
      <c r="L74" s="1128" t="s">
        <v>200</v>
      </c>
      <c r="M74" s="1143">
        <v>70</v>
      </c>
      <c r="N74" s="1149">
        <v>70</v>
      </c>
    </row>
    <row r="75" spans="1:15" s="3" customFormat="1" ht="28.5" customHeight="1" x14ac:dyDescent="0.25">
      <c r="A75" s="1741"/>
      <c r="B75" s="1742"/>
      <c r="C75" s="1763"/>
      <c r="D75" s="188"/>
      <c r="E75" s="1361"/>
      <c r="F75" s="289"/>
      <c r="G75" s="537"/>
      <c r="H75" s="245"/>
      <c r="I75" s="260"/>
      <c r="J75" s="1288"/>
      <c r="K75" s="1493" t="s">
        <v>204</v>
      </c>
      <c r="L75" s="1128" t="s">
        <v>201</v>
      </c>
      <c r="M75" s="1143">
        <v>42</v>
      </c>
      <c r="N75" s="1149">
        <v>42</v>
      </c>
    </row>
    <row r="76" spans="1:15" s="3" customFormat="1" ht="41.25" customHeight="1" x14ac:dyDescent="0.25">
      <c r="A76" s="1741"/>
      <c r="B76" s="1742"/>
      <c r="C76" s="1763"/>
      <c r="D76" s="188"/>
      <c r="E76" s="1361"/>
      <c r="F76" s="289"/>
      <c r="G76" s="537"/>
      <c r="H76" s="245"/>
      <c r="I76" s="260"/>
      <c r="J76" s="1288"/>
      <c r="K76" s="1339" t="s">
        <v>205</v>
      </c>
      <c r="L76" s="1131" t="s">
        <v>202</v>
      </c>
      <c r="M76" s="1144">
        <v>63</v>
      </c>
      <c r="N76" s="1150">
        <v>63</v>
      </c>
    </row>
    <row r="77" spans="1:15" s="3" customFormat="1" ht="16.5" customHeight="1" thickBot="1" x14ac:dyDescent="0.3">
      <c r="A77" s="1741"/>
      <c r="B77" s="1742"/>
      <c r="C77" s="1763"/>
      <c r="D77" s="1309"/>
      <c r="E77" s="1361"/>
      <c r="F77" s="289"/>
      <c r="G77" s="537"/>
      <c r="H77" s="1283"/>
      <c r="I77" s="260"/>
      <c r="J77" s="1288"/>
      <c r="K77" s="1379" t="s">
        <v>292</v>
      </c>
      <c r="L77" s="1380"/>
      <c r="M77" s="1381" t="s">
        <v>291</v>
      </c>
      <c r="N77" s="1382"/>
    </row>
    <row r="78" spans="1:15" s="3" customFormat="1" ht="17.25" customHeight="1" x14ac:dyDescent="0.25">
      <c r="A78" s="1741"/>
      <c r="B78" s="1742"/>
      <c r="C78" s="1763"/>
      <c r="D78" s="1940" t="s">
        <v>48</v>
      </c>
      <c r="E78" s="1361"/>
      <c r="F78" s="1764"/>
      <c r="G78" s="537"/>
      <c r="H78" s="245"/>
      <c r="I78" s="260"/>
      <c r="J78" s="1288"/>
      <c r="K78" s="1314" t="s">
        <v>207</v>
      </c>
      <c r="L78" s="1132" t="s">
        <v>206</v>
      </c>
      <c r="M78" s="1145">
        <v>14000</v>
      </c>
      <c r="N78" s="1151">
        <v>14000</v>
      </c>
      <c r="O78" s="144"/>
    </row>
    <row r="79" spans="1:15" s="3" customFormat="1" ht="29.25" customHeight="1" x14ac:dyDescent="0.25">
      <c r="A79" s="1741"/>
      <c r="B79" s="1742"/>
      <c r="C79" s="1763"/>
      <c r="D79" s="1940"/>
      <c r="F79" s="1365"/>
      <c r="G79" s="1362"/>
      <c r="I79" s="262"/>
      <c r="J79" s="1092"/>
      <c r="K79" s="1342" t="s">
        <v>306</v>
      </c>
      <c r="L79" s="1097">
        <v>5</v>
      </c>
      <c r="M79" s="102"/>
      <c r="N79" s="1492"/>
      <c r="O79" s="1304"/>
    </row>
    <row r="80" spans="1:15" s="3" customFormat="1" ht="30.75" customHeight="1" x14ac:dyDescent="0.25">
      <c r="A80" s="1741"/>
      <c r="B80" s="1742"/>
      <c r="C80" s="1763"/>
      <c r="D80" s="1362"/>
      <c r="F80" s="1365"/>
      <c r="G80" s="1362"/>
      <c r="I80" s="1363"/>
      <c r="J80" s="1364"/>
      <c r="K80" s="1342" t="s">
        <v>328</v>
      </c>
      <c r="L80" s="1097">
        <v>30</v>
      </c>
      <c r="M80" s="1083"/>
      <c r="N80" s="1491"/>
    </row>
    <row r="81" spans="1:18" s="3" customFormat="1" ht="29.25" customHeight="1" x14ac:dyDescent="0.25">
      <c r="A81" s="1741"/>
      <c r="B81" s="1742"/>
      <c r="C81" s="1763"/>
      <c r="D81" s="1768"/>
      <c r="E81" s="1361"/>
      <c r="F81" s="1764"/>
      <c r="G81" s="543"/>
      <c r="H81" s="1456"/>
      <c r="I81" s="1126"/>
      <c r="J81" s="1322"/>
      <c r="K81" s="1341" t="s">
        <v>208</v>
      </c>
      <c r="L81" s="1134">
        <v>12</v>
      </c>
      <c r="M81" s="1146">
        <v>12</v>
      </c>
      <c r="N81" s="1079">
        <v>12</v>
      </c>
    </row>
    <row r="82" spans="1:18" s="3" customFormat="1" ht="42" customHeight="1" x14ac:dyDescent="0.25">
      <c r="A82" s="1741"/>
      <c r="B82" s="1742"/>
      <c r="C82" s="1763"/>
      <c r="D82" s="1768"/>
      <c r="E82" s="1361"/>
      <c r="F82" s="1764"/>
      <c r="G82" s="543"/>
      <c r="H82" s="1456"/>
      <c r="I82" s="1126"/>
      <c r="J82" s="1322"/>
      <c r="K82" s="1341" t="s">
        <v>293</v>
      </c>
      <c r="L82" s="1134">
        <v>12</v>
      </c>
      <c r="M82" s="1146">
        <v>8</v>
      </c>
      <c r="N82" s="1079">
        <v>8</v>
      </c>
    </row>
    <row r="83" spans="1:18" s="3" customFormat="1" ht="41.25" customHeight="1" x14ac:dyDescent="0.25">
      <c r="A83" s="1741"/>
      <c r="B83" s="1742"/>
      <c r="C83" s="1763"/>
      <c r="D83" s="1768"/>
      <c r="E83" s="1361"/>
      <c r="F83" s="1764"/>
      <c r="G83" s="1494"/>
      <c r="H83" s="1353"/>
      <c r="I83" s="1126"/>
      <c r="J83" s="1322"/>
      <c r="K83" s="1341" t="s">
        <v>329</v>
      </c>
      <c r="L83" s="1134">
        <v>3</v>
      </c>
      <c r="M83" s="1146">
        <v>4</v>
      </c>
      <c r="N83" s="1079">
        <v>4</v>
      </c>
    </row>
    <row r="84" spans="1:18" s="3" customFormat="1" ht="32.25" customHeight="1" x14ac:dyDescent="0.25">
      <c r="A84" s="1741"/>
      <c r="B84" s="1742"/>
      <c r="C84" s="1763"/>
      <c r="D84" s="1768"/>
      <c r="E84" s="1361"/>
      <c r="F84" s="1764"/>
      <c r="G84" s="1494"/>
      <c r="H84" s="1295"/>
      <c r="I84" s="1126"/>
      <c r="J84" s="1322"/>
      <c r="K84" s="1787" t="s">
        <v>240</v>
      </c>
      <c r="L84" s="103">
        <v>130</v>
      </c>
      <c r="M84" s="1062"/>
      <c r="N84" s="396"/>
    </row>
    <row r="85" spans="1:18" s="3" customFormat="1" ht="16.5" customHeight="1" x14ac:dyDescent="0.25">
      <c r="A85" s="1741"/>
      <c r="B85" s="1742"/>
      <c r="C85" s="1763"/>
      <c r="D85" s="1955" t="s">
        <v>321</v>
      </c>
      <c r="E85" s="1361"/>
      <c r="F85" s="1764"/>
      <c r="G85" s="537"/>
      <c r="H85" s="144"/>
      <c r="I85" s="260"/>
      <c r="J85" s="1288"/>
      <c r="K85" s="1968" t="s">
        <v>150</v>
      </c>
      <c r="L85" s="103">
        <v>104</v>
      </c>
      <c r="M85" s="130"/>
      <c r="N85" s="365"/>
    </row>
    <row r="86" spans="1:18" s="3" customFormat="1" ht="27.75" customHeight="1" x14ac:dyDescent="0.25">
      <c r="A86" s="1741"/>
      <c r="B86" s="1742"/>
      <c r="C86" s="1763"/>
      <c r="D86" s="1955"/>
      <c r="E86" s="1361"/>
      <c r="F86" s="1764"/>
      <c r="G86" s="537"/>
      <c r="H86" s="245"/>
      <c r="I86" s="260"/>
      <c r="J86" s="1288"/>
      <c r="K86" s="1978"/>
      <c r="L86" s="183"/>
      <c r="M86" s="101"/>
      <c r="N86" s="691"/>
    </row>
    <row r="87" spans="1:18" s="2" customFormat="1" ht="21.75" customHeight="1" x14ac:dyDescent="0.25">
      <c r="A87" s="1970"/>
      <c r="B87" s="1971"/>
      <c r="C87" s="1972"/>
      <c r="D87" s="1955" t="s">
        <v>341</v>
      </c>
      <c r="E87" s="1974"/>
      <c r="F87" s="1975"/>
      <c r="G87" s="191"/>
      <c r="H87" s="245"/>
      <c r="I87" s="260"/>
      <c r="J87" s="331"/>
      <c r="K87" s="1778" t="s">
        <v>310</v>
      </c>
      <c r="L87" s="1292">
        <v>1</v>
      </c>
      <c r="M87" s="1213">
        <v>1</v>
      </c>
      <c r="N87" s="1293">
        <v>1</v>
      </c>
      <c r="O87" s="1291"/>
      <c r="R87" s="3"/>
    </row>
    <row r="88" spans="1:18" s="2" customFormat="1" ht="35.25" customHeight="1" x14ac:dyDescent="0.25">
      <c r="A88" s="1970"/>
      <c r="B88" s="1971"/>
      <c r="C88" s="1972"/>
      <c r="D88" s="1973"/>
      <c r="E88" s="1974"/>
      <c r="F88" s="1975"/>
      <c r="G88" s="191"/>
      <c r="H88" s="245"/>
      <c r="I88" s="260"/>
      <c r="J88" s="331"/>
      <c r="K88" s="1343" t="s">
        <v>311</v>
      </c>
      <c r="L88" s="1179">
        <v>6</v>
      </c>
      <c r="M88" s="1175">
        <v>6</v>
      </c>
      <c r="N88" s="1187">
        <v>6</v>
      </c>
      <c r="R88" s="3"/>
    </row>
    <row r="89" spans="1:18" s="2" customFormat="1" ht="24.75" customHeight="1" x14ac:dyDescent="0.25">
      <c r="A89" s="1970"/>
      <c r="B89" s="1971"/>
      <c r="C89" s="1972"/>
      <c r="D89" s="1973"/>
      <c r="E89" s="1974"/>
      <c r="F89" s="1975"/>
      <c r="G89" s="191"/>
      <c r="H89" s="245"/>
      <c r="I89" s="260"/>
      <c r="J89" s="331"/>
      <c r="K89" s="1344" t="s">
        <v>312</v>
      </c>
      <c r="L89" s="1095"/>
      <c r="M89" s="695">
        <v>1</v>
      </c>
      <c r="N89" s="1066"/>
      <c r="R89" s="3"/>
    </row>
    <row r="90" spans="1:18" s="3" customFormat="1" ht="41.25" customHeight="1" x14ac:dyDescent="0.25">
      <c r="A90" s="1741"/>
      <c r="B90" s="1742"/>
      <c r="C90" s="1763"/>
      <c r="D90" s="1360" t="s">
        <v>322</v>
      </c>
      <c r="E90" s="1361"/>
      <c r="F90" s="1764"/>
      <c r="G90" s="543"/>
      <c r="H90" s="1456"/>
      <c r="I90" s="1126"/>
      <c r="J90" s="1322"/>
      <c r="K90" s="1804"/>
      <c r="L90" s="183"/>
      <c r="M90" s="1083"/>
      <c r="N90" s="1491"/>
    </row>
    <row r="91" spans="1:18" s="3" customFormat="1" ht="44.25" customHeight="1" thickBot="1" x14ac:dyDescent="0.3">
      <c r="A91" s="1741"/>
      <c r="B91" s="1742"/>
      <c r="C91" s="1763"/>
      <c r="D91" s="1360" t="s">
        <v>139</v>
      </c>
      <c r="E91" s="1361"/>
      <c r="F91" s="1764"/>
      <c r="G91" s="543"/>
      <c r="H91" s="1456"/>
      <c r="I91" s="1126"/>
      <c r="J91" s="1322"/>
      <c r="K91" s="1747"/>
      <c r="L91" s="183"/>
      <c r="M91" s="1083"/>
      <c r="N91" s="1491"/>
      <c r="O91" s="1304"/>
    </row>
    <row r="92" spans="1:18" s="3" customFormat="1" ht="16.5" customHeight="1" x14ac:dyDescent="0.25">
      <c r="A92" s="1741"/>
      <c r="B92" s="1742"/>
      <c r="C92" s="1763"/>
      <c r="D92" s="1929" t="s">
        <v>154</v>
      </c>
      <c r="E92" s="1361"/>
      <c r="F92" s="1764"/>
      <c r="G92" s="537"/>
      <c r="H92" s="245"/>
      <c r="I92" s="260"/>
      <c r="J92" s="331"/>
      <c r="K92" s="1370" t="s">
        <v>93</v>
      </c>
      <c r="L92" s="1383">
        <v>187</v>
      </c>
      <c r="M92" s="1372">
        <v>187</v>
      </c>
      <c r="N92" s="1373">
        <v>187</v>
      </c>
    </row>
    <row r="93" spans="1:18" s="3" customFormat="1" ht="30" customHeight="1" x14ac:dyDescent="0.25">
      <c r="A93" s="1741"/>
      <c r="B93" s="1742"/>
      <c r="C93" s="1763"/>
      <c r="D93" s="1940"/>
      <c r="E93" s="1361"/>
      <c r="F93" s="1764"/>
      <c r="G93" s="537"/>
      <c r="H93" s="245"/>
      <c r="I93" s="260"/>
      <c r="J93" s="1288"/>
      <c r="K93" s="1310" t="s">
        <v>330</v>
      </c>
      <c r="L93" s="1134">
        <v>45</v>
      </c>
      <c r="M93" s="1141">
        <v>45</v>
      </c>
      <c r="N93" s="94">
        <v>45</v>
      </c>
    </row>
    <row r="94" spans="1:18" s="3" customFormat="1" ht="42" customHeight="1" thickBot="1" x14ac:dyDescent="0.3">
      <c r="A94" s="1741"/>
      <c r="B94" s="1742"/>
      <c r="C94" s="1763"/>
      <c r="D94" s="1930"/>
      <c r="E94" s="1361"/>
      <c r="F94" s="1764"/>
      <c r="G94" s="537"/>
      <c r="H94" s="245"/>
      <c r="I94" s="260"/>
      <c r="J94" s="1288"/>
      <c r="K94" s="1379" t="s">
        <v>331</v>
      </c>
      <c r="L94" s="1384">
        <v>159</v>
      </c>
      <c r="M94" s="1385"/>
      <c r="N94" s="1386"/>
    </row>
    <row r="95" spans="1:18" s="3" customFormat="1" ht="15" customHeight="1" x14ac:dyDescent="0.25">
      <c r="A95" s="1741"/>
      <c r="B95" s="1742"/>
      <c r="C95" s="1763"/>
      <c r="D95" s="1993" t="s">
        <v>155</v>
      </c>
      <c r="E95" s="1361"/>
      <c r="F95" s="1764"/>
      <c r="G95" s="537"/>
      <c r="H95" s="245"/>
      <c r="I95" s="260"/>
      <c r="J95" s="1288"/>
      <c r="K95" s="1314" t="s">
        <v>210</v>
      </c>
      <c r="L95" s="183">
        <v>30</v>
      </c>
      <c r="M95" s="416"/>
      <c r="N95" s="691"/>
    </row>
    <row r="96" spans="1:18" s="3" customFormat="1" ht="15" customHeight="1" thickBot="1" x14ac:dyDescent="0.3">
      <c r="A96" s="1741"/>
      <c r="B96" s="1742"/>
      <c r="C96" s="1763"/>
      <c r="D96" s="1993"/>
      <c r="E96" s="402"/>
      <c r="F96" s="1764"/>
      <c r="G96" s="537"/>
      <c r="H96" s="245"/>
      <c r="I96" s="260"/>
      <c r="J96" s="1288"/>
      <c r="K96" s="1769"/>
      <c r="L96" s="183"/>
      <c r="M96" s="101"/>
      <c r="N96" s="691"/>
    </row>
    <row r="97" spans="1:20" s="3" customFormat="1" ht="29.25" customHeight="1" x14ac:dyDescent="0.25">
      <c r="A97" s="1741"/>
      <c r="B97" s="1742"/>
      <c r="C97" s="1763"/>
      <c r="D97" s="1929" t="s">
        <v>156</v>
      </c>
      <c r="E97" s="402"/>
      <c r="F97" s="1764"/>
      <c r="G97" s="537"/>
      <c r="H97" s="245"/>
      <c r="I97" s="260"/>
      <c r="J97" s="331"/>
      <c r="K97" s="1370" t="s">
        <v>150</v>
      </c>
      <c r="L97" s="1383">
        <v>40</v>
      </c>
      <c r="M97" s="1372">
        <v>40</v>
      </c>
      <c r="N97" s="1373">
        <v>40</v>
      </c>
    </row>
    <row r="98" spans="1:20" s="3" customFormat="1" ht="15.75" customHeight="1" x14ac:dyDescent="0.25">
      <c r="A98" s="1741"/>
      <c r="B98" s="1742"/>
      <c r="C98" s="1763"/>
      <c r="D98" s="1940"/>
      <c r="E98" s="402"/>
      <c r="F98" s="1764"/>
      <c r="G98" s="537"/>
      <c r="H98" s="245"/>
      <c r="I98" s="260"/>
      <c r="J98" s="1288"/>
      <c r="K98" s="1340" t="s">
        <v>332</v>
      </c>
      <c r="L98" s="1134">
        <v>3</v>
      </c>
      <c r="M98" s="1141"/>
      <c r="N98" s="94"/>
    </row>
    <row r="99" spans="1:20" s="3" customFormat="1" ht="18" customHeight="1" x14ac:dyDescent="0.25">
      <c r="A99" s="1741"/>
      <c r="B99" s="1742"/>
      <c r="C99" s="1763"/>
      <c r="D99" s="1940"/>
      <c r="E99" s="402"/>
      <c r="F99" s="1764"/>
      <c r="G99" s="537"/>
      <c r="H99" s="245"/>
      <c r="I99" s="260"/>
      <c r="J99" s="331"/>
      <c r="K99" s="1968" t="s">
        <v>239</v>
      </c>
      <c r="L99" s="103">
        <v>20</v>
      </c>
      <c r="M99" s="1147">
        <v>20</v>
      </c>
      <c r="N99" s="1152">
        <v>20</v>
      </c>
    </row>
    <row r="100" spans="1:20" s="3" customFormat="1" ht="12" customHeight="1" thickBot="1" x14ac:dyDescent="0.3">
      <c r="A100" s="1741"/>
      <c r="B100" s="1742"/>
      <c r="C100" s="1763"/>
      <c r="D100" s="1930"/>
      <c r="E100" s="402"/>
      <c r="F100" s="1764"/>
      <c r="G100" s="537"/>
      <c r="H100" s="245"/>
      <c r="I100" s="260"/>
      <c r="J100" s="1288"/>
      <c r="K100" s="1969"/>
      <c r="L100" s="1387"/>
      <c r="M100" s="1388"/>
      <c r="N100" s="1389"/>
    </row>
    <row r="101" spans="1:20" s="3" customFormat="1" ht="17.25" customHeight="1" x14ac:dyDescent="0.25">
      <c r="A101" s="1741"/>
      <c r="B101" s="1742"/>
      <c r="C101" s="1763"/>
      <c r="D101" s="1940" t="s">
        <v>49</v>
      </c>
      <c r="E101" s="124"/>
      <c r="F101" s="1764"/>
      <c r="G101" s="537"/>
      <c r="H101" s="245"/>
      <c r="I101" s="260"/>
      <c r="J101" s="331"/>
      <c r="K101" s="1312" t="s">
        <v>210</v>
      </c>
      <c r="L101" s="431">
        <v>48</v>
      </c>
      <c r="M101" s="1790">
        <v>56</v>
      </c>
      <c r="N101" s="701">
        <v>56</v>
      </c>
    </row>
    <row r="102" spans="1:20" s="3" customFormat="1" ht="39" customHeight="1" x14ac:dyDescent="0.25">
      <c r="A102" s="579"/>
      <c r="B102" s="1742"/>
      <c r="C102" s="1763"/>
      <c r="D102" s="1940"/>
      <c r="E102" s="124"/>
      <c r="F102" s="1764"/>
      <c r="G102" s="191"/>
      <c r="H102" s="245"/>
      <c r="I102" s="260"/>
      <c r="J102" s="1288"/>
      <c r="K102" s="1345" t="s">
        <v>333</v>
      </c>
      <c r="L102" s="433">
        <v>2</v>
      </c>
      <c r="M102" s="1790"/>
      <c r="N102" s="701"/>
    </row>
    <row r="103" spans="1:20" s="3" customFormat="1" ht="27.75" customHeight="1" x14ac:dyDescent="0.25">
      <c r="A103" s="579"/>
      <c r="B103" s="1816"/>
      <c r="C103" s="1821"/>
      <c r="D103" s="1820"/>
      <c r="E103" s="124"/>
      <c r="F103" s="1822"/>
      <c r="G103" s="191"/>
      <c r="H103" s="245"/>
      <c r="I103" s="260"/>
      <c r="J103" s="1288"/>
      <c r="K103" s="1345" t="s">
        <v>294</v>
      </c>
      <c r="L103" s="433">
        <v>2</v>
      </c>
      <c r="M103" s="1824"/>
      <c r="N103" s="701"/>
    </row>
    <row r="104" spans="1:20" s="3" customFormat="1" ht="27.75" customHeight="1" x14ac:dyDescent="0.25">
      <c r="A104" s="1545"/>
      <c r="B104" s="1427"/>
      <c r="C104" s="1428"/>
      <c r="D104" s="1825"/>
      <c r="E104" s="1546"/>
      <c r="F104" s="1547"/>
      <c r="G104" s="1367"/>
      <c r="H104" s="255"/>
      <c r="I104" s="270"/>
      <c r="J104" s="1548"/>
      <c r="K104" s="1345" t="s">
        <v>295</v>
      </c>
      <c r="L104" s="433">
        <v>74</v>
      </c>
      <c r="M104" s="1831"/>
      <c r="N104" s="701"/>
    </row>
    <row r="105" spans="1:20" s="43" customFormat="1" ht="44.25" customHeight="1" x14ac:dyDescent="0.25">
      <c r="A105" s="579"/>
      <c r="B105" s="1742"/>
      <c r="C105" s="42"/>
      <c r="D105" s="1777" t="s">
        <v>142</v>
      </c>
      <c r="E105" s="124"/>
      <c r="F105" s="1764"/>
      <c r="G105" s="1367"/>
      <c r="H105" s="217"/>
      <c r="I105" s="230"/>
      <c r="J105" s="535"/>
      <c r="K105" s="1314" t="s">
        <v>211</v>
      </c>
      <c r="L105" s="183">
        <v>5</v>
      </c>
      <c r="M105" s="1789">
        <v>5</v>
      </c>
      <c r="N105" s="700">
        <v>5</v>
      </c>
    </row>
    <row r="106" spans="1:20" s="43" customFormat="1" ht="17.25" customHeight="1" thickBot="1" x14ac:dyDescent="0.3">
      <c r="A106" s="580"/>
      <c r="B106" s="1752"/>
      <c r="C106" s="297"/>
      <c r="D106" s="1979" t="s">
        <v>34</v>
      </c>
      <c r="E106" s="1942"/>
      <c r="F106" s="1942"/>
      <c r="G106" s="1980"/>
      <c r="H106" s="1323">
        <f>SUM(H52:H105)-H90-H91</f>
        <v>6604</v>
      </c>
      <c r="I106" s="1185">
        <f t="shared" ref="I106:J106" si="2">SUM(I52:I105)-I90-I91</f>
        <v>5750.2</v>
      </c>
      <c r="J106" s="1473">
        <f t="shared" si="2"/>
        <v>5686.7000000000007</v>
      </c>
      <c r="K106" s="1346"/>
      <c r="L106" s="405"/>
      <c r="M106" s="373"/>
      <c r="N106" s="692"/>
    </row>
    <row r="107" spans="1:20" s="45" customFormat="1" ht="47.25" customHeight="1" x14ac:dyDescent="0.25">
      <c r="A107" s="1981" t="s">
        <v>15</v>
      </c>
      <c r="B107" s="1983" t="s">
        <v>35</v>
      </c>
      <c r="C107" s="1985" t="s">
        <v>35</v>
      </c>
      <c r="D107" s="1987" t="s">
        <v>50</v>
      </c>
      <c r="E107" s="1989" t="s">
        <v>121</v>
      </c>
      <c r="F107" s="1991" t="s">
        <v>19</v>
      </c>
      <c r="G107" s="1249" t="s">
        <v>22</v>
      </c>
      <c r="H107" s="206">
        <v>445.7</v>
      </c>
      <c r="I107" s="266">
        <v>445.7</v>
      </c>
      <c r="J107" s="864">
        <v>445.7</v>
      </c>
      <c r="K107" s="1997" t="s">
        <v>106</v>
      </c>
      <c r="L107" s="1153">
        <v>97</v>
      </c>
      <c r="M107" s="1154">
        <v>97</v>
      </c>
      <c r="N107" s="1155">
        <v>97</v>
      </c>
      <c r="O107" s="48"/>
    </row>
    <row r="108" spans="1:20" s="48" customFormat="1" ht="21.75" customHeight="1" thickBot="1" x14ac:dyDescent="0.3">
      <c r="A108" s="1982"/>
      <c r="B108" s="1984"/>
      <c r="C108" s="1986"/>
      <c r="D108" s="1988"/>
      <c r="E108" s="1990"/>
      <c r="F108" s="1992"/>
      <c r="G108" s="1250" t="s">
        <v>26</v>
      </c>
      <c r="H108" s="334">
        <f>SUM(H107)</f>
        <v>445.7</v>
      </c>
      <c r="I108" s="265">
        <f>SUM(I107)</f>
        <v>445.7</v>
      </c>
      <c r="J108" s="350">
        <f>SUM(J107)</f>
        <v>445.7</v>
      </c>
      <c r="K108" s="1998"/>
      <c r="L108" s="368"/>
      <c r="M108" s="1156"/>
      <c r="N108" s="1069"/>
    </row>
    <row r="109" spans="1:20" s="2" customFormat="1" ht="42" customHeight="1" x14ac:dyDescent="0.25">
      <c r="A109" s="581" t="s">
        <v>15</v>
      </c>
      <c r="B109" s="49" t="s">
        <v>35</v>
      </c>
      <c r="C109" s="171" t="s">
        <v>39</v>
      </c>
      <c r="D109" s="1999" t="s">
        <v>51</v>
      </c>
      <c r="E109" s="291"/>
      <c r="F109" s="105" t="s">
        <v>19</v>
      </c>
      <c r="G109" s="1249" t="s">
        <v>22</v>
      </c>
      <c r="H109" s="601">
        <v>646.20000000000005</v>
      </c>
      <c r="I109" s="704">
        <f>786.6-123.4</f>
        <v>663.2</v>
      </c>
      <c r="J109" s="819">
        <f>786.6-123.4</f>
        <v>663.2</v>
      </c>
      <c r="K109" s="1735"/>
      <c r="L109" s="1122"/>
      <c r="M109" s="385"/>
      <c r="N109" s="107"/>
    </row>
    <row r="110" spans="1:20" s="2" customFormat="1" ht="52.5" customHeight="1" x14ac:dyDescent="0.25">
      <c r="A110" s="582"/>
      <c r="B110" s="51"/>
      <c r="C110" s="703"/>
      <c r="D110" s="2000"/>
      <c r="E110" s="1744"/>
      <c r="F110" s="58"/>
      <c r="G110" s="1252"/>
      <c r="H110" s="52"/>
      <c r="I110" s="261"/>
      <c r="J110" s="328"/>
      <c r="K110" s="1312"/>
      <c r="L110" s="301"/>
      <c r="M110" s="1790"/>
      <c r="N110" s="701"/>
    </row>
    <row r="111" spans="1:20" s="2" customFormat="1" ht="68.25" customHeight="1" x14ac:dyDescent="0.25">
      <c r="A111" s="582"/>
      <c r="B111" s="51"/>
      <c r="C111" s="703"/>
      <c r="D111" s="26" t="s">
        <v>97</v>
      </c>
      <c r="E111" s="702"/>
      <c r="F111" s="58"/>
      <c r="G111" s="1161"/>
      <c r="H111" s="309"/>
      <c r="I111" s="311"/>
      <c r="J111" s="836"/>
      <c r="K111" s="1736" t="s">
        <v>233</v>
      </c>
      <c r="L111" s="1138" t="s">
        <v>133</v>
      </c>
      <c r="M111" s="1088">
        <v>13</v>
      </c>
      <c r="N111" s="1121">
        <v>13</v>
      </c>
      <c r="O111" s="1203"/>
      <c r="R111" s="3"/>
    </row>
    <row r="112" spans="1:20" s="2" customFormat="1" ht="62.25" customHeight="1" x14ac:dyDescent="0.25">
      <c r="A112" s="582"/>
      <c r="B112" s="51"/>
      <c r="C112" s="703"/>
      <c r="D112" s="26" t="s">
        <v>98</v>
      </c>
      <c r="E112" s="363" t="s">
        <v>124</v>
      </c>
      <c r="F112" s="58"/>
      <c r="G112" s="1161"/>
      <c r="H112" s="309"/>
      <c r="I112" s="311"/>
      <c r="J112" s="836"/>
      <c r="K112" s="1444" t="s">
        <v>212</v>
      </c>
      <c r="L112" s="1329">
        <v>20</v>
      </c>
      <c r="M112" s="1157">
        <v>20</v>
      </c>
      <c r="N112" s="1158">
        <v>20</v>
      </c>
      <c r="T112" s="3"/>
    </row>
    <row r="113" spans="1:24" s="2" customFormat="1" ht="39.75" customHeight="1" x14ac:dyDescent="0.25">
      <c r="A113" s="582"/>
      <c r="B113" s="51"/>
      <c r="C113" s="703"/>
      <c r="D113" s="2049" t="s">
        <v>99</v>
      </c>
      <c r="E113" s="705"/>
      <c r="F113" s="58"/>
      <c r="G113" s="1248"/>
      <c r="H113" s="1295"/>
      <c r="I113" s="1126"/>
      <c r="J113" s="1200"/>
      <c r="K113" s="1445" t="s">
        <v>232</v>
      </c>
      <c r="L113" s="1084">
        <v>34</v>
      </c>
      <c r="M113" s="1162">
        <v>34</v>
      </c>
      <c r="N113" s="1163">
        <v>34</v>
      </c>
      <c r="O113" s="1203"/>
      <c r="P113" s="3"/>
    </row>
    <row r="114" spans="1:24" s="2" customFormat="1" ht="41.25" customHeight="1" x14ac:dyDescent="0.25">
      <c r="A114" s="582"/>
      <c r="B114" s="51"/>
      <c r="C114" s="703"/>
      <c r="D114" s="2050"/>
      <c r="E114" s="1770"/>
      <c r="F114" s="58"/>
      <c r="G114" s="1248"/>
      <c r="H114" s="1295"/>
      <c r="I114" s="1126"/>
      <c r="J114" s="1200"/>
      <c r="K114" s="1446" t="s">
        <v>307</v>
      </c>
      <c r="L114" s="1739"/>
      <c r="M114" s="1159">
        <v>35</v>
      </c>
      <c r="N114" s="1160">
        <v>35</v>
      </c>
      <c r="O114" s="1203"/>
      <c r="P114" s="3"/>
    </row>
    <row r="115" spans="1:24" s="2" customFormat="1" ht="56.25" customHeight="1" x14ac:dyDescent="0.25">
      <c r="A115" s="582"/>
      <c r="B115" s="51"/>
      <c r="C115" s="703"/>
      <c r="D115" s="41" t="s">
        <v>100</v>
      </c>
      <c r="E115" s="899" t="s">
        <v>115</v>
      </c>
      <c r="F115" s="58"/>
      <c r="G115" s="1248"/>
      <c r="H115" s="1295"/>
      <c r="I115" s="1126"/>
      <c r="J115" s="1200"/>
      <c r="K115" s="1447" t="s">
        <v>213</v>
      </c>
      <c r="L115" s="1739">
        <v>120</v>
      </c>
      <c r="M115" s="1159">
        <v>120</v>
      </c>
      <c r="N115" s="1160">
        <v>120</v>
      </c>
      <c r="O115" s="3"/>
    </row>
    <row r="116" spans="1:24" s="2" customFormat="1" ht="78.75" customHeight="1" x14ac:dyDescent="0.25">
      <c r="A116" s="582"/>
      <c r="B116" s="51"/>
      <c r="C116" s="703"/>
      <c r="D116" s="54" t="s">
        <v>111</v>
      </c>
      <c r="E116" s="1746" t="s">
        <v>114</v>
      </c>
      <c r="F116" s="58"/>
      <c r="G116" s="1161"/>
      <c r="H116" s="309"/>
      <c r="I116" s="311"/>
      <c r="J116" s="836"/>
      <c r="K116" s="1448" t="s">
        <v>214</v>
      </c>
      <c r="L116" s="1084">
        <v>150</v>
      </c>
      <c r="M116" s="1162">
        <v>150</v>
      </c>
      <c r="N116" s="1163">
        <v>150</v>
      </c>
      <c r="O116" s="3"/>
      <c r="S116" s="3"/>
    </row>
    <row r="117" spans="1:24" s="2" customFormat="1" ht="63.75" customHeight="1" x14ac:dyDescent="0.25">
      <c r="A117" s="1741"/>
      <c r="B117" s="1742"/>
      <c r="C117" s="1762"/>
      <c r="D117" s="55" t="s">
        <v>110</v>
      </c>
      <c r="E117" s="126" t="s">
        <v>122</v>
      </c>
      <c r="F117" s="1745"/>
      <c r="G117" s="1161"/>
      <c r="H117" s="309"/>
      <c r="I117" s="311"/>
      <c r="J117" s="836"/>
      <c r="K117" s="1448" t="s">
        <v>215</v>
      </c>
      <c r="L117" s="1330">
        <v>1</v>
      </c>
      <c r="M117" s="1162">
        <v>1</v>
      </c>
      <c r="N117" s="1163">
        <v>1</v>
      </c>
    </row>
    <row r="118" spans="1:24" s="2" customFormat="1" ht="38.25" customHeight="1" x14ac:dyDescent="0.25">
      <c r="A118" s="1741"/>
      <c r="B118" s="1742"/>
      <c r="C118" s="1762"/>
      <c r="D118" s="2001" t="s">
        <v>52</v>
      </c>
      <c r="E118" s="705" t="s">
        <v>116</v>
      </c>
      <c r="F118" s="1745"/>
      <c r="G118" s="1161"/>
      <c r="H118" s="309"/>
      <c r="I118" s="311"/>
      <c r="J118" s="836"/>
      <c r="K118" s="2003" t="s">
        <v>216</v>
      </c>
      <c r="L118" s="1331">
        <v>20</v>
      </c>
      <c r="M118" s="1164">
        <v>20</v>
      </c>
      <c r="N118" s="1165">
        <v>20</v>
      </c>
    </row>
    <row r="119" spans="1:24" s="2" customFormat="1" ht="19.5" customHeight="1" thickBot="1" x14ac:dyDescent="0.3">
      <c r="A119" s="1750"/>
      <c r="B119" s="1752"/>
      <c r="C119" s="1754"/>
      <c r="D119" s="2002"/>
      <c r="E119" s="1791"/>
      <c r="F119" s="1773"/>
      <c r="G119" s="367" t="s">
        <v>26</v>
      </c>
      <c r="H119" s="30">
        <f>SUM(H109:H118)</f>
        <v>646.20000000000005</v>
      </c>
      <c r="I119" s="237">
        <f t="shared" ref="I119:J119" si="3">SUM(I109:I118)</f>
        <v>663.2</v>
      </c>
      <c r="J119" s="347">
        <f t="shared" si="3"/>
        <v>663.2</v>
      </c>
      <c r="K119" s="1995"/>
      <c r="L119" s="1332"/>
      <c r="M119" s="1166"/>
      <c r="N119" s="1167"/>
    </row>
    <row r="120" spans="1:24" s="2" customFormat="1" ht="15.75" customHeight="1" x14ac:dyDescent="0.25">
      <c r="A120" s="581" t="s">
        <v>15</v>
      </c>
      <c r="B120" s="49" t="s">
        <v>35</v>
      </c>
      <c r="C120" s="171" t="s">
        <v>41</v>
      </c>
      <c r="D120" s="2004" t="s">
        <v>53</v>
      </c>
      <c r="E120" s="2006" t="s">
        <v>118</v>
      </c>
      <c r="F120" s="105" t="s">
        <v>19</v>
      </c>
      <c r="G120" s="1251" t="s">
        <v>22</v>
      </c>
      <c r="H120" s="380">
        <v>93.4</v>
      </c>
      <c r="I120" s="1170">
        <f>128.4-35</f>
        <v>93.4</v>
      </c>
      <c r="J120" s="1235">
        <f>128.4-35</f>
        <v>93.4</v>
      </c>
      <c r="K120" s="1748"/>
      <c r="L120" s="689"/>
      <c r="M120" s="1800"/>
      <c r="N120" s="1072"/>
    </row>
    <row r="121" spans="1:24" s="2" customFormat="1" ht="15.75" customHeight="1" x14ac:dyDescent="0.25">
      <c r="A121" s="582"/>
      <c r="B121" s="51"/>
      <c r="C121" s="1755"/>
      <c r="D121" s="2005"/>
      <c r="E121" s="2007"/>
      <c r="F121" s="58"/>
      <c r="G121" s="1255" t="s">
        <v>37</v>
      </c>
      <c r="H121" s="1393">
        <v>241.9</v>
      </c>
      <c r="I121" s="1394">
        <v>241.9</v>
      </c>
      <c r="J121" s="1395">
        <v>241.9</v>
      </c>
      <c r="K121" s="1314"/>
      <c r="L121" s="183"/>
      <c r="M121" s="695"/>
      <c r="N121" s="1066"/>
    </row>
    <row r="122" spans="1:24" s="2" customFormat="1" ht="67.5" customHeight="1" x14ac:dyDescent="0.25">
      <c r="A122" s="582"/>
      <c r="B122" s="51"/>
      <c r="C122" s="1755"/>
      <c r="D122" s="57" t="s">
        <v>55</v>
      </c>
      <c r="E122" s="2007"/>
      <c r="F122" s="58"/>
      <c r="G122" s="1252"/>
      <c r="H122" s="137"/>
      <c r="I122" s="1390"/>
      <c r="J122" s="1391"/>
      <c r="K122" s="1310" t="s">
        <v>334</v>
      </c>
      <c r="L122" s="1174">
        <v>19</v>
      </c>
      <c r="M122" s="317">
        <v>19</v>
      </c>
      <c r="N122" s="1078">
        <v>19</v>
      </c>
      <c r="O122" s="1538"/>
      <c r="Q122" s="3"/>
      <c r="R122" s="3"/>
      <c r="S122" s="3"/>
      <c r="X122" s="3"/>
    </row>
    <row r="123" spans="1:24" s="2" customFormat="1" ht="15.75" customHeight="1" x14ac:dyDescent="0.25">
      <c r="A123" s="1916"/>
      <c r="B123" s="1917"/>
      <c r="C123" s="1762"/>
      <c r="D123" s="2049" t="s">
        <v>56</v>
      </c>
      <c r="E123" s="2007"/>
      <c r="F123" s="1497"/>
      <c r="G123" s="1252"/>
      <c r="H123" s="137"/>
      <c r="I123" s="262"/>
      <c r="J123" s="811"/>
      <c r="K123" s="1996" t="s">
        <v>296</v>
      </c>
      <c r="L123" s="1204" t="s">
        <v>297</v>
      </c>
      <c r="M123" s="1205" t="s">
        <v>297</v>
      </c>
      <c r="N123" s="1165">
        <v>11</v>
      </c>
    </row>
    <row r="124" spans="1:24" s="2" customFormat="1" ht="15.75" customHeight="1" x14ac:dyDescent="0.25">
      <c r="A124" s="1916"/>
      <c r="B124" s="1917"/>
      <c r="C124" s="1762"/>
      <c r="D124" s="2066"/>
      <c r="E124" s="155"/>
      <c r="F124" s="1497"/>
      <c r="G124" s="709"/>
      <c r="H124" s="14"/>
      <c r="I124" s="230"/>
      <c r="J124" s="535"/>
      <c r="K124" s="1996"/>
      <c r="L124" s="1180"/>
      <c r="M124" s="22"/>
      <c r="N124" s="1168"/>
    </row>
    <row r="125" spans="1:24" s="2" customFormat="1" ht="16.5" customHeight="1" thickBot="1" x14ac:dyDescent="0.3">
      <c r="A125" s="1750"/>
      <c r="B125" s="1752"/>
      <c r="C125" s="1754"/>
      <c r="D125" s="2067"/>
      <c r="E125" s="1791"/>
      <c r="F125" s="1774"/>
      <c r="G125" s="1250" t="s">
        <v>26</v>
      </c>
      <c r="H125" s="47">
        <f>SUM(H120:H124)</f>
        <v>335.3</v>
      </c>
      <c r="I125" s="265">
        <f t="shared" ref="I125:J125" si="4">SUM(I120:I124)</f>
        <v>335.3</v>
      </c>
      <c r="J125" s="820">
        <f t="shared" si="4"/>
        <v>335.3</v>
      </c>
      <c r="K125" s="1347"/>
      <c r="L125" s="1181"/>
      <c r="M125" s="1172"/>
      <c r="N125" s="1171"/>
    </row>
    <row r="126" spans="1:24" s="2" customFormat="1" ht="25.5" customHeight="1" x14ac:dyDescent="0.25">
      <c r="A126" s="1817" t="s">
        <v>15</v>
      </c>
      <c r="B126" s="1818" t="s">
        <v>35</v>
      </c>
      <c r="C126" s="1819" t="s">
        <v>42</v>
      </c>
      <c r="D126" s="1834" t="s">
        <v>57</v>
      </c>
      <c r="E126" s="1122"/>
      <c r="F126" s="1223" t="s">
        <v>58</v>
      </c>
      <c r="G126" s="1251" t="s">
        <v>22</v>
      </c>
      <c r="H126" s="566">
        <v>90</v>
      </c>
      <c r="I126" s="900">
        <v>90</v>
      </c>
      <c r="J126" s="1324">
        <v>90</v>
      </c>
      <c r="K126" s="1348" t="s">
        <v>59</v>
      </c>
      <c r="L126" s="1030">
        <v>22</v>
      </c>
      <c r="M126" s="1215">
        <v>22</v>
      </c>
      <c r="N126" s="1216">
        <v>22</v>
      </c>
      <c r="T126" s="3"/>
    </row>
    <row r="127" spans="1:24" s="2" customFormat="1" ht="27" customHeight="1" x14ac:dyDescent="0.25">
      <c r="A127" s="1836"/>
      <c r="B127" s="1837"/>
      <c r="C127" s="1838"/>
      <c r="D127" s="54"/>
      <c r="E127" s="1815"/>
      <c r="F127" s="1839"/>
      <c r="G127" s="1840" t="s">
        <v>37</v>
      </c>
      <c r="H127" s="1633">
        <f>110+27.3</f>
        <v>137.30000000000001</v>
      </c>
      <c r="I127" s="280">
        <v>110</v>
      </c>
      <c r="J127" s="1636">
        <v>110</v>
      </c>
      <c r="K127" s="1447" t="s">
        <v>258</v>
      </c>
      <c r="L127" s="1809">
        <v>2</v>
      </c>
      <c r="M127" s="1810"/>
      <c r="N127" s="1811"/>
      <c r="T127" s="3"/>
    </row>
    <row r="128" spans="1:24" s="2" customFormat="1" ht="42.75" customHeight="1" x14ac:dyDescent="0.25">
      <c r="A128" s="1832"/>
      <c r="B128" s="1833"/>
      <c r="C128" s="1762"/>
      <c r="D128" s="1823"/>
      <c r="E128" s="1738"/>
      <c r="F128" s="1224"/>
      <c r="G128" s="1254"/>
      <c r="H128" s="14"/>
      <c r="I128" s="230"/>
      <c r="J128" s="535"/>
      <c r="K128" s="1447" t="s">
        <v>107</v>
      </c>
      <c r="L128" s="1809">
        <v>10</v>
      </c>
      <c r="M128" s="1810">
        <v>10</v>
      </c>
      <c r="N128" s="1811">
        <v>10</v>
      </c>
    </row>
    <row r="129" spans="1:20" s="2" customFormat="1" ht="15" customHeight="1" x14ac:dyDescent="0.25">
      <c r="A129" s="1832"/>
      <c r="B129" s="1833"/>
      <c r="C129" s="1762"/>
      <c r="D129" s="1823"/>
      <c r="E129" s="1738"/>
      <c r="F129" s="1224"/>
      <c r="G129" s="1254"/>
      <c r="H129" s="14"/>
      <c r="I129" s="230"/>
      <c r="J129" s="535"/>
      <c r="K129" s="1994" t="s">
        <v>147</v>
      </c>
      <c r="L129" s="1222">
        <v>30</v>
      </c>
      <c r="M129" s="1220">
        <v>30</v>
      </c>
      <c r="N129" s="1221">
        <v>30</v>
      </c>
    </row>
    <row r="130" spans="1:20" s="2" customFormat="1" ht="16.5" customHeight="1" thickBot="1" x14ac:dyDescent="0.3">
      <c r="A130" s="1741"/>
      <c r="B130" s="1742"/>
      <c r="C130" s="1762"/>
      <c r="D130" s="1835"/>
      <c r="E130" s="1738"/>
      <c r="F130" s="1224"/>
      <c r="G130" s="1256" t="s">
        <v>26</v>
      </c>
      <c r="H130" s="30">
        <f>SUM(H126:H129)</f>
        <v>227.3</v>
      </c>
      <c r="I130" s="237">
        <f>SUM(I126:I129)</f>
        <v>200</v>
      </c>
      <c r="J130" s="381">
        <f>SUM(J126:J129)</f>
        <v>200</v>
      </c>
      <c r="K130" s="1995"/>
      <c r="L130" s="1225"/>
      <c r="M130" s="1226"/>
      <c r="N130" s="1227"/>
      <c r="T130" s="3"/>
    </row>
    <row r="131" spans="1:20" s="2" customFormat="1" ht="18.75" customHeight="1" x14ac:dyDescent="0.25">
      <c r="A131" s="1749" t="s">
        <v>15</v>
      </c>
      <c r="B131" s="1751" t="s">
        <v>35</v>
      </c>
      <c r="C131" s="1753" t="s">
        <v>60</v>
      </c>
      <c r="D131" s="1987" t="s">
        <v>112</v>
      </c>
      <c r="E131" s="38"/>
      <c r="F131" s="2023">
        <v>3</v>
      </c>
      <c r="G131" s="1251" t="s">
        <v>22</v>
      </c>
      <c r="H131" s="605">
        <v>5</v>
      </c>
      <c r="I131" s="607">
        <v>5</v>
      </c>
      <c r="J131" s="1325">
        <v>5</v>
      </c>
      <c r="K131" s="1873" t="s">
        <v>305</v>
      </c>
      <c r="L131" s="1176">
        <v>2</v>
      </c>
      <c r="M131" s="1135">
        <v>2</v>
      </c>
      <c r="N131" s="1073">
        <v>2</v>
      </c>
    </row>
    <row r="132" spans="1:20" s="2" customFormat="1" ht="16.5" customHeight="1" thickBot="1" x14ac:dyDescent="0.3">
      <c r="A132" s="1750"/>
      <c r="B132" s="1752"/>
      <c r="C132" s="1754"/>
      <c r="D132" s="1988"/>
      <c r="E132" s="1439"/>
      <c r="F132" s="2024"/>
      <c r="G132" s="1250" t="s">
        <v>26</v>
      </c>
      <c r="H132" s="30">
        <f>H131</f>
        <v>5</v>
      </c>
      <c r="I132" s="237">
        <f>I131</f>
        <v>5</v>
      </c>
      <c r="J132" s="347">
        <f>J131</f>
        <v>5</v>
      </c>
      <c r="K132" s="1939"/>
      <c r="L132" s="1440"/>
      <c r="M132" s="1441"/>
      <c r="N132" s="1442"/>
    </row>
    <row r="133" spans="1:20" s="2" customFormat="1" ht="16.5" customHeight="1" x14ac:dyDescent="0.25">
      <c r="A133" s="2008" t="s">
        <v>15</v>
      </c>
      <c r="B133" s="2010" t="s">
        <v>35</v>
      </c>
      <c r="C133" s="2012" t="s">
        <v>61</v>
      </c>
      <c r="D133" s="2015" t="s">
        <v>130</v>
      </c>
      <c r="E133" s="2018"/>
      <c r="F133" s="2021">
        <v>3</v>
      </c>
      <c r="G133" s="565" t="s">
        <v>20</v>
      </c>
      <c r="H133" s="900">
        <v>91.9</v>
      </c>
      <c r="I133" s="278">
        <v>76.900000000000006</v>
      </c>
      <c r="J133" s="338"/>
      <c r="K133" s="1748" t="s">
        <v>128</v>
      </c>
      <c r="L133" s="1182">
        <v>300</v>
      </c>
      <c r="M133" s="1800">
        <v>350</v>
      </c>
      <c r="N133" s="1072"/>
    </row>
    <row r="134" spans="1:20" s="2" customFormat="1" ht="16.5" customHeight="1" x14ac:dyDescent="0.25">
      <c r="A134" s="1970"/>
      <c r="B134" s="1971"/>
      <c r="C134" s="2013"/>
      <c r="D134" s="2016"/>
      <c r="E134" s="2019"/>
      <c r="F134" s="1923"/>
      <c r="G134" s="292" t="s">
        <v>339</v>
      </c>
      <c r="H134" s="445">
        <v>34.6</v>
      </c>
      <c r="I134" s="1515"/>
      <c r="J134" s="1517"/>
      <c r="K134" s="1314"/>
      <c r="L134" s="1095"/>
      <c r="M134" s="695"/>
      <c r="N134" s="1066"/>
    </row>
    <row r="135" spans="1:20" s="2" customFormat="1" ht="16.5" customHeight="1" x14ac:dyDescent="0.25">
      <c r="A135" s="1970"/>
      <c r="B135" s="1971"/>
      <c r="C135" s="2013"/>
      <c r="D135" s="2016"/>
      <c r="E135" s="2019"/>
      <c r="F135" s="1923"/>
      <c r="G135" s="292" t="s">
        <v>168</v>
      </c>
      <c r="H135" s="445">
        <v>206.5</v>
      </c>
      <c r="I135" s="445">
        <v>172.5</v>
      </c>
      <c r="J135" s="718"/>
      <c r="K135" s="1314"/>
      <c r="L135" s="1095"/>
      <c r="M135" s="695"/>
      <c r="N135" s="1066"/>
    </row>
    <row r="136" spans="1:20" s="2" customFormat="1" ht="16.5" customHeight="1" x14ac:dyDescent="0.25">
      <c r="A136" s="1970"/>
      <c r="B136" s="1971"/>
      <c r="C136" s="2013"/>
      <c r="D136" s="2016"/>
      <c r="E136" s="2019"/>
      <c r="F136" s="1923"/>
      <c r="G136" s="292" t="s">
        <v>180</v>
      </c>
      <c r="H136" s="274">
        <v>77.8</v>
      </c>
      <c r="I136" s="274"/>
      <c r="J136" s="354"/>
      <c r="K136" s="1314"/>
      <c r="L136" s="1095"/>
      <c r="M136" s="695"/>
      <c r="N136" s="1066"/>
    </row>
    <row r="137" spans="1:20" s="2" customFormat="1" ht="15" customHeight="1" thickBot="1" x14ac:dyDescent="0.3">
      <c r="A137" s="2009"/>
      <c r="B137" s="2011"/>
      <c r="C137" s="2014"/>
      <c r="D137" s="2017"/>
      <c r="E137" s="2020"/>
      <c r="F137" s="2022"/>
      <c r="G137" s="367" t="s">
        <v>26</v>
      </c>
      <c r="H137" s="30">
        <f>SUM(H133:H136)</f>
        <v>410.8</v>
      </c>
      <c r="I137" s="237">
        <f>SUM(I133:I135)</f>
        <v>249.4</v>
      </c>
      <c r="J137" s="347"/>
      <c r="K137" s="1315"/>
      <c r="L137" s="1183"/>
      <c r="M137" s="1177"/>
      <c r="N137" s="1186"/>
    </row>
    <row r="138" spans="1:20" s="2" customFormat="1" ht="18.75" customHeight="1" x14ac:dyDescent="0.25">
      <c r="A138" s="2008" t="s">
        <v>15</v>
      </c>
      <c r="B138" s="2010" t="s">
        <v>35</v>
      </c>
      <c r="C138" s="2012" t="s">
        <v>95</v>
      </c>
      <c r="D138" s="2027" t="s">
        <v>172</v>
      </c>
      <c r="E138" s="2018"/>
      <c r="F138" s="2021">
        <v>3</v>
      </c>
      <c r="G138" s="463" t="s">
        <v>22</v>
      </c>
      <c r="H138" s="318">
        <v>39.5</v>
      </c>
      <c r="I138" s="319">
        <v>7.3</v>
      </c>
      <c r="J138" s="329"/>
      <c r="K138" s="2025" t="s">
        <v>221</v>
      </c>
      <c r="L138" s="1178">
        <v>1</v>
      </c>
      <c r="M138" s="1105"/>
      <c r="N138" s="1072"/>
    </row>
    <row r="139" spans="1:20" s="2" customFormat="1" ht="41.25" customHeight="1" x14ac:dyDescent="0.25">
      <c r="A139" s="1970"/>
      <c r="B139" s="1971"/>
      <c r="C139" s="2013"/>
      <c r="D139" s="1872"/>
      <c r="E139" s="2019"/>
      <c r="F139" s="1923"/>
      <c r="G139" s="12" t="s">
        <v>168</v>
      </c>
      <c r="H139" s="138">
        <v>223.6</v>
      </c>
      <c r="I139" s="274">
        <v>41.5</v>
      </c>
      <c r="J139" s="354"/>
      <c r="K139" s="2026"/>
      <c r="L139" s="1184"/>
      <c r="M139" s="1086"/>
      <c r="N139" s="1076"/>
    </row>
    <row r="140" spans="1:20" s="2" customFormat="1" ht="43.5" customHeight="1" x14ac:dyDescent="0.25">
      <c r="A140" s="1970"/>
      <c r="B140" s="1971"/>
      <c r="C140" s="2013"/>
      <c r="D140" s="1872"/>
      <c r="E140" s="2019"/>
      <c r="F140" s="1923"/>
      <c r="G140" s="709"/>
      <c r="H140" s="122"/>
      <c r="I140" s="273"/>
      <c r="J140" s="575"/>
      <c r="K140" s="1350" t="s">
        <v>241</v>
      </c>
      <c r="L140" s="1179">
        <v>340</v>
      </c>
      <c r="M140" s="112"/>
      <c r="N140" s="1187"/>
      <c r="R140" s="3"/>
    </row>
    <row r="141" spans="1:20" s="2" customFormat="1" ht="15.75" customHeight="1" thickBot="1" x14ac:dyDescent="0.3">
      <c r="A141" s="1970"/>
      <c r="B141" s="1971"/>
      <c r="C141" s="2013"/>
      <c r="D141" s="2016"/>
      <c r="E141" s="2019"/>
      <c r="F141" s="1923"/>
      <c r="G141" s="367" t="s">
        <v>26</v>
      </c>
      <c r="H141" s="397">
        <f>SUM(H138:H140)</f>
        <v>263.10000000000002</v>
      </c>
      <c r="I141" s="826">
        <f t="shared" ref="I141" si="5">SUM(I138:I140)</f>
        <v>48.8</v>
      </c>
      <c r="J141" s="822"/>
      <c r="K141" s="1317" t="s">
        <v>220</v>
      </c>
      <c r="L141" s="405"/>
      <c r="M141" s="1188">
        <v>1</v>
      </c>
      <c r="N141" s="1070"/>
    </row>
    <row r="142" spans="1:20" s="2" customFormat="1" ht="21.75" customHeight="1" x14ac:dyDescent="0.25">
      <c r="A142" s="2008" t="s">
        <v>15</v>
      </c>
      <c r="B142" s="2010" t="s">
        <v>35</v>
      </c>
      <c r="C142" s="2012" t="s">
        <v>96</v>
      </c>
      <c r="D142" s="2015" t="s">
        <v>157</v>
      </c>
      <c r="E142" s="2018"/>
      <c r="F142" s="2021">
        <v>5</v>
      </c>
      <c r="G142" s="1257" t="s">
        <v>22</v>
      </c>
      <c r="H142" s="163">
        <f>137.3-50</f>
        <v>87.300000000000011</v>
      </c>
      <c r="I142" s="269">
        <v>96.9</v>
      </c>
      <c r="J142" s="164">
        <v>104.4</v>
      </c>
      <c r="K142" s="1351" t="s">
        <v>143</v>
      </c>
      <c r="L142" s="1178">
        <v>12</v>
      </c>
      <c r="M142" s="1265">
        <v>17</v>
      </c>
      <c r="N142" s="1266">
        <v>17</v>
      </c>
    </row>
    <row r="143" spans="1:20" s="2" customFormat="1" ht="26.25" customHeight="1" x14ac:dyDescent="0.25">
      <c r="A143" s="1970"/>
      <c r="B143" s="1971"/>
      <c r="C143" s="2013"/>
      <c r="D143" s="2016"/>
      <c r="E143" s="2019"/>
      <c r="F143" s="1923"/>
      <c r="G143" s="1258" t="s">
        <v>164</v>
      </c>
      <c r="H143" s="70">
        <v>50</v>
      </c>
      <c r="I143" s="279"/>
      <c r="J143" s="339"/>
      <c r="K143" s="1765"/>
      <c r="L143" s="1094"/>
      <c r="M143" s="1189"/>
      <c r="N143" s="1067"/>
      <c r="O143" s="1538"/>
      <c r="R143" s="3"/>
    </row>
    <row r="144" spans="1:20" s="2" customFormat="1" ht="20.25" customHeight="1" thickBot="1" x14ac:dyDescent="0.3">
      <c r="A144" s="1970"/>
      <c r="B144" s="1971"/>
      <c r="C144" s="2013"/>
      <c r="D144" s="2016"/>
      <c r="E144" s="2019"/>
      <c r="F144" s="1923"/>
      <c r="G144" s="1259" t="s">
        <v>26</v>
      </c>
      <c r="H144" s="47">
        <f>SUM(H142:H143)</f>
        <v>137.30000000000001</v>
      </c>
      <c r="I144" s="265">
        <f>SUM(I142:I143)</f>
        <v>96.9</v>
      </c>
      <c r="J144" s="820">
        <f>SUM(J142:J143)</f>
        <v>104.4</v>
      </c>
      <c r="K144" s="1352"/>
      <c r="L144" s="405"/>
      <c r="M144" s="710"/>
      <c r="N144" s="1070"/>
    </row>
    <row r="145" spans="1:19" s="2" customFormat="1" ht="16.5" customHeight="1" thickBot="1" x14ac:dyDescent="0.3">
      <c r="A145" s="577" t="s">
        <v>15</v>
      </c>
      <c r="B145" s="5" t="s">
        <v>35</v>
      </c>
      <c r="C145" s="2034" t="s">
        <v>43</v>
      </c>
      <c r="D145" s="2034"/>
      <c r="E145" s="2034"/>
      <c r="F145" s="2034"/>
      <c r="G145" s="2034"/>
      <c r="H145" s="63">
        <f>H132+H130+H125+H119+H108+H106+H137+H141+H144</f>
        <v>9074.6999999999989</v>
      </c>
      <c r="I145" s="241">
        <f>I132+I130+I125+I119+I108+I106+I137+I141+I144</f>
        <v>7794.4999999999991</v>
      </c>
      <c r="J145" s="823">
        <f>J132+J130+J125+J119+J108+J106+J137+J141+J144</f>
        <v>7440.3</v>
      </c>
      <c r="K145" s="1965"/>
      <c r="L145" s="1966"/>
      <c r="M145" s="1966"/>
      <c r="N145" s="1967"/>
      <c r="Q145" s="3"/>
    </row>
    <row r="146" spans="1:19" s="2" customFormat="1" ht="14.25" customHeight="1" thickBot="1" x14ac:dyDescent="0.3">
      <c r="A146" s="578" t="s">
        <v>15</v>
      </c>
      <c r="B146" s="5" t="s">
        <v>39</v>
      </c>
      <c r="C146" s="2040" t="s">
        <v>64</v>
      </c>
      <c r="D146" s="2040"/>
      <c r="E146" s="2040"/>
      <c r="F146" s="2040"/>
      <c r="G146" s="2040"/>
      <c r="H146" s="2040"/>
      <c r="I146" s="2040"/>
      <c r="J146" s="2040"/>
      <c r="K146" s="2040"/>
      <c r="L146" s="2040"/>
      <c r="M146" s="2040"/>
      <c r="N146" s="2041"/>
    </row>
    <row r="147" spans="1:19" s="3" customFormat="1" ht="54.75" customHeight="1" x14ac:dyDescent="0.25">
      <c r="A147" s="1749" t="s">
        <v>15</v>
      </c>
      <c r="B147" s="1751" t="s">
        <v>39</v>
      </c>
      <c r="C147" s="558" t="s">
        <v>15</v>
      </c>
      <c r="D147" s="147" t="s">
        <v>65</v>
      </c>
      <c r="E147" s="125"/>
      <c r="F147" s="150"/>
      <c r="G147" s="630"/>
      <c r="H147" s="162"/>
      <c r="I147" s="272"/>
      <c r="J147" s="843"/>
      <c r="K147" s="192"/>
      <c r="L147" s="1197"/>
      <c r="M147" s="1197"/>
      <c r="N147" s="388"/>
    </row>
    <row r="148" spans="1:19" s="48" customFormat="1" ht="21.75" customHeight="1" x14ac:dyDescent="0.25">
      <c r="A148" s="583"/>
      <c r="B148" s="152"/>
      <c r="C148" s="153"/>
      <c r="D148" s="2038" t="s">
        <v>126</v>
      </c>
      <c r="E148" s="684" t="s">
        <v>66</v>
      </c>
      <c r="F148" s="411">
        <v>1</v>
      </c>
      <c r="G148" s="1792" t="s">
        <v>22</v>
      </c>
      <c r="H148" s="1793">
        <v>114.2</v>
      </c>
      <c r="I148" s="1797"/>
      <c r="J148" s="343"/>
      <c r="K148" s="1775" t="s">
        <v>242</v>
      </c>
      <c r="L148" s="1198">
        <v>3</v>
      </c>
      <c r="M148" s="1209"/>
      <c r="N148" s="1208"/>
    </row>
    <row r="149" spans="1:19" s="48" customFormat="1" ht="21.75" customHeight="1" x14ac:dyDescent="0.25">
      <c r="A149" s="583"/>
      <c r="B149" s="154"/>
      <c r="C149" s="153"/>
      <c r="D149" s="2039"/>
      <c r="E149" s="708"/>
      <c r="F149" s="299"/>
      <c r="G149" s="1302" t="s">
        <v>164</v>
      </c>
      <c r="H149" s="1464">
        <v>345.8</v>
      </c>
      <c r="I149" s="1133"/>
      <c r="J149" s="1303"/>
      <c r="K149" s="409"/>
      <c r="L149" s="1199"/>
      <c r="M149" s="1210"/>
      <c r="N149" s="1074"/>
    </row>
    <row r="150" spans="1:19" s="3" customFormat="1" ht="17.25" customHeight="1" x14ac:dyDescent="0.25">
      <c r="A150" s="1741"/>
      <c r="B150" s="1742"/>
      <c r="C150" s="202"/>
      <c r="D150" s="2042" t="s">
        <v>229</v>
      </c>
      <c r="E150" s="1057" t="s">
        <v>66</v>
      </c>
      <c r="F150" s="1059">
        <v>5</v>
      </c>
      <c r="G150" s="1231" t="s">
        <v>22</v>
      </c>
      <c r="H150" s="1300">
        <v>529.29999999999995</v>
      </c>
      <c r="I150" s="1443">
        <v>100</v>
      </c>
      <c r="J150" s="1261">
        <v>1000</v>
      </c>
      <c r="K150" s="357" t="s">
        <v>186</v>
      </c>
      <c r="L150" s="416">
        <v>100</v>
      </c>
      <c r="M150" s="1054"/>
      <c r="N150" s="396"/>
      <c r="O150" s="1396"/>
      <c r="P150" s="1396"/>
      <c r="Q150" s="1396"/>
    </row>
    <row r="151" spans="1:19" s="3" customFormat="1" ht="17.25" customHeight="1" x14ac:dyDescent="0.25">
      <c r="A151" s="1741"/>
      <c r="B151" s="1742"/>
      <c r="C151" s="202"/>
      <c r="D151" s="1940"/>
      <c r="E151" s="1058"/>
      <c r="F151" s="1060"/>
      <c r="G151" s="1231" t="s">
        <v>164</v>
      </c>
      <c r="H151" s="1300">
        <v>184.2</v>
      </c>
      <c r="I151" s="1301"/>
      <c r="J151" s="1261"/>
      <c r="K151" s="357" t="s">
        <v>225</v>
      </c>
      <c r="L151" s="1081">
        <v>100</v>
      </c>
      <c r="M151" s="416"/>
      <c r="N151" s="287"/>
      <c r="O151" s="1396"/>
      <c r="P151" s="1396"/>
      <c r="Q151" s="1396"/>
    </row>
    <row r="152" spans="1:19" s="3" customFormat="1" ht="17.25" customHeight="1" x14ac:dyDescent="0.25">
      <c r="A152" s="1741"/>
      <c r="B152" s="1742"/>
      <c r="C152" s="202"/>
      <c r="D152" s="2043"/>
      <c r="E152" s="1058"/>
      <c r="F152" s="1060"/>
      <c r="G152" s="1247" t="s">
        <v>168</v>
      </c>
      <c r="H152" s="1397">
        <v>347.7</v>
      </c>
      <c r="I152" s="1301"/>
      <c r="J152" s="1261"/>
      <c r="K152" s="109"/>
      <c r="L152" s="1173"/>
      <c r="M152" s="1173"/>
      <c r="N152" s="1490"/>
      <c r="O152" s="1396"/>
      <c r="P152" s="1396"/>
      <c r="Q152" s="1396"/>
    </row>
    <row r="153" spans="1:19" s="3" customFormat="1" ht="15.75" customHeight="1" x14ac:dyDescent="0.25">
      <c r="A153" s="1741"/>
      <c r="B153" s="1742"/>
      <c r="C153" s="202"/>
      <c r="D153" s="2036" t="s">
        <v>226</v>
      </c>
      <c r="E153" s="1058"/>
      <c r="F153" s="1060"/>
      <c r="G153" s="1247" t="s">
        <v>180</v>
      </c>
      <c r="H153" s="1397">
        <v>2</v>
      </c>
      <c r="I153" s="321"/>
      <c r="J153" s="1498"/>
      <c r="K153" s="1496" t="s">
        <v>158</v>
      </c>
      <c r="L153" s="1055">
        <v>100</v>
      </c>
      <c r="M153" s="1054"/>
      <c r="N153" s="1221"/>
    </row>
    <row r="154" spans="1:19" s="3" customFormat="1" ht="27.75" customHeight="1" x14ac:dyDescent="0.25">
      <c r="A154" s="1741"/>
      <c r="B154" s="1742"/>
      <c r="C154" s="202"/>
      <c r="D154" s="2037"/>
      <c r="E154" s="1058"/>
      <c r="F154" s="1060"/>
      <c r="G154" s="1398"/>
      <c r="H154" s="1460"/>
      <c r="I154" s="230"/>
      <c r="J154" s="1165"/>
      <c r="K154" s="1496" t="s">
        <v>137</v>
      </c>
      <c r="L154" s="1055">
        <v>100</v>
      </c>
      <c r="M154" s="1055"/>
      <c r="N154" s="316"/>
    </row>
    <row r="155" spans="1:19" s="3" customFormat="1" ht="17.25" customHeight="1" x14ac:dyDescent="0.25">
      <c r="A155" s="1741"/>
      <c r="B155" s="1742"/>
      <c r="C155" s="202"/>
      <c r="D155" s="2037"/>
      <c r="E155" s="1058"/>
      <c r="F155" s="1060"/>
      <c r="G155" s="1294"/>
      <c r="H155" s="1460"/>
      <c r="I155" s="230"/>
      <c r="J155" s="535"/>
      <c r="K155" s="1496"/>
      <c r="L155" s="1055"/>
      <c r="M155" s="1055"/>
      <c r="N155" s="316"/>
    </row>
    <row r="156" spans="1:19" s="2" customFormat="1" ht="33.75" customHeight="1" x14ac:dyDescent="0.25">
      <c r="A156" s="1741"/>
      <c r="B156" s="1742"/>
      <c r="C156" s="1763"/>
      <c r="D156" s="2036" t="s">
        <v>222</v>
      </c>
      <c r="E156" s="2044" t="s">
        <v>121</v>
      </c>
      <c r="F156" s="1060"/>
      <c r="G156" s="1399"/>
      <c r="H156" s="1295"/>
      <c r="I156" s="1126"/>
      <c r="J156" s="1200"/>
      <c r="K156" s="499" t="s">
        <v>62</v>
      </c>
      <c r="L156" s="467">
        <v>1</v>
      </c>
      <c r="M156" s="467"/>
      <c r="N156" s="419"/>
      <c r="O156" s="3"/>
    </row>
    <row r="157" spans="1:19" s="2" customFormat="1" ht="33.75" customHeight="1" x14ac:dyDescent="0.25">
      <c r="A157" s="1741"/>
      <c r="B157" s="1742"/>
      <c r="C157" s="1763"/>
      <c r="D157" s="2037"/>
      <c r="E157" s="2045"/>
      <c r="F157" s="851"/>
      <c r="G157" s="1005"/>
      <c r="H157" s="1295"/>
      <c r="I157" s="1126"/>
      <c r="J157" s="1200"/>
      <c r="K157" s="1776" t="s">
        <v>187</v>
      </c>
      <c r="L157" s="869"/>
      <c r="M157" s="869">
        <v>5</v>
      </c>
      <c r="N157" s="870">
        <v>40</v>
      </c>
      <c r="S157" s="3"/>
    </row>
    <row r="158" spans="1:19" s="3" customFormat="1" ht="27.75" customHeight="1" x14ac:dyDescent="0.25">
      <c r="A158" s="1741"/>
      <c r="B158" s="1742"/>
      <c r="C158" s="64"/>
      <c r="D158" s="194" t="s">
        <v>223</v>
      </c>
      <c r="E158" s="1402"/>
      <c r="F158" s="1053"/>
      <c r="G158" s="1400"/>
      <c r="H158" s="1795"/>
      <c r="I158" s="273"/>
      <c r="J158" s="575"/>
      <c r="K158" s="109" t="s">
        <v>159</v>
      </c>
      <c r="L158" s="1403">
        <v>100</v>
      </c>
      <c r="M158" s="1403"/>
      <c r="N158" s="1101"/>
    </row>
    <row r="159" spans="1:19" s="3" customFormat="1" ht="43.5" customHeight="1" x14ac:dyDescent="0.25">
      <c r="A159" s="1741"/>
      <c r="B159" s="1742"/>
      <c r="C159" s="844"/>
      <c r="D159" s="1228" t="s">
        <v>303</v>
      </c>
      <c r="E159" s="846"/>
      <c r="F159" s="69">
        <v>6</v>
      </c>
      <c r="G159" s="1247" t="s">
        <v>22</v>
      </c>
      <c r="H159" s="1793">
        <v>93.6</v>
      </c>
      <c r="I159" s="1797">
        <v>132.80000000000001</v>
      </c>
      <c r="J159" s="343">
        <v>110.6</v>
      </c>
      <c r="K159" s="1406" t="s">
        <v>304</v>
      </c>
      <c r="L159" s="869"/>
      <c r="M159" s="1798">
        <v>100</v>
      </c>
      <c r="N159" s="1401"/>
      <c r="O159" s="1279"/>
      <c r="P159" s="1279"/>
      <c r="Q159" s="1279"/>
    </row>
    <row r="160" spans="1:19" s="3" customFormat="1" ht="54.75" customHeight="1" x14ac:dyDescent="0.25">
      <c r="A160" s="1741"/>
      <c r="B160" s="1742"/>
      <c r="C160" s="844"/>
      <c r="D160" s="845"/>
      <c r="E160" s="846"/>
      <c r="F160" s="69"/>
      <c r="G160" s="1247" t="s">
        <v>164</v>
      </c>
      <c r="H160" s="1793">
        <v>17</v>
      </c>
      <c r="I160" s="1797"/>
      <c r="J160" s="343"/>
      <c r="K160" s="1232" t="s">
        <v>335</v>
      </c>
      <c r="L160" s="1230"/>
      <c r="M160" s="1798">
        <v>100</v>
      </c>
      <c r="N160" s="849"/>
    </row>
    <row r="161" spans="1:18" s="1" customFormat="1" ht="30.75" customHeight="1" x14ac:dyDescent="0.2">
      <c r="A161" s="579"/>
      <c r="B161" s="1742"/>
      <c r="C161" s="1771"/>
      <c r="D161" s="1414" t="s">
        <v>141</v>
      </c>
      <c r="E161" s="468"/>
      <c r="F161" s="304"/>
      <c r="G161" s="1239"/>
      <c r="H161" s="144"/>
      <c r="I161" s="260"/>
      <c r="J161" s="1288"/>
      <c r="K161" s="527" t="s">
        <v>140</v>
      </c>
      <c r="L161" s="1230">
        <v>9</v>
      </c>
      <c r="M161" s="1404">
        <v>9</v>
      </c>
      <c r="N161" s="1405">
        <v>9</v>
      </c>
      <c r="Q161" s="68"/>
    </row>
    <row r="162" spans="1:18" s="2" customFormat="1" ht="16.5" customHeight="1" thickBot="1" x14ac:dyDescent="0.3">
      <c r="A162" s="1750"/>
      <c r="B162" s="1752"/>
      <c r="C162" s="203"/>
      <c r="D162" s="2028" t="s">
        <v>34</v>
      </c>
      <c r="E162" s="2029"/>
      <c r="F162" s="2029"/>
      <c r="G162" s="2029"/>
      <c r="H162" s="1298">
        <f>SUM(H148:H161)</f>
        <v>1633.8</v>
      </c>
      <c r="I162" s="1201">
        <f t="shared" ref="I162:J162" si="6">SUM(I148:I161)</f>
        <v>232.8</v>
      </c>
      <c r="J162" s="1299">
        <f t="shared" si="6"/>
        <v>1110.5999999999999</v>
      </c>
      <c r="K162" s="2030"/>
      <c r="L162" s="2031"/>
      <c r="M162" s="2031"/>
      <c r="N162" s="2032"/>
    </row>
    <row r="163" spans="1:18" s="2" customFormat="1" ht="16.5" customHeight="1" thickBot="1" x14ac:dyDescent="0.3">
      <c r="A163" s="577" t="s">
        <v>15</v>
      </c>
      <c r="B163" s="71" t="s">
        <v>39</v>
      </c>
      <c r="C163" s="2033" t="s">
        <v>43</v>
      </c>
      <c r="D163" s="2034"/>
      <c r="E163" s="2034"/>
      <c r="F163" s="2034"/>
      <c r="G163" s="2034"/>
      <c r="H163" s="63">
        <f>H162</f>
        <v>1633.8</v>
      </c>
      <c r="I163" s="241">
        <f t="shared" ref="I163:J163" si="7">I162</f>
        <v>232.8</v>
      </c>
      <c r="J163" s="382">
        <f t="shared" si="7"/>
        <v>1110.5999999999999</v>
      </c>
      <c r="K163" s="1965"/>
      <c r="L163" s="1966"/>
      <c r="M163" s="1966"/>
      <c r="N163" s="1967"/>
    </row>
    <row r="164" spans="1:18" s="1" customFormat="1" ht="16.5" customHeight="1" thickBot="1" x14ac:dyDescent="0.25">
      <c r="A164" s="577" t="s">
        <v>15</v>
      </c>
      <c r="B164" s="71" t="s">
        <v>41</v>
      </c>
      <c r="C164" s="2035" t="s">
        <v>67</v>
      </c>
      <c r="D164" s="1949"/>
      <c r="E164" s="1949"/>
      <c r="F164" s="1949"/>
      <c r="G164" s="1949"/>
      <c r="H164" s="1949"/>
      <c r="I164" s="1949"/>
      <c r="J164" s="1949"/>
      <c r="K164" s="1949"/>
      <c r="L164" s="1949"/>
      <c r="M164" s="1949"/>
      <c r="N164" s="1951"/>
    </row>
    <row r="165" spans="1:18" s="1" customFormat="1" ht="18" customHeight="1" x14ac:dyDescent="0.2">
      <c r="A165" s="1827" t="s">
        <v>15</v>
      </c>
      <c r="B165" s="1828" t="s">
        <v>41</v>
      </c>
      <c r="C165" s="1826" t="s">
        <v>15</v>
      </c>
      <c r="D165" s="72" t="s">
        <v>68</v>
      </c>
      <c r="E165" s="158"/>
      <c r="F165" s="105"/>
      <c r="G165" s="193"/>
      <c r="H165" s="50"/>
      <c r="I165" s="278"/>
      <c r="J165" s="338"/>
      <c r="K165" s="1297"/>
      <c r="L165" s="1830"/>
      <c r="M165" s="1830"/>
      <c r="N165" s="1829"/>
    </row>
    <row r="166" spans="1:18" s="1" customFormat="1" ht="15.75" customHeight="1" x14ac:dyDescent="0.2">
      <c r="A166" s="1426"/>
      <c r="B166" s="1427"/>
      <c r="C166" s="1841"/>
      <c r="D166" s="1842" t="s">
        <v>136</v>
      </c>
      <c r="E166" s="1843"/>
      <c r="F166" s="1844">
        <v>1</v>
      </c>
      <c r="G166" s="906" t="s">
        <v>308</v>
      </c>
      <c r="H166" s="492">
        <v>300</v>
      </c>
      <c r="I166" s="279"/>
      <c r="J166" s="339"/>
      <c r="K166" s="1845" t="s">
        <v>300</v>
      </c>
      <c r="L166" s="1846">
        <v>10</v>
      </c>
      <c r="M166" s="1847"/>
      <c r="N166" s="1848"/>
      <c r="R166" s="68"/>
    </row>
    <row r="167" spans="1:18" s="1" customFormat="1" ht="15.75" customHeight="1" x14ac:dyDescent="0.2">
      <c r="A167" s="1741"/>
      <c r="B167" s="1742"/>
      <c r="C167" s="1771"/>
      <c r="D167" s="188"/>
      <c r="E167" s="345"/>
      <c r="F167" s="58"/>
      <c r="G167" s="629" t="s">
        <v>313</v>
      </c>
      <c r="H167" s="1295">
        <v>50</v>
      </c>
      <c r="I167" s="260"/>
      <c r="J167" s="331"/>
      <c r="K167" s="1532"/>
      <c r="L167" s="1407"/>
      <c r="M167" s="76"/>
      <c r="N167" s="1296"/>
      <c r="R167" s="68"/>
    </row>
    <row r="168" spans="1:18" s="1" customFormat="1" ht="15.75" customHeight="1" x14ac:dyDescent="0.2">
      <c r="A168" s="1741"/>
      <c r="B168" s="1742"/>
      <c r="C168" s="1771"/>
      <c r="D168" s="188"/>
      <c r="E168" s="157"/>
      <c r="F168" s="114"/>
      <c r="G168" s="370" t="s">
        <v>26</v>
      </c>
      <c r="H168" s="16">
        <f>SUM(H166:H167)</f>
        <v>350</v>
      </c>
      <c r="I168" s="232"/>
      <c r="J168" s="919"/>
      <c r="K168" s="1533"/>
      <c r="L168" s="1408"/>
      <c r="M168" s="77"/>
      <c r="N168" s="1071"/>
    </row>
    <row r="169" spans="1:18" s="1" customFormat="1" ht="21.75" customHeight="1" x14ac:dyDescent="0.2">
      <c r="A169" s="1741"/>
      <c r="B169" s="1742"/>
      <c r="C169" s="1771"/>
      <c r="D169" s="2042" t="s">
        <v>151</v>
      </c>
      <c r="E169" s="2053" t="s">
        <v>125</v>
      </c>
      <c r="F169" s="58">
        <v>5</v>
      </c>
      <c r="G169" s="369" t="s">
        <v>313</v>
      </c>
      <c r="H169" s="1539">
        <v>461.5</v>
      </c>
      <c r="I169" s="1233">
        <v>77.5</v>
      </c>
      <c r="J169" s="339"/>
      <c r="K169" s="1534" t="s">
        <v>69</v>
      </c>
      <c r="L169" s="1409">
        <v>90</v>
      </c>
      <c r="M169" s="1175">
        <v>100</v>
      </c>
      <c r="N169" s="1211"/>
      <c r="P169" s="68"/>
    </row>
    <row r="170" spans="1:18" s="1" customFormat="1" ht="21.75" customHeight="1" x14ac:dyDescent="0.2">
      <c r="A170" s="1741"/>
      <c r="B170" s="1742"/>
      <c r="C170" s="1771"/>
      <c r="D170" s="1940"/>
      <c r="E170" s="2048"/>
      <c r="F170" s="58"/>
      <c r="G170" s="17" t="s">
        <v>168</v>
      </c>
      <c r="H170" s="1539">
        <v>1806.7</v>
      </c>
      <c r="I170" s="1234">
        <v>373.1</v>
      </c>
      <c r="J170" s="339"/>
      <c r="K170" s="2054" t="s">
        <v>282</v>
      </c>
      <c r="L170" s="1410"/>
      <c r="M170" s="1213">
        <v>1</v>
      </c>
      <c r="N170" s="1212"/>
    </row>
    <row r="171" spans="1:18" s="1" customFormat="1" ht="21.75" customHeight="1" x14ac:dyDescent="0.2">
      <c r="A171" s="1741"/>
      <c r="B171" s="1742"/>
      <c r="C171" s="1771"/>
      <c r="D171" s="1940"/>
      <c r="E171" s="2048"/>
      <c r="F171" s="1271"/>
      <c r="G171" s="1543" t="s">
        <v>180</v>
      </c>
      <c r="H171" s="1542">
        <v>88.2</v>
      </c>
      <c r="I171" s="1234"/>
      <c r="J171" s="339"/>
      <c r="K171" s="1976"/>
      <c r="L171" s="1420"/>
      <c r="M171" s="1189"/>
      <c r="N171" s="1419"/>
    </row>
    <row r="172" spans="1:18" s="1" customFormat="1" ht="21.75" customHeight="1" x14ac:dyDescent="0.2">
      <c r="A172" s="1741"/>
      <c r="B172" s="1742"/>
      <c r="C172" s="1771"/>
      <c r="D172" s="1768"/>
      <c r="E172" s="1540"/>
      <c r="F172" s="1271"/>
      <c r="G172" s="104" t="s">
        <v>164</v>
      </c>
      <c r="H172" s="1542">
        <v>5</v>
      </c>
      <c r="I172" s="1234"/>
      <c r="J172" s="331"/>
      <c r="K172" s="1541"/>
      <c r="L172" s="1420"/>
      <c r="M172" s="1189"/>
      <c r="N172" s="1419"/>
    </row>
    <row r="173" spans="1:18" s="1" customFormat="1" ht="14.25" customHeight="1" x14ac:dyDescent="0.2">
      <c r="A173" s="1741"/>
      <c r="B173" s="1742"/>
      <c r="C173" s="1771"/>
      <c r="D173" s="1768"/>
      <c r="E173" s="1270" t="s">
        <v>66</v>
      </c>
      <c r="F173" s="1271"/>
      <c r="G173" s="370" t="s">
        <v>26</v>
      </c>
      <c r="H173" s="16">
        <f>SUM(H169:H172)</f>
        <v>2361.3999999999996</v>
      </c>
      <c r="I173" s="232">
        <f>SUM(I169:I170)</f>
        <v>450.6</v>
      </c>
      <c r="J173" s="383"/>
      <c r="K173" s="1541"/>
      <c r="L173" s="101"/>
      <c r="M173" s="77"/>
      <c r="N173" s="1066"/>
    </row>
    <row r="174" spans="1:18" s="1" customFormat="1" ht="15" customHeight="1" thickBot="1" x14ac:dyDescent="0.25">
      <c r="A174" s="1750"/>
      <c r="B174" s="1752"/>
      <c r="C174" s="1772"/>
      <c r="D174" s="1941" t="s">
        <v>34</v>
      </c>
      <c r="E174" s="1942"/>
      <c r="F174" s="1942"/>
      <c r="G174" s="1942"/>
      <c r="H174" s="1298">
        <f>H173+H168</f>
        <v>2711.3999999999996</v>
      </c>
      <c r="I174" s="1201">
        <f t="shared" ref="I174" si="8">I173+I168</f>
        <v>450.6</v>
      </c>
      <c r="J174" s="1299"/>
      <c r="K174" s="1535"/>
      <c r="L174" s="1411"/>
      <c r="M174" s="1276"/>
      <c r="N174" s="1277"/>
    </row>
    <row r="175" spans="1:18" s="1" customFormat="1" ht="28.5" customHeight="1" x14ac:dyDescent="0.2">
      <c r="A175" s="1741" t="s">
        <v>15</v>
      </c>
      <c r="B175" s="1742" t="s">
        <v>41</v>
      </c>
      <c r="C175" s="78" t="s">
        <v>35</v>
      </c>
      <c r="D175" s="2046" t="s">
        <v>70</v>
      </c>
      <c r="E175" s="2047" t="s">
        <v>118</v>
      </c>
      <c r="F175" s="1745" t="s">
        <v>19</v>
      </c>
      <c r="G175" s="12" t="s">
        <v>46</v>
      </c>
      <c r="H175" s="52">
        <v>1096.3</v>
      </c>
      <c r="I175" s="261">
        <v>1123</v>
      </c>
      <c r="J175" s="328">
        <v>1134</v>
      </c>
      <c r="K175" s="1757"/>
      <c r="L175" s="101"/>
      <c r="M175" s="695"/>
      <c r="N175" s="1066"/>
    </row>
    <row r="176" spans="1:18" s="1" customFormat="1" ht="28.5" customHeight="1" x14ac:dyDescent="0.2">
      <c r="A176" s="1741"/>
      <c r="B176" s="1742"/>
      <c r="C176" s="78"/>
      <c r="D176" s="2046"/>
      <c r="E176" s="2048"/>
      <c r="F176" s="1745"/>
      <c r="G176" s="12" t="s">
        <v>94</v>
      </c>
      <c r="H176" s="1514">
        <v>830.5</v>
      </c>
      <c r="I176" s="1515"/>
      <c r="J176" s="1517"/>
      <c r="K176" s="1757"/>
      <c r="L176" s="101"/>
      <c r="M176" s="695"/>
      <c r="N176" s="1066"/>
    </row>
    <row r="177" spans="1:21" s="1" customFormat="1" ht="28.5" customHeight="1" x14ac:dyDescent="0.2">
      <c r="A177" s="1741"/>
      <c r="B177" s="1742"/>
      <c r="C177" s="78"/>
      <c r="D177" s="2046"/>
      <c r="E177" s="2048"/>
      <c r="F177" s="1745"/>
      <c r="G177" s="12" t="s">
        <v>37</v>
      </c>
      <c r="H177" s="318">
        <v>6.6</v>
      </c>
      <c r="I177" s="319">
        <v>6.6</v>
      </c>
      <c r="J177" s="450">
        <v>6.6</v>
      </c>
      <c r="K177" s="1757"/>
      <c r="L177" s="101"/>
      <c r="M177" s="695"/>
      <c r="N177" s="1066"/>
    </row>
    <row r="178" spans="1:21" s="1" customFormat="1" ht="21" customHeight="1" x14ac:dyDescent="0.2">
      <c r="A178" s="1741"/>
      <c r="B178" s="1742"/>
      <c r="C178" s="127"/>
      <c r="D178" s="2049" t="s">
        <v>71</v>
      </c>
      <c r="E178" s="2048"/>
      <c r="F178" s="1745"/>
      <c r="G178" s="709"/>
      <c r="H178" s="27"/>
      <c r="I178" s="238"/>
      <c r="J178" s="362"/>
      <c r="K178" s="1190" t="s">
        <v>298</v>
      </c>
      <c r="L178" s="1412">
        <v>35</v>
      </c>
      <c r="M178" s="1129">
        <v>32</v>
      </c>
      <c r="N178" s="1130">
        <v>30</v>
      </c>
      <c r="S178" s="68"/>
    </row>
    <row r="179" spans="1:21" s="1" customFormat="1" ht="21" customHeight="1" x14ac:dyDescent="0.2">
      <c r="A179" s="1741"/>
      <c r="B179" s="1742"/>
      <c r="C179" s="202"/>
      <c r="D179" s="2050"/>
      <c r="E179" s="1289"/>
      <c r="F179" s="1745"/>
      <c r="G179" s="709"/>
      <c r="H179" s="27"/>
      <c r="I179" s="238"/>
      <c r="J179" s="362"/>
      <c r="K179" s="1290"/>
      <c r="L179" s="1413"/>
      <c r="M179" s="1191"/>
      <c r="N179" s="1168"/>
      <c r="T179" s="68"/>
      <c r="U179" s="68"/>
    </row>
    <row r="180" spans="1:21" s="1" customFormat="1" ht="33.75" customHeight="1" x14ac:dyDescent="0.2">
      <c r="A180" s="1741"/>
      <c r="B180" s="1742"/>
      <c r="C180" s="78"/>
      <c r="D180" s="2049" t="s">
        <v>72</v>
      </c>
      <c r="E180" s="345"/>
      <c r="F180" s="1745"/>
      <c r="G180" s="709"/>
      <c r="H180" s="27"/>
      <c r="I180" s="238"/>
      <c r="J180" s="362"/>
      <c r="K180" s="2051" t="s">
        <v>108</v>
      </c>
      <c r="L180" s="135">
        <v>240</v>
      </c>
      <c r="M180" s="1129">
        <v>250</v>
      </c>
      <c r="N180" s="1130">
        <v>260</v>
      </c>
      <c r="S180" s="68"/>
    </row>
    <row r="181" spans="1:21" s="1" customFormat="1" ht="33.75" customHeight="1" x14ac:dyDescent="0.2">
      <c r="A181" s="1741"/>
      <c r="B181" s="1742"/>
      <c r="C181" s="78"/>
      <c r="D181" s="2050"/>
      <c r="E181" s="159"/>
      <c r="F181" s="1745"/>
      <c r="G181" s="709"/>
      <c r="H181" s="27"/>
      <c r="I181" s="238"/>
      <c r="J181" s="362"/>
      <c r="K181" s="2052"/>
      <c r="L181" s="136"/>
      <c r="M181" s="1191"/>
      <c r="N181" s="1168"/>
      <c r="S181" s="68"/>
    </row>
    <row r="182" spans="1:21" s="1" customFormat="1" ht="28.5" customHeight="1" x14ac:dyDescent="0.2">
      <c r="A182" s="1741"/>
      <c r="B182" s="1742"/>
      <c r="C182" s="78"/>
      <c r="D182" s="2049" t="s">
        <v>73</v>
      </c>
      <c r="E182" s="159"/>
      <c r="F182" s="1745"/>
      <c r="G182" s="709"/>
      <c r="H182" s="27"/>
      <c r="I182" s="238"/>
      <c r="J182" s="362"/>
      <c r="K182" s="2051" t="s">
        <v>109</v>
      </c>
      <c r="L182" s="135">
        <v>60</v>
      </c>
      <c r="M182" s="1129">
        <v>60</v>
      </c>
      <c r="N182" s="1130">
        <v>60</v>
      </c>
      <c r="P182" s="68"/>
    </row>
    <row r="183" spans="1:21" s="1" customFormat="1" ht="28.5" customHeight="1" x14ac:dyDescent="0.2">
      <c r="A183" s="1741"/>
      <c r="B183" s="1742"/>
      <c r="C183" s="78"/>
      <c r="D183" s="2050"/>
      <c r="E183" s="159"/>
      <c r="F183" s="1745"/>
      <c r="G183" s="709"/>
      <c r="H183" s="27"/>
      <c r="I183" s="238"/>
      <c r="J183" s="362"/>
      <c r="K183" s="2065"/>
      <c r="L183" s="136"/>
      <c r="M183" s="1191"/>
      <c r="N183" s="1168"/>
      <c r="P183" s="68"/>
    </row>
    <row r="184" spans="1:21" s="1" customFormat="1" ht="21" customHeight="1" x14ac:dyDescent="0.2">
      <c r="A184" s="1741"/>
      <c r="B184" s="1742"/>
      <c r="C184" s="78"/>
      <c r="D184" s="2049" t="s">
        <v>74</v>
      </c>
      <c r="E184" s="159"/>
      <c r="F184" s="1745"/>
      <c r="G184" s="709"/>
      <c r="H184" s="27"/>
      <c r="I184" s="238"/>
      <c r="J184" s="362"/>
      <c r="K184" s="2051" t="s">
        <v>75</v>
      </c>
      <c r="L184" s="135">
        <v>94</v>
      </c>
      <c r="M184" s="1129">
        <v>95</v>
      </c>
      <c r="N184" s="1130">
        <v>95</v>
      </c>
    </row>
    <row r="185" spans="1:21" s="1" customFormat="1" ht="21" customHeight="1" x14ac:dyDescent="0.2">
      <c r="A185" s="1741"/>
      <c r="B185" s="1742"/>
      <c r="C185" s="202"/>
      <c r="D185" s="2050"/>
      <c r="E185" s="159"/>
      <c r="F185" s="1745"/>
      <c r="G185" s="709"/>
      <c r="H185" s="27"/>
      <c r="I185" s="238"/>
      <c r="J185" s="362"/>
      <c r="K185" s="2065"/>
      <c r="L185" s="136"/>
      <c r="M185" s="1191"/>
      <c r="N185" s="1168"/>
    </row>
    <row r="186" spans="1:21" s="1" customFormat="1" ht="55.5" customHeight="1" x14ac:dyDescent="0.2">
      <c r="A186" s="1741"/>
      <c r="B186" s="1742"/>
      <c r="C186" s="127"/>
      <c r="D186" s="394" t="s">
        <v>76</v>
      </c>
      <c r="E186" s="345"/>
      <c r="F186" s="1745"/>
      <c r="G186" s="709"/>
      <c r="H186" s="27"/>
      <c r="I186" s="238"/>
      <c r="J186" s="362"/>
      <c r="K186" s="1031" t="s">
        <v>224</v>
      </c>
      <c r="L186" s="102">
        <v>12</v>
      </c>
      <c r="M186" s="1085">
        <v>12</v>
      </c>
      <c r="N186" s="1078">
        <v>12</v>
      </c>
    </row>
    <row r="187" spans="1:21" s="1" customFormat="1" ht="22.5" customHeight="1" x14ac:dyDescent="0.2">
      <c r="A187" s="1741"/>
      <c r="B187" s="1742"/>
      <c r="C187" s="78"/>
      <c r="D187" s="2066" t="s">
        <v>77</v>
      </c>
      <c r="E187" s="159"/>
      <c r="F187" s="1745"/>
      <c r="G187" s="709"/>
      <c r="H187" s="27"/>
      <c r="I187" s="238"/>
      <c r="J187" s="362"/>
      <c r="K187" s="2052" t="s">
        <v>78</v>
      </c>
      <c r="L187" s="136">
        <v>100</v>
      </c>
      <c r="M187" s="1191">
        <v>100</v>
      </c>
      <c r="N187" s="1168">
        <v>100</v>
      </c>
    </row>
    <row r="188" spans="1:21" s="1" customFormat="1" ht="22.5" customHeight="1" x14ac:dyDescent="0.2">
      <c r="A188" s="579"/>
      <c r="B188" s="1742"/>
      <c r="C188" s="78"/>
      <c r="D188" s="2066"/>
      <c r="E188" s="159"/>
      <c r="F188" s="1745"/>
      <c r="G188" s="709"/>
      <c r="H188" s="27"/>
      <c r="I188" s="238"/>
      <c r="J188" s="362"/>
      <c r="K188" s="2052"/>
      <c r="L188" s="136"/>
      <c r="M188" s="1191"/>
      <c r="N188" s="1168"/>
    </row>
    <row r="189" spans="1:21" s="1" customFormat="1" ht="13.5" customHeight="1" thickBot="1" x14ac:dyDescent="0.25">
      <c r="A189" s="580" t="s">
        <v>131</v>
      </c>
      <c r="B189" s="1752"/>
      <c r="C189" s="110"/>
      <c r="D189" s="2067"/>
      <c r="E189" s="160"/>
      <c r="F189" s="1773"/>
      <c r="G189" s="367" t="s">
        <v>26</v>
      </c>
      <c r="H189" s="30">
        <f>SUM(H175:H187)</f>
        <v>1933.3999999999999</v>
      </c>
      <c r="I189" s="237">
        <f t="shared" ref="I189" si="9">SUM(I175:I187)</f>
        <v>1129.5999999999999</v>
      </c>
      <c r="J189" s="347">
        <f>SUM(J175:J187)</f>
        <v>1140.5999999999999</v>
      </c>
      <c r="K189" s="2068"/>
      <c r="L189" s="373"/>
      <c r="M189" s="1192"/>
      <c r="N189" s="1193"/>
    </row>
    <row r="190" spans="1:21" s="1" customFormat="1" ht="52.5" customHeight="1" x14ac:dyDescent="0.2">
      <c r="A190" s="1749" t="s">
        <v>15</v>
      </c>
      <c r="B190" s="1751" t="s">
        <v>41</v>
      </c>
      <c r="C190" s="1753" t="s">
        <v>39</v>
      </c>
      <c r="D190" s="72" t="s">
        <v>79</v>
      </c>
      <c r="E190" s="158"/>
      <c r="F190" s="73"/>
      <c r="G190" s="193"/>
      <c r="H190" s="50"/>
      <c r="I190" s="278"/>
      <c r="J190" s="338"/>
      <c r="K190" s="192"/>
      <c r="L190" s="1801"/>
      <c r="M190" s="1800"/>
      <c r="N190" s="1072"/>
    </row>
    <row r="191" spans="1:21" s="1" customFormat="1" ht="27.75" customHeight="1" x14ac:dyDescent="0.2">
      <c r="A191" s="1741"/>
      <c r="B191" s="1742"/>
      <c r="C191" s="1762"/>
      <c r="D191" s="2055" t="s">
        <v>160</v>
      </c>
      <c r="E191" s="345"/>
      <c r="F191" s="73">
        <v>1</v>
      </c>
      <c r="G191" s="369" t="s">
        <v>37</v>
      </c>
      <c r="H191" s="70">
        <v>50</v>
      </c>
      <c r="I191" s="279"/>
      <c r="J191" s="339"/>
      <c r="K191" s="1743" t="s">
        <v>243</v>
      </c>
      <c r="L191" s="1194">
        <v>1</v>
      </c>
      <c r="M191" s="75"/>
      <c r="N191" s="1075"/>
    </row>
    <row r="192" spans="1:21" s="1" customFormat="1" ht="15" customHeight="1" thickBot="1" x14ac:dyDescent="0.25">
      <c r="A192" s="1741"/>
      <c r="B192" s="1742"/>
      <c r="C192" s="1762"/>
      <c r="D192" s="1908"/>
      <c r="E192" s="157"/>
      <c r="F192" s="114"/>
      <c r="G192" s="370" t="s">
        <v>26</v>
      </c>
      <c r="H192" s="16">
        <f>SUM(H191:H191)</f>
        <v>50</v>
      </c>
      <c r="I192" s="232">
        <f>SUM(I191:I191)</f>
        <v>0</v>
      </c>
      <c r="J192" s="383"/>
      <c r="K192" s="1788"/>
      <c r="L192" s="1411"/>
      <c r="M192" s="1195"/>
      <c r="N192" s="1196"/>
    </row>
    <row r="193" spans="1:16" s="2" customFormat="1" ht="16.5" customHeight="1" thickBot="1" x14ac:dyDescent="0.3">
      <c r="A193" s="577" t="s">
        <v>15</v>
      </c>
      <c r="B193" s="5" t="s">
        <v>41</v>
      </c>
      <c r="C193" s="2034" t="s">
        <v>43</v>
      </c>
      <c r="D193" s="2034"/>
      <c r="E193" s="2034"/>
      <c r="F193" s="2034"/>
      <c r="G193" s="2034"/>
      <c r="H193" s="85">
        <f>+H192+H189+H174</f>
        <v>4694.7999999999993</v>
      </c>
      <c r="I193" s="282">
        <f>+I192+I189+I174</f>
        <v>1580.1999999999998</v>
      </c>
      <c r="J193" s="1262">
        <f>+J192+J189+J174</f>
        <v>1140.5999999999999</v>
      </c>
      <c r="K193" s="1965"/>
      <c r="L193" s="1966"/>
      <c r="M193" s="1966"/>
      <c r="N193" s="1967"/>
    </row>
    <row r="194" spans="1:16" s="1" customFormat="1" ht="16.5" customHeight="1" thickBot="1" x14ac:dyDescent="0.25">
      <c r="A194" s="1750" t="s">
        <v>15</v>
      </c>
      <c r="B194" s="584"/>
      <c r="C194" s="2056" t="s">
        <v>80</v>
      </c>
      <c r="D194" s="2056"/>
      <c r="E194" s="2056"/>
      <c r="F194" s="2056"/>
      <c r="G194" s="2056"/>
      <c r="H194" s="590">
        <f>H193+H163+H145+H50</f>
        <v>50225.099999999991</v>
      </c>
      <c r="I194" s="591">
        <f>I193+I163+I145+I50</f>
        <v>45713.2</v>
      </c>
      <c r="J194" s="1263">
        <f>J193+J163+J145+J50</f>
        <v>45742.5</v>
      </c>
      <c r="K194" s="2057"/>
      <c r="L194" s="2058"/>
      <c r="M194" s="2058"/>
      <c r="N194" s="2059"/>
    </row>
    <row r="195" spans="1:16" s="2" customFormat="1" ht="16.5" customHeight="1" thickBot="1" x14ac:dyDescent="0.3">
      <c r="A195" s="586" t="s">
        <v>81</v>
      </c>
      <c r="B195" s="2060" t="s">
        <v>82</v>
      </c>
      <c r="C195" s="2061"/>
      <c r="D195" s="2061"/>
      <c r="E195" s="2061"/>
      <c r="F195" s="2061"/>
      <c r="G195" s="2061"/>
      <c r="H195" s="593">
        <f t="shared" ref="H195:J195" si="10">H194</f>
        <v>50225.099999999991</v>
      </c>
      <c r="I195" s="594">
        <f t="shared" si="10"/>
        <v>45713.2</v>
      </c>
      <c r="J195" s="1264">
        <f t="shared" si="10"/>
        <v>45742.5</v>
      </c>
      <c r="K195" s="2062"/>
      <c r="L195" s="2063"/>
      <c r="M195" s="2063"/>
      <c r="N195" s="2064"/>
    </row>
    <row r="196" spans="1:16" s="68" customFormat="1" ht="21.75" customHeight="1" thickBot="1" x14ac:dyDescent="0.25">
      <c r="A196" s="2074" t="s">
        <v>83</v>
      </c>
      <c r="B196" s="2074"/>
      <c r="C196" s="2074"/>
      <c r="D196" s="2074"/>
      <c r="E196" s="2074"/>
      <c r="F196" s="2074"/>
      <c r="G196" s="2074"/>
      <c r="H196" s="2074"/>
      <c r="I196" s="2074"/>
      <c r="J196" s="2074"/>
      <c r="K196" s="86"/>
      <c r="L196" s="166"/>
      <c r="M196" s="166"/>
      <c r="N196" s="166"/>
    </row>
    <row r="197" spans="1:16" s="45" customFormat="1" ht="52.5" customHeight="1" thickBot="1" x14ac:dyDescent="0.3">
      <c r="A197" s="2075" t="s">
        <v>84</v>
      </c>
      <c r="B197" s="2076"/>
      <c r="C197" s="2076"/>
      <c r="D197" s="2076"/>
      <c r="E197" s="2076"/>
      <c r="F197" s="2076"/>
      <c r="G197" s="2077"/>
      <c r="H197" s="1449" t="s">
        <v>249</v>
      </c>
      <c r="I197" s="1269" t="s">
        <v>185</v>
      </c>
      <c r="J197" s="1267" t="s">
        <v>301</v>
      </c>
      <c r="K197" s="1779"/>
      <c r="L197" s="2078"/>
      <c r="M197" s="2078"/>
      <c r="N197" s="2078"/>
      <c r="P197" s="48"/>
    </row>
    <row r="198" spans="1:16" s="2" customFormat="1" ht="15.75" customHeight="1" thickBot="1" x14ac:dyDescent="0.3">
      <c r="A198" s="2079" t="s">
        <v>85</v>
      </c>
      <c r="B198" s="2080"/>
      <c r="C198" s="2080"/>
      <c r="D198" s="2080"/>
      <c r="E198" s="2080"/>
      <c r="F198" s="2080"/>
      <c r="G198" s="2081"/>
      <c r="H198" s="588">
        <f>+H199+H206+H208+H209+H210+H207</f>
        <v>22883.600000000002</v>
      </c>
      <c r="I198" s="588">
        <f t="shared" ref="I198:J198" si="11">+I199+I206+I208+I209+I210</f>
        <v>18752</v>
      </c>
      <c r="J198" s="1529">
        <f t="shared" si="11"/>
        <v>18778.300000000003</v>
      </c>
      <c r="K198" s="1780"/>
      <c r="L198" s="2082"/>
      <c r="M198" s="2082"/>
      <c r="N198" s="2082"/>
    </row>
    <row r="199" spans="1:16" s="2" customFormat="1" ht="15.75" customHeight="1" x14ac:dyDescent="0.25">
      <c r="A199" s="2086" t="s">
        <v>338</v>
      </c>
      <c r="B199" s="2087"/>
      <c r="C199" s="2087"/>
      <c r="D199" s="2087"/>
      <c r="E199" s="2087"/>
      <c r="F199" s="2087"/>
      <c r="G199" s="2088"/>
      <c r="H199" s="1526">
        <f>SUM(H200:H205)</f>
        <v>20144.600000000002</v>
      </c>
      <c r="I199" s="1527">
        <f t="shared" ref="I199:J199" si="12">SUM(I200:I205)</f>
        <v>18674.5</v>
      </c>
      <c r="J199" s="1528">
        <f t="shared" si="12"/>
        <v>18778.300000000003</v>
      </c>
      <c r="K199" s="1780"/>
      <c r="L199" s="1780"/>
      <c r="M199" s="1780"/>
      <c r="N199" s="1780"/>
    </row>
    <row r="200" spans="1:16" s="2" customFormat="1" ht="15.75" customHeight="1" x14ac:dyDescent="0.25">
      <c r="A200" s="2026" t="s">
        <v>86</v>
      </c>
      <c r="B200" s="2083"/>
      <c r="C200" s="2083"/>
      <c r="D200" s="2083"/>
      <c r="E200" s="2083"/>
      <c r="F200" s="2083"/>
      <c r="G200" s="2084"/>
      <c r="H200" s="1295">
        <f>SUMIF(G13:G191,"sb",H13:H191)</f>
        <v>10532</v>
      </c>
      <c r="I200" s="1126">
        <f>SUMIF(G13:G189,"sb",I13:I189)</f>
        <v>10242.799999999999</v>
      </c>
      <c r="J200" s="1200">
        <f>SUMIF(G13:G189,"sb",J13:J189)</f>
        <v>11042.200000000003</v>
      </c>
      <c r="K200" s="1781"/>
      <c r="L200" s="2085"/>
      <c r="M200" s="2085"/>
      <c r="N200" s="2085"/>
    </row>
    <row r="201" spans="1:16" s="2" customFormat="1" ht="27.75" customHeight="1" x14ac:dyDescent="0.25">
      <c r="A201" s="2072" t="s">
        <v>309</v>
      </c>
      <c r="B201" s="2073"/>
      <c r="C201" s="2073"/>
      <c r="D201" s="2073"/>
      <c r="E201" s="2073"/>
      <c r="F201" s="2073"/>
      <c r="G201" s="2114"/>
      <c r="H201" s="307">
        <f>SUMIF(G13:G191,"sb(f)",H13:H191)</f>
        <v>300</v>
      </c>
      <c r="I201" s="285">
        <f>SUMIF(G14:G192,"sb(f)",I14:I192)</f>
        <v>0</v>
      </c>
      <c r="J201" s="833">
        <f>SUMIF(G14:G192,"sb(f)",J14:J192)</f>
        <v>0</v>
      </c>
      <c r="K201" s="1781"/>
      <c r="L201" s="1781"/>
      <c r="M201" s="1781"/>
      <c r="N201" s="1781"/>
    </row>
    <row r="202" spans="1:16" s="2" customFormat="1" ht="30" customHeight="1" x14ac:dyDescent="0.25">
      <c r="A202" s="2072" t="s">
        <v>244</v>
      </c>
      <c r="B202" s="2073"/>
      <c r="C202" s="2073"/>
      <c r="D202" s="2073"/>
      <c r="E202" s="2073"/>
      <c r="F202" s="2073"/>
      <c r="G202" s="2073"/>
      <c r="H202" s="307">
        <f>SUMIF(G13:G191,"sb(es)",H13:H191)</f>
        <v>2755.1000000000004</v>
      </c>
      <c r="I202" s="285">
        <f>SUMIF(G18:G193,"sb(es)",I18:I193)</f>
        <v>707.1</v>
      </c>
      <c r="J202" s="833">
        <f>SUMIF(G18:G193,"sb(es)",J18:J193)</f>
        <v>91.5</v>
      </c>
      <c r="K202" s="1786"/>
      <c r="L202" s="1786"/>
      <c r="M202" s="1786"/>
      <c r="N202" s="1786"/>
    </row>
    <row r="203" spans="1:16" s="2" customFormat="1" ht="30.75" customHeight="1" x14ac:dyDescent="0.25">
      <c r="A203" s="2072" t="s">
        <v>227</v>
      </c>
      <c r="B203" s="2073"/>
      <c r="C203" s="2073"/>
      <c r="D203" s="2073"/>
      <c r="E203" s="2073"/>
      <c r="F203" s="2073"/>
      <c r="G203" s="2073"/>
      <c r="H203" s="307">
        <f>SUMIF(G13:G191,"SB(esa)",H13:H191)</f>
        <v>40.6</v>
      </c>
      <c r="I203" s="285">
        <f>SUMIF(G15:G192,"SB(esa)",I15:I192)</f>
        <v>0</v>
      </c>
      <c r="J203" s="833">
        <f>SUMIF(G15:G192,"SB(esa)",J15:J192)</f>
        <v>0</v>
      </c>
      <c r="K203" s="1786"/>
      <c r="L203" s="1786"/>
      <c r="M203" s="1786"/>
      <c r="N203" s="1786"/>
    </row>
    <row r="204" spans="1:16" s="2" customFormat="1" ht="15.75" customHeight="1" x14ac:dyDescent="0.25">
      <c r="A204" s="2106" t="s">
        <v>87</v>
      </c>
      <c r="B204" s="2107"/>
      <c r="C204" s="2107"/>
      <c r="D204" s="2107"/>
      <c r="E204" s="2107"/>
      <c r="F204" s="2107"/>
      <c r="G204" s="2108"/>
      <c r="H204" s="827">
        <f>SUMIF(G13:G191,"sb(sp)",H13:H191)</f>
        <v>1743.1999999999998</v>
      </c>
      <c r="I204" s="285">
        <f>SUMIF(G13:G189,"sb(sp)",I13:I189)</f>
        <v>1782.9</v>
      </c>
      <c r="J204" s="833">
        <f>SUMIF(G13:G189,"sb(sp)",J13:J189)</f>
        <v>1803.3</v>
      </c>
      <c r="K204" s="1781"/>
      <c r="L204" s="2111"/>
      <c r="M204" s="2111"/>
      <c r="N204" s="2111"/>
    </row>
    <row r="205" spans="1:16" s="2" customFormat="1" ht="29.25" customHeight="1" x14ac:dyDescent="0.25">
      <c r="A205" s="2106" t="s">
        <v>88</v>
      </c>
      <c r="B205" s="2107"/>
      <c r="C205" s="2107"/>
      <c r="D205" s="2107"/>
      <c r="E205" s="2107"/>
      <c r="F205" s="2107"/>
      <c r="G205" s="2108"/>
      <c r="H205" s="307">
        <f>SUMIF(G13:G191,"sb(vb)",H13:H191)</f>
        <v>4773.7000000000007</v>
      </c>
      <c r="I205" s="285">
        <f>SUMIF(G13:G189,"sb(vb)",I13:I189)</f>
        <v>5941.7</v>
      </c>
      <c r="J205" s="833">
        <f>SUMIF(G13:G189,"sb(vb)",J13:J189)</f>
        <v>5841.3</v>
      </c>
      <c r="K205" s="1786"/>
      <c r="L205" s="2111"/>
      <c r="M205" s="2111"/>
      <c r="N205" s="2111"/>
    </row>
    <row r="206" spans="1:16" s="2" customFormat="1" ht="15.75" customHeight="1" x14ac:dyDescent="0.25">
      <c r="A206" s="2089" t="s">
        <v>165</v>
      </c>
      <c r="B206" s="2090"/>
      <c r="C206" s="2090"/>
      <c r="D206" s="2090"/>
      <c r="E206" s="2090"/>
      <c r="F206" s="2090"/>
      <c r="G206" s="2091"/>
      <c r="H206" s="1511">
        <f>SUMIF(G13:G191,"sb(l)",H13:H191)</f>
        <v>926.5</v>
      </c>
      <c r="I206" s="1509">
        <f>SUMIF(G13:G191,"sb(l)",I13:I191)</f>
        <v>0</v>
      </c>
      <c r="J206" s="1512">
        <f>SUMIF(G13:G191,"sb(l)",J13:J191)</f>
        <v>0</v>
      </c>
      <c r="K206" s="1781"/>
      <c r="L206" s="1781"/>
      <c r="M206" s="1781"/>
      <c r="N206" s="1781"/>
    </row>
    <row r="207" spans="1:16" s="2" customFormat="1" ht="15.75" customHeight="1" x14ac:dyDescent="0.25">
      <c r="A207" s="2069" t="s">
        <v>342</v>
      </c>
      <c r="B207" s="2070"/>
      <c r="C207" s="2070"/>
      <c r="D207" s="2070"/>
      <c r="E207" s="2070"/>
      <c r="F207" s="2070"/>
      <c r="G207" s="2092"/>
      <c r="H207" s="1511">
        <f>SUMIF(G14:G192,"sb(spl)",H14:H192)</f>
        <v>891.4</v>
      </c>
      <c r="I207" s="1509"/>
      <c r="J207" s="1512"/>
      <c r="K207" s="1781"/>
      <c r="L207" s="1781"/>
      <c r="M207" s="1781"/>
      <c r="N207" s="1781"/>
    </row>
    <row r="208" spans="1:16" s="2" customFormat="1" ht="15.75" customHeight="1" x14ac:dyDescent="0.25">
      <c r="A208" s="2089" t="s">
        <v>336</v>
      </c>
      <c r="B208" s="2090"/>
      <c r="C208" s="2090"/>
      <c r="D208" s="2090"/>
      <c r="E208" s="2090"/>
      <c r="F208" s="2090"/>
      <c r="G208" s="2091"/>
      <c r="H208" s="1511">
        <f>SUMIF(G14:G192,"sb(vbl)",H14:H192)</f>
        <v>34.6</v>
      </c>
      <c r="I208" s="1509">
        <f>SUMIF(G14:G192,"sb(vbl)",I14:I192)</f>
        <v>0</v>
      </c>
      <c r="J208" s="1512">
        <f>SUMIF(G14:G192,"sb(vbl)",J14:J192)</f>
        <v>0</v>
      </c>
      <c r="K208" s="1786"/>
      <c r="L208" s="1786"/>
      <c r="M208" s="1786"/>
      <c r="N208" s="1786"/>
    </row>
    <row r="209" spans="1:20" s="2" customFormat="1" ht="27.75" customHeight="1" x14ac:dyDescent="0.25">
      <c r="A209" s="2069" t="s">
        <v>324</v>
      </c>
      <c r="B209" s="2070"/>
      <c r="C209" s="2070"/>
      <c r="D209" s="2070"/>
      <c r="E209" s="2070"/>
      <c r="F209" s="2070"/>
      <c r="G209" s="2071"/>
      <c r="H209" s="1511">
        <f>SUMIF(G14:G192,"sb(fl)",H14:H192)</f>
        <v>511.5</v>
      </c>
      <c r="I209" s="1509">
        <f>SUMIF(G15:G193,"sb(fl)",I15:I193)</f>
        <v>77.5</v>
      </c>
      <c r="J209" s="1512">
        <f>SUMIF(G15:G193,"sb(fl)",J15:J193)</f>
        <v>0</v>
      </c>
      <c r="K209" s="1781"/>
      <c r="L209" s="1781"/>
      <c r="M209" s="1781"/>
      <c r="N209" s="1781"/>
    </row>
    <row r="210" spans="1:20" s="2" customFormat="1" ht="29.25" customHeight="1" thickBot="1" x14ac:dyDescent="0.3">
      <c r="A210" s="2093" t="s">
        <v>337</v>
      </c>
      <c r="B210" s="2094"/>
      <c r="C210" s="2094"/>
      <c r="D210" s="2094"/>
      <c r="E210" s="2094"/>
      <c r="F210" s="2094"/>
      <c r="G210" s="2095"/>
      <c r="H210" s="1530">
        <f>SUMIF(G15:G193,"sb(esl)",H15:H193)</f>
        <v>375</v>
      </c>
      <c r="I210" s="1510">
        <f>SUMIF(G13:G191,"sb(esl)",I13:I191)</f>
        <v>0</v>
      </c>
      <c r="J210" s="1531">
        <f>SUMIF(G13:G191,"sb(esl)",J13:J191)</f>
        <v>0</v>
      </c>
      <c r="K210" s="1786"/>
      <c r="L210" s="1786"/>
      <c r="M210" s="1786"/>
      <c r="N210" s="1786"/>
    </row>
    <row r="211" spans="1:20" s="2" customFormat="1" ht="15.75" customHeight="1" thickBot="1" x14ac:dyDescent="0.3">
      <c r="A211" s="2079" t="s">
        <v>89</v>
      </c>
      <c r="B211" s="2080"/>
      <c r="C211" s="2080"/>
      <c r="D211" s="2080"/>
      <c r="E211" s="2080"/>
      <c r="F211" s="2080"/>
      <c r="G211" s="2081"/>
      <c r="H211" s="588">
        <f>SUM(H212:H214)</f>
        <v>27341.5</v>
      </c>
      <c r="I211" s="595">
        <f t="shared" ref="I211:J211" si="13">SUM(I212:I214)</f>
        <v>26961.199999999997</v>
      </c>
      <c r="J211" s="832">
        <f t="shared" si="13"/>
        <v>26964.199999999997</v>
      </c>
      <c r="K211" s="1786"/>
      <c r="L211" s="1786"/>
      <c r="M211" s="1786"/>
      <c r="N211" s="1786"/>
    </row>
    <row r="212" spans="1:20" s="2" customFormat="1" ht="15.75" customHeight="1" x14ac:dyDescent="0.25">
      <c r="A212" s="2106" t="s">
        <v>145</v>
      </c>
      <c r="B212" s="2107"/>
      <c r="C212" s="2107"/>
      <c r="D212" s="2107"/>
      <c r="E212" s="2107"/>
      <c r="F212" s="2107"/>
      <c r="G212" s="2108"/>
      <c r="H212" s="828">
        <f>SUMIF(G13:G191,"es",H13:H191)</f>
        <v>103.2</v>
      </c>
      <c r="I212" s="838">
        <f>SUMIF(G13:G189,"es",I13:I189)</f>
        <v>0</v>
      </c>
      <c r="J212" s="835">
        <f>SUMIF(G13:G189,"es",J13:J189)</f>
        <v>0</v>
      </c>
      <c r="K212" s="143"/>
      <c r="L212" s="2082"/>
      <c r="M212" s="2082"/>
      <c r="N212" s="2082"/>
    </row>
    <row r="213" spans="1:20" s="2" customFormat="1" ht="15.75" customHeight="1" x14ac:dyDescent="0.25">
      <c r="A213" s="1876" t="s">
        <v>90</v>
      </c>
      <c r="B213" s="2109"/>
      <c r="C213" s="2109"/>
      <c r="D213" s="2109"/>
      <c r="E213" s="2109"/>
      <c r="F213" s="2109"/>
      <c r="G213" s="2110"/>
      <c r="H213" s="827">
        <f>SUMIF(G13:G191,"lrvb",H13:H191)</f>
        <v>27233.3</v>
      </c>
      <c r="I213" s="837">
        <f>SUMIF(G13:G189,"lrvb",I13:I189)</f>
        <v>26955.199999999997</v>
      </c>
      <c r="J213" s="834">
        <f>SUMIF(G13:G189,"lrvb",J13:J189)</f>
        <v>26957.199999999997</v>
      </c>
      <c r="K213" s="87"/>
      <c r="L213" s="2111"/>
      <c r="M213" s="2111"/>
      <c r="N213" s="2111"/>
    </row>
    <row r="214" spans="1:20" s="2" customFormat="1" ht="15.75" customHeight="1" thickBot="1" x14ac:dyDescent="0.3">
      <c r="A214" s="1875" t="s">
        <v>91</v>
      </c>
      <c r="B214" s="2112"/>
      <c r="C214" s="2112"/>
      <c r="D214" s="2112"/>
      <c r="E214" s="2112"/>
      <c r="F214" s="2112"/>
      <c r="G214" s="2113"/>
      <c r="H214" s="309">
        <f>SUMIF(G13:G191,"kt",H13:H191)</f>
        <v>5</v>
      </c>
      <c r="I214" s="311">
        <f>SUMIF(G13:G189,"kt",I13:I189)</f>
        <v>6</v>
      </c>
      <c r="J214" s="836">
        <f>SUMIF(G13:G189,"kt",J13:J189)</f>
        <v>7</v>
      </c>
      <c r="K214" s="87"/>
      <c r="L214" s="2111"/>
      <c r="M214" s="2111"/>
      <c r="N214" s="2111"/>
    </row>
    <row r="215" spans="1:20" s="2" customFormat="1" ht="15.75" customHeight="1" thickBot="1" x14ac:dyDescent="0.3">
      <c r="A215" s="2096" t="s">
        <v>92</v>
      </c>
      <c r="B215" s="2097"/>
      <c r="C215" s="2097"/>
      <c r="D215" s="2097"/>
      <c r="E215" s="2097"/>
      <c r="F215" s="2097"/>
      <c r="G215" s="2098"/>
      <c r="H215" s="310">
        <f>H198+H211</f>
        <v>50225.100000000006</v>
      </c>
      <c r="I215" s="286">
        <f>I198+I211</f>
        <v>45713.2</v>
      </c>
      <c r="J215" s="1268">
        <f>J198+J211</f>
        <v>45742.5</v>
      </c>
      <c r="K215" s="142"/>
      <c r="L215" s="2082"/>
      <c r="M215" s="2082"/>
      <c r="N215" s="2082"/>
    </row>
    <row r="216" spans="1:20" x14ac:dyDescent="0.25">
      <c r="F216" s="2099" t="s">
        <v>257</v>
      </c>
      <c r="G216" s="2100"/>
      <c r="H216" s="2100"/>
      <c r="I216" s="2100"/>
      <c r="J216" s="2100"/>
    </row>
    <row r="217" spans="1:20" x14ac:dyDescent="0.25">
      <c r="H217" s="146"/>
    </row>
    <row r="218" spans="1:20" x14ac:dyDescent="0.25">
      <c r="H218" s="146"/>
    </row>
    <row r="219" spans="1:20" x14ac:dyDescent="0.25">
      <c r="T219" s="1282"/>
    </row>
    <row r="221" spans="1:20" x14ac:dyDescent="0.25">
      <c r="H221" s="146"/>
      <c r="J221" s="146"/>
    </row>
    <row r="223" spans="1:20" x14ac:dyDescent="0.25">
      <c r="H223" s="146"/>
      <c r="I223" s="146"/>
      <c r="J223" s="146"/>
    </row>
  </sheetData>
  <mergeCells count="204">
    <mergeCell ref="A210:G210"/>
    <mergeCell ref="A215:G215"/>
    <mergeCell ref="L215:N215"/>
    <mergeCell ref="F216:J216"/>
    <mergeCell ref="K22:K23"/>
    <mergeCell ref="E22:E23"/>
    <mergeCell ref="D72:D73"/>
    <mergeCell ref="D78:D79"/>
    <mergeCell ref="D52:D53"/>
    <mergeCell ref="D113:D114"/>
    <mergeCell ref="D123:D125"/>
    <mergeCell ref="A212:G212"/>
    <mergeCell ref="L212:N212"/>
    <mergeCell ref="A213:G213"/>
    <mergeCell ref="L213:N213"/>
    <mergeCell ref="A214:G214"/>
    <mergeCell ref="L214:N214"/>
    <mergeCell ref="A204:G204"/>
    <mergeCell ref="L204:N204"/>
    <mergeCell ref="A205:G205"/>
    <mergeCell ref="L205:N205"/>
    <mergeCell ref="A211:G211"/>
    <mergeCell ref="A206:G206"/>
    <mergeCell ref="A201:G201"/>
    <mergeCell ref="A209:G209"/>
    <mergeCell ref="A202:G202"/>
    <mergeCell ref="A203:G203"/>
    <mergeCell ref="A196:J196"/>
    <mergeCell ref="A197:G197"/>
    <mergeCell ref="L197:N197"/>
    <mergeCell ref="A198:G198"/>
    <mergeCell ref="L198:N198"/>
    <mergeCell ref="A200:G200"/>
    <mergeCell ref="L200:N200"/>
    <mergeCell ref="A199:G199"/>
    <mergeCell ref="A208:G208"/>
    <mergeCell ref="A207:G207"/>
    <mergeCell ref="D191:D192"/>
    <mergeCell ref="C193:G193"/>
    <mergeCell ref="K193:N193"/>
    <mergeCell ref="C194:G194"/>
    <mergeCell ref="K194:N194"/>
    <mergeCell ref="B195:G195"/>
    <mergeCell ref="K195:N195"/>
    <mergeCell ref="D182:D183"/>
    <mergeCell ref="K182:K183"/>
    <mergeCell ref="D184:D185"/>
    <mergeCell ref="K184:K185"/>
    <mergeCell ref="D187:D189"/>
    <mergeCell ref="K187:K189"/>
    <mergeCell ref="D175:D177"/>
    <mergeCell ref="E175:E178"/>
    <mergeCell ref="D178:D179"/>
    <mergeCell ref="D180:D181"/>
    <mergeCell ref="K180:K181"/>
    <mergeCell ref="D174:G174"/>
    <mergeCell ref="D169:D171"/>
    <mergeCell ref="E169:E171"/>
    <mergeCell ref="K170:K171"/>
    <mergeCell ref="D162:G162"/>
    <mergeCell ref="K162:N162"/>
    <mergeCell ref="C163:G163"/>
    <mergeCell ref="K163:N163"/>
    <mergeCell ref="C164:N164"/>
    <mergeCell ref="D156:D157"/>
    <mergeCell ref="D148:D149"/>
    <mergeCell ref="C145:G145"/>
    <mergeCell ref="K145:N145"/>
    <mergeCell ref="C146:N146"/>
    <mergeCell ref="D150:D152"/>
    <mergeCell ref="D153:D155"/>
    <mergeCell ref="E156:E157"/>
    <mergeCell ref="A142:A144"/>
    <mergeCell ref="B142:B144"/>
    <mergeCell ref="C142:C144"/>
    <mergeCell ref="D142:D144"/>
    <mergeCell ref="E142:E144"/>
    <mergeCell ref="F142:F144"/>
    <mergeCell ref="A138:A141"/>
    <mergeCell ref="B138:B141"/>
    <mergeCell ref="C138:C141"/>
    <mergeCell ref="D138:D141"/>
    <mergeCell ref="E138:E141"/>
    <mergeCell ref="F138:F141"/>
    <mergeCell ref="A133:A137"/>
    <mergeCell ref="B133:B137"/>
    <mergeCell ref="C133:C137"/>
    <mergeCell ref="D133:D137"/>
    <mergeCell ref="E133:E137"/>
    <mergeCell ref="F133:F137"/>
    <mergeCell ref="D131:D132"/>
    <mergeCell ref="F131:F132"/>
    <mergeCell ref="K138:K139"/>
    <mergeCell ref="K131:K132"/>
    <mergeCell ref="K129:K130"/>
    <mergeCell ref="A123:A124"/>
    <mergeCell ref="B123:B124"/>
    <mergeCell ref="K123:K124"/>
    <mergeCell ref="K107:K108"/>
    <mergeCell ref="D109:D110"/>
    <mergeCell ref="D118:D119"/>
    <mergeCell ref="K118:K119"/>
    <mergeCell ref="D120:D121"/>
    <mergeCell ref="E120:E123"/>
    <mergeCell ref="D101:D102"/>
    <mergeCell ref="D106:G106"/>
    <mergeCell ref="A107:A108"/>
    <mergeCell ref="B107:B108"/>
    <mergeCell ref="C107:C108"/>
    <mergeCell ref="D107:D108"/>
    <mergeCell ref="E107:E108"/>
    <mergeCell ref="F107:F108"/>
    <mergeCell ref="D92:D94"/>
    <mergeCell ref="D95:D96"/>
    <mergeCell ref="D97:D100"/>
    <mergeCell ref="K99:K100"/>
    <mergeCell ref="A87:A89"/>
    <mergeCell ref="B87:B89"/>
    <mergeCell ref="C87:C89"/>
    <mergeCell ref="D87:D89"/>
    <mergeCell ref="E87:E89"/>
    <mergeCell ref="F87:F89"/>
    <mergeCell ref="K72:K73"/>
    <mergeCell ref="D85:D86"/>
    <mergeCell ref="K85:K86"/>
    <mergeCell ref="C51:N51"/>
    <mergeCell ref="E52:E65"/>
    <mergeCell ref="D61:D62"/>
    <mergeCell ref="D63:D64"/>
    <mergeCell ref="K63:K64"/>
    <mergeCell ref="A47:A49"/>
    <mergeCell ref="B47:B49"/>
    <mergeCell ref="C47:C49"/>
    <mergeCell ref="D47:D49"/>
    <mergeCell ref="K48:K49"/>
    <mergeCell ref="C50:G50"/>
    <mergeCell ref="K50:N50"/>
    <mergeCell ref="D43:D44"/>
    <mergeCell ref="K43:K44"/>
    <mergeCell ref="A45:A46"/>
    <mergeCell ref="B45:B46"/>
    <mergeCell ref="C45:C46"/>
    <mergeCell ref="D45:D46"/>
    <mergeCell ref="K45:K46"/>
    <mergeCell ref="D39:D40"/>
    <mergeCell ref="E40:G40"/>
    <mergeCell ref="A41:A42"/>
    <mergeCell ref="B41:B42"/>
    <mergeCell ref="C41:C42"/>
    <mergeCell ref="D41:D42"/>
    <mergeCell ref="E41:E42"/>
    <mergeCell ref="F41:F42"/>
    <mergeCell ref="D34:D35"/>
    <mergeCell ref="E34:E35"/>
    <mergeCell ref="F34:F35"/>
    <mergeCell ref="D36:D37"/>
    <mergeCell ref="E36:E37"/>
    <mergeCell ref="F36:F37"/>
    <mergeCell ref="K36:K37"/>
    <mergeCell ref="A30:A31"/>
    <mergeCell ref="B30:B31"/>
    <mergeCell ref="D30:D33"/>
    <mergeCell ref="E30:E33"/>
    <mergeCell ref="F30:F33"/>
    <mergeCell ref="K30:K32"/>
    <mergeCell ref="K34:K35"/>
    <mergeCell ref="L24:L25"/>
    <mergeCell ref="D26:D27"/>
    <mergeCell ref="E26:E27"/>
    <mergeCell ref="K26:K27"/>
    <mergeCell ref="A28:A29"/>
    <mergeCell ref="B28:B29"/>
    <mergeCell ref="D28:D29"/>
    <mergeCell ref="E28:E29"/>
    <mergeCell ref="D22:D23"/>
    <mergeCell ref="D24:D25"/>
    <mergeCell ref="K24:K25"/>
    <mergeCell ref="C12:N12"/>
    <mergeCell ref="D13:D17"/>
    <mergeCell ref="K13:K14"/>
    <mergeCell ref="K15:K16"/>
    <mergeCell ref="K20:K21"/>
    <mergeCell ref="K6:N6"/>
    <mergeCell ref="K7:K8"/>
    <mergeCell ref="L7:N7"/>
    <mergeCell ref="A9:N9"/>
    <mergeCell ref="A10:N10"/>
    <mergeCell ref="B11:N11"/>
    <mergeCell ref="F6:F8"/>
    <mergeCell ref="G6:G8"/>
    <mergeCell ref="H6:H8"/>
    <mergeCell ref="I6:I8"/>
    <mergeCell ref="J6:J8"/>
    <mergeCell ref="D18:D21"/>
    <mergeCell ref="J1:N1"/>
    <mergeCell ref="A2:N2"/>
    <mergeCell ref="A3:N3"/>
    <mergeCell ref="A4:N4"/>
    <mergeCell ref="A5:N5"/>
    <mergeCell ref="A6:A8"/>
    <mergeCell ref="B6:B8"/>
    <mergeCell ref="C6:C8"/>
    <mergeCell ref="D6:D8"/>
    <mergeCell ref="E6:E8"/>
  </mergeCells>
  <printOptions horizontalCentered="1"/>
  <pageMargins left="0.70866141732283472" right="0.39370078740157483" top="0.39370078740157483" bottom="0.39370078740157483" header="0.31496062992125984" footer="0.31496062992125984"/>
  <pageSetup paperSize="9" scale="77" orientation="portrait" r:id="rId1"/>
  <rowBreaks count="5" manualBreakCount="5">
    <brk id="38" max="13" man="1"/>
    <brk id="71" max="13" man="1"/>
    <brk id="104" max="13" man="1"/>
    <brk id="127" max="13" man="1"/>
    <brk id="195" max="13" man="1"/>
  </rowBreaks>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23"/>
  <sheetViews>
    <sheetView zoomScaleNormal="100" workbookViewId="0"/>
  </sheetViews>
  <sheetFormatPr defaultColWidth="9.140625" defaultRowHeight="15" x14ac:dyDescent="0.25"/>
  <cols>
    <col min="1" max="3" width="3.28515625" style="123" customWidth="1"/>
    <col min="4" max="4" width="25.28515625" style="121" customWidth="1"/>
    <col min="5" max="5" width="3.28515625" style="1554" customWidth="1"/>
    <col min="6" max="6" width="3.140625" style="1555" customWidth="1"/>
    <col min="7" max="7" width="8.5703125" style="121" customWidth="1"/>
    <col min="8" max="14" width="8.140625" style="123" customWidth="1"/>
    <col min="15" max="15" width="24.28515625" style="121" customWidth="1"/>
    <col min="16" max="16" width="5.85546875" style="1107" customWidth="1"/>
    <col min="17" max="17" width="6" style="1107" customWidth="1"/>
    <col min="18" max="18" width="5.85546875" style="1107" customWidth="1"/>
    <col min="19" max="19" width="27.28515625" style="1107" customWidth="1"/>
    <col min="20" max="16384" width="9.140625" style="121"/>
  </cols>
  <sheetData>
    <row r="1" spans="1:24" s="215" customFormat="1" ht="28.5" customHeight="1" x14ac:dyDescent="0.25">
      <c r="A1" s="212"/>
      <c r="B1" s="212"/>
      <c r="C1" s="212"/>
      <c r="D1" s="212"/>
      <c r="E1" s="213"/>
      <c r="F1" s="395"/>
      <c r="G1" s="214"/>
      <c r="H1" s="214"/>
      <c r="I1" s="214"/>
      <c r="J1" s="214"/>
      <c r="K1" s="399"/>
      <c r="L1" s="399"/>
      <c r="M1" s="399"/>
      <c r="N1" s="2115" t="s">
        <v>161</v>
      </c>
      <c r="O1" s="2115"/>
      <c r="P1" s="2115"/>
      <c r="Q1" s="2115"/>
      <c r="R1" s="2115"/>
      <c r="S1" s="2115"/>
    </row>
    <row r="2" spans="1:24" s="118" customFormat="1" ht="16.5" customHeight="1" x14ac:dyDescent="0.25">
      <c r="A2" s="1850" t="s">
        <v>314</v>
      </c>
      <c r="B2" s="1850"/>
      <c r="C2" s="1850"/>
      <c r="D2" s="1850"/>
      <c r="E2" s="1850"/>
      <c r="F2" s="1850"/>
      <c r="G2" s="1850"/>
      <c r="H2" s="1850"/>
      <c r="I2" s="1850"/>
      <c r="J2" s="1850"/>
      <c r="K2" s="1850"/>
      <c r="L2" s="1850"/>
      <c r="M2" s="1850"/>
      <c r="N2" s="1850"/>
      <c r="O2" s="1850"/>
      <c r="P2" s="1850"/>
      <c r="Q2" s="1850"/>
      <c r="R2" s="1850"/>
      <c r="S2" s="1850"/>
    </row>
    <row r="3" spans="1:24" s="119" customFormat="1" ht="16.5" customHeight="1" x14ac:dyDescent="0.25">
      <c r="A3" s="1851" t="s">
        <v>0</v>
      </c>
      <c r="B3" s="1851"/>
      <c r="C3" s="1851"/>
      <c r="D3" s="1851"/>
      <c r="E3" s="1851"/>
      <c r="F3" s="1851"/>
      <c r="G3" s="1851"/>
      <c r="H3" s="1851"/>
      <c r="I3" s="1851"/>
      <c r="J3" s="1851"/>
      <c r="K3" s="1851"/>
      <c r="L3" s="1851"/>
      <c r="M3" s="1851"/>
      <c r="N3" s="1851"/>
      <c r="O3" s="1851"/>
      <c r="P3" s="1851"/>
      <c r="Q3" s="1851"/>
      <c r="R3" s="1851"/>
      <c r="S3" s="1851"/>
    </row>
    <row r="4" spans="1:24" s="119" customFormat="1" ht="16.5" customHeight="1" x14ac:dyDescent="0.25">
      <c r="A4" s="1852" t="s">
        <v>1</v>
      </c>
      <c r="B4" s="1852"/>
      <c r="C4" s="1852"/>
      <c r="D4" s="1852"/>
      <c r="E4" s="1852"/>
      <c r="F4" s="1852"/>
      <c r="G4" s="1852"/>
      <c r="H4" s="1852"/>
      <c r="I4" s="1852"/>
      <c r="J4" s="1852"/>
      <c r="K4" s="1852"/>
      <c r="L4" s="1852"/>
      <c r="M4" s="1852"/>
      <c r="N4" s="1852"/>
      <c r="O4" s="1852"/>
      <c r="P4" s="1852"/>
      <c r="Q4" s="1852"/>
      <c r="R4" s="1852"/>
      <c r="S4" s="1852"/>
    </row>
    <row r="5" spans="1:24" s="2" customFormat="1" ht="21.75" customHeight="1" thickBot="1" x14ac:dyDescent="0.25">
      <c r="A5" s="1853" t="s">
        <v>2</v>
      </c>
      <c r="B5" s="1853"/>
      <c r="C5" s="1853"/>
      <c r="D5" s="1853"/>
      <c r="E5" s="1853"/>
      <c r="F5" s="1853"/>
      <c r="G5" s="1853"/>
      <c r="H5" s="1853"/>
      <c r="I5" s="1853"/>
      <c r="J5" s="1853"/>
      <c r="K5" s="1853"/>
      <c r="L5" s="1853"/>
      <c r="M5" s="1853"/>
      <c r="N5" s="1853"/>
      <c r="O5" s="1853"/>
      <c r="P5" s="1853"/>
      <c r="Q5" s="1853"/>
      <c r="R5" s="1853"/>
      <c r="S5" s="1853"/>
    </row>
    <row r="6" spans="1:24" s="3" customFormat="1" ht="18.75" customHeight="1" x14ac:dyDescent="0.25">
      <c r="A6" s="1854" t="s">
        <v>3</v>
      </c>
      <c r="B6" s="1857" t="s">
        <v>4</v>
      </c>
      <c r="C6" s="1860" t="s">
        <v>5</v>
      </c>
      <c r="D6" s="1863" t="s">
        <v>6</v>
      </c>
      <c r="E6" s="1866" t="s">
        <v>7</v>
      </c>
      <c r="F6" s="1895" t="s">
        <v>8</v>
      </c>
      <c r="G6" s="1898" t="s">
        <v>9</v>
      </c>
      <c r="H6" s="1901" t="s">
        <v>249</v>
      </c>
      <c r="I6" s="2116" t="s">
        <v>250</v>
      </c>
      <c r="J6" s="2119" t="s">
        <v>162</v>
      </c>
      <c r="K6" s="1903" t="s">
        <v>183</v>
      </c>
      <c r="L6" s="2116" t="s">
        <v>250</v>
      </c>
      <c r="M6" s="2119" t="s">
        <v>162</v>
      </c>
      <c r="N6" s="1906" t="s">
        <v>299</v>
      </c>
      <c r="O6" s="2122" t="s">
        <v>10</v>
      </c>
      <c r="P6" s="2123"/>
      <c r="Q6" s="2123"/>
      <c r="R6" s="2123"/>
      <c r="S6" s="2124" t="s">
        <v>163</v>
      </c>
    </row>
    <row r="7" spans="1:24" s="3" customFormat="1" ht="17.25" customHeight="1" x14ac:dyDescent="0.25">
      <c r="A7" s="1855"/>
      <c r="B7" s="1858"/>
      <c r="C7" s="1861"/>
      <c r="D7" s="1864"/>
      <c r="E7" s="1867"/>
      <c r="F7" s="1896"/>
      <c r="G7" s="1899"/>
      <c r="H7" s="1902"/>
      <c r="I7" s="2117"/>
      <c r="J7" s="2120"/>
      <c r="K7" s="1904"/>
      <c r="L7" s="2117"/>
      <c r="M7" s="2120"/>
      <c r="N7" s="1907"/>
      <c r="O7" s="1882" t="s">
        <v>6</v>
      </c>
      <c r="P7" s="1884" t="s">
        <v>11</v>
      </c>
      <c r="Q7" s="1885"/>
      <c r="R7" s="1885"/>
      <c r="S7" s="2125"/>
    </row>
    <row r="8" spans="1:24" s="3" customFormat="1" ht="82.5" customHeight="1" thickBot="1" x14ac:dyDescent="0.3">
      <c r="A8" s="1856"/>
      <c r="B8" s="1859"/>
      <c r="C8" s="1862"/>
      <c r="D8" s="1865"/>
      <c r="E8" s="1868"/>
      <c r="F8" s="1897"/>
      <c r="G8" s="1900"/>
      <c r="H8" s="1902"/>
      <c r="I8" s="2118"/>
      <c r="J8" s="2121"/>
      <c r="K8" s="1905"/>
      <c r="L8" s="2118"/>
      <c r="M8" s="2121"/>
      <c r="N8" s="1907"/>
      <c r="O8" s="1883"/>
      <c r="P8" s="1306" t="s">
        <v>132</v>
      </c>
      <c r="Q8" s="4" t="s">
        <v>184</v>
      </c>
      <c r="R8" s="1536" t="s">
        <v>302</v>
      </c>
      <c r="S8" s="2126"/>
    </row>
    <row r="9" spans="1:24" s="2" customFormat="1" ht="16.5" customHeight="1" x14ac:dyDescent="0.25">
      <c r="A9" s="1887" t="s">
        <v>13</v>
      </c>
      <c r="B9" s="1888"/>
      <c r="C9" s="1888"/>
      <c r="D9" s="1888"/>
      <c r="E9" s="1888"/>
      <c r="F9" s="1888"/>
      <c r="G9" s="1888"/>
      <c r="H9" s="1888"/>
      <c r="I9" s="1888"/>
      <c r="J9" s="1888"/>
      <c r="K9" s="1888"/>
      <c r="L9" s="1888"/>
      <c r="M9" s="1888"/>
      <c r="N9" s="1888"/>
      <c r="O9" s="1888"/>
      <c r="P9" s="1888"/>
      <c r="Q9" s="1888"/>
      <c r="R9" s="1888"/>
      <c r="S9" s="1889"/>
      <c r="X9" s="3"/>
    </row>
    <row r="10" spans="1:24" s="2" customFormat="1" ht="16.5" customHeight="1" x14ac:dyDescent="0.25">
      <c r="A10" s="1890" t="s">
        <v>14</v>
      </c>
      <c r="B10" s="1891"/>
      <c r="C10" s="1891"/>
      <c r="D10" s="1891"/>
      <c r="E10" s="1891"/>
      <c r="F10" s="1891"/>
      <c r="G10" s="1891"/>
      <c r="H10" s="1891"/>
      <c r="I10" s="1891"/>
      <c r="J10" s="1891"/>
      <c r="K10" s="1891"/>
      <c r="L10" s="1891"/>
      <c r="M10" s="1891"/>
      <c r="N10" s="1891"/>
      <c r="O10" s="1891"/>
      <c r="P10" s="1891"/>
      <c r="Q10" s="1891"/>
      <c r="R10" s="1891"/>
      <c r="S10" s="1892"/>
      <c r="T10" s="3"/>
    </row>
    <row r="11" spans="1:24" s="3" customFormat="1" ht="16.5" customHeight="1" x14ac:dyDescent="0.25">
      <c r="A11" s="1508" t="s">
        <v>15</v>
      </c>
      <c r="B11" s="1893" t="s">
        <v>16</v>
      </c>
      <c r="C11" s="1893"/>
      <c r="D11" s="1893"/>
      <c r="E11" s="1893"/>
      <c r="F11" s="1893"/>
      <c r="G11" s="1893"/>
      <c r="H11" s="1893"/>
      <c r="I11" s="1893"/>
      <c r="J11" s="1893"/>
      <c r="K11" s="1893"/>
      <c r="L11" s="1893"/>
      <c r="M11" s="1893"/>
      <c r="N11" s="1893"/>
      <c r="O11" s="1893"/>
      <c r="P11" s="1893"/>
      <c r="Q11" s="1893"/>
      <c r="R11" s="1893"/>
      <c r="S11" s="1894"/>
    </row>
    <row r="12" spans="1:24" s="3" customFormat="1" ht="15.75" customHeight="1" thickBot="1" x14ac:dyDescent="0.3">
      <c r="A12" s="1587" t="s">
        <v>15</v>
      </c>
      <c r="B12" s="1507" t="s">
        <v>15</v>
      </c>
      <c r="C12" s="2129" t="s">
        <v>17</v>
      </c>
      <c r="D12" s="2130"/>
      <c r="E12" s="2130"/>
      <c r="F12" s="2130"/>
      <c r="G12" s="2130"/>
      <c r="H12" s="2130"/>
      <c r="I12" s="2130"/>
      <c r="J12" s="2130"/>
      <c r="K12" s="2130"/>
      <c r="L12" s="2130"/>
      <c r="M12" s="2130"/>
      <c r="N12" s="2130"/>
      <c r="O12" s="2130"/>
      <c r="P12" s="2130"/>
      <c r="Q12" s="2130"/>
      <c r="R12" s="2130"/>
      <c r="S12" s="2131"/>
    </row>
    <row r="13" spans="1:24" s="3" customFormat="1" ht="16.5" customHeight="1" x14ac:dyDescent="0.25">
      <c r="A13" s="1574" t="s">
        <v>15</v>
      </c>
      <c r="B13" s="6" t="s">
        <v>15</v>
      </c>
      <c r="C13" s="9" t="s">
        <v>15</v>
      </c>
      <c r="D13" s="2132" t="s">
        <v>18</v>
      </c>
      <c r="E13" s="716"/>
      <c r="F13" s="1596" t="s">
        <v>19</v>
      </c>
      <c r="G13" s="1236" t="s">
        <v>22</v>
      </c>
      <c r="H13" s="1474">
        <v>2711</v>
      </c>
      <c r="I13" s="957">
        <f>2711-401.2</f>
        <v>2309.8000000000002</v>
      </c>
      <c r="J13" s="1805">
        <f>+I13-H13</f>
        <v>-401.19999999999982</v>
      </c>
      <c r="K13" s="206">
        <v>3035.5</v>
      </c>
      <c r="L13" s="266">
        <v>3035.5</v>
      </c>
      <c r="M13" s="453"/>
      <c r="N13" s="489">
        <v>3032.8</v>
      </c>
      <c r="O13" s="1873" t="s">
        <v>23</v>
      </c>
      <c r="P13" s="1109">
        <v>1000</v>
      </c>
      <c r="Q13" s="1278">
        <v>1000</v>
      </c>
      <c r="R13" s="1106">
        <v>1000</v>
      </c>
      <c r="S13" s="1929" t="s">
        <v>346</v>
      </c>
      <c r="T13" s="1279"/>
      <c r="U13" s="1279"/>
      <c r="V13" s="1279"/>
    </row>
    <row r="14" spans="1:24" s="3" customFormat="1" ht="16.5" customHeight="1" x14ac:dyDescent="0.25">
      <c r="A14" s="1575"/>
      <c r="B14" s="8"/>
      <c r="C14" s="9"/>
      <c r="D14" s="2132"/>
      <c r="E14" s="716"/>
      <c r="F14" s="1596"/>
      <c r="G14" s="1009" t="s">
        <v>164</v>
      </c>
      <c r="H14" s="1482">
        <v>324.5</v>
      </c>
      <c r="I14" s="1125">
        <v>324.5</v>
      </c>
      <c r="J14" s="1415"/>
      <c r="K14" s="1285"/>
      <c r="L14" s="1125"/>
      <c r="M14" s="1415"/>
      <c r="N14" s="1415"/>
      <c r="O14" s="1874"/>
      <c r="P14" s="551"/>
      <c r="Q14" s="858"/>
      <c r="R14" s="1087"/>
      <c r="S14" s="1940"/>
      <c r="T14" s="1279"/>
      <c r="U14" s="1279"/>
      <c r="V14" s="1279"/>
    </row>
    <row r="15" spans="1:24" s="3" customFormat="1" ht="20.25" customHeight="1" x14ac:dyDescent="0.25">
      <c r="A15" s="1575"/>
      <c r="B15" s="8"/>
      <c r="C15" s="9"/>
      <c r="D15" s="2132"/>
      <c r="E15" s="716"/>
      <c r="F15" s="1596"/>
      <c r="G15" s="1236"/>
      <c r="H15" s="1484"/>
      <c r="I15" s="259"/>
      <c r="J15" s="327"/>
      <c r="K15" s="59"/>
      <c r="L15" s="259"/>
      <c r="M15" s="327"/>
      <c r="N15" s="327"/>
      <c r="O15" s="1875" t="s">
        <v>24</v>
      </c>
      <c r="P15" s="1202">
        <v>4500</v>
      </c>
      <c r="Q15" s="1080">
        <v>4500</v>
      </c>
      <c r="R15" s="148">
        <v>4500</v>
      </c>
      <c r="S15" s="1940"/>
      <c r="T15" s="1279"/>
      <c r="U15" s="1279"/>
      <c r="V15" s="1279"/>
    </row>
    <row r="16" spans="1:24" s="3" customFormat="1" ht="20.25" customHeight="1" x14ac:dyDescent="0.25">
      <c r="A16" s="1575"/>
      <c r="B16" s="8"/>
      <c r="C16" s="9"/>
      <c r="D16" s="2132"/>
      <c r="E16" s="716"/>
      <c r="F16" s="1596"/>
      <c r="G16" s="1236"/>
      <c r="H16" s="1484"/>
      <c r="I16" s="259"/>
      <c r="J16" s="327"/>
      <c r="K16" s="59"/>
      <c r="L16" s="259"/>
      <c r="M16" s="327"/>
      <c r="N16" s="327"/>
      <c r="O16" s="1876"/>
      <c r="P16" s="551"/>
      <c r="Q16" s="858"/>
      <c r="R16" s="1087"/>
      <c r="S16" s="1940"/>
    </row>
    <row r="17" spans="1:22" s="3" customFormat="1" ht="54" customHeight="1" x14ac:dyDescent="0.25">
      <c r="A17" s="1575"/>
      <c r="B17" s="8"/>
      <c r="C17" s="9"/>
      <c r="D17" s="2132"/>
      <c r="E17" s="716"/>
      <c r="F17" s="1596"/>
      <c r="G17" s="1236"/>
      <c r="H17" s="1485"/>
      <c r="I17" s="1120"/>
      <c r="J17" s="1082"/>
      <c r="K17" s="1286"/>
      <c r="L17" s="1120"/>
      <c r="M17" s="1082"/>
      <c r="N17" s="1082"/>
      <c r="O17" s="1310" t="s">
        <v>25</v>
      </c>
      <c r="P17" s="1174">
        <v>90</v>
      </c>
      <c r="Q17" s="317">
        <v>90</v>
      </c>
      <c r="R17" s="1078">
        <v>90</v>
      </c>
      <c r="S17" s="2043"/>
    </row>
    <row r="18" spans="1:22" s="3" customFormat="1" ht="54.75" customHeight="1" x14ac:dyDescent="0.25">
      <c r="A18" s="1575"/>
      <c r="B18" s="8"/>
      <c r="C18" s="9"/>
      <c r="D18" s="1908" t="s">
        <v>21</v>
      </c>
      <c r="E18" s="716"/>
      <c r="F18" s="1596"/>
      <c r="G18" s="1009" t="s">
        <v>20</v>
      </c>
      <c r="H18" s="1482">
        <f>863.4-1.5</f>
        <v>861.9</v>
      </c>
      <c r="I18" s="1125">
        <f>863.4-1.5</f>
        <v>861.9</v>
      </c>
      <c r="J18" s="1415"/>
      <c r="K18" s="1285">
        <v>879.8</v>
      </c>
      <c r="L18" s="1125">
        <v>879.8</v>
      </c>
      <c r="M18" s="1415"/>
      <c r="N18" s="1415">
        <v>883.8</v>
      </c>
      <c r="O18" s="1310" t="s">
        <v>103</v>
      </c>
      <c r="P18" s="1174">
        <v>5</v>
      </c>
      <c r="Q18" s="317">
        <v>5</v>
      </c>
      <c r="R18" s="1078">
        <v>5</v>
      </c>
      <c r="S18" s="1187"/>
    </row>
    <row r="19" spans="1:22" s="3" customFormat="1" ht="41.25" customHeight="1" x14ac:dyDescent="0.25">
      <c r="A19" s="1575"/>
      <c r="B19" s="8"/>
      <c r="C19" s="9"/>
      <c r="D19" s="1908"/>
      <c r="E19" s="716"/>
      <c r="F19" s="1596"/>
      <c r="G19" s="709"/>
      <c r="H19" s="1484"/>
      <c r="I19" s="259"/>
      <c r="J19" s="327"/>
      <c r="K19" s="59"/>
      <c r="L19" s="259"/>
      <c r="M19" s="327"/>
      <c r="N19" s="327"/>
      <c r="O19" s="1311" t="s">
        <v>102</v>
      </c>
      <c r="P19" s="1202">
        <v>185</v>
      </c>
      <c r="Q19" s="1080">
        <v>185</v>
      </c>
      <c r="R19" s="148">
        <v>185</v>
      </c>
      <c r="S19" s="1293"/>
    </row>
    <row r="20" spans="1:22" s="3" customFormat="1" ht="36.75" customHeight="1" x14ac:dyDescent="0.25">
      <c r="A20" s="1575"/>
      <c r="B20" s="8"/>
      <c r="C20" s="9"/>
      <c r="D20" s="1908"/>
      <c r="E20" s="716"/>
      <c r="F20" s="1596"/>
      <c r="G20" s="95"/>
      <c r="H20" s="1485"/>
      <c r="I20" s="1120"/>
      <c r="J20" s="1082"/>
      <c r="K20" s="1286"/>
      <c r="L20" s="1120"/>
      <c r="M20" s="1082"/>
      <c r="N20" s="1082"/>
      <c r="O20" s="1877" t="s">
        <v>104</v>
      </c>
      <c r="P20" s="1202">
        <v>45</v>
      </c>
      <c r="Q20" s="1080">
        <v>50</v>
      </c>
      <c r="R20" s="148">
        <v>55</v>
      </c>
      <c r="S20" s="2042"/>
    </row>
    <row r="21" spans="1:22" s="3" customFormat="1" ht="17.25" customHeight="1" x14ac:dyDescent="0.25">
      <c r="A21" s="1575"/>
      <c r="B21" s="8"/>
      <c r="C21" s="703"/>
      <c r="D21" s="1909"/>
      <c r="E21" s="716"/>
      <c r="F21" s="1596"/>
      <c r="G21" s="1237" t="s">
        <v>26</v>
      </c>
      <c r="H21" s="1486">
        <f>SUM(H13:H20)</f>
        <v>3897.4</v>
      </c>
      <c r="I21" s="233">
        <f>SUM(I13:I20)</f>
        <v>3496.2000000000003</v>
      </c>
      <c r="J21" s="1025">
        <f>SUM(J13:J20)</f>
        <v>-401.19999999999982</v>
      </c>
      <c r="K21" s="134">
        <f t="shared" ref="K21:N21" si="0">SUM(K13:K20)</f>
        <v>3915.3</v>
      </c>
      <c r="L21" s="233">
        <f t="shared" ref="L21:M21" si="1">SUM(L13:L20)</f>
        <v>3915.3</v>
      </c>
      <c r="M21" s="340">
        <f t="shared" si="1"/>
        <v>0</v>
      </c>
      <c r="N21" s="340">
        <f t="shared" si="0"/>
        <v>3916.6000000000004</v>
      </c>
      <c r="O21" s="1878"/>
      <c r="P21" s="111"/>
      <c r="Q21" s="1081"/>
      <c r="R21" s="145"/>
      <c r="S21" s="2043"/>
    </row>
    <row r="22" spans="1:22" s="3" customFormat="1" ht="26.25" customHeight="1" x14ac:dyDescent="0.25">
      <c r="A22" s="1575"/>
      <c r="B22" s="8"/>
      <c r="C22" s="9"/>
      <c r="D22" s="1912" t="s">
        <v>27</v>
      </c>
      <c r="E22" s="2101" t="s">
        <v>119</v>
      </c>
      <c r="F22" s="1596"/>
      <c r="G22" s="12" t="s">
        <v>20</v>
      </c>
      <c r="H22" s="1467">
        <v>1959</v>
      </c>
      <c r="I22" s="228">
        <v>1959</v>
      </c>
      <c r="J22" s="353"/>
      <c r="K22" s="174">
        <v>3448.9</v>
      </c>
      <c r="L22" s="228">
        <v>3448.9</v>
      </c>
      <c r="M22" s="353"/>
      <c r="N22" s="353">
        <v>3513</v>
      </c>
      <c r="O22" s="1978" t="s">
        <v>28</v>
      </c>
      <c r="P22" s="548">
        <v>657</v>
      </c>
      <c r="Q22" s="18">
        <v>667</v>
      </c>
      <c r="R22" s="396">
        <v>667</v>
      </c>
      <c r="S22" s="396"/>
      <c r="U22" s="1280"/>
      <c r="V22" s="1279"/>
    </row>
    <row r="23" spans="1:22" s="3" customFormat="1" ht="16.5" customHeight="1" x14ac:dyDescent="0.25">
      <c r="A23" s="1575"/>
      <c r="B23" s="8"/>
      <c r="C23" s="703"/>
      <c r="D23" s="1919"/>
      <c r="E23" s="2102"/>
      <c r="F23" s="1596"/>
      <c r="G23" s="1238" t="s">
        <v>26</v>
      </c>
      <c r="H23" s="1486">
        <f>SUM(H22:H22)</f>
        <v>1959</v>
      </c>
      <c r="I23" s="233">
        <f>SUM(I22:I22)</f>
        <v>1959</v>
      </c>
      <c r="J23" s="340"/>
      <c r="K23" s="134">
        <f>SUM(K22:K22)</f>
        <v>3448.9</v>
      </c>
      <c r="L23" s="233">
        <f>SUM(L22:L22)</f>
        <v>3448.9</v>
      </c>
      <c r="M23" s="340">
        <f>SUM(M22:M22)</f>
        <v>0</v>
      </c>
      <c r="N23" s="340">
        <f>SUM(N22:N22)</f>
        <v>3513</v>
      </c>
      <c r="O23" s="1874"/>
      <c r="P23" s="1602"/>
      <c r="Q23" s="1086"/>
      <c r="R23" s="1087"/>
      <c r="S23" s="1087"/>
    </row>
    <row r="24" spans="1:22" s="3" customFormat="1" ht="27.75" customHeight="1" x14ac:dyDescent="0.25">
      <c r="A24" s="1575"/>
      <c r="B24" s="8"/>
      <c r="C24" s="9"/>
      <c r="D24" s="1912" t="s">
        <v>29</v>
      </c>
      <c r="E24" s="197"/>
      <c r="F24" s="1596"/>
      <c r="G24" s="95" t="s">
        <v>20</v>
      </c>
      <c r="H24" s="905">
        <v>768</v>
      </c>
      <c r="I24" s="234">
        <v>768</v>
      </c>
      <c r="J24" s="532"/>
      <c r="K24" s="1633">
        <v>768</v>
      </c>
      <c r="L24" s="280">
        <v>768</v>
      </c>
      <c r="M24" s="1636"/>
      <c r="N24" s="532">
        <v>768</v>
      </c>
      <c r="O24" s="1915" t="s">
        <v>30</v>
      </c>
      <c r="P24" s="1910">
        <v>51</v>
      </c>
      <c r="Q24" s="112">
        <v>51</v>
      </c>
      <c r="R24" s="145">
        <v>51</v>
      </c>
      <c r="S24" s="145"/>
    </row>
    <row r="25" spans="1:22" s="3" customFormat="1" ht="16.5" customHeight="1" x14ac:dyDescent="0.25">
      <c r="A25" s="1575"/>
      <c r="B25" s="8"/>
      <c r="C25" s="703"/>
      <c r="D25" s="1919"/>
      <c r="E25" s="198"/>
      <c r="F25" s="1596"/>
      <c r="G25" s="1238" t="s">
        <v>26</v>
      </c>
      <c r="H25" s="1486">
        <f>+H24</f>
        <v>768</v>
      </c>
      <c r="I25" s="233">
        <f>+I24</f>
        <v>768</v>
      </c>
      <c r="J25" s="340"/>
      <c r="K25" s="134">
        <f>+K24</f>
        <v>768</v>
      </c>
      <c r="L25" s="233">
        <f>+L24</f>
        <v>768</v>
      </c>
      <c r="M25" s="340">
        <f>+M24</f>
        <v>0</v>
      </c>
      <c r="N25" s="340">
        <f>+N24</f>
        <v>768</v>
      </c>
      <c r="O25" s="1874"/>
      <c r="P25" s="1911"/>
      <c r="Q25" s="1086"/>
      <c r="R25" s="1087"/>
      <c r="S25" s="1087"/>
    </row>
    <row r="26" spans="1:22" s="3" customFormat="1" ht="48" customHeight="1" x14ac:dyDescent="0.25">
      <c r="A26" s="1575"/>
      <c r="B26" s="8"/>
      <c r="C26" s="9"/>
      <c r="D26" s="1912" t="s">
        <v>31</v>
      </c>
      <c r="E26" s="1913" t="s">
        <v>114</v>
      </c>
      <c r="F26" s="1596"/>
      <c r="G26" s="95" t="s">
        <v>20</v>
      </c>
      <c r="H26" s="1016">
        <f>380.3-17.7</f>
        <v>362.6</v>
      </c>
      <c r="I26" s="270">
        <f>380.3-17.7</f>
        <v>362.6</v>
      </c>
      <c r="J26" s="199"/>
      <c r="K26" s="70">
        <v>395.5</v>
      </c>
      <c r="L26" s="279">
        <v>395.5</v>
      </c>
      <c r="M26" s="339"/>
      <c r="N26" s="199">
        <v>395.5</v>
      </c>
      <c r="O26" s="1915" t="s">
        <v>32</v>
      </c>
      <c r="P26" s="1128" t="s">
        <v>343</v>
      </c>
      <c r="Q26" s="1089" t="s">
        <v>287</v>
      </c>
      <c r="R26" s="1068">
        <v>1128</v>
      </c>
      <c r="S26" s="2127"/>
    </row>
    <row r="27" spans="1:22" s="3" customFormat="1" ht="55.5" customHeight="1" x14ac:dyDescent="0.25">
      <c r="A27" s="1575"/>
      <c r="B27" s="8"/>
      <c r="C27" s="9"/>
      <c r="D27" s="1912"/>
      <c r="E27" s="1914"/>
      <c r="F27" s="1596"/>
      <c r="G27" s="1238" t="s">
        <v>26</v>
      </c>
      <c r="H27" s="1468">
        <f t="shared" ref="H27:N27" si="2">+H26</f>
        <v>362.6</v>
      </c>
      <c r="I27" s="232">
        <f t="shared" si="2"/>
        <v>362.6</v>
      </c>
      <c r="J27" s="919">
        <f t="shared" si="2"/>
        <v>0</v>
      </c>
      <c r="K27" s="16">
        <f t="shared" si="2"/>
        <v>395.5</v>
      </c>
      <c r="L27" s="232">
        <f t="shared" si="2"/>
        <v>395.5</v>
      </c>
      <c r="M27" s="383">
        <f t="shared" si="2"/>
        <v>0</v>
      </c>
      <c r="N27" s="383">
        <f t="shared" si="2"/>
        <v>395.5</v>
      </c>
      <c r="O27" s="1915"/>
      <c r="P27" s="1180" t="s">
        <v>189</v>
      </c>
      <c r="Q27" s="22" t="s">
        <v>189</v>
      </c>
      <c r="R27" s="94">
        <v>700</v>
      </c>
      <c r="S27" s="2128"/>
    </row>
    <row r="28" spans="1:22" s="3" customFormat="1" ht="36.75" customHeight="1" x14ac:dyDescent="0.25">
      <c r="A28" s="1916"/>
      <c r="B28" s="1917"/>
      <c r="C28" s="1584"/>
      <c r="D28" s="1918" t="s">
        <v>33</v>
      </c>
      <c r="E28" s="1920" t="s">
        <v>114</v>
      </c>
      <c r="F28" s="1571"/>
      <c r="G28" s="95" t="s">
        <v>22</v>
      </c>
      <c r="H28" s="1014">
        <v>71.099999999999994</v>
      </c>
      <c r="I28" s="279">
        <v>71.099999999999994</v>
      </c>
      <c r="J28" s="339"/>
      <c r="K28" s="70">
        <v>69.3</v>
      </c>
      <c r="L28" s="279">
        <v>69.3</v>
      </c>
      <c r="M28" s="339"/>
      <c r="N28" s="339">
        <v>69.3</v>
      </c>
      <c r="O28" s="1556" t="s">
        <v>105</v>
      </c>
      <c r="P28" s="103">
        <v>1128</v>
      </c>
      <c r="Q28" s="364">
        <v>1128</v>
      </c>
      <c r="R28" s="1090">
        <v>1128</v>
      </c>
      <c r="S28" s="1500"/>
    </row>
    <row r="29" spans="1:22" s="3" customFormat="1" ht="21" customHeight="1" x14ac:dyDescent="0.25">
      <c r="A29" s="1916"/>
      <c r="B29" s="1917"/>
      <c r="C29" s="1584"/>
      <c r="D29" s="1919"/>
      <c r="E29" s="1921"/>
      <c r="F29" s="1571"/>
      <c r="G29" s="471" t="s">
        <v>26</v>
      </c>
      <c r="H29" s="1486">
        <f>+H28</f>
        <v>71.099999999999994</v>
      </c>
      <c r="I29" s="233">
        <f>+I28</f>
        <v>71.099999999999994</v>
      </c>
      <c r="J29" s="340"/>
      <c r="K29" s="134">
        <f>+K28</f>
        <v>69.3</v>
      </c>
      <c r="L29" s="233">
        <f>+L28</f>
        <v>69.3</v>
      </c>
      <c r="M29" s="340">
        <f>+M28</f>
        <v>0</v>
      </c>
      <c r="N29" s="340">
        <f>+N28</f>
        <v>69.3</v>
      </c>
      <c r="O29" s="1312"/>
      <c r="P29" s="431"/>
      <c r="Q29" s="100"/>
      <c r="R29" s="1607"/>
      <c r="S29" s="1607"/>
    </row>
    <row r="30" spans="1:22" s="2" customFormat="1" ht="21" customHeight="1" x14ac:dyDescent="0.25">
      <c r="A30" s="1916"/>
      <c r="B30" s="1917"/>
      <c r="C30" s="1584"/>
      <c r="D30" s="1912" t="s">
        <v>248</v>
      </c>
      <c r="E30" s="1922" t="s">
        <v>123</v>
      </c>
      <c r="F30" s="1923"/>
      <c r="G30" s="1239" t="s">
        <v>20</v>
      </c>
      <c r="H30" s="1321">
        <v>397.6</v>
      </c>
      <c r="I30" s="1126">
        <v>397.6</v>
      </c>
      <c r="J30" s="1200"/>
      <c r="K30" s="137">
        <v>91.6</v>
      </c>
      <c r="L30" s="262">
        <v>91.6</v>
      </c>
      <c r="M30" s="811"/>
      <c r="N30" s="811"/>
      <c r="O30" s="2145" t="s">
        <v>148</v>
      </c>
      <c r="P30" s="111">
        <v>108</v>
      </c>
      <c r="Q30" s="416">
        <v>108</v>
      </c>
      <c r="R30" s="287"/>
      <c r="S30" s="2042"/>
      <c r="V30" s="3"/>
    </row>
    <row r="31" spans="1:22" s="2" customFormat="1" ht="33" customHeight="1" x14ac:dyDescent="0.25">
      <c r="A31" s="1916"/>
      <c r="B31" s="1917"/>
      <c r="C31" s="1584"/>
      <c r="D31" s="1912"/>
      <c r="E31" s="1922"/>
      <c r="F31" s="1923"/>
      <c r="G31" s="1240" t="s">
        <v>168</v>
      </c>
      <c r="H31" s="1011">
        <v>93.1</v>
      </c>
      <c r="I31" s="321">
        <v>93.1</v>
      </c>
      <c r="J31" s="533"/>
      <c r="K31" s="29">
        <v>28.5</v>
      </c>
      <c r="L31" s="321">
        <v>28.5</v>
      </c>
      <c r="M31" s="533"/>
      <c r="N31" s="533"/>
      <c r="O31" s="1927"/>
      <c r="P31" s="111"/>
      <c r="Q31" s="416"/>
      <c r="R31" s="287"/>
      <c r="S31" s="1940"/>
    </row>
    <row r="32" spans="1:22" s="2" customFormat="1" ht="51" customHeight="1" x14ac:dyDescent="0.25">
      <c r="A32" s="1575"/>
      <c r="B32" s="1577"/>
      <c r="C32" s="1584"/>
      <c r="D32" s="1912"/>
      <c r="E32" s="1922"/>
      <c r="F32" s="1923"/>
      <c r="G32" s="1240" t="s">
        <v>180</v>
      </c>
      <c r="H32" s="1487">
        <v>207</v>
      </c>
      <c r="I32" s="280">
        <v>207</v>
      </c>
      <c r="J32" s="533"/>
      <c r="K32" s="1633"/>
      <c r="L32" s="280"/>
      <c r="M32" s="1636"/>
      <c r="N32" s="1636"/>
      <c r="O32" s="1927"/>
      <c r="P32" s="111"/>
      <c r="Q32" s="416"/>
      <c r="R32" s="287"/>
      <c r="S32" s="1940"/>
      <c r="T32" s="3"/>
    </row>
    <row r="33" spans="1:23" s="2" customFormat="1" ht="60" customHeight="1" x14ac:dyDescent="0.25">
      <c r="A33" s="1575"/>
      <c r="B33" s="1577"/>
      <c r="C33" s="1570"/>
      <c r="D33" s="1919"/>
      <c r="E33" s="1926"/>
      <c r="F33" s="1923"/>
      <c r="G33" s="1238" t="s">
        <v>26</v>
      </c>
      <c r="H33" s="16">
        <f>SUM(H30:H32)</f>
        <v>697.7</v>
      </c>
      <c r="I33" s="232">
        <f>SUM(I30:I32)</f>
        <v>697.7</v>
      </c>
      <c r="J33" s="919">
        <f>SUM(J31:J32)</f>
        <v>0</v>
      </c>
      <c r="K33" s="16">
        <f>SUM(K30:K31)</f>
        <v>120.1</v>
      </c>
      <c r="L33" s="232">
        <f>SUM(L30:L31)</f>
        <v>120.1</v>
      </c>
      <c r="M33" s="383">
        <f>SUM(M30:M31)</f>
        <v>0</v>
      </c>
      <c r="N33" s="340"/>
      <c r="O33" s="1603"/>
      <c r="P33" s="37"/>
      <c r="Q33" s="1616"/>
      <c r="R33" s="700"/>
      <c r="S33" s="2043"/>
      <c r="T33" s="3"/>
    </row>
    <row r="34" spans="1:23" s="2" customFormat="1" ht="15.75" customHeight="1" x14ac:dyDescent="0.25">
      <c r="A34" s="1575"/>
      <c r="B34" s="1577"/>
      <c r="C34" s="1584"/>
      <c r="D34" s="1912" t="s">
        <v>288</v>
      </c>
      <c r="E34" s="1922"/>
      <c r="F34" s="1923"/>
      <c r="G34" s="1239" t="s">
        <v>22</v>
      </c>
      <c r="H34" s="1613">
        <v>111.1</v>
      </c>
      <c r="I34" s="1609">
        <v>111.1</v>
      </c>
      <c r="J34" s="343"/>
      <c r="K34" s="1613">
        <v>181.5</v>
      </c>
      <c r="L34" s="1609">
        <v>181.5</v>
      </c>
      <c r="M34" s="343"/>
      <c r="N34" s="199">
        <v>181.5</v>
      </c>
      <c r="O34" s="1924" t="s">
        <v>315</v>
      </c>
      <c r="P34" s="467">
        <v>9</v>
      </c>
      <c r="Q34" s="185">
        <v>20</v>
      </c>
      <c r="R34" s="1077">
        <v>20</v>
      </c>
      <c r="S34" s="1501"/>
      <c r="T34" s="1291"/>
      <c r="U34" s="1291"/>
      <c r="V34" s="1291"/>
    </row>
    <row r="35" spans="1:23" s="2" customFormat="1" ht="15.75" customHeight="1" x14ac:dyDescent="0.25">
      <c r="A35" s="1575"/>
      <c r="B35" s="1577"/>
      <c r="C35" s="1570"/>
      <c r="D35" s="1919"/>
      <c r="E35" s="1922"/>
      <c r="F35" s="1923"/>
      <c r="G35" s="1238" t="s">
        <v>26</v>
      </c>
      <c r="H35" s="420">
        <f>SUM(H34:H34)</f>
        <v>111.1</v>
      </c>
      <c r="I35" s="421">
        <f>SUM(I34:I34)</f>
        <v>111.1</v>
      </c>
      <c r="J35" s="534"/>
      <c r="K35" s="420">
        <f>SUM(K34:K34)</f>
        <v>181.5</v>
      </c>
      <c r="L35" s="421">
        <f>SUM(L34:L34)</f>
        <v>181.5</v>
      </c>
      <c r="M35" s="534">
        <f>SUM(M34:M34)</f>
        <v>0</v>
      </c>
      <c r="N35" s="534">
        <f>SUM(N34:N34)</f>
        <v>181.5</v>
      </c>
      <c r="O35" s="1928"/>
      <c r="P35" s="423"/>
      <c r="Q35" s="1099"/>
      <c r="R35" s="1101"/>
      <c r="S35" s="424"/>
      <c r="W35" s="3"/>
    </row>
    <row r="36" spans="1:23" s="2" customFormat="1" ht="27.75" customHeight="1" x14ac:dyDescent="0.25">
      <c r="A36" s="1575"/>
      <c r="B36" s="1577"/>
      <c r="C36" s="1584"/>
      <c r="D36" s="1918" t="s">
        <v>177</v>
      </c>
      <c r="E36" s="1922"/>
      <c r="F36" s="1923"/>
      <c r="G36" s="1008" t="s">
        <v>37</v>
      </c>
      <c r="H36" s="1613">
        <v>157.4</v>
      </c>
      <c r="I36" s="1609">
        <v>157.4</v>
      </c>
      <c r="J36" s="343"/>
      <c r="K36" s="1613"/>
      <c r="L36" s="1609"/>
      <c r="M36" s="343"/>
      <c r="N36" s="343"/>
      <c r="O36" s="1924" t="s">
        <v>178</v>
      </c>
      <c r="P36" s="1098">
        <v>30</v>
      </c>
      <c r="Q36" s="467"/>
      <c r="R36" s="419"/>
      <c r="S36" s="419"/>
    </row>
    <row r="37" spans="1:23" s="2" customFormat="1" ht="17.25" customHeight="1" x14ac:dyDescent="0.25">
      <c r="A37" s="1575"/>
      <c r="B37" s="1577"/>
      <c r="C37" s="1584"/>
      <c r="D37" s="1912"/>
      <c r="E37" s="1922"/>
      <c r="F37" s="1923"/>
      <c r="G37" s="1237" t="s">
        <v>26</v>
      </c>
      <c r="H37" s="334">
        <f>SUM(H36:H36)</f>
        <v>157.4</v>
      </c>
      <c r="I37" s="335">
        <f>SUM(I36:I36)</f>
        <v>157.4</v>
      </c>
      <c r="J37" s="350"/>
      <c r="K37" s="334">
        <f>SUM(K36:K36)</f>
        <v>0</v>
      </c>
      <c r="L37" s="335">
        <f>SUM(L36:L36)</f>
        <v>0</v>
      </c>
      <c r="M37" s="350">
        <f>SUM(M36:M36)</f>
        <v>0</v>
      </c>
      <c r="N37" s="350">
        <f>SUM(N36:N36)</f>
        <v>0</v>
      </c>
      <c r="O37" s="1925"/>
      <c r="P37" s="425"/>
      <c r="Q37" s="1100"/>
      <c r="R37" s="426"/>
      <c r="S37" s="426"/>
    </row>
    <row r="38" spans="1:23" s="2" customFormat="1" ht="64.5" customHeight="1" x14ac:dyDescent="0.25">
      <c r="A38" s="1575"/>
      <c r="B38" s="1577"/>
      <c r="C38" s="1570"/>
      <c r="D38" s="1031" t="s">
        <v>191</v>
      </c>
      <c r="E38" s="1281"/>
      <c r="F38" s="536"/>
      <c r="G38" s="1241"/>
      <c r="H38" s="427"/>
      <c r="I38" s="596"/>
      <c r="J38" s="813"/>
      <c r="K38" s="427"/>
      <c r="L38" s="596"/>
      <c r="M38" s="813"/>
      <c r="N38" s="813"/>
      <c r="O38" s="1342" t="s">
        <v>192</v>
      </c>
      <c r="P38" s="1434">
        <v>2500</v>
      </c>
      <c r="Q38" s="1435">
        <v>2500</v>
      </c>
      <c r="R38" s="1148">
        <v>2500</v>
      </c>
      <c r="S38" s="1148"/>
    </row>
    <row r="39" spans="1:23" s="2" customFormat="1" ht="53.25" customHeight="1" x14ac:dyDescent="0.25">
      <c r="A39" s="1575"/>
      <c r="B39" s="1577"/>
      <c r="C39" s="1584"/>
      <c r="D39" s="1940" t="s">
        <v>228</v>
      </c>
      <c r="E39" s="208"/>
      <c r="F39" s="536"/>
      <c r="G39" s="1424"/>
      <c r="H39" s="570"/>
      <c r="I39" s="571"/>
      <c r="J39" s="812"/>
      <c r="K39" s="570"/>
      <c r="L39" s="571"/>
      <c r="M39" s="812"/>
      <c r="N39" s="812"/>
      <c r="O39" s="1425" t="s">
        <v>192</v>
      </c>
      <c r="P39" s="425">
        <v>2500</v>
      </c>
      <c r="Q39" s="1100">
        <v>2500</v>
      </c>
      <c r="R39" s="426">
        <v>2500</v>
      </c>
      <c r="S39" s="426"/>
    </row>
    <row r="40" spans="1:23" s="2" customFormat="1" ht="17.25" customHeight="1" thickBot="1" x14ac:dyDescent="0.3">
      <c r="A40" s="1587"/>
      <c r="B40" s="1588"/>
      <c r="C40" s="714"/>
      <c r="D40" s="1930"/>
      <c r="E40" s="1941" t="s">
        <v>34</v>
      </c>
      <c r="F40" s="1942"/>
      <c r="G40" s="1942"/>
      <c r="H40" s="30">
        <f t="shared" ref="H40:N40" si="3">H33+H29+H27+H25+H23+H21+H35+H37</f>
        <v>8024.3</v>
      </c>
      <c r="I40" s="237">
        <f t="shared" si="3"/>
        <v>7623.1</v>
      </c>
      <c r="J40" s="381">
        <f t="shared" si="3"/>
        <v>-401.19999999999982</v>
      </c>
      <c r="K40" s="30">
        <f t="shared" si="3"/>
        <v>8898.6</v>
      </c>
      <c r="L40" s="237">
        <f t="shared" si="3"/>
        <v>8898.6</v>
      </c>
      <c r="M40" s="347">
        <f t="shared" si="3"/>
        <v>0</v>
      </c>
      <c r="N40" s="347">
        <f t="shared" si="3"/>
        <v>8843.9000000000015</v>
      </c>
      <c r="O40" s="1313"/>
      <c r="P40" s="35"/>
      <c r="Q40" s="372"/>
      <c r="R40" s="201"/>
      <c r="S40" s="201"/>
      <c r="T40" s="3"/>
    </row>
    <row r="41" spans="1:23" s="3" customFormat="1" ht="64.5" customHeight="1" x14ac:dyDescent="0.25">
      <c r="A41" s="1916" t="s">
        <v>15</v>
      </c>
      <c r="B41" s="1917" t="s">
        <v>15</v>
      </c>
      <c r="C41" s="1943" t="s">
        <v>35</v>
      </c>
      <c r="D41" s="1940" t="s">
        <v>36</v>
      </c>
      <c r="E41" s="1945"/>
      <c r="F41" s="1947" t="s">
        <v>19</v>
      </c>
      <c r="G41" s="709" t="s">
        <v>37</v>
      </c>
      <c r="H41" s="1416">
        <v>8767.5</v>
      </c>
      <c r="I41" s="1454">
        <v>8767.5</v>
      </c>
      <c r="J41" s="1418"/>
      <c r="K41" s="1634">
        <v>8767.5</v>
      </c>
      <c r="L41" s="1417">
        <v>8767.5</v>
      </c>
      <c r="M41" s="1638"/>
      <c r="N41" s="1418">
        <v>8767.5</v>
      </c>
      <c r="O41" s="1314" t="s">
        <v>316</v>
      </c>
      <c r="P41" s="111">
        <v>4300</v>
      </c>
      <c r="Q41" s="112">
        <v>4300</v>
      </c>
      <c r="R41" s="145">
        <v>4300</v>
      </c>
      <c r="S41" s="145"/>
    </row>
    <row r="42" spans="1:23" s="3" customFormat="1" ht="16.5" customHeight="1" thickBot="1" x14ac:dyDescent="0.3">
      <c r="A42" s="1934"/>
      <c r="B42" s="1936"/>
      <c r="C42" s="1944"/>
      <c r="D42" s="1930"/>
      <c r="E42" s="1946"/>
      <c r="F42" s="1948"/>
      <c r="G42" s="367" t="s">
        <v>26</v>
      </c>
      <c r="H42" s="30">
        <f>+H41</f>
        <v>8767.5</v>
      </c>
      <c r="I42" s="237">
        <f>+I41</f>
        <v>8767.5</v>
      </c>
      <c r="J42" s="347"/>
      <c r="K42" s="30">
        <f>+K41</f>
        <v>8767.5</v>
      </c>
      <c r="L42" s="237">
        <f>+L41</f>
        <v>8767.5</v>
      </c>
      <c r="M42" s="347">
        <f>+M41</f>
        <v>0</v>
      </c>
      <c r="N42" s="347">
        <f>+N41</f>
        <v>8767.5</v>
      </c>
      <c r="O42" s="1315"/>
      <c r="P42" s="177"/>
      <c r="Q42" s="373"/>
      <c r="R42" s="692"/>
      <c r="S42" s="692"/>
    </row>
    <row r="43" spans="1:23" s="3" customFormat="1" ht="21.75" customHeight="1" x14ac:dyDescent="0.25">
      <c r="A43" s="1574" t="s">
        <v>15</v>
      </c>
      <c r="B43" s="6" t="s">
        <v>15</v>
      </c>
      <c r="C43" s="171" t="s">
        <v>39</v>
      </c>
      <c r="D43" s="1929" t="s">
        <v>40</v>
      </c>
      <c r="E43" s="196"/>
      <c r="F43" s="105" t="s">
        <v>19</v>
      </c>
      <c r="G43" s="196" t="s">
        <v>37</v>
      </c>
      <c r="H43" s="1422">
        <v>17720.599999999999</v>
      </c>
      <c r="I43" s="1455">
        <v>17720.599999999999</v>
      </c>
      <c r="J43" s="1423"/>
      <c r="K43" s="1635">
        <v>17720.599999999999</v>
      </c>
      <c r="L43" s="1421">
        <v>17720.599999999999</v>
      </c>
      <c r="M43" s="1639"/>
      <c r="N43" s="1423">
        <v>17720.599999999999</v>
      </c>
      <c r="O43" s="1931" t="s">
        <v>316</v>
      </c>
      <c r="P43" s="1307">
        <v>32000</v>
      </c>
      <c r="Q43" s="1105">
        <v>32000</v>
      </c>
      <c r="R43" s="1106">
        <v>32000</v>
      </c>
      <c r="S43" s="1106"/>
    </row>
    <row r="44" spans="1:23" s="3" customFormat="1" ht="16.5" customHeight="1" thickBot="1" x14ac:dyDescent="0.3">
      <c r="A44" s="1587"/>
      <c r="B44" s="34"/>
      <c r="C44" s="1594"/>
      <c r="D44" s="1930"/>
      <c r="E44" s="35"/>
      <c r="F44" s="1597"/>
      <c r="G44" s="367" t="s">
        <v>26</v>
      </c>
      <c r="H44" s="30">
        <f>+H43</f>
        <v>17720.599999999999</v>
      </c>
      <c r="I44" s="237">
        <f>+I43</f>
        <v>17720.599999999999</v>
      </c>
      <c r="J44" s="347"/>
      <c r="K44" s="30">
        <f>+K43</f>
        <v>17720.599999999999</v>
      </c>
      <c r="L44" s="237">
        <f>+L43</f>
        <v>17720.599999999999</v>
      </c>
      <c r="M44" s="347">
        <f>+M43</f>
        <v>0</v>
      </c>
      <c r="N44" s="347">
        <f>+N43</f>
        <v>17720.599999999999</v>
      </c>
      <c r="O44" s="1932"/>
      <c r="P44" s="1102"/>
      <c r="Q44" s="1103"/>
      <c r="R44" s="1104"/>
      <c r="S44" s="1104"/>
    </row>
    <row r="45" spans="1:23" s="2" customFormat="1" ht="54" customHeight="1" x14ac:dyDescent="0.25">
      <c r="A45" s="1933" t="s">
        <v>15</v>
      </c>
      <c r="B45" s="1935" t="s">
        <v>15</v>
      </c>
      <c r="C45" s="1937" t="s">
        <v>41</v>
      </c>
      <c r="D45" s="1929" t="s">
        <v>170</v>
      </c>
      <c r="E45" s="196"/>
      <c r="F45" s="1582" t="s">
        <v>19</v>
      </c>
      <c r="G45" s="1242" t="s">
        <v>22</v>
      </c>
      <c r="H45" s="1318">
        <f>600-100</f>
        <v>500</v>
      </c>
      <c r="I45" s="1272">
        <f>600-100</f>
        <v>500</v>
      </c>
      <c r="J45" s="1273"/>
      <c r="K45" s="1318">
        <f>790-40-250</f>
        <v>500</v>
      </c>
      <c r="L45" s="1272">
        <f>790-40-250</f>
        <v>500</v>
      </c>
      <c r="M45" s="1273"/>
      <c r="N45" s="1273">
        <f>790-40-250</f>
        <v>500</v>
      </c>
      <c r="O45" s="1873" t="s">
        <v>171</v>
      </c>
      <c r="P45" s="1109">
        <v>450</v>
      </c>
      <c r="Q45" s="1105">
        <v>450</v>
      </c>
      <c r="R45" s="1106">
        <v>450</v>
      </c>
      <c r="S45" s="1106"/>
      <c r="T45" s="1537"/>
    </row>
    <row r="46" spans="1:23" s="3" customFormat="1" ht="16.5" customHeight="1" thickBot="1" x14ac:dyDescent="0.3">
      <c r="A46" s="1934"/>
      <c r="B46" s="1936"/>
      <c r="C46" s="1938"/>
      <c r="D46" s="1930"/>
      <c r="E46" s="35"/>
      <c r="F46" s="1597"/>
      <c r="G46" s="367" t="s">
        <v>26</v>
      </c>
      <c r="H46" s="30">
        <f>+H45</f>
        <v>500</v>
      </c>
      <c r="I46" s="237">
        <f>+I45</f>
        <v>500</v>
      </c>
      <c r="J46" s="347"/>
      <c r="K46" s="30">
        <f>+K45</f>
        <v>500</v>
      </c>
      <c r="L46" s="237">
        <f>+L45</f>
        <v>500</v>
      </c>
      <c r="M46" s="347">
        <f>+M45</f>
        <v>0</v>
      </c>
      <c r="N46" s="347">
        <f>+N45</f>
        <v>500</v>
      </c>
      <c r="O46" s="1939"/>
      <c r="P46" s="1308"/>
      <c r="Q46" s="1110"/>
      <c r="R46" s="1111"/>
      <c r="S46" s="1111"/>
    </row>
    <row r="47" spans="1:23" s="2" customFormat="1" ht="29.25" customHeight="1" x14ac:dyDescent="0.25">
      <c r="A47" s="1933" t="s">
        <v>15</v>
      </c>
      <c r="B47" s="1935" t="s">
        <v>15</v>
      </c>
      <c r="C47" s="1937" t="s">
        <v>42</v>
      </c>
      <c r="D47" s="1929" t="s">
        <v>219</v>
      </c>
      <c r="E47" s="196"/>
      <c r="F47" s="1582" t="s">
        <v>19</v>
      </c>
      <c r="G47" s="1242" t="s">
        <v>20</v>
      </c>
      <c r="H47" s="163">
        <v>210.6</v>
      </c>
      <c r="I47" s="269">
        <v>210.6</v>
      </c>
      <c r="J47" s="164"/>
      <c r="K47" s="163">
        <v>219</v>
      </c>
      <c r="L47" s="269">
        <v>219</v>
      </c>
      <c r="M47" s="164"/>
      <c r="N47" s="164">
        <v>219</v>
      </c>
      <c r="O47" s="1316" t="s">
        <v>217</v>
      </c>
      <c r="P47" s="1112">
        <v>200</v>
      </c>
      <c r="Q47" s="1113">
        <v>200</v>
      </c>
      <c r="R47" s="1114">
        <v>200</v>
      </c>
      <c r="S47" s="1114"/>
      <c r="T47" s="3"/>
    </row>
    <row r="48" spans="1:23" s="2" customFormat="1" ht="24" customHeight="1" x14ac:dyDescent="0.25">
      <c r="A48" s="1916"/>
      <c r="B48" s="1917"/>
      <c r="C48" s="1959"/>
      <c r="D48" s="1940"/>
      <c r="E48" s="37"/>
      <c r="F48" s="69"/>
      <c r="G48" s="1243"/>
      <c r="H48" s="59"/>
      <c r="I48" s="259"/>
      <c r="J48" s="327"/>
      <c r="K48" s="59"/>
      <c r="L48" s="259"/>
      <c r="M48" s="327"/>
      <c r="N48" s="327"/>
      <c r="O48" s="1960" t="s">
        <v>218</v>
      </c>
      <c r="P48" s="1115">
        <v>50</v>
      </c>
      <c r="Q48" s="1116">
        <v>50</v>
      </c>
      <c r="R48" s="1117">
        <v>50</v>
      </c>
      <c r="S48" s="1117"/>
    </row>
    <row r="49" spans="1:21" s="3" customFormat="1" ht="16.5" customHeight="1" thickBot="1" x14ac:dyDescent="0.3">
      <c r="A49" s="1934"/>
      <c r="B49" s="1936"/>
      <c r="C49" s="1938"/>
      <c r="D49" s="1930"/>
      <c r="E49" s="35"/>
      <c r="F49" s="1597"/>
      <c r="G49" s="367" t="s">
        <v>26</v>
      </c>
      <c r="H49" s="30">
        <f>+H47</f>
        <v>210.6</v>
      </c>
      <c r="I49" s="237">
        <f>+I47</f>
        <v>210.6</v>
      </c>
      <c r="J49" s="347"/>
      <c r="K49" s="30">
        <f>+K47</f>
        <v>219</v>
      </c>
      <c r="L49" s="237">
        <f>+L47</f>
        <v>219</v>
      </c>
      <c r="M49" s="347">
        <f>+M47</f>
        <v>0</v>
      </c>
      <c r="N49" s="347">
        <f>+N47</f>
        <v>219</v>
      </c>
      <c r="O49" s="1961"/>
      <c r="P49" s="1108"/>
      <c r="Q49" s="1118"/>
      <c r="R49" s="1119"/>
      <c r="S49" s="1119"/>
    </row>
    <row r="50" spans="1:21" s="2" customFormat="1" ht="16.5" customHeight="1" thickBot="1" x14ac:dyDescent="0.3">
      <c r="A50" s="577" t="s">
        <v>15</v>
      </c>
      <c r="B50" s="5" t="s">
        <v>15</v>
      </c>
      <c r="C50" s="1962" t="s">
        <v>43</v>
      </c>
      <c r="D50" s="1963"/>
      <c r="E50" s="1963"/>
      <c r="F50" s="1963"/>
      <c r="G50" s="1964"/>
      <c r="H50" s="1319">
        <f>H46+H44+H42+H40+H49</f>
        <v>35223</v>
      </c>
      <c r="I50" s="1091">
        <f>I46+I44+I42+I40+I49</f>
        <v>34821.799999999996</v>
      </c>
      <c r="J50" s="1091">
        <f>J46+J44+J42+J40+J49</f>
        <v>-401.19999999999982</v>
      </c>
      <c r="K50" s="1319">
        <f t="shared" ref="K50:N50" si="4">K46+K44+K42+K40+K49</f>
        <v>36105.699999999997</v>
      </c>
      <c r="L50" s="1091">
        <f t="shared" ref="L50:M50" si="5">L46+L44+L42+L40+L49</f>
        <v>36105.699999999997</v>
      </c>
      <c r="M50" s="1637">
        <f t="shared" si="5"/>
        <v>0</v>
      </c>
      <c r="N50" s="1637">
        <f t="shared" si="4"/>
        <v>36051</v>
      </c>
      <c r="O50" s="1965"/>
      <c r="P50" s="1966"/>
      <c r="Q50" s="1966"/>
      <c r="R50" s="1966"/>
      <c r="S50" s="1967"/>
    </row>
    <row r="51" spans="1:21" s="2" customFormat="1" ht="16.5" customHeight="1" thickBot="1" x14ac:dyDescent="0.3">
      <c r="A51" s="578" t="s">
        <v>15</v>
      </c>
      <c r="B51" s="5" t="s">
        <v>35</v>
      </c>
      <c r="C51" s="1949" t="s">
        <v>44</v>
      </c>
      <c r="D51" s="1949"/>
      <c r="E51" s="1949"/>
      <c r="F51" s="1949"/>
      <c r="G51" s="1950"/>
      <c r="H51" s="1950"/>
      <c r="I51" s="1950"/>
      <c r="J51" s="1950"/>
      <c r="K51" s="1950"/>
      <c r="L51" s="1950"/>
      <c r="M51" s="1950"/>
      <c r="N51" s="1950"/>
      <c r="O51" s="1949"/>
      <c r="P51" s="1949"/>
      <c r="Q51" s="1949"/>
      <c r="R51" s="1949"/>
      <c r="S51" s="1951"/>
    </row>
    <row r="52" spans="1:21" s="3" customFormat="1" ht="15" customHeight="1" x14ac:dyDescent="0.25">
      <c r="A52" s="1574" t="s">
        <v>15</v>
      </c>
      <c r="B52" s="1576" t="s">
        <v>35</v>
      </c>
      <c r="C52" s="40" t="s">
        <v>15</v>
      </c>
      <c r="D52" s="2104" t="s">
        <v>45</v>
      </c>
      <c r="E52" s="1952" t="s">
        <v>120</v>
      </c>
      <c r="F52" s="403">
        <v>3</v>
      </c>
      <c r="G52" s="1707" t="s">
        <v>22</v>
      </c>
      <c r="H52" s="44">
        <f>5176.5+2.6</f>
        <v>5179.1000000000004</v>
      </c>
      <c r="I52" s="1802">
        <f>5176.5+2.6+216.7</f>
        <v>5395.8</v>
      </c>
      <c r="J52" s="1803">
        <f>+I52-H52</f>
        <v>216.69999999999982</v>
      </c>
      <c r="K52" s="44">
        <v>4822.2</v>
      </c>
      <c r="L52" s="227">
        <v>4822.2</v>
      </c>
      <c r="M52" s="298"/>
      <c r="N52" s="1684">
        <v>4746.3</v>
      </c>
      <c r="O52" s="1333"/>
      <c r="P52" s="374"/>
      <c r="Q52" s="1139"/>
      <c r="R52" s="386"/>
      <c r="S52" s="1954" t="s">
        <v>347</v>
      </c>
    </row>
    <row r="53" spans="1:21" s="3" customFormat="1" ht="15" customHeight="1" x14ac:dyDescent="0.25">
      <c r="A53" s="1575"/>
      <c r="B53" s="1577"/>
      <c r="C53" s="178"/>
      <c r="D53" s="2105"/>
      <c r="E53" s="1953"/>
      <c r="F53" s="289"/>
      <c r="G53" s="1708" t="s">
        <v>46</v>
      </c>
      <c r="H53" s="180">
        <v>646.9</v>
      </c>
      <c r="I53" s="256">
        <v>646.9</v>
      </c>
      <c r="J53" s="330"/>
      <c r="K53" s="180">
        <v>659.9</v>
      </c>
      <c r="L53" s="256">
        <v>659.9</v>
      </c>
      <c r="M53" s="323"/>
      <c r="N53" s="1685">
        <v>669.3</v>
      </c>
      <c r="O53" s="1334"/>
      <c r="P53" s="366"/>
      <c r="Q53" s="1140"/>
      <c r="R53" s="469"/>
      <c r="S53" s="1908"/>
    </row>
    <row r="54" spans="1:21" s="3" customFormat="1" ht="15" customHeight="1" x14ac:dyDescent="0.25">
      <c r="A54" s="1575"/>
      <c r="B54" s="1577"/>
      <c r="C54" s="178"/>
      <c r="D54" s="1560"/>
      <c r="E54" s="1953"/>
      <c r="F54" s="289"/>
      <c r="G54" s="1708" t="s">
        <v>94</v>
      </c>
      <c r="H54" s="1469">
        <v>60.9</v>
      </c>
      <c r="I54" s="256">
        <v>60.9</v>
      </c>
      <c r="J54" s="330"/>
      <c r="K54" s="180"/>
      <c r="L54" s="256"/>
      <c r="M54" s="323"/>
      <c r="N54" s="1685"/>
      <c r="O54" s="1334"/>
      <c r="P54" s="366"/>
      <c r="Q54" s="1140"/>
      <c r="R54" s="469"/>
      <c r="S54" s="1908"/>
    </row>
    <row r="55" spans="1:21" s="3" customFormat="1" ht="15" customHeight="1" x14ac:dyDescent="0.25">
      <c r="A55" s="1575"/>
      <c r="B55" s="1577"/>
      <c r="C55" s="178"/>
      <c r="D55" s="1560"/>
      <c r="E55" s="1953"/>
      <c r="F55" s="289"/>
      <c r="G55" s="1008" t="s">
        <v>20</v>
      </c>
      <c r="H55" s="1470">
        <v>122.1</v>
      </c>
      <c r="I55" s="257">
        <v>122.1</v>
      </c>
      <c r="J55" s="326"/>
      <c r="K55" s="807">
        <v>62</v>
      </c>
      <c r="L55" s="257">
        <v>62</v>
      </c>
      <c r="M55" s="242"/>
      <c r="N55" s="1686">
        <v>62</v>
      </c>
      <c r="O55" s="1334"/>
      <c r="P55" s="366"/>
      <c r="Q55" s="1140"/>
      <c r="R55" s="469"/>
      <c r="S55" s="1908"/>
    </row>
    <row r="56" spans="1:21" s="3" customFormat="1" ht="15" customHeight="1" x14ac:dyDescent="0.25">
      <c r="A56" s="1575"/>
      <c r="B56" s="1577"/>
      <c r="C56" s="178"/>
      <c r="D56" s="1560"/>
      <c r="E56" s="1953"/>
      <c r="F56" s="289"/>
      <c r="G56" s="1231" t="s">
        <v>169</v>
      </c>
      <c r="H56" s="1469">
        <v>40.6</v>
      </c>
      <c r="I56" s="256">
        <v>40.6</v>
      </c>
      <c r="J56" s="330"/>
      <c r="K56" s="180">
        <f>SUMIF(G61:G105,"sb(esa)",K61:K105)</f>
        <v>0</v>
      </c>
      <c r="L56" s="256">
        <f>SUMIF(G61:G105,"sb(esa)",L61:L105)</f>
        <v>0</v>
      </c>
      <c r="M56" s="323"/>
      <c r="N56" s="1685">
        <f>SUMIF(G61:G105,"sb(esa)",N61:N105)</f>
        <v>0</v>
      </c>
      <c r="O56" s="1334"/>
      <c r="P56" s="366"/>
      <c r="Q56" s="1140"/>
      <c r="R56" s="469"/>
      <c r="S56" s="1908"/>
    </row>
    <row r="57" spans="1:21" s="3" customFormat="1" ht="15" customHeight="1" x14ac:dyDescent="0.25">
      <c r="A57" s="1575"/>
      <c r="B57" s="1577"/>
      <c r="C57" s="178"/>
      <c r="D57" s="1560"/>
      <c r="E57" s="1953"/>
      <c r="F57" s="289"/>
      <c r="G57" s="1008" t="s">
        <v>168</v>
      </c>
      <c r="H57" s="1470">
        <f>108.5-31</f>
        <v>77.5</v>
      </c>
      <c r="I57" s="257">
        <f>108.5-31</f>
        <v>77.5</v>
      </c>
      <c r="J57" s="326"/>
      <c r="K57" s="807">
        <v>91.5</v>
      </c>
      <c r="L57" s="257">
        <v>91.5</v>
      </c>
      <c r="M57" s="242"/>
      <c r="N57" s="1686">
        <v>91.5</v>
      </c>
      <c r="O57" s="1334"/>
      <c r="P57" s="366"/>
      <c r="Q57" s="1140"/>
      <c r="R57" s="469"/>
      <c r="S57" s="1908"/>
    </row>
    <row r="58" spans="1:21" s="3" customFormat="1" ht="15" customHeight="1" x14ac:dyDescent="0.25">
      <c r="A58" s="1575"/>
      <c r="B58" s="1577"/>
      <c r="C58" s="178"/>
      <c r="D58" s="1560"/>
      <c r="E58" s="1953"/>
      <c r="F58" s="289"/>
      <c r="G58" s="1008" t="s">
        <v>63</v>
      </c>
      <c r="H58" s="1469">
        <f>72.2+31</f>
        <v>103.2</v>
      </c>
      <c r="I58" s="256">
        <f>72.2+31</f>
        <v>103.2</v>
      </c>
      <c r="J58" s="330"/>
      <c r="K58" s="180">
        <f>SUMIF(G61:G105,"es",K61:K105)</f>
        <v>0</v>
      </c>
      <c r="L58" s="256">
        <f>SUMIF(G61:G105,"es",L61:L105)</f>
        <v>0</v>
      </c>
      <c r="M58" s="323"/>
      <c r="N58" s="1685">
        <f>SUMIF(G61:G105,"es",N61:N105)</f>
        <v>0</v>
      </c>
      <c r="O58" s="1334"/>
      <c r="P58" s="366"/>
      <c r="Q58" s="1140"/>
      <c r="R58" s="469"/>
      <c r="S58" s="1908"/>
    </row>
    <row r="59" spans="1:21" s="3" customFormat="1" ht="15" customHeight="1" x14ac:dyDescent="0.25">
      <c r="A59" s="1575"/>
      <c r="B59" s="1577"/>
      <c r="C59" s="178"/>
      <c r="D59" s="1560"/>
      <c r="E59" s="1953"/>
      <c r="F59" s="289"/>
      <c r="G59" s="1008" t="s">
        <v>47</v>
      </c>
      <c r="H59" s="1470">
        <v>5</v>
      </c>
      <c r="I59" s="257">
        <v>5</v>
      </c>
      <c r="J59" s="326"/>
      <c r="K59" s="807">
        <v>6</v>
      </c>
      <c r="L59" s="257">
        <v>6</v>
      </c>
      <c r="M59" s="242"/>
      <c r="N59" s="1686">
        <v>7</v>
      </c>
      <c r="O59" s="1334"/>
      <c r="P59" s="366"/>
      <c r="Q59" s="1140"/>
      <c r="R59" s="469"/>
      <c r="S59" s="1908"/>
    </row>
    <row r="60" spans="1:21" s="3" customFormat="1" ht="39.75" customHeight="1" thickBot="1" x14ac:dyDescent="0.3">
      <c r="A60" s="1575"/>
      <c r="B60" s="1577"/>
      <c r="C60" s="178"/>
      <c r="D60" s="1560"/>
      <c r="E60" s="1953"/>
      <c r="F60" s="289"/>
      <c r="G60" s="1240" t="s">
        <v>37</v>
      </c>
      <c r="H60" s="1471">
        <v>152</v>
      </c>
      <c r="I60" s="258">
        <v>152</v>
      </c>
      <c r="J60" s="738"/>
      <c r="K60" s="808">
        <v>108.6</v>
      </c>
      <c r="L60" s="258">
        <v>108.6</v>
      </c>
      <c r="M60" s="243"/>
      <c r="N60" s="1687">
        <v>110.6</v>
      </c>
      <c r="O60" s="1334"/>
      <c r="P60" s="366"/>
      <c r="Q60" s="1140"/>
      <c r="R60" s="469"/>
      <c r="S60" s="2133"/>
    </row>
    <row r="61" spans="1:21" s="3" customFormat="1" ht="18" customHeight="1" x14ac:dyDescent="0.25">
      <c r="A61" s="1575"/>
      <c r="B61" s="1577"/>
      <c r="C61" s="1584"/>
      <c r="D61" s="1954" t="s">
        <v>320</v>
      </c>
      <c r="E61" s="1953"/>
      <c r="F61" s="289"/>
      <c r="G61" s="1709"/>
      <c r="H61" s="1320"/>
      <c r="I61" s="260"/>
      <c r="J61" s="331"/>
      <c r="K61" s="144"/>
      <c r="L61" s="260"/>
      <c r="M61" s="245"/>
      <c r="N61" s="1682"/>
      <c r="O61" s="1370" t="s">
        <v>93</v>
      </c>
      <c r="P61" s="1371">
        <v>82</v>
      </c>
      <c r="Q61" s="1372">
        <v>82</v>
      </c>
      <c r="R61" s="1373">
        <v>82</v>
      </c>
      <c r="S61" s="1373"/>
      <c r="T61" s="245"/>
      <c r="U61" s="245"/>
    </row>
    <row r="62" spans="1:21" s="3" customFormat="1" ht="16.5" customHeight="1" x14ac:dyDescent="0.25">
      <c r="A62" s="1575"/>
      <c r="B62" s="1577"/>
      <c r="C62" s="1584"/>
      <c r="D62" s="1908"/>
      <c r="E62" s="1953"/>
      <c r="F62" s="289"/>
      <c r="G62" s="1709"/>
      <c r="H62" s="1320"/>
      <c r="I62" s="260"/>
      <c r="J62" s="331"/>
      <c r="K62" s="144"/>
      <c r="L62" s="260"/>
      <c r="M62" s="245"/>
      <c r="N62" s="1682"/>
      <c r="O62" s="1580" t="s">
        <v>289</v>
      </c>
      <c r="P62" s="1602">
        <v>1</v>
      </c>
      <c r="Q62" s="1616"/>
      <c r="R62" s="700"/>
      <c r="S62" s="700"/>
    </row>
    <row r="63" spans="1:21" s="3" customFormat="1" ht="30" customHeight="1" x14ac:dyDescent="0.25">
      <c r="A63" s="1575"/>
      <c r="B63" s="1577"/>
      <c r="C63" s="1584"/>
      <c r="D63" s="1955" t="s">
        <v>175</v>
      </c>
      <c r="E63" s="1953"/>
      <c r="F63" s="289"/>
      <c r="G63" s="1709"/>
      <c r="H63" s="1320"/>
      <c r="I63" s="260"/>
      <c r="J63" s="331"/>
      <c r="K63" s="144"/>
      <c r="L63" s="260"/>
      <c r="M63" s="245"/>
      <c r="N63" s="1682"/>
      <c r="O63" s="1957" t="s">
        <v>181</v>
      </c>
      <c r="P63" s="548">
        <v>60</v>
      </c>
      <c r="Q63" s="1142"/>
      <c r="R63" s="396"/>
      <c r="S63" s="430"/>
    </row>
    <row r="64" spans="1:21" s="3" customFormat="1" ht="36.75" customHeight="1" thickBot="1" x14ac:dyDescent="0.3">
      <c r="A64" s="1575"/>
      <c r="B64" s="1577"/>
      <c r="C64" s="1584"/>
      <c r="D64" s="1956"/>
      <c r="E64" s="1953"/>
      <c r="F64" s="289"/>
      <c r="G64" s="1709"/>
      <c r="H64" s="1320"/>
      <c r="I64" s="260"/>
      <c r="J64" s="331"/>
      <c r="K64" s="144"/>
      <c r="L64" s="260"/>
      <c r="M64" s="245"/>
      <c r="N64" s="1682"/>
      <c r="O64" s="1958"/>
      <c r="P64" s="1275"/>
      <c r="Q64" s="1374"/>
      <c r="R64" s="1375"/>
      <c r="S64" s="1502"/>
    </row>
    <row r="65" spans="1:40" s="3" customFormat="1" ht="29.25" customHeight="1" thickBot="1" x14ac:dyDescent="0.3">
      <c r="A65" s="1575"/>
      <c r="B65" s="1577"/>
      <c r="C65" s="1584"/>
      <c r="D65" s="188" t="s">
        <v>319</v>
      </c>
      <c r="E65" s="1953"/>
      <c r="F65" s="289"/>
      <c r="G65" s="1709"/>
      <c r="H65" s="1320"/>
      <c r="I65" s="260"/>
      <c r="J65" s="331"/>
      <c r="K65" s="144"/>
      <c r="L65" s="260"/>
      <c r="M65" s="245"/>
      <c r="N65" s="1682"/>
      <c r="O65" s="1335" t="s">
        <v>317</v>
      </c>
      <c r="P65" s="1326">
        <v>160</v>
      </c>
      <c r="Q65" s="1368">
        <v>160</v>
      </c>
      <c r="R65" s="1369">
        <v>160</v>
      </c>
      <c r="S65" s="1369"/>
      <c r="AA65" s="2137"/>
      <c r="AB65" s="2138"/>
      <c r="AC65" s="2138"/>
      <c r="AD65" s="2138"/>
      <c r="AE65" s="2138"/>
      <c r="AF65" s="2138"/>
      <c r="AG65" s="2138"/>
      <c r="AH65" s="2138"/>
      <c r="AI65" s="2138"/>
      <c r="AJ65" s="2138"/>
      <c r="AK65" s="2138"/>
      <c r="AL65" s="2138"/>
      <c r="AM65" s="2138"/>
      <c r="AN65" s="2139"/>
    </row>
    <row r="66" spans="1:40" s="3" customFormat="1" ht="55.5" customHeight="1" x14ac:dyDescent="0.25">
      <c r="A66" s="1575"/>
      <c r="B66" s="1577"/>
      <c r="C66" s="1584"/>
      <c r="D66" s="1564"/>
      <c r="E66" s="1361"/>
      <c r="F66" s="289"/>
      <c r="G66" s="1709"/>
      <c r="H66" s="1320"/>
      <c r="I66" s="260"/>
      <c r="J66" s="331"/>
      <c r="K66" s="144"/>
      <c r="L66" s="260"/>
      <c r="M66" s="245"/>
      <c r="N66" s="1682"/>
      <c r="O66" s="1336" t="s">
        <v>325</v>
      </c>
      <c r="P66" s="1327" t="s">
        <v>290</v>
      </c>
      <c r="Q66" s="1123" t="s">
        <v>290</v>
      </c>
      <c r="R66" s="762" t="s">
        <v>290</v>
      </c>
      <c r="S66" s="762"/>
    </row>
    <row r="67" spans="1:40" s="3" customFormat="1" ht="30" customHeight="1" x14ac:dyDescent="0.25">
      <c r="A67" s="1575"/>
      <c r="B67" s="1577"/>
      <c r="C67" s="1584"/>
      <c r="D67" s="1564"/>
      <c r="E67" s="1361"/>
      <c r="F67" s="289"/>
      <c r="G67" s="1709"/>
      <c r="H67" s="1320"/>
      <c r="I67" s="260"/>
      <c r="J67" s="331"/>
      <c r="K67" s="144"/>
      <c r="L67" s="260"/>
      <c r="M67" s="245"/>
      <c r="N67" s="1682"/>
      <c r="O67" s="1337" t="s">
        <v>194</v>
      </c>
      <c r="P67" s="1328">
        <v>280</v>
      </c>
      <c r="Q67" s="1063">
        <v>300</v>
      </c>
      <c r="R67" s="1148">
        <v>320</v>
      </c>
      <c r="S67" s="438"/>
    </row>
    <row r="68" spans="1:40" s="3" customFormat="1" ht="37.5" customHeight="1" x14ac:dyDescent="0.25">
      <c r="A68" s="1575"/>
      <c r="B68" s="1577"/>
      <c r="C68" s="1584"/>
      <c r="D68" s="1564"/>
      <c r="E68" s="1361"/>
      <c r="F68" s="289"/>
      <c r="G68" s="1709"/>
      <c r="H68" s="1320"/>
      <c r="I68" s="260"/>
      <c r="J68" s="331"/>
      <c r="K68" s="144"/>
      <c r="L68" s="260"/>
      <c r="M68" s="245"/>
      <c r="N68" s="1682"/>
      <c r="O68" s="1586" t="s">
        <v>326</v>
      </c>
      <c r="P68" s="1354" t="s">
        <v>193</v>
      </c>
      <c r="Q68" s="1355" t="s">
        <v>193</v>
      </c>
      <c r="R68" s="1356" t="s">
        <v>193</v>
      </c>
      <c r="S68" s="1356"/>
    </row>
    <row r="69" spans="1:40" s="3" customFormat="1" ht="55.5" customHeight="1" x14ac:dyDescent="0.25">
      <c r="A69" s="1575"/>
      <c r="B69" s="1577"/>
      <c r="C69" s="1584"/>
      <c r="D69" s="1558" t="s">
        <v>167</v>
      </c>
      <c r="E69" s="1361"/>
      <c r="F69" s="289"/>
      <c r="G69" s="1709"/>
      <c r="H69" s="1320"/>
      <c r="I69" s="260"/>
      <c r="J69" s="331"/>
      <c r="K69" s="144"/>
      <c r="L69" s="260"/>
      <c r="M69" s="245"/>
      <c r="N69" s="1682"/>
      <c r="O69" s="1337" t="s">
        <v>327</v>
      </c>
      <c r="P69" s="1357">
        <v>0.5</v>
      </c>
      <c r="Q69" s="1358">
        <v>0.5</v>
      </c>
      <c r="R69" s="1359">
        <v>0.5</v>
      </c>
      <c r="S69" s="1359"/>
    </row>
    <row r="70" spans="1:40" s="3" customFormat="1" ht="43.5" customHeight="1" x14ac:dyDescent="0.25">
      <c r="A70" s="1575"/>
      <c r="B70" s="1577"/>
      <c r="C70" s="1584"/>
      <c r="D70" s="1564"/>
      <c r="E70" s="1361"/>
      <c r="F70" s="289"/>
      <c r="G70" s="1248"/>
      <c r="H70" s="1321"/>
      <c r="I70" s="1126"/>
      <c r="J70" s="1200"/>
      <c r="K70" s="1295"/>
      <c r="L70" s="1126"/>
      <c r="M70" s="1353"/>
      <c r="N70" s="1653"/>
      <c r="O70" s="1376" t="s">
        <v>146</v>
      </c>
      <c r="P70" s="1124" t="s">
        <v>101</v>
      </c>
      <c r="Q70" s="1377">
        <v>20</v>
      </c>
      <c r="R70" s="1378">
        <v>20</v>
      </c>
      <c r="S70" s="1378"/>
    </row>
    <row r="71" spans="1:40" s="3" customFormat="1" ht="42" customHeight="1" x14ac:dyDescent="0.25">
      <c r="A71" s="1575"/>
      <c r="B71" s="1577"/>
      <c r="C71" s="1584"/>
      <c r="D71" s="1558" t="s">
        <v>318</v>
      </c>
      <c r="E71" s="1361"/>
      <c r="F71" s="289"/>
      <c r="G71" s="1709"/>
      <c r="H71" s="1321"/>
      <c r="I71" s="1126"/>
      <c r="J71" s="1200"/>
      <c r="K71" s="1295"/>
      <c r="L71" s="1126"/>
      <c r="M71" s="1353"/>
      <c r="N71" s="1653"/>
      <c r="O71" s="1338" t="s">
        <v>146</v>
      </c>
      <c r="P71" s="1061" t="s">
        <v>19</v>
      </c>
      <c r="Q71" s="1064"/>
      <c r="R71" s="387"/>
      <c r="S71" s="387"/>
    </row>
    <row r="72" spans="1:40" s="3" customFormat="1" ht="21" customHeight="1" x14ac:dyDescent="0.25">
      <c r="A72" s="1575"/>
      <c r="B72" s="1577"/>
      <c r="C72" s="1584"/>
      <c r="D72" s="1955" t="s">
        <v>198</v>
      </c>
      <c r="E72" s="1361"/>
      <c r="F72" s="289"/>
      <c r="G72" s="1248"/>
      <c r="H72" s="1321"/>
      <c r="I72" s="1126"/>
      <c r="J72" s="1200"/>
      <c r="K72" s="1295"/>
      <c r="L72" s="1126"/>
      <c r="M72" s="1353"/>
      <c r="N72" s="1653"/>
      <c r="O72" s="2054" t="s">
        <v>199</v>
      </c>
      <c r="P72" s="1127" t="s">
        <v>19</v>
      </c>
      <c r="Q72" s="1065"/>
      <c r="R72" s="474"/>
      <c r="S72" s="474"/>
    </row>
    <row r="73" spans="1:40" s="3" customFormat="1" ht="21" customHeight="1" x14ac:dyDescent="0.25">
      <c r="A73" s="1575"/>
      <c r="B73" s="1577"/>
      <c r="C73" s="1570"/>
      <c r="D73" s="1955"/>
      <c r="E73" s="161"/>
      <c r="F73" s="289"/>
      <c r="G73" s="1248"/>
      <c r="H73" s="1321"/>
      <c r="I73" s="1126"/>
      <c r="J73" s="1200"/>
      <c r="K73" s="1295"/>
      <c r="L73" s="1126"/>
      <c r="M73" s="1353"/>
      <c r="N73" s="1653"/>
      <c r="O73" s="1977"/>
      <c r="P73" s="1124"/>
      <c r="Q73" s="1229"/>
      <c r="R73" s="314"/>
      <c r="S73" s="314"/>
    </row>
    <row r="74" spans="1:40" s="3" customFormat="1" ht="41.25" customHeight="1" x14ac:dyDescent="0.25">
      <c r="A74" s="1575"/>
      <c r="B74" s="1577"/>
      <c r="C74" s="1584"/>
      <c r="D74" s="188" t="s">
        <v>153</v>
      </c>
      <c r="E74" s="1361"/>
      <c r="F74" s="289"/>
      <c r="G74" s="1709"/>
      <c r="H74" s="1320"/>
      <c r="I74" s="260"/>
      <c r="J74" s="331"/>
      <c r="K74" s="144"/>
      <c r="L74" s="260"/>
      <c r="M74" s="245"/>
      <c r="N74" s="1682"/>
      <c r="O74" s="1493" t="s">
        <v>203</v>
      </c>
      <c r="P74" s="1128" t="s">
        <v>200</v>
      </c>
      <c r="Q74" s="1143">
        <v>70</v>
      </c>
      <c r="R74" s="1149">
        <v>70</v>
      </c>
      <c r="S74" s="1149"/>
    </row>
    <row r="75" spans="1:40" s="3" customFormat="1" ht="28.5" customHeight="1" x14ac:dyDescent="0.25">
      <c r="A75" s="1575"/>
      <c r="B75" s="1577"/>
      <c r="C75" s="1584"/>
      <c r="D75" s="188"/>
      <c r="E75" s="1361"/>
      <c r="F75" s="289"/>
      <c r="G75" s="1709"/>
      <c r="H75" s="1320"/>
      <c r="I75" s="260"/>
      <c r="J75" s="331"/>
      <c r="K75" s="144"/>
      <c r="L75" s="260"/>
      <c r="M75" s="245"/>
      <c r="N75" s="1682"/>
      <c r="O75" s="1493" t="s">
        <v>204</v>
      </c>
      <c r="P75" s="1128" t="s">
        <v>201</v>
      </c>
      <c r="Q75" s="1143">
        <v>42</v>
      </c>
      <c r="R75" s="1149">
        <v>42</v>
      </c>
      <c r="S75" s="1149"/>
    </row>
    <row r="76" spans="1:40" s="3" customFormat="1" ht="41.25" customHeight="1" x14ac:dyDescent="0.25">
      <c r="A76" s="1575"/>
      <c r="B76" s="1577"/>
      <c r="C76" s="1584"/>
      <c r="D76" s="188"/>
      <c r="E76" s="1361"/>
      <c r="F76" s="289"/>
      <c r="G76" s="1709"/>
      <c r="H76" s="1320"/>
      <c r="I76" s="260"/>
      <c r="J76" s="331"/>
      <c r="K76" s="144"/>
      <c r="L76" s="260"/>
      <c r="M76" s="245"/>
      <c r="N76" s="1682"/>
      <c r="O76" s="1339" t="s">
        <v>205</v>
      </c>
      <c r="P76" s="1131" t="s">
        <v>202</v>
      </c>
      <c r="Q76" s="1144">
        <v>63</v>
      </c>
      <c r="R76" s="1150">
        <v>63</v>
      </c>
      <c r="S76" s="1150"/>
    </row>
    <row r="77" spans="1:40" s="3" customFormat="1" ht="16.5" customHeight="1" thickBot="1" x14ac:dyDescent="0.3">
      <c r="A77" s="1575"/>
      <c r="B77" s="1577"/>
      <c r="C77" s="1584"/>
      <c r="D77" s="1309"/>
      <c r="E77" s="1361"/>
      <c r="F77" s="289"/>
      <c r="G77" s="1709"/>
      <c r="H77" s="1710"/>
      <c r="I77" s="1457"/>
      <c r="J77" s="1711"/>
      <c r="K77" s="144"/>
      <c r="L77" s="260"/>
      <c r="M77" s="245"/>
      <c r="N77" s="1682"/>
      <c r="O77" s="1379" t="s">
        <v>292</v>
      </c>
      <c r="P77" s="1380"/>
      <c r="Q77" s="1381" t="s">
        <v>291</v>
      </c>
      <c r="R77" s="1382"/>
      <c r="S77" s="1503"/>
    </row>
    <row r="78" spans="1:40" s="3" customFormat="1" ht="17.25" customHeight="1" x14ac:dyDescent="0.25">
      <c r="A78" s="1575"/>
      <c r="B78" s="1577"/>
      <c r="C78" s="1584"/>
      <c r="D78" s="1940" t="s">
        <v>48</v>
      </c>
      <c r="E78" s="1361"/>
      <c r="F78" s="1585"/>
      <c r="G78" s="1709"/>
      <c r="H78" s="1320"/>
      <c r="I78" s="260"/>
      <c r="J78" s="331"/>
      <c r="K78" s="144"/>
      <c r="L78" s="260"/>
      <c r="M78" s="245"/>
      <c r="N78" s="1682"/>
      <c r="O78" s="1314" t="s">
        <v>207</v>
      </c>
      <c r="P78" s="1132" t="s">
        <v>206</v>
      </c>
      <c r="Q78" s="1145">
        <v>14000</v>
      </c>
      <c r="R78" s="1151">
        <v>14000</v>
      </c>
      <c r="S78" s="1151"/>
      <c r="T78" s="245"/>
    </row>
    <row r="79" spans="1:40" s="3" customFormat="1" ht="29.25" customHeight="1" x14ac:dyDescent="0.25">
      <c r="A79" s="1575"/>
      <c r="B79" s="1577"/>
      <c r="C79" s="1584"/>
      <c r="D79" s="1940"/>
      <c r="F79" s="1365"/>
      <c r="G79" s="1304"/>
      <c r="H79" s="1712"/>
      <c r="I79" s="1458"/>
      <c r="J79" s="1713"/>
      <c r="K79" s="137"/>
      <c r="L79" s="262"/>
      <c r="M79" s="247"/>
      <c r="N79" s="1688"/>
      <c r="O79" s="1342" t="s">
        <v>306</v>
      </c>
      <c r="P79" s="1097">
        <v>5</v>
      </c>
      <c r="Q79" s="102"/>
      <c r="R79" s="1492"/>
      <c r="S79" s="1492"/>
    </row>
    <row r="80" spans="1:40" s="3" customFormat="1" ht="30.75" customHeight="1" x14ac:dyDescent="0.25">
      <c r="A80" s="1575"/>
      <c r="B80" s="1577"/>
      <c r="C80" s="1584"/>
      <c r="D80" s="1362"/>
      <c r="F80" s="1365"/>
      <c r="G80" s="1304"/>
      <c r="H80" s="1712"/>
      <c r="I80" s="1458"/>
      <c r="J80" s="1713"/>
      <c r="K80" s="1640"/>
      <c r="L80" s="1363"/>
      <c r="M80" s="1620"/>
      <c r="N80" s="1689"/>
      <c r="O80" s="1342" t="s">
        <v>328</v>
      </c>
      <c r="P80" s="1097">
        <v>30</v>
      </c>
      <c r="Q80" s="1083"/>
      <c r="R80" s="1491"/>
      <c r="S80" s="1491"/>
    </row>
    <row r="81" spans="1:23" s="3" customFormat="1" ht="29.25" customHeight="1" x14ac:dyDescent="0.25">
      <c r="A81" s="1575"/>
      <c r="B81" s="1577"/>
      <c r="C81" s="1584"/>
      <c r="D81" s="1583"/>
      <c r="E81" s="1361"/>
      <c r="F81" s="1585"/>
      <c r="G81" s="964"/>
      <c r="H81" s="1714"/>
      <c r="I81" s="1459"/>
      <c r="J81" s="1715"/>
      <c r="K81" s="1295"/>
      <c r="L81" s="1126"/>
      <c r="M81" s="1353"/>
      <c r="N81" s="1653"/>
      <c r="O81" s="1341" t="s">
        <v>208</v>
      </c>
      <c r="P81" s="1134">
        <v>12</v>
      </c>
      <c r="Q81" s="1146">
        <v>12</v>
      </c>
      <c r="R81" s="1079">
        <v>12</v>
      </c>
      <c r="S81" s="1079"/>
    </row>
    <row r="82" spans="1:23" s="3" customFormat="1" ht="42" customHeight="1" x14ac:dyDescent="0.25">
      <c r="A82" s="1575"/>
      <c r="B82" s="1577"/>
      <c r="C82" s="1584"/>
      <c r="D82" s="1583"/>
      <c r="E82" s="1361"/>
      <c r="F82" s="1585"/>
      <c r="G82" s="964"/>
      <c r="H82" s="1714"/>
      <c r="I82" s="1459"/>
      <c r="J82" s="1715"/>
      <c r="K82" s="1295"/>
      <c r="L82" s="1126"/>
      <c r="M82" s="1353"/>
      <c r="N82" s="1653"/>
      <c r="O82" s="1341" t="s">
        <v>293</v>
      </c>
      <c r="P82" s="1134">
        <v>12</v>
      </c>
      <c r="Q82" s="1146">
        <v>8</v>
      </c>
      <c r="R82" s="1079">
        <v>8</v>
      </c>
      <c r="S82" s="1079"/>
    </row>
    <row r="83" spans="1:23" s="3" customFormat="1" ht="41.25" customHeight="1" x14ac:dyDescent="0.25">
      <c r="A83" s="1575"/>
      <c r="B83" s="1577"/>
      <c r="C83" s="1584"/>
      <c r="D83" s="1583"/>
      <c r="E83" s="1361"/>
      <c r="F83" s="1585"/>
      <c r="G83" s="1248"/>
      <c r="H83" s="1321"/>
      <c r="I83" s="1126"/>
      <c r="J83" s="1200"/>
      <c r="K83" s="1295"/>
      <c r="L83" s="1126"/>
      <c r="M83" s="1353"/>
      <c r="N83" s="1653"/>
      <c r="O83" s="1341" t="s">
        <v>329</v>
      </c>
      <c r="P83" s="1134">
        <v>3</v>
      </c>
      <c r="Q83" s="1146">
        <v>4</v>
      </c>
      <c r="R83" s="1079">
        <v>4</v>
      </c>
      <c r="S83" s="1079"/>
    </row>
    <row r="84" spans="1:23" s="3" customFormat="1" ht="32.25" customHeight="1" x14ac:dyDescent="0.25">
      <c r="A84" s="1575"/>
      <c r="B84" s="1577"/>
      <c r="C84" s="1584"/>
      <c r="D84" s="1583"/>
      <c r="E84" s="1361"/>
      <c r="F84" s="1585"/>
      <c r="G84" s="1248"/>
      <c r="H84" s="1321"/>
      <c r="I84" s="1126"/>
      <c r="J84" s="1200"/>
      <c r="K84" s="1295"/>
      <c r="L84" s="1126"/>
      <c r="M84" s="1353"/>
      <c r="N84" s="1653"/>
      <c r="O84" s="1604" t="s">
        <v>240</v>
      </c>
      <c r="P84" s="103">
        <v>130</v>
      </c>
      <c r="Q84" s="1062"/>
      <c r="R84" s="396"/>
      <c r="S84" s="396"/>
    </row>
    <row r="85" spans="1:23" s="3" customFormat="1" ht="16.5" customHeight="1" x14ac:dyDescent="0.25">
      <c r="A85" s="1575"/>
      <c r="B85" s="1577"/>
      <c r="C85" s="1584"/>
      <c r="D85" s="1955" t="s">
        <v>321</v>
      </c>
      <c r="E85" s="1361"/>
      <c r="F85" s="1585"/>
      <c r="G85" s="1709"/>
      <c r="H85" s="1320"/>
      <c r="I85" s="260"/>
      <c r="J85" s="331"/>
      <c r="K85" s="144"/>
      <c r="L85" s="260"/>
      <c r="M85" s="245"/>
      <c r="N85" s="1682"/>
      <c r="O85" s="1968" t="s">
        <v>150</v>
      </c>
      <c r="P85" s="103">
        <v>104</v>
      </c>
      <c r="Q85" s="130"/>
      <c r="R85" s="365"/>
      <c r="S85" s="365"/>
    </row>
    <row r="86" spans="1:23" s="3" customFormat="1" ht="27.75" customHeight="1" x14ac:dyDescent="0.25">
      <c r="A86" s="1575"/>
      <c r="B86" s="1577"/>
      <c r="C86" s="1584"/>
      <c r="D86" s="1955"/>
      <c r="E86" s="1361"/>
      <c r="F86" s="1585"/>
      <c r="G86" s="1709"/>
      <c r="H86" s="1320"/>
      <c r="I86" s="260"/>
      <c r="J86" s="331"/>
      <c r="K86" s="144"/>
      <c r="L86" s="260"/>
      <c r="M86" s="245"/>
      <c r="N86" s="1682"/>
      <c r="O86" s="1978"/>
      <c r="P86" s="183"/>
      <c r="Q86" s="101"/>
      <c r="R86" s="691"/>
      <c r="S86" s="691"/>
    </row>
    <row r="87" spans="1:23" s="2" customFormat="1" ht="21.75" customHeight="1" x14ac:dyDescent="0.25">
      <c r="A87" s="1970"/>
      <c r="B87" s="1971"/>
      <c r="C87" s="1972"/>
      <c r="D87" s="1955" t="s">
        <v>341</v>
      </c>
      <c r="E87" s="1974"/>
      <c r="F87" s="1975"/>
      <c r="G87" s="1005"/>
      <c r="H87" s="1320"/>
      <c r="I87" s="260"/>
      <c r="J87" s="331"/>
      <c r="K87" s="144"/>
      <c r="L87" s="260"/>
      <c r="M87" s="245"/>
      <c r="N87" s="1682"/>
      <c r="O87" s="1565" t="s">
        <v>310</v>
      </c>
      <c r="P87" s="1292">
        <v>1</v>
      </c>
      <c r="Q87" s="1213">
        <v>1</v>
      </c>
      <c r="R87" s="1293">
        <v>1</v>
      </c>
      <c r="S87" s="1212"/>
      <c r="T87" s="1291"/>
      <c r="W87" s="3"/>
    </row>
    <row r="88" spans="1:23" s="2" customFormat="1" ht="35.25" customHeight="1" x14ac:dyDescent="0.25">
      <c r="A88" s="1970"/>
      <c r="B88" s="1971"/>
      <c r="C88" s="1972"/>
      <c r="D88" s="1973"/>
      <c r="E88" s="1974"/>
      <c r="F88" s="1975"/>
      <c r="G88" s="1005"/>
      <c r="H88" s="1320"/>
      <c r="I88" s="260"/>
      <c r="J88" s="331"/>
      <c r="K88" s="144"/>
      <c r="L88" s="260"/>
      <c r="M88" s="245"/>
      <c r="N88" s="1682"/>
      <c r="O88" s="1343" t="s">
        <v>311</v>
      </c>
      <c r="P88" s="1179">
        <v>6</v>
      </c>
      <c r="Q88" s="1175">
        <v>6</v>
      </c>
      <c r="R88" s="1187">
        <v>6</v>
      </c>
      <c r="S88" s="1211"/>
      <c r="W88" s="3"/>
    </row>
    <row r="89" spans="1:23" s="2" customFormat="1" ht="24.75" customHeight="1" x14ac:dyDescent="0.25">
      <c r="A89" s="1970"/>
      <c r="B89" s="1971"/>
      <c r="C89" s="1972"/>
      <c r="D89" s="1973"/>
      <c r="E89" s="1974"/>
      <c r="F89" s="1975"/>
      <c r="G89" s="1005"/>
      <c r="H89" s="1320"/>
      <c r="I89" s="260"/>
      <c r="J89" s="331"/>
      <c r="K89" s="144"/>
      <c r="L89" s="260"/>
      <c r="M89" s="245"/>
      <c r="N89" s="1682"/>
      <c r="O89" s="1344" t="s">
        <v>312</v>
      </c>
      <c r="P89" s="1095"/>
      <c r="Q89" s="695">
        <v>1</v>
      </c>
      <c r="R89" s="1066"/>
      <c r="S89" s="1066"/>
      <c r="W89" s="3"/>
    </row>
    <row r="90" spans="1:23" s="3" customFormat="1" ht="41.25" customHeight="1" x14ac:dyDescent="0.25">
      <c r="A90" s="1575"/>
      <c r="B90" s="1577"/>
      <c r="C90" s="1584"/>
      <c r="D90" s="1360" t="s">
        <v>322</v>
      </c>
      <c r="E90" s="1361"/>
      <c r="F90" s="1585"/>
      <c r="G90" s="964"/>
      <c r="H90" s="1714"/>
      <c r="I90" s="1459"/>
      <c r="J90" s="1715"/>
      <c r="K90" s="1295"/>
      <c r="L90" s="1126"/>
      <c r="M90" s="1353"/>
      <c r="N90" s="1653"/>
      <c r="O90" s="1804"/>
      <c r="P90" s="183"/>
      <c r="Q90" s="1083"/>
      <c r="R90" s="1491"/>
      <c r="S90" s="1491"/>
    </row>
    <row r="91" spans="1:23" s="3" customFormat="1" ht="44.25" customHeight="1" thickBot="1" x14ac:dyDescent="0.3">
      <c r="A91" s="1575"/>
      <c r="B91" s="1577"/>
      <c r="C91" s="1584"/>
      <c r="D91" s="1360" t="s">
        <v>139</v>
      </c>
      <c r="E91" s="1361"/>
      <c r="F91" s="1585"/>
      <c r="G91" s="964"/>
      <c r="H91" s="1714"/>
      <c r="I91" s="1459"/>
      <c r="J91" s="1715"/>
      <c r="K91" s="1295"/>
      <c r="L91" s="1126"/>
      <c r="M91" s="1353"/>
      <c r="N91" s="1653"/>
      <c r="O91" s="1726"/>
      <c r="P91" s="183"/>
      <c r="Q91" s="1083"/>
      <c r="R91" s="1491"/>
      <c r="S91" s="1491"/>
    </row>
    <row r="92" spans="1:23" s="3" customFormat="1" ht="16.5" customHeight="1" x14ac:dyDescent="0.25">
      <c r="A92" s="1575"/>
      <c r="B92" s="1577"/>
      <c r="C92" s="1584"/>
      <c r="D92" s="1929" t="s">
        <v>154</v>
      </c>
      <c r="E92" s="1361"/>
      <c r="F92" s="1585"/>
      <c r="G92" s="1709"/>
      <c r="H92" s="1320"/>
      <c r="I92" s="260"/>
      <c r="J92" s="331"/>
      <c r="K92" s="144"/>
      <c r="L92" s="260"/>
      <c r="M92" s="245"/>
      <c r="N92" s="1682"/>
      <c r="O92" s="1370" t="s">
        <v>93</v>
      </c>
      <c r="P92" s="1383">
        <v>187</v>
      </c>
      <c r="Q92" s="1372">
        <v>187</v>
      </c>
      <c r="R92" s="1373">
        <v>187</v>
      </c>
      <c r="S92" s="1373"/>
    </row>
    <row r="93" spans="1:23" s="3" customFormat="1" ht="30" customHeight="1" x14ac:dyDescent="0.25">
      <c r="A93" s="1575"/>
      <c r="B93" s="1577"/>
      <c r="C93" s="1584"/>
      <c r="D93" s="1940"/>
      <c r="E93" s="1361"/>
      <c r="F93" s="1585"/>
      <c r="G93" s="1709"/>
      <c r="H93" s="1320"/>
      <c r="I93" s="260"/>
      <c r="J93" s="331"/>
      <c r="K93" s="144"/>
      <c r="L93" s="260"/>
      <c r="M93" s="245"/>
      <c r="N93" s="1682"/>
      <c r="O93" s="1310" t="s">
        <v>330</v>
      </c>
      <c r="P93" s="1134">
        <v>45</v>
      </c>
      <c r="Q93" s="1141">
        <v>45</v>
      </c>
      <c r="R93" s="94">
        <v>45</v>
      </c>
      <c r="S93" s="94"/>
    </row>
    <row r="94" spans="1:23" s="3" customFormat="1" ht="42" customHeight="1" thickBot="1" x14ac:dyDescent="0.3">
      <c r="A94" s="1575"/>
      <c r="B94" s="1577"/>
      <c r="C94" s="1584"/>
      <c r="D94" s="1930"/>
      <c r="E94" s="1361"/>
      <c r="F94" s="1585"/>
      <c r="G94" s="1709"/>
      <c r="H94" s="1320"/>
      <c r="I94" s="260"/>
      <c r="J94" s="331"/>
      <c r="K94" s="144"/>
      <c r="L94" s="260"/>
      <c r="M94" s="245"/>
      <c r="N94" s="1682"/>
      <c r="O94" s="1379" t="s">
        <v>331</v>
      </c>
      <c r="P94" s="1384">
        <v>159</v>
      </c>
      <c r="Q94" s="1385"/>
      <c r="R94" s="1386"/>
      <c r="S94" s="1386"/>
    </row>
    <row r="95" spans="1:23" s="3" customFormat="1" ht="15" customHeight="1" x14ac:dyDescent="0.25">
      <c r="A95" s="1575"/>
      <c r="B95" s="1577"/>
      <c r="C95" s="1584"/>
      <c r="D95" s="1993" t="s">
        <v>155</v>
      </c>
      <c r="E95" s="1361"/>
      <c r="F95" s="1585"/>
      <c r="G95" s="1709"/>
      <c r="H95" s="1320"/>
      <c r="I95" s="260"/>
      <c r="J95" s="331"/>
      <c r="K95" s="144"/>
      <c r="L95" s="260"/>
      <c r="M95" s="245"/>
      <c r="N95" s="1682"/>
      <c r="O95" s="1314" t="s">
        <v>210</v>
      </c>
      <c r="P95" s="183">
        <v>30</v>
      </c>
      <c r="Q95" s="416"/>
      <c r="R95" s="691"/>
      <c r="S95" s="287"/>
    </row>
    <row r="96" spans="1:23" s="3" customFormat="1" ht="15" customHeight="1" thickBot="1" x14ac:dyDescent="0.3">
      <c r="A96" s="1575"/>
      <c r="B96" s="1577"/>
      <c r="C96" s="1584"/>
      <c r="D96" s="1993"/>
      <c r="E96" s="402"/>
      <c r="F96" s="1585"/>
      <c r="G96" s="1709"/>
      <c r="H96" s="1320"/>
      <c r="I96" s="260"/>
      <c r="J96" s="331"/>
      <c r="K96" s="144"/>
      <c r="L96" s="260"/>
      <c r="M96" s="245"/>
      <c r="N96" s="1682"/>
      <c r="O96" s="1580"/>
      <c r="P96" s="183"/>
      <c r="Q96" s="101"/>
      <c r="R96" s="691"/>
      <c r="S96" s="691"/>
    </row>
    <row r="97" spans="1:25" s="3" customFormat="1" ht="29.25" customHeight="1" x14ac:dyDescent="0.25">
      <c r="A97" s="1575"/>
      <c r="B97" s="1577"/>
      <c r="C97" s="1584"/>
      <c r="D97" s="1929" t="s">
        <v>156</v>
      </c>
      <c r="E97" s="402"/>
      <c r="F97" s="1585"/>
      <c r="G97" s="1709"/>
      <c r="H97" s="1320"/>
      <c r="I97" s="260"/>
      <c r="J97" s="331"/>
      <c r="K97" s="144"/>
      <c r="L97" s="260"/>
      <c r="M97" s="245"/>
      <c r="N97" s="1682"/>
      <c r="O97" s="1370" t="s">
        <v>150</v>
      </c>
      <c r="P97" s="1383">
        <v>40</v>
      </c>
      <c r="Q97" s="1372">
        <v>40</v>
      </c>
      <c r="R97" s="1373">
        <v>40</v>
      </c>
      <c r="S97" s="1373"/>
    </row>
    <row r="98" spans="1:25" s="3" customFormat="1" ht="15.75" customHeight="1" x14ac:dyDescent="0.25">
      <c r="A98" s="1575"/>
      <c r="B98" s="1577"/>
      <c r="C98" s="1584"/>
      <c r="D98" s="1940"/>
      <c r="E98" s="402"/>
      <c r="F98" s="1585"/>
      <c r="G98" s="1709"/>
      <c r="H98" s="1320"/>
      <c r="I98" s="260"/>
      <c r="J98" s="331"/>
      <c r="K98" s="144"/>
      <c r="L98" s="260"/>
      <c r="M98" s="245"/>
      <c r="N98" s="1682"/>
      <c r="O98" s="1340" t="s">
        <v>332</v>
      </c>
      <c r="P98" s="1134">
        <v>3</v>
      </c>
      <c r="Q98" s="1141"/>
      <c r="R98" s="94"/>
      <c r="S98" s="94"/>
    </row>
    <row r="99" spans="1:25" s="3" customFormat="1" ht="18" customHeight="1" x14ac:dyDescent="0.25">
      <c r="A99" s="1575"/>
      <c r="B99" s="1577"/>
      <c r="C99" s="1584"/>
      <c r="D99" s="1940"/>
      <c r="E99" s="402"/>
      <c r="F99" s="1585"/>
      <c r="G99" s="1709"/>
      <c r="H99" s="1320"/>
      <c r="I99" s="260"/>
      <c r="J99" s="331"/>
      <c r="K99" s="144"/>
      <c r="L99" s="260"/>
      <c r="M99" s="245"/>
      <c r="N99" s="1682"/>
      <c r="O99" s="1968" t="s">
        <v>239</v>
      </c>
      <c r="P99" s="103">
        <v>20</v>
      </c>
      <c r="Q99" s="1147">
        <v>20</v>
      </c>
      <c r="R99" s="1152">
        <v>20</v>
      </c>
      <c r="S99" s="1152"/>
    </row>
    <row r="100" spans="1:25" s="3" customFormat="1" ht="12" customHeight="1" thickBot="1" x14ac:dyDescent="0.3">
      <c r="A100" s="1575"/>
      <c r="B100" s="1577"/>
      <c r="C100" s="1584"/>
      <c r="D100" s="1930"/>
      <c r="E100" s="402"/>
      <c r="F100" s="1585"/>
      <c r="G100" s="1709"/>
      <c r="H100" s="1320"/>
      <c r="I100" s="260"/>
      <c r="J100" s="331"/>
      <c r="K100" s="144"/>
      <c r="L100" s="260"/>
      <c r="M100" s="245"/>
      <c r="N100" s="1682"/>
      <c r="O100" s="1969"/>
      <c r="P100" s="1387"/>
      <c r="Q100" s="1388"/>
      <c r="R100" s="1389"/>
      <c r="S100" s="1389"/>
    </row>
    <row r="101" spans="1:25" s="3" customFormat="1" ht="17.25" customHeight="1" x14ac:dyDescent="0.25">
      <c r="A101" s="1575"/>
      <c r="B101" s="1577"/>
      <c r="C101" s="1584"/>
      <c r="D101" s="1940" t="s">
        <v>49</v>
      </c>
      <c r="E101" s="124"/>
      <c r="F101" s="1585"/>
      <c r="G101" s="1709"/>
      <c r="H101" s="1320"/>
      <c r="I101" s="260"/>
      <c r="J101" s="331"/>
      <c r="K101" s="144"/>
      <c r="L101" s="260"/>
      <c r="M101" s="245"/>
      <c r="N101" s="1682"/>
      <c r="O101" s="1312" t="s">
        <v>210</v>
      </c>
      <c r="P101" s="431">
        <v>48</v>
      </c>
      <c r="Q101" s="1617">
        <v>56</v>
      </c>
      <c r="R101" s="701">
        <v>56</v>
      </c>
      <c r="S101" s="701"/>
    </row>
    <row r="102" spans="1:25" s="3" customFormat="1" ht="39" customHeight="1" x14ac:dyDescent="0.25">
      <c r="A102" s="579"/>
      <c r="B102" s="1577"/>
      <c r="C102" s="1584"/>
      <c r="D102" s="1940"/>
      <c r="E102" s="124"/>
      <c r="F102" s="1585"/>
      <c r="G102" s="1005"/>
      <c r="H102" s="1320"/>
      <c r="I102" s="260"/>
      <c r="J102" s="331"/>
      <c r="K102" s="144"/>
      <c r="L102" s="260"/>
      <c r="M102" s="245"/>
      <c r="N102" s="1682"/>
      <c r="O102" s="1345" t="s">
        <v>333</v>
      </c>
      <c r="P102" s="433">
        <v>2</v>
      </c>
      <c r="Q102" s="1617"/>
      <c r="R102" s="701"/>
      <c r="S102" s="701"/>
    </row>
    <row r="103" spans="1:25" s="3" customFormat="1" ht="27.75" customHeight="1" x14ac:dyDescent="0.25">
      <c r="A103" s="579"/>
      <c r="B103" s="1577"/>
      <c r="C103" s="1584"/>
      <c r="D103" s="1559"/>
      <c r="E103" s="124"/>
      <c r="F103" s="1585"/>
      <c r="G103" s="1005"/>
      <c r="H103" s="1320"/>
      <c r="I103" s="260"/>
      <c r="J103" s="331"/>
      <c r="K103" s="144"/>
      <c r="L103" s="260"/>
      <c r="M103" s="245"/>
      <c r="N103" s="1682"/>
      <c r="O103" s="1345" t="s">
        <v>294</v>
      </c>
      <c r="P103" s="433">
        <v>2</v>
      </c>
      <c r="Q103" s="1617"/>
      <c r="R103" s="701"/>
      <c r="S103" s="701"/>
    </row>
    <row r="104" spans="1:25" s="3" customFormat="1" ht="27.75" customHeight="1" x14ac:dyDescent="0.25">
      <c r="A104" s="579"/>
      <c r="B104" s="1577"/>
      <c r="C104" s="1584"/>
      <c r="D104" s="1559"/>
      <c r="E104" s="124"/>
      <c r="F104" s="1585"/>
      <c r="G104" s="1005"/>
      <c r="H104" s="1320"/>
      <c r="I104" s="260"/>
      <c r="J104" s="331"/>
      <c r="K104" s="144"/>
      <c r="L104" s="260"/>
      <c r="M104" s="245"/>
      <c r="N104" s="1682"/>
      <c r="O104" s="1345" t="s">
        <v>295</v>
      </c>
      <c r="P104" s="433">
        <v>74</v>
      </c>
      <c r="Q104" s="1617"/>
      <c r="R104" s="701"/>
      <c r="S104" s="701"/>
    </row>
    <row r="105" spans="1:25" s="43" customFormat="1" ht="44.25" customHeight="1" x14ac:dyDescent="0.25">
      <c r="A105" s="579"/>
      <c r="B105" s="1577"/>
      <c r="C105" s="42"/>
      <c r="D105" s="194" t="s">
        <v>142</v>
      </c>
      <c r="E105" s="124"/>
      <c r="F105" s="1585"/>
      <c r="G105" s="1006"/>
      <c r="H105" s="907"/>
      <c r="I105" s="230"/>
      <c r="J105" s="535"/>
      <c r="K105" s="14"/>
      <c r="L105" s="230"/>
      <c r="M105" s="217"/>
      <c r="N105" s="1680"/>
      <c r="O105" s="1317" t="s">
        <v>211</v>
      </c>
      <c r="P105" s="103">
        <v>5</v>
      </c>
      <c r="Q105" s="1147">
        <v>5</v>
      </c>
      <c r="R105" s="1152">
        <v>5</v>
      </c>
      <c r="S105" s="1152"/>
    </row>
    <row r="106" spans="1:25" s="43" customFormat="1" ht="17.25" customHeight="1" thickBot="1" x14ac:dyDescent="0.3">
      <c r="A106" s="580"/>
      <c r="B106" s="1588"/>
      <c r="C106" s="297"/>
      <c r="D106" s="1979" t="s">
        <v>34</v>
      </c>
      <c r="E106" s="1942"/>
      <c r="F106" s="1942"/>
      <c r="G106" s="1980"/>
      <c r="H106" s="1472">
        <f>SUM(H52:H105)-H90-H91</f>
        <v>6387.3</v>
      </c>
      <c r="I106" s="1185">
        <f>SUM(I52:I105)-I90-I91</f>
        <v>6604</v>
      </c>
      <c r="J106" s="1642">
        <f>SUM(J52:J105)-J90-J91</f>
        <v>216.69999999999982</v>
      </c>
      <c r="K106" s="1323">
        <f t="shared" ref="K106:N106" si="6">SUM(K52:K105)-K90-K91</f>
        <v>5750.2</v>
      </c>
      <c r="L106" s="1185">
        <f t="shared" ref="L106:M106" si="7">SUM(L52:L105)-L90-L91</f>
        <v>5750.2</v>
      </c>
      <c r="M106" s="1622">
        <f t="shared" si="7"/>
        <v>0</v>
      </c>
      <c r="N106" s="1690">
        <f t="shared" si="6"/>
        <v>5686.7000000000007</v>
      </c>
      <c r="O106" s="1346"/>
      <c r="P106" s="405"/>
      <c r="Q106" s="373"/>
      <c r="R106" s="692"/>
      <c r="S106" s="692"/>
    </row>
    <row r="107" spans="1:25" s="45" customFormat="1" ht="47.25" customHeight="1" x14ac:dyDescent="0.25">
      <c r="A107" s="1981" t="s">
        <v>15</v>
      </c>
      <c r="B107" s="1983" t="s">
        <v>35</v>
      </c>
      <c r="C107" s="1985" t="s">
        <v>35</v>
      </c>
      <c r="D107" s="1987" t="s">
        <v>50</v>
      </c>
      <c r="E107" s="1989" t="s">
        <v>121</v>
      </c>
      <c r="F107" s="1991" t="s">
        <v>19</v>
      </c>
      <c r="G107" s="1249" t="s">
        <v>22</v>
      </c>
      <c r="H107" s="1474">
        <v>445.7</v>
      </c>
      <c r="I107" s="266">
        <v>445.7</v>
      </c>
      <c r="J107" s="453"/>
      <c r="K107" s="206">
        <v>445.7</v>
      </c>
      <c r="L107" s="266">
        <v>445.7</v>
      </c>
      <c r="M107" s="250"/>
      <c r="N107" s="1691">
        <v>445.7</v>
      </c>
      <c r="O107" s="1997" t="s">
        <v>106</v>
      </c>
      <c r="P107" s="1153">
        <v>97</v>
      </c>
      <c r="Q107" s="1154">
        <v>97</v>
      </c>
      <c r="R107" s="1155">
        <v>97</v>
      </c>
      <c r="S107" s="1155"/>
      <c r="T107" s="48"/>
    </row>
    <row r="108" spans="1:25" s="48" customFormat="1" ht="21.75" customHeight="1" thickBot="1" x14ac:dyDescent="0.3">
      <c r="A108" s="1982"/>
      <c r="B108" s="1984"/>
      <c r="C108" s="1986"/>
      <c r="D108" s="1988"/>
      <c r="E108" s="1990"/>
      <c r="F108" s="1992"/>
      <c r="G108" s="1250" t="s">
        <v>26</v>
      </c>
      <c r="H108" s="1488">
        <f>SUM(H107)</f>
        <v>445.7</v>
      </c>
      <c r="I108" s="335">
        <f>SUM(I107)</f>
        <v>445.7</v>
      </c>
      <c r="J108" s="350"/>
      <c r="K108" s="47">
        <f>SUM(K107)</f>
        <v>445.7</v>
      </c>
      <c r="L108" s="265">
        <f>SUM(L107)</f>
        <v>445.7</v>
      </c>
      <c r="M108" s="249">
        <f>SUM(M107)</f>
        <v>0</v>
      </c>
      <c r="N108" s="1692">
        <f>SUM(N107)</f>
        <v>445.7</v>
      </c>
      <c r="O108" s="1998"/>
      <c r="P108" s="368"/>
      <c r="Q108" s="1156"/>
      <c r="R108" s="1069"/>
      <c r="S108" s="1069"/>
    </row>
    <row r="109" spans="1:25" s="2" customFormat="1" ht="42" customHeight="1" x14ac:dyDescent="0.25">
      <c r="A109" s="581" t="s">
        <v>15</v>
      </c>
      <c r="B109" s="49" t="s">
        <v>35</v>
      </c>
      <c r="C109" s="171" t="s">
        <v>39</v>
      </c>
      <c r="D109" s="1999" t="s">
        <v>51</v>
      </c>
      <c r="E109" s="291"/>
      <c r="F109" s="105" t="s">
        <v>19</v>
      </c>
      <c r="G109" s="1249" t="s">
        <v>22</v>
      </c>
      <c r="H109" s="1476">
        <v>646.20000000000005</v>
      </c>
      <c r="I109" s="704">
        <v>646.20000000000005</v>
      </c>
      <c r="J109" s="819"/>
      <c r="K109" s="601">
        <f>786.6-123.4</f>
        <v>663.2</v>
      </c>
      <c r="L109" s="704">
        <f>786.6-123.4</f>
        <v>663.2</v>
      </c>
      <c r="M109" s="1450"/>
      <c r="N109" s="1693">
        <f>786.6-123.4</f>
        <v>663.2</v>
      </c>
      <c r="O109" s="1579"/>
      <c r="P109" s="1122"/>
      <c r="Q109" s="385"/>
      <c r="R109" s="107"/>
      <c r="S109" s="107"/>
    </row>
    <row r="110" spans="1:25" s="2" customFormat="1" ht="52.5" customHeight="1" x14ac:dyDescent="0.25">
      <c r="A110" s="582"/>
      <c r="B110" s="51"/>
      <c r="C110" s="703"/>
      <c r="D110" s="2000"/>
      <c r="E110" s="1598"/>
      <c r="F110" s="58"/>
      <c r="G110" s="1252"/>
      <c r="H110" s="1477"/>
      <c r="I110" s="261"/>
      <c r="J110" s="328"/>
      <c r="K110" s="52"/>
      <c r="L110" s="261"/>
      <c r="M110" s="246"/>
      <c r="N110" s="1694"/>
      <c r="O110" s="1312"/>
      <c r="P110" s="301"/>
      <c r="Q110" s="1617"/>
      <c r="R110" s="701"/>
      <c r="S110" s="701"/>
    </row>
    <row r="111" spans="1:25" s="2" customFormat="1" ht="68.25" customHeight="1" x14ac:dyDescent="0.25">
      <c r="A111" s="582"/>
      <c r="B111" s="51"/>
      <c r="C111" s="703"/>
      <c r="D111" s="26" t="s">
        <v>97</v>
      </c>
      <c r="E111" s="702"/>
      <c r="F111" s="58"/>
      <c r="G111" s="1161"/>
      <c r="H111" s="1463"/>
      <c r="I111" s="311"/>
      <c r="J111" s="836"/>
      <c r="K111" s="309"/>
      <c r="L111" s="311"/>
      <c r="M111" s="284"/>
      <c r="N111" s="1660"/>
      <c r="O111" s="1557" t="s">
        <v>233</v>
      </c>
      <c r="P111" s="1138" t="s">
        <v>133</v>
      </c>
      <c r="Q111" s="1088">
        <v>13</v>
      </c>
      <c r="R111" s="1121">
        <v>13</v>
      </c>
      <c r="S111" s="1121"/>
      <c r="T111" s="1203"/>
      <c r="W111" s="3"/>
    </row>
    <row r="112" spans="1:25" s="2" customFormat="1" ht="62.25" customHeight="1" x14ac:dyDescent="0.25">
      <c r="A112" s="582"/>
      <c r="B112" s="51"/>
      <c r="C112" s="703"/>
      <c r="D112" s="26" t="s">
        <v>98</v>
      </c>
      <c r="E112" s="363" t="s">
        <v>124</v>
      </c>
      <c r="F112" s="58"/>
      <c r="G112" s="1161"/>
      <c r="H112" s="1463"/>
      <c r="I112" s="311"/>
      <c r="J112" s="836"/>
      <c r="K112" s="309"/>
      <c r="L112" s="311"/>
      <c r="M112" s="284"/>
      <c r="N112" s="1660"/>
      <c r="O112" s="1444" t="s">
        <v>212</v>
      </c>
      <c r="P112" s="1329">
        <v>20</v>
      </c>
      <c r="Q112" s="1157">
        <v>20</v>
      </c>
      <c r="R112" s="1158">
        <v>20</v>
      </c>
      <c r="S112" s="1158"/>
      <c r="Y112" s="3"/>
    </row>
    <row r="113" spans="1:25" s="2" customFormat="1" ht="39.75" customHeight="1" x14ac:dyDescent="0.25">
      <c r="A113" s="582"/>
      <c r="B113" s="51"/>
      <c r="C113" s="703"/>
      <c r="D113" s="2049" t="s">
        <v>99</v>
      </c>
      <c r="E113" s="705"/>
      <c r="F113" s="58"/>
      <c r="G113" s="1248"/>
      <c r="H113" s="1321"/>
      <c r="I113" s="1126"/>
      <c r="J113" s="1200"/>
      <c r="K113" s="1295"/>
      <c r="L113" s="1126"/>
      <c r="M113" s="1353"/>
      <c r="N113" s="1653"/>
      <c r="O113" s="1445" t="s">
        <v>232</v>
      </c>
      <c r="P113" s="1084">
        <v>34</v>
      </c>
      <c r="Q113" s="1162">
        <v>34</v>
      </c>
      <c r="R113" s="1163">
        <v>34</v>
      </c>
      <c r="S113" s="1163"/>
      <c r="T113" s="1203"/>
      <c r="U113" s="3"/>
    </row>
    <row r="114" spans="1:25" s="2" customFormat="1" ht="41.25" customHeight="1" x14ac:dyDescent="0.25">
      <c r="A114" s="582"/>
      <c r="B114" s="51"/>
      <c r="C114" s="703"/>
      <c r="D114" s="2050"/>
      <c r="E114" s="1581"/>
      <c r="F114" s="58"/>
      <c r="G114" s="1248"/>
      <c r="H114" s="1321"/>
      <c r="I114" s="1126"/>
      <c r="J114" s="1200"/>
      <c r="K114" s="1295"/>
      <c r="L114" s="1126"/>
      <c r="M114" s="1353"/>
      <c r="N114" s="1653"/>
      <c r="O114" s="1446" t="s">
        <v>307</v>
      </c>
      <c r="P114" s="1602"/>
      <c r="Q114" s="1159">
        <v>35</v>
      </c>
      <c r="R114" s="1160">
        <v>35</v>
      </c>
      <c r="S114" s="1160"/>
      <c r="T114" s="1203"/>
      <c r="U114" s="3"/>
    </row>
    <row r="115" spans="1:25" s="2" customFormat="1" ht="56.25" customHeight="1" x14ac:dyDescent="0.25">
      <c r="A115" s="582"/>
      <c r="B115" s="51"/>
      <c r="C115" s="703"/>
      <c r="D115" s="41" t="s">
        <v>100</v>
      </c>
      <c r="E115" s="899" t="s">
        <v>115</v>
      </c>
      <c r="F115" s="58"/>
      <c r="G115" s="1248"/>
      <c r="H115" s="1321"/>
      <c r="I115" s="1126"/>
      <c r="J115" s="1200"/>
      <c r="K115" s="1295"/>
      <c r="L115" s="1126"/>
      <c r="M115" s="1353"/>
      <c r="N115" s="1653"/>
      <c r="O115" s="1447" t="s">
        <v>213</v>
      </c>
      <c r="P115" s="1602">
        <v>120</v>
      </c>
      <c r="Q115" s="1159">
        <v>120</v>
      </c>
      <c r="R115" s="1160">
        <v>120</v>
      </c>
      <c r="S115" s="1160"/>
      <c r="T115" s="3"/>
    </row>
    <row r="116" spans="1:25" s="2" customFormat="1" ht="78.75" customHeight="1" x14ac:dyDescent="0.25">
      <c r="A116" s="582"/>
      <c r="B116" s="51"/>
      <c r="C116" s="703"/>
      <c r="D116" s="54" t="s">
        <v>111</v>
      </c>
      <c r="E116" s="1600" t="s">
        <v>114</v>
      </c>
      <c r="F116" s="58"/>
      <c r="G116" s="1161"/>
      <c r="H116" s="1463"/>
      <c r="I116" s="311"/>
      <c r="J116" s="836"/>
      <c r="K116" s="309"/>
      <c r="L116" s="311"/>
      <c r="M116" s="284"/>
      <c r="N116" s="1660"/>
      <c r="O116" s="1448" t="s">
        <v>214</v>
      </c>
      <c r="P116" s="1084">
        <v>150</v>
      </c>
      <c r="Q116" s="1162">
        <v>150</v>
      </c>
      <c r="R116" s="1163">
        <v>150</v>
      </c>
      <c r="S116" s="1163"/>
      <c r="T116" s="3"/>
      <c r="X116" s="3"/>
    </row>
    <row r="117" spans="1:25" s="2" customFormat="1" ht="63.75" customHeight="1" x14ac:dyDescent="0.25">
      <c r="A117" s="1575"/>
      <c r="B117" s="1577"/>
      <c r="C117" s="1590"/>
      <c r="D117" s="55" t="s">
        <v>110</v>
      </c>
      <c r="E117" s="126" t="s">
        <v>122</v>
      </c>
      <c r="F117" s="1571"/>
      <c r="G117" s="1161"/>
      <c r="H117" s="1463"/>
      <c r="I117" s="311"/>
      <c r="J117" s="836"/>
      <c r="K117" s="309"/>
      <c r="L117" s="311"/>
      <c r="M117" s="284"/>
      <c r="N117" s="1660"/>
      <c r="O117" s="1448" t="s">
        <v>215</v>
      </c>
      <c r="P117" s="1330">
        <v>1</v>
      </c>
      <c r="Q117" s="1162">
        <v>1</v>
      </c>
      <c r="R117" s="1163">
        <v>1</v>
      </c>
      <c r="S117" s="1163"/>
    </row>
    <row r="118" spans="1:25" s="2" customFormat="1" ht="38.25" customHeight="1" x14ac:dyDescent="0.25">
      <c r="A118" s="1575"/>
      <c r="B118" s="1577"/>
      <c r="C118" s="1590"/>
      <c r="D118" s="2001" t="s">
        <v>52</v>
      </c>
      <c r="E118" s="705" t="s">
        <v>116</v>
      </c>
      <c r="F118" s="1571"/>
      <c r="G118" s="1161"/>
      <c r="H118" s="1463"/>
      <c r="I118" s="311"/>
      <c r="J118" s="836"/>
      <c r="K118" s="309"/>
      <c r="L118" s="311"/>
      <c r="M118" s="284"/>
      <c r="N118" s="1660"/>
      <c r="O118" s="2003" t="s">
        <v>216</v>
      </c>
      <c r="P118" s="1331">
        <v>20</v>
      </c>
      <c r="Q118" s="1164">
        <v>20</v>
      </c>
      <c r="R118" s="1165">
        <v>20</v>
      </c>
      <c r="S118" s="1165"/>
    </row>
    <row r="119" spans="1:25" s="2" customFormat="1" ht="19.5" customHeight="1" thickBot="1" x14ac:dyDescent="0.3">
      <c r="A119" s="1587"/>
      <c r="B119" s="1588"/>
      <c r="C119" s="1591"/>
      <c r="D119" s="2002"/>
      <c r="E119" s="1615"/>
      <c r="F119" s="1573"/>
      <c r="G119" s="367" t="s">
        <v>26</v>
      </c>
      <c r="H119" s="33">
        <f>SUM(H109:H118)</f>
        <v>646.20000000000005</v>
      </c>
      <c r="I119" s="237">
        <f>SUM(I109:I118)</f>
        <v>646.20000000000005</v>
      </c>
      <c r="J119" s="347"/>
      <c r="K119" s="30">
        <f t="shared" ref="K119:N119" si="8">SUM(K109:K118)</f>
        <v>663.2</v>
      </c>
      <c r="L119" s="237">
        <f t="shared" ref="L119:M119" si="9">SUM(L109:L118)</f>
        <v>663.2</v>
      </c>
      <c r="M119" s="223">
        <f t="shared" si="9"/>
        <v>0</v>
      </c>
      <c r="N119" s="1670">
        <f t="shared" si="8"/>
        <v>663.2</v>
      </c>
      <c r="O119" s="1995"/>
      <c r="P119" s="1332"/>
      <c r="Q119" s="1166"/>
      <c r="R119" s="1167"/>
      <c r="S119" s="1167"/>
    </row>
    <row r="120" spans="1:25" s="2" customFormat="1" ht="15.75" customHeight="1" x14ac:dyDescent="0.25">
      <c r="A120" s="581" t="s">
        <v>15</v>
      </c>
      <c r="B120" s="49" t="s">
        <v>35</v>
      </c>
      <c r="C120" s="171" t="s">
        <v>41</v>
      </c>
      <c r="D120" s="2004" t="s">
        <v>53</v>
      </c>
      <c r="E120" s="2006" t="s">
        <v>118</v>
      </c>
      <c r="F120" s="105" t="s">
        <v>19</v>
      </c>
      <c r="G120" s="1251" t="s">
        <v>22</v>
      </c>
      <c r="H120" s="1478">
        <v>93.4</v>
      </c>
      <c r="I120" s="1170">
        <v>93.4</v>
      </c>
      <c r="J120" s="1235"/>
      <c r="K120" s="380">
        <f>128.4-35</f>
        <v>93.4</v>
      </c>
      <c r="L120" s="1170">
        <f>128.4-35</f>
        <v>93.4</v>
      </c>
      <c r="M120" s="1392"/>
      <c r="N120" s="1695">
        <f>128.4-35</f>
        <v>93.4</v>
      </c>
      <c r="O120" s="1592"/>
      <c r="P120" s="689"/>
      <c r="Q120" s="1605"/>
      <c r="R120" s="1072"/>
      <c r="S120" s="1072"/>
    </row>
    <row r="121" spans="1:25" s="2" customFormat="1" ht="15.75" customHeight="1" x14ac:dyDescent="0.25">
      <c r="A121" s="582"/>
      <c r="B121" s="51"/>
      <c r="C121" s="1593"/>
      <c r="D121" s="2005"/>
      <c r="E121" s="2007"/>
      <c r="F121" s="58"/>
      <c r="G121" s="1255" t="s">
        <v>37</v>
      </c>
      <c r="H121" s="1479">
        <v>241.9</v>
      </c>
      <c r="I121" s="1394">
        <v>241.9</v>
      </c>
      <c r="J121" s="1395"/>
      <c r="K121" s="1393">
        <v>241.9</v>
      </c>
      <c r="L121" s="1394">
        <v>241.9</v>
      </c>
      <c r="M121" s="1451"/>
      <c r="N121" s="1696">
        <v>241.9</v>
      </c>
      <c r="O121" s="1314"/>
      <c r="P121" s="183"/>
      <c r="Q121" s="695"/>
      <c r="R121" s="1066"/>
      <c r="S121" s="1066"/>
    </row>
    <row r="122" spans="1:25" s="2" customFormat="1" ht="67.5" customHeight="1" x14ac:dyDescent="0.25">
      <c r="A122" s="582"/>
      <c r="B122" s="51"/>
      <c r="C122" s="1593"/>
      <c r="D122" s="57" t="s">
        <v>55</v>
      </c>
      <c r="E122" s="2007"/>
      <c r="F122" s="58"/>
      <c r="G122" s="1252"/>
      <c r="H122" s="1012"/>
      <c r="I122" s="262"/>
      <c r="J122" s="811"/>
      <c r="K122" s="1641"/>
      <c r="L122" s="1390"/>
      <c r="M122" s="1623"/>
      <c r="N122" s="1697"/>
      <c r="O122" s="1310" t="s">
        <v>334</v>
      </c>
      <c r="P122" s="1174">
        <v>19</v>
      </c>
      <c r="Q122" s="317">
        <v>19</v>
      </c>
      <c r="R122" s="1078">
        <v>19</v>
      </c>
      <c r="S122" s="1187"/>
      <c r="T122" s="1538"/>
      <c r="V122" s="3"/>
      <c r="W122" s="3"/>
      <c r="X122" s="3"/>
    </row>
    <row r="123" spans="1:25" s="2" customFormat="1" ht="15.75" customHeight="1" x14ac:dyDescent="0.25">
      <c r="A123" s="1916"/>
      <c r="B123" s="1917"/>
      <c r="C123" s="1590"/>
      <c r="D123" s="2049" t="s">
        <v>56</v>
      </c>
      <c r="E123" s="2007"/>
      <c r="F123" s="1497"/>
      <c r="G123" s="1252"/>
      <c r="H123" s="1012"/>
      <c r="I123" s="262"/>
      <c r="J123" s="811"/>
      <c r="K123" s="137"/>
      <c r="L123" s="262"/>
      <c r="M123" s="247"/>
      <c r="N123" s="1688"/>
      <c r="O123" s="1996" t="s">
        <v>296</v>
      </c>
      <c r="P123" s="1204" t="s">
        <v>297</v>
      </c>
      <c r="Q123" s="1205" t="s">
        <v>297</v>
      </c>
      <c r="R123" s="1165">
        <v>11</v>
      </c>
      <c r="S123" s="1504"/>
    </row>
    <row r="124" spans="1:25" s="2" customFormat="1" ht="15.75" customHeight="1" x14ac:dyDescent="0.25">
      <c r="A124" s="1916"/>
      <c r="B124" s="1917"/>
      <c r="C124" s="1590"/>
      <c r="D124" s="2066"/>
      <c r="E124" s="155"/>
      <c r="F124" s="1497"/>
      <c r="G124" s="709"/>
      <c r="H124" s="907"/>
      <c r="I124" s="230"/>
      <c r="J124" s="535"/>
      <c r="K124" s="14"/>
      <c r="L124" s="230"/>
      <c r="M124" s="217"/>
      <c r="N124" s="1680"/>
      <c r="O124" s="1996"/>
      <c r="P124" s="1180"/>
      <c r="Q124" s="22"/>
      <c r="R124" s="1168"/>
      <c r="S124" s="1499"/>
    </row>
    <row r="125" spans="1:25" s="2" customFormat="1" ht="16.5" customHeight="1" thickBot="1" x14ac:dyDescent="0.3">
      <c r="A125" s="1587"/>
      <c r="B125" s="1588"/>
      <c r="C125" s="1591"/>
      <c r="D125" s="2067"/>
      <c r="E125" s="1615"/>
      <c r="F125" s="1578"/>
      <c r="G125" s="1250" t="s">
        <v>26</v>
      </c>
      <c r="H125" s="1475">
        <f>SUM(H120:H124)</f>
        <v>335.3</v>
      </c>
      <c r="I125" s="265">
        <f>SUM(I120:I124)</f>
        <v>335.3</v>
      </c>
      <c r="J125" s="820"/>
      <c r="K125" s="47">
        <f t="shared" ref="K125:N125" si="10">SUM(K120:K124)</f>
        <v>335.3</v>
      </c>
      <c r="L125" s="265">
        <f t="shared" ref="L125:M125" si="11">SUM(L120:L124)</f>
        <v>335.3</v>
      </c>
      <c r="M125" s="249">
        <f t="shared" si="11"/>
        <v>0</v>
      </c>
      <c r="N125" s="1698">
        <f t="shared" si="10"/>
        <v>335.3</v>
      </c>
      <c r="O125" s="1347"/>
      <c r="P125" s="1181"/>
      <c r="Q125" s="1172"/>
      <c r="R125" s="1171"/>
      <c r="S125" s="1171"/>
    </row>
    <row r="126" spans="1:25" s="2" customFormat="1" ht="25.5" customHeight="1" x14ac:dyDescent="0.25">
      <c r="A126" s="1933" t="s">
        <v>15</v>
      </c>
      <c r="B126" s="1935" t="s">
        <v>35</v>
      </c>
      <c r="C126" s="1589" t="s">
        <v>42</v>
      </c>
      <c r="D126" s="1929" t="s">
        <v>57</v>
      </c>
      <c r="E126" s="1122"/>
      <c r="F126" s="1223" t="s">
        <v>58</v>
      </c>
      <c r="G126" s="1251" t="s">
        <v>22</v>
      </c>
      <c r="H126" s="1480">
        <v>90</v>
      </c>
      <c r="I126" s="900">
        <v>90</v>
      </c>
      <c r="J126" s="1324"/>
      <c r="K126" s="566">
        <v>90</v>
      </c>
      <c r="L126" s="900">
        <v>90</v>
      </c>
      <c r="M126" s="1214"/>
      <c r="N126" s="1699">
        <v>90</v>
      </c>
      <c r="O126" s="1348" t="s">
        <v>59</v>
      </c>
      <c r="P126" s="1030">
        <v>22</v>
      </c>
      <c r="Q126" s="1215">
        <v>22</v>
      </c>
      <c r="R126" s="1216">
        <v>22</v>
      </c>
      <c r="S126" s="1216"/>
      <c r="Y126" s="3"/>
    </row>
    <row r="127" spans="1:25" s="2" customFormat="1" ht="27" customHeight="1" x14ac:dyDescent="0.25">
      <c r="A127" s="1916"/>
      <c r="B127" s="1917"/>
      <c r="C127" s="1806"/>
      <c r="D127" s="1940"/>
      <c r="E127" s="1807"/>
      <c r="F127" s="1224"/>
      <c r="G127" s="1253" t="s">
        <v>37</v>
      </c>
      <c r="H127" s="1011">
        <v>110</v>
      </c>
      <c r="I127" s="952">
        <f>110+27.3</f>
        <v>137.30000000000001</v>
      </c>
      <c r="J127" s="1021">
        <f>+I127-H127</f>
        <v>27.300000000000011</v>
      </c>
      <c r="K127" s="29">
        <v>110</v>
      </c>
      <c r="L127" s="321">
        <v>110</v>
      </c>
      <c r="M127" s="417"/>
      <c r="N127" s="1700">
        <v>110</v>
      </c>
      <c r="O127" s="1812" t="s">
        <v>258</v>
      </c>
      <c r="P127" s="977">
        <v>2</v>
      </c>
      <c r="Q127" s="1810"/>
      <c r="R127" s="1811"/>
      <c r="S127" s="2001" t="s">
        <v>348</v>
      </c>
      <c r="Y127" s="3"/>
    </row>
    <row r="128" spans="1:25" s="2" customFormat="1" ht="54" customHeight="1" x14ac:dyDescent="0.25">
      <c r="A128" s="1916"/>
      <c r="B128" s="1917"/>
      <c r="C128" s="1590"/>
      <c r="D128" s="1940"/>
      <c r="E128" s="1601"/>
      <c r="F128" s="1224"/>
      <c r="G128" s="1254"/>
      <c r="H128" s="907"/>
      <c r="I128" s="1813"/>
      <c r="J128" s="1814"/>
      <c r="K128" s="14"/>
      <c r="L128" s="230"/>
      <c r="M128" s="217"/>
      <c r="N128" s="1680"/>
      <c r="O128" s="1349" t="s">
        <v>107</v>
      </c>
      <c r="P128" s="1217">
        <v>10</v>
      </c>
      <c r="Q128" s="1218">
        <v>10</v>
      </c>
      <c r="R128" s="1219">
        <v>10</v>
      </c>
      <c r="S128" s="2159"/>
    </row>
    <row r="129" spans="1:26" s="2" customFormat="1" ht="36" customHeight="1" x14ac:dyDescent="0.25">
      <c r="A129" s="1916"/>
      <c r="B129" s="1917"/>
      <c r="C129" s="1590"/>
      <c r="D129" s="1940"/>
      <c r="E129" s="1601"/>
      <c r="F129" s="1224"/>
      <c r="G129" s="1254"/>
      <c r="H129" s="907"/>
      <c r="I129" s="230"/>
      <c r="J129" s="535"/>
      <c r="K129" s="14"/>
      <c r="L129" s="230"/>
      <c r="M129" s="217"/>
      <c r="N129" s="1680"/>
      <c r="O129" s="1994" t="s">
        <v>147</v>
      </c>
      <c r="P129" s="1222">
        <v>30</v>
      </c>
      <c r="Q129" s="1220">
        <v>30</v>
      </c>
      <c r="R129" s="1221">
        <v>30</v>
      </c>
      <c r="S129" s="2159"/>
      <c r="Z129" s="3"/>
    </row>
    <row r="130" spans="1:26" s="2" customFormat="1" ht="16.5" customHeight="1" thickBot="1" x14ac:dyDescent="0.3">
      <c r="A130" s="1575"/>
      <c r="B130" s="1577"/>
      <c r="C130" s="1590"/>
      <c r="D130" s="1930"/>
      <c r="E130" s="1601"/>
      <c r="F130" s="1224"/>
      <c r="G130" s="1256" t="s">
        <v>26</v>
      </c>
      <c r="H130" s="33">
        <f t="shared" ref="H130:N130" si="12">SUM(H126:H129)</f>
        <v>200</v>
      </c>
      <c r="I130" s="237">
        <f t="shared" si="12"/>
        <v>227.3</v>
      </c>
      <c r="J130" s="237">
        <f t="shared" si="12"/>
        <v>27.300000000000011</v>
      </c>
      <c r="K130" s="30">
        <f t="shared" si="12"/>
        <v>200</v>
      </c>
      <c r="L130" s="237">
        <f t="shared" si="12"/>
        <v>200</v>
      </c>
      <c r="M130" s="223">
        <f t="shared" si="12"/>
        <v>0</v>
      </c>
      <c r="N130" s="1670">
        <f t="shared" si="12"/>
        <v>200</v>
      </c>
      <c r="O130" s="1995"/>
      <c r="P130" s="1225"/>
      <c r="Q130" s="1226"/>
      <c r="R130" s="1227"/>
      <c r="S130" s="1227"/>
    </row>
    <row r="131" spans="1:26" s="2" customFormat="1" ht="18.75" customHeight="1" x14ac:dyDescent="0.25">
      <c r="A131" s="1574" t="s">
        <v>15</v>
      </c>
      <c r="B131" s="1576" t="s">
        <v>35</v>
      </c>
      <c r="C131" s="1589" t="s">
        <v>60</v>
      </c>
      <c r="D131" s="1987" t="s">
        <v>112</v>
      </c>
      <c r="E131" s="38"/>
      <c r="F131" s="2023">
        <v>3</v>
      </c>
      <c r="G131" s="1251" t="s">
        <v>22</v>
      </c>
      <c r="H131" s="1481">
        <v>5</v>
      </c>
      <c r="I131" s="607">
        <v>5</v>
      </c>
      <c r="J131" s="1325"/>
      <c r="K131" s="605">
        <v>5</v>
      </c>
      <c r="L131" s="607">
        <v>5</v>
      </c>
      <c r="M131" s="606"/>
      <c r="N131" s="1701">
        <v>5</v>
      </c>
      <c r="O131" s="1873" t="s">
        <v>305</v>
      </c>
      <c r="P131" s="1176">
        <v>2</v>
      </c>
      <c r="Q131" s="1135">
        <v>2</v>
      </c>
      <c r="R131" s="1073">
        <v>2</v>
      </c>
      <c r="S131" s="1073"/>
    </row>
    <row r="132" spans="1:26" s="2" customFormat="1" ht="16.5" customHeight="1" thickBot="1" x14ac:dyDescent="0.3">
      <c r="A132" s="1587"/>
      <c r="B132" s="1588"/>
      <c r="C132" s="1591"/>
      <c r="D132" s="1988"/>
      <c r="E132" s="1439"/>
      <c r="F132" s="2024"/>
      <c r="G132" s="1250" t="s">
        <v>26</v>
      </c>
      <c r="H132" s="33">
        <f>H131</f>
        <v>5</v>
      </c>
      <c r="I132" s="237">
        <f>I131</f>
        <v>5</v>
      </c>
      <c r="J132" s="347"/>
      <c r="K132" s="30">
        <f>K131</f>
        <v>5</v>
      </c>
      <c r="L132" s="237">
        <f>L131</f>
        <v>5</v>
      </c>
      <c r="M132" s="223">
        <f>M131</f>
        <v>0</v>
      </c>
      <c r="N132" s="1670">
        <f>N131</f>
        <v>5</v>
      </c>
      <c r="O132" s="1939"/>
      <c r="P132" s="1440"/>
      <c r="Q132" s="1441"/>
      <c r="R132" s="1442"/>
      <c r="S132" s="1442"/>
    </row>
    <row r="133" spans="1:26" s="2" customFormat="1" ht="15.75" customHeight="1" x14ac:dyDescent="0.25">
      <c r="A133" s="2008" t="s">
        <v>15</v>
      </c>
      <c r="B133" s="2010" t="s">
        <v>35</v>
      </c>
      <c r="C133" s="2012" t="s">
        <v>61</v>
      </c>
      <c r="D133" s="2015" t="s">
        <v>130</v>
      </c>
      <c r="E133" s="2018"/>
      <c r="F133" s="2021">
        <v>3</v>
      </c>
      <c r="G133" s="565" t="s">
        <v>20</v>
      </c>
      <c r="H133" s="566">
        <f>162.8-34.6</f>
        <v>128.20000000000002</v>
      </c>
      <c r="I133" s="1808">
        <f>162.8-34.6+J133</f>
        <v>91.90000000000002</v>
      </c>
      <c r="J133" s="723">
        <v>-36.299999999999997</v>
      </c>
      <c r="K133" s="50">
        <v>40.6</v>
      </c>
      <c r="L133" s="278">
        <v>76.900000000000006</v>
      </c>
      <c r="M133" s="275">
        <f>+L133-K133</f>
        <v>36.300000000000004</v>
      </c>
      <c r="N133" s="1662"/>
      <c r="O133" s="1592" t="s">
        <v>128</v>
      </c>
      <c r="P133" s="1725">
        <v>350</v>
      </c>
      <c r="Q133" s="1605">
        <v>350</v>
      </c>
      <c r="R133" s="1072"/>
      <c r="S133" s="2160" t="s">
        <v>344</v>
      </c>
    </row>
    <row r="134" spans="1:26" s="2" customFormat="1" ht="15.75" customHeight="1" x14ac:dyDescent="0.25">
      <c r="A134" s="1970"/>
      <c r="B134" s="1971"/>
      <c r="C134" s="2013"/>
      <c r="D134" s="2016"/>
      <c r="E134" s="2019"/>
      <c r="F134" s="1923"/>
      <c r="G134" s="292" t="s">
        <v>339</v>
      </c>
      <c r="H134" s="139">
        <v>34.6</v>
      </c>
      <c r="I134" s="445">
        <v>34.6</v>
      </c>
      <c r="J134" s="718"/>
      <c r="K134" s="1514"/>
      <c r="L134" s="1515"/>
      <c r="M134" s="1552"/>
      <c r="N134" s="1667"/>
      <c r="O134" s="1314"/>
      <c r="P134" s="1095">
        <v>300</v>
      </c>
      <c r="Q134" s="695"/>
      <c r="R134" s="1066"/>
      <c r="S134" s="2066"/>
    </row>
    <row r="135" spans="1:26" s="2" customFormat="1" ht="15.75" customHeight="1" x14ac:dyDescent="0.25">
      <c r="A135" s="1970"/>
      <c r="B135" s="1971"/>
      <c r="C135" s="2013"/>
      <c r="D135" s="2016"/>
      <c r="E135" s="2019"/>
      <c r="F135" s="1923"/>
      <c r="G135" s="292" t="s">
        <v>168</v>
      </c>
      <c r="H135" s="139">
        <f>365.4-77.8</f>
        <v>287.59999999999997</v>
      </c>
      <c r="I135" s="986">
        <f>365.4-77.8+J135</f>
        <v>206.49999999999997</v>
      </c>
      <c r="J135" s="724">
        <v>-81.099999999999994</v>
      </c>
      <c r="K135" s="139">
        <v>91.4</v>
      </c>
      <c r="L135" s="445">
        <v>172.5</v>
      </c>
      <c r="M135" s="446">
        <f>+L135-K135</f>
        <v>81.099999999999994</v>
      </c>
      <c r="N135" s="1702"/>
      <c r="O135" s="1314"/>
      <c r="P135" s="1095"/>
      <c r="Q135" s="695"/>
      <c r="R135" s="1066"/>
      <c r="S135" s="2066"/>
    </row>
    <row r="136" spans="1:26" s="2" customFormat="1" ht="15.75" customHeight="1" x14ac:dyDescent="0.25">
      <c r="A136" s="1970"/>
      <c r="B136" s="1971"/>
      <c r="C136" s="2013"/>
      <c r="D136" s="2016"/>
      <c r="E136" s="2019"/>
      <c r="F136" s="1923"/>
      <c r="G136" s="292" t="s">
        <v>180</v>
      </c>
      <c r="H136" s="138">
        <v>77.8</v>
      </c>
      <c r="I136" s="274">
        <v>77.8</v>
      </c>
      <c r="J136" s="354"/>
      <c r="K136" s="138"/>
      <c r="L136" s="274"/>
      <c r="M136" s="320"/>
      <c r="N136" s="1703"/>
      <c r="O136" s="1314"/>
      <c r="P136" s="1095"/>
      <c r="Q136" s="695"/>
      <c r="R136" s="1066"/>
      <c r="S136" s="2066"/>
    </row>
    <row r="137" spans="1:26" s="2" customFormat="1" ht="15.75" customHeight="1" thickBot="1" x14ac:dyDescent="0.3">
      <c r="A137" s="2009"/>
      <c r="B137" s="2011"/>
      <c r="C137" s="2014"/>
      <c r="D137" s="2017"/>
      <c r="E137" s="2020"/>
      <c r="F137" s="2022"/>
      <c r="G137" s="367" t="s">
        <v>26</v>
      </c>
      <c r="H137" s="30">
        <f>SUM(H133:H136)</f>
        <v>528.19999999999993</v>
      </c>
      <c r="I137" s="237">
        <f>SUM(I133:I136)</f>
        <v>410.8</v>
      </c>
      <c r="J137" s="347">
        <f>SUM(J133:J136)</f>
        <v>-117.39999999999999</v>
      </c>
      <c r="K137" s="30">
        <f>SUM(K133:K135)</f>
        <v>132</v>
      </c>
      <c r="L137" s="237">
        <f>SUM(L133:L135)</f>
        <v>249.4</v>
      </c>
      <c r="M137" s="223">
        <f>SUM(M133:M135)</f>
        <v>117.4</v>
      </c>
      <c r="N137" s="1670"/>
      <c r="O137" s="1315"/>
      <c r="P137" s="1183"/>
      <c r="Q137" s="1177"/>
      <c r="R137" s="1186"/>
      <c r="S137" s="2067"/>
    </row>
    <row r="138" spans="1:26" s="2" customFormat="1" ht="18.75" customHeight="1" x14ac:dyDescent="0.25">
      <c r="A138" s="2008" t="s">
        <v>15</v>
      </c>
      <c r="B138" s="2010" t="s">
        <v>35</v>
      </c>
      <c r="C138" s="2012" t="s">
        <v>95</v>
      </c>
      <c r="D138" s="2027" t="s">
        <v>172</v>
      </c>
      <c r="E138" s="2018"/>
      <c r="F138" s="2021">
        <v>3</v>
      </c>
      <c r="G138" s="463" t="s">
        <v>22</v>
      </c>
      <c r="H138" s="318">
        <v>39.5</v>
      </c>
      <c r="I138" s="319">
        <v>39.5</v>
      </c>
      <c r="J138" s="450"/>
      <c r="K138" s="318">
        <v>7.3</v>
      </c>
      <c r="L138" s="319">
        <v>7.3</v>
      </c>
      <c r="M138" s="442"/>
      <c r="N138" s="1704"/>
      <c r="O138" s="2025" t="s">
        <v>221</v>
      </c>
      <c r="P138" s="1178">
        <v>1</v>
      </c>
      <c r="Q138" s="1105"/>
      <c r="R138" s="1072"/>
      <c r="S138" s="1106"/>
    </row>
    <row r="139" spans="1:26" s="2" customFormat="1" ht="41.25" customHeight="1" x14ac:dyDescent="0.25">
      <c r="A139" s="1970"/>
      <c r="B139" s="1971"/>
      <c r="C139" s="2013"/>
      <c r="D139" s="1872"/>
      <c r="E139" s="2019"/>
      <c r="F139" s="1923"/>
      <c r="G139" s="12" t="s">
        <v>168</v>
      </c>
      <c r="H139" s="138">
        <v>223.6</v>
      </c>
      <c r="I139" s="274">
        <v>223.6</v>
      </c>
      <c r="J139" s="354"/>
      <c r="K139" s="138">
        <v>41.5</v>
      </c>
      <c r="L139" s="274">
        <v>41.5</v>
      </c>
      <c r="M139" s="320"/>
      <c r="N139" s="1703"/>
      <c r="O139" s="2026"/>
      <c r="P139" s="1184"/>
      <c r="Q139" s="1086"/>
      <c r="R139" s="1076"/>
      <c r="S139" s="1087"/>
    </row>
    <row r="140" spans="1:26" s="2" customFormat="1" ht="43.5" customHeight="1" x14ac:dyDescent="0.25">
      <c r="A140" s="1970"/>
      <c r="B140" s="1971"/>
      <c r="C140" s="2013"/>
      <c r="D140" s="1872"/>
      <c r="E140" s="2019"/>
      <c r="F140" s="1923"/>
      <c r="G140" s="709"/>
      <c r="H140" s="122"/>
      <c r="I140" s="273"/>
      <c r="J140" s="575"/>
      <c r="K140" s="122"/>
      <c r="L140" s="273"/>
      <c r="M140" s="1169"/>
      <c r="N140" s="1681"/>
      <c r="O140" s="1350" t="s">
        <v>241</v>
      </c>
      <c r="P140" s="1179">
        <v>340</v>
      </c>
      <c r="Q140" s="112"/>
      <c r="R140" s="1187"/>
      <c r="S140" s="145"/>
      <c r="W140" s="3"/>
    </row>
    <row r="141" spans="1:26" s="2" customFormat="1" ht="15.75" customHeight="1" thickBot="1" x14ac:dyDescent="0.3">
      <c r="A141" s="1970"/>
      <c r="B141" s="1971"/>
      <c r="C141" s="2013"/>
      <c r="D141" s="2016"/>
      <c r="E141" s="2019"/>
      <c r="F141" s="1923"/>
      <c r="G141" s="367" t="s">
        <v>26</v>
      </c>
      <c r="H141" s="397">
        <f>SUM(H138:H140)</f>
        <v>263.10000000000002</v>
      </c>
      <c r="I141" s="826">
        <f>SUM(I138:I140)</f>
        <v>263.10000000000002</v>
      </c>
      <c r="J141" s="822"/>
      <c r="K141" s="397">
        <f t="shared" ref="K141:M141" si="13">SUM(K138:K140)</f>
        <v>48.8</v>
      </c>
      <c r="L141" s="826">
        <f t="shared" ref="L141" si="14">SUM(L138:L140)</f>
        <v>48.8</v>
      </c>
      <c r="M141" s="406">
        <f t="shared" si="13"/>
        <v>0</v>
      </c>
      <c r="N141" s="1705"/>
      <c r="O141" s="1317" t="s">
        <v>220</v>
      </c>
      <c r="P141" s="405"/>
      <c r="Q141" s="1188">
        <v>1</v>
      </c>
      <c r="R141" s="1070"/>
      <c r="S141" s="1070"/>
    </row>
    <row r="142" spans="1:26" s="2" customFormat="1" ht="21.75" customHeight="1" x14ac:dyDescent="0.25">
      <c r="A142" s="2008" t="s">
        <v>15</v>
      </c>
      <c r="B142" s="2010" t="s">
        <v>35</v>
      </c>
      <c r="C142" s="2012" t="s">
        <v>96</v>
      </c>
      <c r="D142" s="2015" t="s">
        <v>157</v>
      </c>
      <c r="E142" s="2018"/>
      <c r="F142" s="2021">
        <v>5</v>
      </c>
      <c r="G142" s="1257" t="s">
        <v>22</v>
      </c>
      <c r="H142" s="163">
        <f>137.3-50</f>
        <v>87.300000000000011</v>
      </c>
      <c r="I142" s="269">
        <f>137.3-50</f>
        <v>87.300000000000011</v>
      </c>
      <c r="J142" s="164"/>
      <c r="K142" s="163">
        <v>96.9</v>
      </c>
      <c r="L142" s="269">
        <v>96.9</v>
      </c>
      <c r="M142" s="254"/>
      <c r="N142" s="1706">
        <v>104.4</v>
      </c>
      <c r="O142" s="1351" t="s">
        <v>143</v>
      </c>
      <c r="P142" s="1178">
        <v>12</v>
      </c>
      <c r="Q142" s="1265">
        <v>17</v>
      </c>
      <c r="R142" s="1266">
        <v>17</v>
      </c>
      <c r="S142" s="1505"/>
    </row>
    <row r="143" spans="1:26" s="2" customFormat="1" ht="26.25" customHeight="1" x14ac:dyDescent="0.25">
      <c r="A143" s="1970"/>
      <c r="B143" s="1971"/>
      <c r="C143" s="2013"/>
      <c r="D143" s="2016"/>
      <c r="E143" s="2019"/>
      <c r="F143" s="1923"/>
      <c r="G143" s="1258" t="s">
        <v>164</v>
      </c>
      <c r="H143" s="70">
        <v>50</v>
      </c>
      <c r="I143" s="279">
        <v>50</v>
      </c>
      <c r="J143" s="339"/>
      <c r="K143" s="70"/>
      <c r="L143" s="279"/>
      <c r="M143" s="276"/>
      <c r="N143" s="1665"/>
      <c r="O143" s="1566"/>
      <c r="P143" s="1094"/>
      <c r="Q143" s="1189"/>
      <c r="R143" s="1067"/>
      <c r="S143" s="1419"/>
      <c r="T143" s="1538"/>
      <c r="W143" s="3"/>
    </row>
    <row r="144" spans="1:26" s="2" customFormat="1" ht="20.25" customHeight="1" thickBot="1" x14ac:dyDescent="0.3">
      <c r="A144" s="1970"/>
      <c r="B144" s="1971"/>
      <c r="C144" s="2013"/>
      <c r="D144" s="2016"/>
      <c r="E144" s="2019"/>
      <c r="F144" s="1923"/>
      <c r="G144" s="1259" t="s">
        <v>26</v>
      </c>
      <c r="H144" s="47">
        <f>SUM(H142:H143)</f>
        <v>137.30000000000001</v>
      </c>
      <c r="I144" s="265">
        <f>SUM(I142:I143)</f>
        <v>137.30000000000001</v>
      </c>
      <c r="J144" s="820"/>
      <c r="K144" s="47">
        <f>SUM(K142:K143)</f>
        <v>96.9</v>
      </c>
      <c r="L144" s="265">
        <f>SUM(L142:L143)</f>
        <v>96.9</v>
      </c>
      <c r="M144" s="249">
        <f>SUM(M142:M143)</f>
        <v>0</v>
      </c>
      <c r="N144" s="1698">
        <f>SUM(N142:N143)</f>
        <v>104.4</v>
      </c>
      <c r="O144" s="1352"/>
      <c r="P144" s="405"/>
      <c r="Q144" s="710"/>
      <c r="R144" s="1070"/>
      <c r="S144" s="1070"/>
    </row>
    <row r="145" spans="1:24" s="2" customFormat="1" ht="16.5" customHeight="1" thickBot="1" x14ac:dyDescent="0.3">
      <c r="A145" s="577" t="s">
        <v>15</v>
      </c>
      <c r="B145" s="5" t="s">
        <v>35</v>
      </c>
      <c r="C145" s="2034" t="s">
        <v>43</v>
      </c>
      <c r="D145" s="2034"/>
      <c r="E145" s="2034"/>
      <c r="F145" s="2034"/>
      <c r="G145" s="2034"/>
      <c r="H145" s="63">
        <f t="shared" ref="H145:N145" si="15">H132+H130+H125+H119+H108+H106+H137+H141+H144</f>
        <v>8948.1</v>
      </c>
      <c r="I145" s="241">
        <f t="shared" si="15"/>
        <v>9074.6999999999989</v>
      </c>
      <c r="J145" s="382">
        <f>J132+J130+J125+J119+J108+J106+J137+J141+J144</f>
        <v>126.59999999999984</v>
      </c>
      <c r="K145" s="63">
        <f t="shared" si="15"/>
        <v>7677.0999999999995</v>
      </c>
      <c r="L145" s="241">
        <f t="shared" si="15"/>
        <v>7794.4999999999991</v>
      </c>
      <c r="M145" s="305">
        <f t="shared" si="15"/>
        <v>117.4</v>
      </c>
      <c r="N145" s="1683">
        <f t="shared" si="15"/>
        <v>7440.3</v>
      </c>
      <c r="O145" s="1965"/>
      <c r="P145" s="1966"/>
      <c r="Q145" s="1966"/>
      <c r="R145" s="1966"/>
      <c r="S145" s="1967"/>
      <c r="V145" s="3"/>
    </row>
    <row r="146" spans="1:24" s="2" customFormat="1" ht="14.25" customHeight="1" thickBot="1" x14ac:dyDescent="0.3">
      <c r="A146" s="578" t="s">
        <v>15</v>
      </c>
      <c r="B146" s="5" t="s">
        <v>39</v>
      </c>
      <c r="C146" s="2040" t="s">
        <v>64</v>
      </c>
      <c r="D146" s="2040"/>
      <c r="E146" s="2040"/>
      <c r="F146" s="2040"/>
      <c r="G146" s="2040"/>
      <c r="H146" s="2040"/>
      <c r="I146" s="2040"/>
      <c r="J146" s="2040"/>
      <c r="K146" s="2040"/>
      <c r="L146" s="2040"/>
      <c r="M146" s="2040"/>
      <c r="N146" s="2040"/>
      <c r="O146" s="2040"/>
      <c r="P146" s="2040"/>
      <c r="Q146" s="2040"/>
      <c r="R146" s="2040"/>
      <c r="S146" s="2041"/>
    </row>
    <row r="147" spans="1:24" s="3" customFormat="1" ht="54.75" customHeight="1" x14ac:dyDescent="0.25">
      <c r="A147" s="1574" t="s">
        <v>15</v>
      </c>
      <c r="B147" s="1576" t="s">
        <v>39</v>
      </c>
      <c r="C147" s="558" t="s">
        <v>15</v>
      </c>
      <c r="D147" s="147" t="s">
        <v>65</v>
      </c>
      <c r="E147" s="125"/>
      <c r="F147" s="150"/>
      <c r="G147" s="630"/>
      <c r="H147" s="162"/>
      <c r="I147" s="272"/>
      <c r="J147" s="843"/>
      <c r="K147" s="162"/>
      <c r="L147" s="272"/>
      <c r="M147" s="271"/>
      <c r="N147" s="1674"/>
      <c r="O147" s="192"/>
      <c r="P147" s="1197"/>
      <c r="Q147" s="1197"/>
      <c r="R147" s="388"/>
      <c r="S147" s="388"/>
    </row>
    <row r="148" spans="1:24" s="48" customFormat="1" ht="21" customHeight="1" x14ac:dyDescent="0.25">
      <c r="A148" s="583"/>
      <c r="B148" s="152"/>
      <c r="C148" s="153"/>
      <c r="D148" s="2038" t="s">
        <v>126</v>
      </c>
      <c r="E148" s="684" t="s">
        <v>66</v>
      </c>
      <c r="F148" s="411">
        <v>1</v>
      </c>
      <c r="G148" s="1611" t="s">
        <v>22</v>
      </c>
      <c r="H148" s="1613">
        <v>114.2</v>
      </c>
      <c r="I148" s="1609">
        <v>114.2</v>
      </c>
      <c r="J148" s="343"/>
      <c r="K148" s="1613"/>
      <c r="L148" s="1609"/>
      <c r="M148" s="1614"/>
      <c r="N148" s="1675"/>
      <c r="O148" s="1567" t="s">
        <v>242</v>
      </c>
      <c r="P148" s="1198">
        <v>3</v>
      </c>
      <c r="Q148" s="1209"/>
      <c r="R148" s="1208"/>
      <c r="S148" s="2146"/>
    </row>
    <row r="149" spans="1:24" s="48" customFormat="1" ht="21" customHeight="1" x14ac:dyDescent="0.25">
      <c r="A149" s="583"/>
      <c r="B149" s="154"/>
      <c r="C149" s="153"/>
      <c r="D149" s="2039"/>
      <c r="E149" s="708"/>
      <c r="F149" s="299"/>
      <c r="G149" s="1302" t="s">
        <v>164</v>
      </c>
      <c r="H149" s="492">
        <v>345.8</v>
      </c>
      <c r="I149" s="1133">
        <v>345.8</v>
      </c>
      <c r="J149" s="343"/>
      <c r="K149" s="492"/>
      <c r="L149" s="1133"/>
      <c r="M149" s="1621"/>
      <c r="N149" s="1676"/>
      <c r="O149" s="409"/>
      <c r="P149" s="1403"/>
      <c r="Q149" s="1210"/>
      <c r="R149" s="1074"/>
      <c r="S149" s="2147"/>
    </row>
    <row r="150" spans="1:24" s="3" customFormat="1" ht="17.25" customHeight="1" x14ac:dyDescent="0.25">
      <c r="A150" s="1575"/>
      <c r="B150" s="1577"/>
      <c r="C150" s="202"/>
      <c r="D150" s="2042" t="s">
        <v>229</v>
      </c>
      <c r="E150" s="1057" t="s">
        <v>66</v>
      </c>
      <c r="F150" s="1059">
        <v>5</v>
      </c>
      <c r="G150" s="1231" t="s">
        <v>22</v>
      </c>
      <c r="H150" s="1300">
        <v>559.29999999999995</v>
      </c>
      <c r="I150" s="1732">
        <f>559.3-30</f>
        <v>529.29999999999995</v>
      </c>
      <c r="J150" s="1733">
        <f>+I150-H150</f>
        <v>-30</v>
      </c>
      <c r="K150" s="1643">
        <v>100</v>
      </c>
      <c r="L150" s="1443">
        <v>100</v>
      </c>
      <c r="M150" s="1624"/>
      <c r="N150" s="1677">
        <v>1000</v>
      </c>
      <c r="O150" s="357" t="s">
        <v>186</v>
      </c>
      <c r="P150" s="416">
        <v>100</v>
      </c>
      <c r="Q150" s="1054"/>
      <c r="R150" s="396"/>
      <c r="S150" s="1221"/>
      <c r="T150" s="1396"/>
      <c r="U150" s="1396"/>
      <c r="V150" s="1396"/>
    </row>
    <row r="151" spans="1:24" s="3" customFormat="1" ht="17.25" customHeight="1" x14ac:dyDescent="0.25">
      <c r="A151" s="1575"/>
      <c r="B151" s="1577"/>
      <c r="C151" s="202"/>
      <c r="D151" s="1940"/>
      <c r="E151" s="1058"/>
      <c r="F151" s="1060"/>
      <c r="G151" s="1231" t="s">
        <v>164</v>
      </c>
      <c r="H151" s="1300">
        <v>184.2</v>
      </c>
      <c r="I151" s="1301">
        <v>184.2</v>
      </c>
      <c r="J151" s="1716"/>
      <c r="K151" s="1300"/>
      <c r="L151" s="1301"/>
      <c r="M151" s="1452"/>
      <c r="N151" s="1677"/>
      <c r="O151" s="357" t="s">
        <v>225</v>
      </c>
      <c r="P151" s="1081">
        <v>100</v>
      </c>
      <c r="Q151" s="416"/>
      <c r="R151" s="287"/>
      <c r="S151" s="287"/>
      <c r="T151" s="1396"/>
      <c r="U151" s="1396"/>
      <c r="V151" s="1396"/>
    </row>
    <row r="152" spans="1:24" s="3" customFormat="1" ht="17.25" customHeight="1" x14ac:dyDescent="0.25">
      <c r="A152" s="1575"/>
      <c r="B152" s="1577"/>
      <c r="C152" s="202"/>
      <c r="D152" s="2043"/>
      <c r="E152" s="1058"/>
      <c r="F152" s="1060"/>
      <c r="G152" s="1247" t="s">
        <v>168</v>
      </c>
      <c r="H152" s="1397">
        <v>347.7</v>
      </c>
      <c r="I152" s="1301">
        <v>347.7</v>
      </c>
      <c r="J152" s="1716"/>
      <c r="K152" s="1300"/>
      <c r="L152" s="1301"/>
      <c r="M152" s="1452"/>
      <c r="N152" s="1677"/>
      <c r="O152" s="109"/>
      <c r="P152" s="1173"/>
      <c r="Q152" s="1173"/>
      <c r="R152" s="1490"/>
      <c r="S152" s="1940"/>
      <c r="T152" s="1396"/>
      <c r="U152" s="1396"/>
      <c r="V152" s="1396"/>
    </row>
    <row r="153" spans="1:24" s="3" customFormat="1" ht="28.5" customHeight="1" x14ac:dyDescent="0.25">
      <c r="A153" s="1575"/>
      <c r="B153" s="1577"/>
      <c r="C153" s="202"/>
      <c r="D153" s="2036" t="s">
        <v>226</v>
      </c>
      <c r="E153" s="1058"/>
      <c r="F153" s="1060"/>
      <c r="G153" s="1247" t="s">
        <v>180</v>
      </c>
      <c r="H153" s="1397">
        <v>2</v>
      </c>
      <c r="I153" s="1301">
        <v>2</v>
      </c>
      <c r="J153" s="1716"/>
      <c r="K153" s="29"/>
      <c r="L153" s="321"/>
      <c r="M153" s="417"/>
      <c r="N153" s="1678"/>
      <c r="O153" s="1496" t="s">
        <v>158</v>
      </c>
      <c r="P153" s="1055">
        <v>100</v>
      </c>
      <c r="Q153" s="1054"/>
      <c r="R153" s="1221"/>
      <c r="S153" s="1940"/>
    </row>
    <row r="154" spans="1:24" s="3" customFormat="1" ht="32.25" customHeight="1" x14ac:dyDescent="0.25">
      <c r="A154" s="1575"/>
      <c r="B154" s="1577"/>
      <c r="C154" s="202"/>
      <c r="D154" s="2037"/>
      <c r="E154" s="1058"/>
      <c r="F154" s="1060"/>
      <c r="G154" s="1398"/>
      <c r="H154" s="1717"/>
      <c r="I154" s="1461"/>
      <c r="J154" s="1718"/>
      <c r="K154" s="14"/>
      <c r="L154" s="230"/>
      <c r="M154" s="217"/>
      <c r="N154" s="1679"/>
      <c r="O154" s="1496" t="s">
        <v>137</v>
      </c>
      <c r="P154" s="1055">
        <v>100</v>
      </c>
      <c r="Q154" s="1055"/>
      <c r="R154" s="316"/>
      <c r="S154" s="1940"/>
    </row>
    <row r="155" spans="1:24" s="3" customFormat="1" ht="25.5" customHeight="1" x14ac:dyDescent="0.25">
      <c r="A155" s="1575"/>
      <c r="B155" s="1577"/>
      <c r="C155" s="202"/>
      <c r="D155" s="2037"/>
      <c r="E155" s="1058"/>
      <c r="F155" s="1060"/>
      <c r="G155" s="1294"/>
      <c r="H155" s="1717"/>
      <c r="I155" s="1461"/>
      <c r="J155" s="1718"/>
      <c r="K155" s="14"/>
      <c r="L155" s="230"/>
      <c r="M155" s="217"/>
      <c r="N155" s="1680"/>
      <c r="O155" s="1496"/>
      <c r="P155" s="1055"/>
      <c r="Q155" s="1055"/>
      <c r="R155" s="316"/>
      <c r="S155" s="2043"/>
    </row>
    <row r="156" spans="1:24" s="2" customFormat="1" ht="33.75" customHeight="1" x14ac:dyDescent="0.25">
      <c r="A156" s="1575"/>
      <c r="B156" s="1577"/>
      <c r="C156" s="1584"/>
      <c r="D156" s="2036" t="s">
        <v>222</v>
      </c>
      <c r="E156" s="2044" t="s">
        <v>121</v>
      </c>
      <c r="F156" s="1060"/>
      <c r="G156" s="1399"/>
      <c r="H156" s="1321"/>
      <c r="I156" s="1126"/>
      <c r="J156" s="1200"/>
      <c r="K156" s="1295"/>
      <c r="L156" s="1126"/>
      <c r="M156" s="1353"/>
      <c r="N156" s="1653"/>
      <c r="O156" s="499" t="s">
        <v>62</v>
      </c>
      <c r="P156" s="467">
        <v>1</v>
      </c>
      <c r="Q156" s="467"/>
      <c r="R156" s="419"/>
      <c r="S156" s="419"/>
      <c r="T156" s="3"/>
    </row>
    <row r="157" spans="1:24" s="2" customFormat="1" ht="33.75" customHeight="1" x14ac:dyDescent="0.25">
      <c r="A157" s="1575"/>
      <c r="B157" s="1577"/>
      <c r="C157" s="1584"/>
      <c r="D157" s="2037"/>
      <c r="E157" s="2045"/>
      <c r="F157" s="851"/>
      <c r="G157" s="1005"/>
      <c r="H157" s="1321"/>
      <c r="I157" s="1126"/>
      <c r="J157" s="1200"/>
      <c r="K157" s="1295"/>
      <c r="L157" s="1126"/>
      <c r="M157" s="1353"/>
      <c r="N157" s="1653"/>
      <c r="O157" s="1568" t="s">
        <v>187</v>
      </c>
      <c r="P157" s="869"/>
      <c r="Q157" s="869">
        <v>5</v>
      </c>
      <c r="R157" s="870">
        <v>40</v>
      </c>
      <c r="S157" s="870"/>
      <c r="X157" s="3"/>
    </row>
    <row r="158" spans="1:24" s="3" customFormat="1" ht="67.5" customHeight="1" x14ac:dyDescent="0.25">
      <c r="A158" s="1575"/>
      <c r="B158" s="1577"/>
      <c r="C158" s="64"/>
      <c r="D158" s="194" t="s">
        <v>223</v>
      </c>
      <c r="E158" s="1402"/>
      <c r="F158" s="1731">
        <v>5</v>
      </c>
      <c r="G158" s="1727" t="s">
        <v>270</v>
      </c>
      <c r="H158" s="1728">
        <v>377</v>
      </c>
      <c r="I158" s="1729">
        <v>347</v>
      </c>
      <c r="J158" s="1730">
        <f>+I158-H158</f>
        <v>-30</v>
      </c>
      <c r="K158" s="122"/>
      <c r="L158" s="273"/>
      <c r="M158" s="1169"/>
      <c r="N158" s="1681"/>
      <c r="O158" s="109" t="s">
        <v>159</v>
      </c>
      <c r="P158" s="1403">
        <v>100</v>
      </c>
      <c r="Q158" s="1403"/>
      <c r="R158" s="1101"/>
      <c r="S158" s="1734" t="s">
        <v>345</v>
      </c>
    </row>
    <row r="159" spans="1:24" s="3" customFormat="1" ht="53.25" customHeight="1" x14ac:dyDescent="0.25">
      <c r="A159" s="1575"/>
      <c r="B159" s="1577"/>
      <c r="C159" s="844"/>
      <c r="D159" s="1228" t="s">
        <v>303</v>
      </c>
      <c r="E159" s="846"/>
      <c r="F159" s="69">
        <v>6</v>
      </c>
      <c r="G159" s="1247" t="s">
        <v>22</v>
      </c>
      <c r="H159" s="1612">
        <v>93.6</v>
      </c>
      <c r="I159" s="1609">
        <v>93.6</v>
      </c>
      <c r="J159" s="343"/>
      <c r="K159" s="1613">
        <v>132.80000000000001</v>
      </c>
      <c r="L159" s="1609">
        <v>132.80000000000001</v>
      </c>
      <c r="M159" s="1614"/>
      <c r="N159" s="1675">
        <v>110.6</v>
      </c>
      <c r="O159" s="1406" t="s">
        <v>304</v>
      </c>
      <c r="P159" s="869"/>
      <c r="Q159" s="1610">
        <v>100</v>
      </c>
      <c r="R159" s="1401"/>
      <c r="S159" s="2148"/>
      <c r="T159" s="1279"/>
      <c r="U159" s="1279"/>
      <c r="V159" s="1279"/>
    </row>
    <row r="160" spans="1:24" s="3" customFormat="1" ht="54.75" customHeight="1" x14ac:dyDescent="0.25">
      <c r="A160" s="1575"/>
      <c r="B160" s="1577"/>
      <c r="C160" s="844"/>
      <c r="D160" s="845"/>
      <c r="E160" s="846"/>
      <c r="F160" s="69"/>
      <c r="G160" s="1247" t="s">
        <v>164</v>
      </c>
      <c r="H160" s="1612">
        <v>17</v>
      </c>
      <c r="I160" s="1609">
        <v>17</v>
      </c>
      <c r="J160" s="343"/>
      <c r="K160" s="1613"/>
      <c r="L160" s="1609"/>
      <c r="M160" s="1614"/>
      <c r="N160" s="1675"/>
      <c r="O160" s="1232" t="s">
        <v>335</v>
      </c>
      <c r="P160" s="1230"/>
      <c r="Q160" s="1610">
        <v>100</v>
      </c>
      <c r="R160" s="849"/>
      <c r="S160" s="2149"/>
    </row>
    <row r="161" spans="1:23" s="1" customFormat="1" ht="30.75" customHeight="1" x14ac:dyDescent="0.2">
      <c r="A161" s="579"/>
      <c r="B161" s="1577"/>
      <c r="C161" s="1570"/>
      <c r="D161" s="1414" t="s">
        <v>141</v>
      </c>
      <c r="E161" s="468"/>
      <c r="F161" s="304"/>
      <c r="G161" s="1239"/>
      <c r="H161" s="144"/>
      <c r="I161" s="260"/>
      <c r="J161" s="331"/>
      <c r="K161" s="144"/>
      <c r="L161" s="260"/>
      <c r="M161" s="245"/>
      <c r="N161" s="1682"/>
      <c r="O161" s="527" t="s">
        <v>140</v>
      </c>
      <c r="P161" s="1230">
        <v>9</v>
      </c>
      <c r="Q161" s="1404">
        <v>9</v>
      </c>
      <c r="R161" s="1405">
        <v>9</v>
      </c>
      <c r="S161" s="1405"/>
      <c r="V161" s="68"/>
    </row>
    <row r="162" spans="1:23" s="2" customFormat="1" ht="16.5" customHeight="1" thickBot="1" x14ac:dyDescent="0.3">
      <c r="A162" s="1587"/>
      <c r="B162" s="1588"/>
      <c r="C162" s="203"/>
      <c r="D162" s="2028" t="s">
        <v>34</v>
      </c>
      <c r="E162" s="2029"/>
      <c r="F162" s="2029"/>
      <c r="G162" s="2029"/>
      <c r="H162" s="1298">
        <f>SUM(H148:H161)-H158</f>
        <v>1663.8</v>
      </c>
      <c r="I162" s="1201">
        <f t="shared" ref="I162:J162" si="16">SUM(I148:I161)-I158</f>
        <v>1633.8</v>
      </c>
      <c r="J162" s="1207">
        <f t="shared" si="16"/>
        <v>-30</v>
      </c>
      <c r="K162" s="1298">
        <f t="shared" ref="K162:N162" si="17">SUM(K148:K161)</f>
        <v>232.8</v>
      </c>
      <c r="L162" s="1201">
        <f t="shared" si="17"/>
        <v>232.8</v>
      </c>
      <c r="M162" s="1207">
        <f t="shared" si="17"/>
        <v>0</v>
      </c>
      <c r="N162" s="1666">
        <f t="shared" si="17"/>
        <v>1110.5999999999999</v>
      </c>
      <c r="O162" s="2030"/>
      <c r="P162" s="2031"/>
      <c r="Q162" s="2031"/>
      <c r="R162" s="2031"/>
      <c r="S162" s="2032"/>
    </row>
    <row r="163" spans="1:23" s="2" customFormat="1" ht="16.5" customHeight="1" thickBot="1" x14ac:dyDescent="0.3">
      <c r="A163" s="577" t="s">
        <v>15</v>
      </c>
      <c r="B163" s="71" t="s">
        <v>39</v>
      </c>
      <c r="C163" s="2033" t="s">
        <v>43</v>
      </c>
      <c r="D163" s="2034"/>
      <c r="E163" s="2034"/>
      <c r="F163" s="2034"/>
      <c r="G163" s="2034"/>
      <c r="H163" s="63">
        <f>H162</f>
        <v>1663.8</v>
      </c>
      <c r="I163" s="241">
        <f>I162</f>
        <v>1633.8</v>
      </c>
      <c r="J163" s="823">
        <f>J162</f>
        <v>-30</v>
      </c>
      <c r="K163" s="63">
        <f t="shared" ref="K163:N163" si="18">K162</f>
        <v>232.8</v>
      </c>
      <c r="L163" s="241">
        <f t="shared" ref="L163:M163" si="19">L162</f>
        <v>232.8</v>
      </c>
      <c r="M163" s="305">
        <f t="shared" si="19"/>
        <v>0</v>
      </c>
      <c r="N163" s="1683">
        <f t="shared" si="18"/>
        <v>1110.5999999999999</v>
      </c>
      <c r="O163" s="1965"/>
      <c r="P163" s="1966"/>
      <c r="Q163" s="1966"/>
      <c r="R163" s="1966"/>
      <c r="S163" s="1967"/>
    </row>
    <row r="164" spans="1:23" s="1" customFormat="1" ht="16.5" customHeight="1" thickBot="1" x14ac:dyDescent="0.25">
      <c r="A164" s="577" t="s">
        <v>15</v>
      </c>
      <c r="B164" s="71" t="s">
        <v>41</v>
      </c>
      <c r="C164" s="2035" t="s">
        <v>67</v>
      </c>
      <c r="D164" s="1949"/>
      <c r="E164" s="1949"/>
      <c r="F164" s="1949"/>
      <c r="G164" s="1949"/>
      <c r="H164" s="1949"/>
      <c r="I164" s="1949"/>
      <c r="J164" s="1949"/>
      <c r="K164" s="1949"/>
      <c r="L164" s="1949"/>
      <c r="M164" s="1949"/>
      <c r="N164" s="1949"/>
      <c r="O164" s="1949"/>
      <c r="P164" s="1949"/>
      <c r="Q164" s="1949"/>
      <c r="R164" s="1949"/>
      <c r="S164" s="1951"/>
    </row>
    <row r="165" spans="1:23" s="1" customFormat="1" ht="18" customHeight="1" x14ac:dyDescent="0.2">
      <c r="A165" s="1574" t="s">
        <v>15</v>
      </c>
      <c r="B165" s="1576" t="s">
        <v>41</v>
      </c>
      <c r="C165" s="1569" t="s">
        <v>15</v>
      </c>
      <c r="D165" s="72" t="s">
        <v>68</v>
      </c>
      <c r="E165" s="158"/>
      <c r="F165" s="73"/>
      <c r="G165" s="193"/>
      <c r="H165" s="50"/>
      <c r="I165" s="278"/>
      <c r="J165" s="338"/>
      <c r="K165" s="50"/>
      <c r="L165" s="278"/>
      <c r="M165" s="275"/>
      <c r="N165" s="1662"/>
      <c r="O165" s="192"/>
      <c r="P165" s="1608"/>
      <c r="Q165" s="1608"/>
      <c r="R165" s="1606"/>
      <c r="S165" s="1606"/>
    </row>
    <row r="166" spans="1:23" s="1" customFormat="1" ht="15.75" customHeight="1" x14ac:dyDescent="0.2">
      <c r="A166" s="1575"/>
      <c r="B166" s="1577"/>
      <c r="C166" s="1570"/>
      <c r="D166" s="2055" t="s">
        <v>136</v>
      </c>
      <c r="E166" s="345"/>
      <c r="F166" s="73">
        <v>1</v>
      </c>
      <c r="G166" s="369" t="s">
        <v>308</v>
      </c>
      <c r="H166" s="1613">
        <v>300</v>
      </c>
      <c r="I166" s="1609">
        <v>300</v>
      </c>
      <c r="J166" s="343"/>
      <c r="K166" s="174"/>
      <c r="L166" s="228"/>
      <c r="M166" s="324"/>
      <c r="N166" s="1663"/>
      <c r="O166" s="1618" t="s">
        <v>300</v>
      </c>
      <c r="P166" s="1194">
        <v>10</v>
      </c>
      <c r="Q166" s="75"/>
      <c r="R166" s="1075"/>
      <c r="S166" s="1075"/>
      <c r="W166" s="68"/>
    </row>
    <row r="167" spans="1:23" s="1" customFormat="1" ht="15.75" customHeight="1" x14ac:dyDescent="0.2">
      <c r="A167" s="1575"/>
      <c r="B167" s="1577"/>
      <c r="C167" s="1570"/>
      <c r="D167" s="1908"/>
      <c r="E167" s="345"/>
      <c r="F167" s="58"/>
      <c r="G167" s="369" t="s">
        <v>313</v>
      </c>
      <c r="H167" s="1613">
        <v>50</v>
      </c>
      <c r="I167" s="1609">
        <v>50</v>
      </c>
      <c r="J167" s="343"/>
      <c r="K167" s="174"/>
      <c r="L167" s="228"/>
      <c r="M167" s="324"/>
      <c r="N167" s="1663"/>
      <c r="O167" s="1495"/>
      <c r="P167" s="1407"/>
      <c r="Q167" s="76"/>
      <c r="R167" s="1296"/>
      <c r="S167" s="1296"/>
      <c r="W167" s="68"/>
    </row>
    <row r="168" spans="1:23" s="1" customFormat="1" ht="15.75" customHeight="1" x14ac:dyDescent="0.2">
      <c r="A168" s="1575"/>
      <c r="B168" s="1577"/>
      <c r="C168" s="1570"/>
      <c r="D168" s="1908"/>
      <c r="E168" s="157"/>
      <c r="F168" s="114"/>
      <c r="G168" s="370" t="s">
        <v>26</v>
      </c>
      <c r="H168" s="16">
        <f>SUM(H166:H167)</f>
        <v>350</v>
      </c>
      <c r="I168" s="232">
        <f>SUM(I166:I167)</f>
        <v>350</v>
      </c>
      <c r="J168" s="383"/>
      <c r="K168" s="16"/>
      <c r="L168" s="232"/>
      <c r="M168" s="219"/>
      <c r="N168" s="1664"/>
      <c r="O168" s="1619"/>
      <c r="P168" s="1408"/>
      <c r="Q168" s="77"/>
      <c r="R168" s="1071"/>
      <c r="S168" s="1506"/>
    </row>
    <row r="169" spans="1:23" s="1" customFormat="1" ht="21.75" customHeight="1" x14ac:dyDescent="0.2">
      <c r="A169" s="1575"/>
      <c r="B169" s="1577"/>
      <c r="C169" s="1570"/>
      <c r="D169" s="2042" t="s">
        <v>151</v>
      </c>
      <c r="E169" s="2053" t="s">
        <v>125</v>
      </c>
      <c r="F169" s="58">
        <v>5</v>
      </c>
      <c r="G169" s="369" t="s">
        <v>313</v>
      </c>
      <c r="H169" s="1539">
        <v>461.5</v>
      </c>
      <c r="I169" s="1549">
        <v>461.5</v>
      </c>
      <c r="J169" s="1719"/>
      <c r="K169" s="1644">
        <v>77.5</v>
      </c>
      <c r="L169" s="1233">
        <v>77.5</v>
      </c>
      <c r="M169" s="1625"/>
      <c r="N169" s="1665"/>
      <c r="O169" s="1206" t="s">
        <v>69</v>
      </c>
      <c r="P169" s="1409">
        <v>90</v>
      </c>
      <c r="Q169" s="1175">
        <v>100</v>
      </c>
      <c r="R169" s="1211"/>
      <c r="S169" s="2155"/>
      <c r="U169" s="68"/>
    </row>
    <row r="170" spans="1:23" s="1" customFormat="1" ht="21.75" customHeight="1" x14ac:dyDescent="0.2">
      <c r="A170" s="1575"/>
      <c r="B170" s="1577"/>
      <c r="C170" s="1570"/>
      <c r="D170" s="1940"/>
      <c r="E170" s="2048"/>
      <c r="F170" s="58"/>
      <c r="G170" s="17" t="s">
        <v>168</v>
      </c>
      <c r="H170" s="1539">
        <v>1806.7</v>
      </c>
      <c r="I170" s="1549">
        <v>1806.7</v>
      </c>
      <c r="J170" s="1719"/>
      <c r="K170" s="1645">
        <v>373.1</v>
      </c>
      <c r="L170" s="1234">
        <v>373.1</v>
      </c>
      <c r="M170" s="1626"/>
      <c r="N170" s="1665"/>
      <c r="O170" s="2153" t="s">
        <v>282</v>
      </c>
      <c r="P170" s="1410"/>
      <c r="Q170" s="1213">
        <v>1</v>
      </c>
      <c r="R170" s="1212"/>
      <c r="S170" s="2156"/>
    </row>
    <row r="171" spans="1:23" s="1" customFormat="1" ht="21.75" customHeight="1" x14ac:dyDescent="0.2">
      <c r="A171" s="1575"/>
      <c r="B171" s="1577"/>
      <c r="C171" s="1570"/>
      <c r="D171" s="1940"/>
      <c r="E171" s="2048"/>
      <c r="F171" s="1271"/>
      <c r="G171" s="17" t="s">
        <v>180</v>
      </c>
      <c r="H171" s="1720">
        <v>88.2</v>
      </c>
      <c r="I171" s="1550">
        <v>88.2</v>
      </c>
      <c r="J171" s="1721"/>
      <c r="K171" s="1646"/>
      <c r="L171" s="1648"/>
      <c r="M171" s="1627"/>
      <c r="N171" s="1663"/>
      <c r="O171" s="2154"/>
      <c r="P171" s="1420"/>
      <c r="Q171" s="1189"/>
      <c r="R171" s="1419"/>
      <c r="S171" s="2156"/>
    </row>
    <row r="172" spans="1:23" s="1" customFormat="1" ht="21.75" customHeight="1" x14ac:dyDescent="0.2">
      <c r="A172" s="1575"/>
      <c r="B172" s="1577"/>
      <c r="C172" s="1570"/>
      <c r="D172" s="1940"/>
      <c r="E172" s="2158"/>
      <c r="F172" s="1271"/>
      <c r="G172" s="17" t="s">
        <v>164</v>
      </c>
      <c r="H172" s="1722">
        <v>5</v>
      </c>
      <c r="I172" s="1551">
        <v>5</v>
      </c>
      <c r="J172" s="1719"/>
      <c r="K172" s="1644"/>
      <c r="L172" s="1233"/>
      <c r="M172" s="1625"/>
      <c r="N172" s="1665"/>
      <c r="O172" s="2154"/>
      <c r="P172" s="1420"/>
      <c r="Q172" s="1189"/>
      <c r="R172" s="1419"/>
      <c r="S172" s="2156"/>
    </row>
    <row r="173" spans="1:23" s="1" customFormat="1" ht="14.25" customHeight="1" x14ac:dyDescent="0.2">
      <c r="A173" s="1575"/>
      <c r="B173" s="1577"/>
      <c r="C173" s="1570"/>
      <c r="D173" s="1940"/>
      <c r="E173" s="1270" t="s">
        <v>66</v>
      </c>
      <c r="F173" s="1271"/>
      <c r="G173" s="370" t="s">
        <v>26</v>
      </c>
      <c r="H173" s="1468">
        <f>SUM(H169:H172)</f>
        <v>2361.3999999999996</v>
      </c>
      <c r="I173" s="232">
        <f>SUM(I169:I172)</f>
        <v>2361.3999999999996</v>
      </c>
      <c r="J173" s="919">
        <f>SUM(J169:J172)</f>
        <v>0</v>
      </c>
      <c r="K173" s="16">
        <f>SUM(K169:K170)</f>
        <v>450.6</v>
      </c>
      <c r="L173" s="232">
        <f>SUM(L169:L170)</f>
        <v>450.6</v>
      </c>
      <c r="M173" s="219">
        <f>SUM(M169:M170)</f>
        <v>0</v>
      </c>
      <c r="N173" s="1664"/>
      <c r="O173" s="2154"/>
      <c r="P173" s="101"/>
      <c r="Q173" s="77"/>
      <c r="R173" s="1066"/>
      <c r="S173" s="2156"/>
    </row>
    <row r="174" spans="1:23" s="1" customFormat="1" ht="15" customHeight="1" thickBot="1" x14ac:dyDescent="0.25">
      <c r="A174" s="1587"/>
      <c r="B174" s="1588"/>
      <c r="C174" s="1572"/>
      <c r="D174" s="1941" t="s">
        <v>34</v>
      </c>
      <c r="E174" s="1942"/>
      <c r="F174" s="1942"/>
      <c r="G174" s="1942"/>
      <c r="H174" s="1465">
        <f>H173+H168</f>
        <v>2711.3999999999996</v>
      </c>
      <c r="I174" s="1201">
        <f>I173+I168</f>
        <v>2711.3999999999996</v>
      </c>
      <c r="J174" s="1647">
        <f>J173+J168</f>
        <v>0</v>
      </c>
      <c r="K174" s="1298">
        <f t="shared" ref="K174:M174" si="20">K173+K168</f>
        <v>450.6</v>
      </c>
      <c r="L174" s="1201">
        <f t="shared" ref="L174" si="21">L173+L168</f>
        <v>450.6</v>
      </c>
      <c r="M174" s="1207">
        <f t="shared" si="20"/>
        <v>0</v>
      </c>
      <c r="N174" s="1666"/>
      <c r="O174" s="1274"/>
      <c r="P174" s="1411"/>
      <c r="Q174" s="1276"/>
      <c r="R174" s="1277"/>
      <c r="S174" s="2157"/>
    </row>
    <row r="175" spans="1:23" s="1" customFormat="1" ht="27" customHeight="1" x14ac:dyDescent="0.2">
      <c r="A175" s="1575" t="s">
        <v>15</v>
      </c>
      <c r="B175" s="1577" t="s">
        <v>41</v>
      </c>
      <c r="C175" s="78" t="s">
        <v>35</v>
      </c>
      <c r="D175" s="2046" t="s">
        <v>70</v>
      </c>
      <c r="E175" s="2047" t="s">
        <v>118</v>
      </c>
      <c r="F175" s="1571" t="s">
        <v>19</v>
      </c>
      <c r="G175" s="12" t="s">
        <v>46</v>
      </c>
      <c r="H175" s="1466">
        <v>1096.3</v>
      </c>
      <c r="I175" s="278">
        <v>1096.3</v>
      </c>
      <c r="J175" s="338"/>
      <c r="K175" s="50">
        <v>1123</v>
      </c>
      <c r="L175" s="278">
        <v>1123</v>
      </c>
      <c r="M175" s="275"/>
      <c r="N175" s="1662">
        <v>1134</v>
      </c>
      <c r="O175" s="1595"/>
      <c r="P175" s="101"/>
      <c r="Q175" s="695"/>
      <c r="R175" s="1066"/>
      <c r="S175" s="2160"/>
    </row>
    <row r="176" spans="1:23" s="1" customFormat="1" ht="27" customHeight="1" x14ac:dyDescent="0.2">
      <c r="A176" s="1575"/>
      <c r="B176" s="1577"/>
      <c r="C176" s="78"/>
      <c r="D176" s="2046"/>
      <c r="E176" s="2048"/>
      <c r="F176" s="1571"/>
      <c r="G176" s="172" t="s">
        <v>94</v>
      </c>
      <c r="H176" s="1516">
        <v>830.5</v>
      </c>
      <c r="I176" s="1515">
        <v>830.5</v>
      </c>
      <c r="J176" s="1517"/>
      <c r="K176" s="1514"/>
      <c r="L176" s="1515"/>
      <c r="M176" s="1552"/>
      <c r="N176" s="1667"/>
      <c r="O176" s="1595"/>
      <c r="P176" s="101"/>
      <c r="Q176" s="695"/>
      <c r="R176" s="1066"/>
      <c r="S176" s="2066"/>
    </row>
    <row r="177" spans="1:26" s="1" customFormat="1" ht="27" customHeight="1" x14ac:dyDescent="0.2">
      <c r="A177" s="1575"/>
      <c r="B177" s="1577"/>
      <c r="C177" s="78"/>
      <c r="D177" s="2046"/>
      <c r="E177" s="2048"/>
      <c r="F177" s="1571"/>
      <c r="G177" s="12" t="s">
        <v>37</v>
      </c>
      <c r="H177" s="318">
        <v>6.6</v>
      </c>
      <c r="I177" s="319">
        <v>6.6</v>
      </c>
      <c r="J177" s="450"/>
      <c r="K177" s="318">
        <v>6.6</v>
      </c>
      <c r="L177" s="319">
        <v>6.6</v>
      </c>
      <c r="M177" s="442"/>
      <c r="N177" s="1668">
        <v>6.6</v>
      </c>
      <c r="O177" s="1595"/>
      <c r="P177" s="101"/>
      <c r="Q177" s="695"/>
      <c r="R177" s="1066"/>
      <c r="S177" s="2050"/>
    </row>
    <row r="178" spans="1:26" s="1" customFormat="1" ht="21" customHeight="1" x14ac:dyDescent="0.2">
      <c r="A178" s="1575"/>
      <c r="B178" s="1577"/>
      <c r="C178" s="127"/>
      <c r="D178" s="2049" t="s">
        <v>71</v>
      </c>
      <c r="E178" s="2048"/>
      <c r="F178" s="1571"/>
      <c r="G178" s="709"/>
      <c r="H178" s="27"/>
      <c r="I178" s="238"/>
      <c r="J178" s="362"/>
      <c r="K178" s="27"/>
      <c r="L178" s="238"/>
      <c r="M178" s="224"/>
      <c r="N178" s="1669"/>
      <c r="O178" s="1190" t="s">
        <v>298</v>
      </c>
      <c r="P178" s="1412">
        <v>35</v>
      </c>
      <c r="Q178" s="1129">
        <v>32</v>
      </c>
      <c r="R178" s="1130">
        <v>30</v>
      </c>
      <c r="S178" s="1130"/>
      <c r="X178" s="68"/>
    </row>
    <row r="179" spans="1:26" s="1" customFormat="1" ht="21" customHeight="1" x14ac:dyDescent="0.2">
      <c r="A179" s="1575"/>
      <c r="B179" s="1577"/>
      <c r="C179" s="202"/>
      <c r="D179" s="2050"/>
      <c r="E179" s="1289"/>
      <c r="F179" s="1571"/>
      <c r="G179" s="709"/>
      <c r="H179" s="27"/>
      <c r="I179" s="238"/>
      <c r="J179" s="362"/>
      <c r="K179" s="27"/>
      <c r="L179" s="238"/>
      <c r="M179" s="224"/>
      <c r="N179" s="1669"/>
      <c r="O179" s="1290"/>
      <c r="P179" s="1413"/>
      <c r="Q179" s="1191"/>
      <c r="R179" s="1168"/>
      <c r="S179" s="1168"/>
      <c r="Z179" s="68"/>
    </row>
    <row r="180" spans="1:26" s="1" customFormat="1" ht="33.75" customHeight="1" x14ac:dyDescent="0.2">
      <c r="A180" s="1575"/>
      <c r="B180" s="1577"/>
      <c r="C180" s="78"/>
      <c r="D180" s="2049" t="s">
        <v>72</v>
      </c>
      <c r="E180" s="345"/>
      <c r="F180" s="1571"/>
      <c r="G180" s="709"/>
      <c r="H180" s="27"/>
      <c r="I180" s="238"/>
      <c r="J180" s="362"/>
      <c r="K180" s="27"/>
      <c r="L180" s="238"/>
      <c r="M180" s="224"/>
      <c r="N180" s="1669"/>
      <c r="O180" s="2051" t="s">
        <v>108</v>
      </c>
      <c r="P180" s="135">
        <v>240</v>
      </c>
      <c r="Q180" s="1129">
        <v>250</v>
      </c>
      <c r="R180" s="1130">
        <v>260</v>
      </c>
      <c r="S180" s="1130"/>
      <c r="X180" s="68"/>
    </row>
    <row r="181" spans="1:26" s="1" customFormat="1" ht="33.75" customHeight="1" x14ac:dyDescent="0.2">
      <c r="A181" s="1575"/>
      <c r="B181" s="1577"/>
      <c r="C181" s="78"/>
      <c r="D181" s="2050"/>
      <c r="E181" s="159"/>
      <c r="F181" s="1571"/>
      <c r="G181" s="709"/>
      <c r="H181" s="27"/>
      <c r="I181" s="238"/>
      <c r="J181" s="362"/>
      <c r="K181" s="27"/>
      <c r="L181" s="238"/>
      <c r="M181" s="224"/>
      <c r="N181" s="1669"/>
      <c r="O181" s="2052"/>
      <c r="P181" s="136"/>
      <c r="Q181" s="1191"/>
      <c r="R181" s="1168"/>
      <c r="S181" s="1168"/>
      <c r="X181" s="68"/>
    </row>
    <row r="182" spans="1:26" s="1" customFormat="1" ht="28.5" customHeight="1" x14ac:dyDescent="0.2">
      <c r="A182" s="1575"/>
      <c r="B182" s="1577"/>
      <c r="C182" s="78"/>
      <c r="D182" s="2049" t="s">
        <v>73</v>
      </c>
      <c r="E182" s="159"/>
      <c r="F182" s="1571"/>
      <c r="G182" s="709"/>
      <c r="H182" s="27"/>
      <c r="I182" s="238"/>
      <c r="J182" s="362"/>
      <c r="K182" s="27"/>
      <c r="L182" s="238"/>
      <c r="M182" s="224"/>
      <c r="N182" s="1669"/>
      <c r="O182" s="2051" t="s">
        <v>109</v>
      </c>
      <c r="P182" s="135">
        <v>60</v>
      </c>
      <c r="Q182" s="1129">
        <v>60</v>
      </c>
      <c r="R182" s="1130">
        <v>60</v>
      </c>
      <c r="S182" s="1130"/>
      <c r="U182" s="68"/>
    </row>
    <row r="183" spans="1:26" s="1" customFormat="1" ht="28.5" customHeight="1" x14ac:dyDescent="0.2">
      <c r="A183" s="1575"/>
      <c r="B183" s="1577"/>
      <c r="C183" s="78"/>
      <c r="D183" s="2050"/>
      <c r="E183" s="159"/>
      <c r="F183" s="1571"/>
      <c r="G183" s="709"/>
      <c r="H183" s="27"/>
      <c r="I183" s="238"/>
      <c r="J183" s="362"/>
      <c r="K183" s="27"/>
      <c r="L183" s="238"/>
      <c r="M183" s="224"/>
      <c r="N183" s="1669"/>
      <c r="O183" s="2065"/>
      <c r="P183" s="136"/>
      <c r="Q183" s="1191"/>
      <c r="R183" s="1168"/>
      <c r="S183" s="1168"/>
      <c r="U183" s="68"/>
    </row>
    <row r="184" spans="1:26" s="1" customFormat="1" ht="21" customHeight="1" x14ac:dyDescent="0.2">
      <c r="A184" s="1575"/>
      <c r="B184" s="1577"/>
      <c r="C184" s="78"/>
      <c r="D184" s="2049" t="s">
        <v>74</v>
      </c>
      <c r="E184" s="159"/>
      <c r="F184" s="1571"/>
      <c r="G184" s="709"/>
      <c r="H184" s="27"/>
      <c r="I184" s="238"/>
      <c r="J184" s="362"/>
      <c r="K184" s="27"/>
      <c r="L184" s="238"/>
      <c r="M184" s="224"/>
      <c r="N184" s="1669"/>
      <c r="O184" s="2051" t="s">
        <v>75</v>
      </c>
      <c r="P184" s="135">
        <v>94</v>
      </c>
      <c r="Q184" s="1129">
        <v>95</v>
      </c>
      <c r="R184" s="1130">
        <v>95</v>
      </c>
      <c r="S184" s="1130"/>
    </row>
    <row r="185" spans="1:26" s="1" customFormat="1" ht="21" customHeight="1" x14ac:dyDescent="0.2">
      <c r="A185" s="1575"/>
      <c r="B185" s="1577"/>
      <c r="C185" s="202"/>
      <c r="D185" s="2050"/>
      <c r="E185" s="159"/>
      <c r="F185" s="1571"/>
      <c r="G185" s="709"/>
      <c r="H185" s="27"/>
      <c r="I185" s="238"/>
      <c r="J185" s="362"/>
      <c r="K185" s="27"/>
      <c r="L185" s="238"/>
      <c r="M185" s="224"/>
      <c r="N185" s="1669"/>
      <c r="O185" s="2065"/>
      <c r="P185" s="136"/>
      <c r="Q185" s="1191"/>
      <c r="R185" s="1168"/>
      <c r="S185" s="1168"/>
    </row>
    <row r="186" spans="1:26" s="1" customFormat="1" ht="55.5" customHeight="1" x14ac:dyDescent="0.2">
      <c r="A186" s="1575"/>
      <c r="B186" s="1577"/>
      <c r="C186" s="127"/>
      <c r="D186" s="394" t="s">
        <v>76</v>
      </c>
      <c r="E186" s="345"/>
      <c r="F186" s="1571"/>
      <c r="G186" s="709"/>
      <c r="H186" s="27"/>
      <c r="I186" s="238"/>
      <c r="J186" s="362"/>
      <c r="K186" s="27"/>
      <c r="L186" s="238"/>
      <c r="M186" s="224"/>
      <c r="N186" s="1669"/>
      <c r="O186" s="1031" t="s">
        <v>224</v>
      </c>
      <c r="P186" s="102">
        <v>12</v>
      </c>
      <c r="Q186" s="1085">
        <v>12</v>
      </c>
      <c r="R186" s="1078">
        <v>12</v>
      </c>
      <c r="S186" s="1078"/>
    </row>
    <row r="187" spans="1:26" s="1" customFormat="1" ht="22.5" customHeight="1" x14ac:dyDescent="0.2">
      <c r="A187" s="1575"/>
      <c r="B187" s="1577"/>
      <c r="C187" s="78"/>
      <c r="D187" s="2066" t="s">
        <v>77</v>
      </c>
      <c r="E187" s="159"/>
      <c r="F187" s="1571"/>
      <c r="G187" s="709"/>
      <c r="H187" s="27"/>
      <c r="I187" s="238"/>
      <c r="J187" s="362"/>
      <c r="K187" s="27"/>
      <c r="L187" s="238"/>
      <c r="M187" s="224"/>
      <c r="N187" s="1669"/>
      <c r="O187" s="2052" t="s">
        <v>78</v>
      </c>
      <c r="P187" s="136">
        <v>100</v>
      </c>
      <c r="Q187" s="1191">
        <v>100</v>
      </c>
      <c r="R187" s="1168">
        <v>100</v>
      </c>
      <c r="S187" s="1168"/>
    </row>
    <row r="188" spans="1:26" s="1" customFormat="1" ht="22.5" customHeight="1" x14ac:dyDescent="0.2">
      <c r="A188" s="579"/>
      <c r="B188" s="1577"/>
      <c r="C188" s="78"/>
      <c r="D188" s="2066"/>
      <c r="E188" s="159"/>
      <c r="F188" s="1571"/>
      <c r="G188" s="709"/>
      <c r="H188" s="27"/>
      <c r="I188" s="238"/>
      <c r="J188" s="362"/>
      <c r="K188" s="27"/>
      <c r="L188" s="238"/>
      <c r="M188" s="224"/>
      <c r="N188" s="1669"/>
      <c r="O188" s="2052"/>
      <c r="P188" s="136"/>
      <c r="Q188" s="1191"/>
      <c r="R188" s="1168"/>
      <c r="S188" s="1168"/>
    </row>
    <row r="189" spans="1:26" s="1" customFormat="1" ht="13.5" customHeight="1" thickBot="1" x14ac:dyDescent="0.25">
      <c r="A189" s="580" t="s">
        <v>131</v>
      </c>
      <c r="B189" s="1588"/>
      <c r="C189" s="110"/>
      <c r="D189" s="2067"/>
      <c r="E189" s="160"/>
      <c r="F189" s="1573"/>
      <c r="G189" s="367" t="s">
        <v>26</v>
      </c>
      <c r="H189" s="30">
        <f>SUM(H175:H187)</f>
        <v>1933.3999999999999</v>
      </c>
      <c r="I189" s="237">
        <f>SUM(I175:I187)</f>
        <v>1933.3999999999999</v>
      </c>
      <c r="J189" s="381">
        <f>SUM(J175:J187)</f>
        <v>0</v>
      </c>
      <c r="K189" s="30">
        <f t="shared" ref="K189:M189" si="22">SUM(K175:K187)</f>
        <v>1129.5999999999999</v>
      </c>
      <c r="L189" s="237">
        <f t="shared" ref="L189" si="23">SUM(L175:L187)</f>
        <v>1129.5999999999999</v>
      </c>
      <c r="M189" s="223">
        <f t="shared" si="22"/>
        <v>0</v>
      </c>
      <c r="N189" s="1670">
        <f>SUM(N175:N187)</f>
        <v>1140.5999999999999</v>
      </c>
      <c r="O189" s="2068"/>
      <c r="P189" s="373"/>
      <c r="Q189" s="1192"/>
      <c r="R189" s="1193"/>
      <c r="S189" s="1193"/>
    </row>
    <row r="190" spans="1:26" s="1" customFormat="1" ht="52.5" customHeight="1" x14ac:dyDescent="0.2">
      <c r="A190" s="1574" t="s">
        <v>15</v>
      </c>
      <c r="B190" s="1576" t="s">
        <v>41</v>
      </c>
      <c r="C190" s="1589" t="s">
        <v>39</v>
      </c>
      <c r="D190" s="72" t="s">
        <v>79</v>
      </c>
      <c r="E190" s="158"/>
      <c r="F190" s="73"/>
      <c r="G190" s="193"/>
      <c r="H190" s="50"/>
      <c r="I190" s="278"/>
      <c r="J190" s="338"/>
      <c r="K190" s="50"/>
      <c r="L190" s="278"/>
      <c r="M190" s="275"/>
      <c r="N190" s="1662"/>
      <c r="O190" s="192"/>
      <c r="P190" s="1608"/>
      <c r="Q190" s="1605"/>
      <c r="R190" s="1072"/>
      <c r="S190" s="1072"/>
    </row>
    <row r="191" spans="1:26" s="1" customFormat="1" ht="27.75" customHeight="1" x14ac:dyDescent="0.2">
      <c r="A191" s="1575"/>
      <c r="B191" s="1577"/>
      <c r="C191" s="1590"/>
      <c r="D191" s="2055" t="s">
        <v>160</v>
      </c>
      <c r="E191" s="345"/>
      <c r="F191" s="73">
        <v>1</v>
      </c>
      <c r="G191" s="369" t="s">
        <v>37</v>
      </c>
      <c r="H191" s="70">
        <v>50</v>
      </c>
      <c r="I191" s="279">
        <v>50</v>
      </c>
      <c r="J191" s="339"/>
      <c r="K191" s="70"/>
      <c r="L191" s="279"/>
      <c r="M191" s="276"/>
      <c r="N191" s="1665"/>
      <c r="O191" s="1599" t="s">
        <v>243</v>
      </c>
      <c r="P191" s="1194">
        <v>1</v>
      </c>
      <c r="Q191" s="75"/>
      <c r="R191" s="1075"/>
      <c r="S191" s="1075"/>
    </row>
    <row r="192" spans="1:26" s="1" customFormat="1" ht="15" customHeight="1" thickBot="1" x14ac:dyDescent="0.25">
      <c r="A192" s="1575"/>
      <c r="B192" s="1577"/>
      <c r="C192" s="1590"/>
      <c r="D192" s="1908"/>
      <c r="E192" s="157"/>
      <c r="F192" s="114"/>
      <c r="G192" s="370" t="s">
        <v>26</v>
      </c>
      <c r="H192" s="16">
        <f>SUM(H191:H191)</f>
        <v>50</v>
      </c>
      <c r="I192" s="232">
        <f>SUM(I191:I191)</f>
        <v>50</v>
      </c>
      <c r="J192" s="383"/>
      <c r="K192" s="16">
        <f>SUM(K191:K191)</f>
        <v>0</v>
      </c>
      <c r="L192" s="232">
        <f>SUM(L191:L191)</f>
        <v>0</v>
      </c>
      <c r="M192" s="219">
        <f>SUM(M191:M191)</f>
        <v>0</v>
      </c>
      <c r="N192" s="1664"/>
      <c r="O192" s="1619"/>
      <c r="P192" s="1411"/>
      <c r="Q192" s="1195"/>
      <c r="R192" s="1196"/>
      <c r="S192" s="393"/>
    </row>
    <row r="193" spans="1:21" s="2" customFormat="1" ht="16.5" customHeight="1" thickBot="1" x14ac:dyDescent="0.3">
      <c r="A193" s="577" t="s">
        <v>15</v>
      </c>
      <c r="B193" s="5" t="s">
        <v>41</v>
      </c>
      <c r="C193" s="2034" t="s">
        <v>43</v>
      </c>
      <c r="D193" s="2034"/>
      <c r="E193" s="2034"/>
      <c r="F193" s="2034"/>
      <c r="G193" s="2034"/>
      <c r="H193" s="85">
        <f t="shared" ref="H193:N193" si="24">+H192+H189+H174</f>
        <v>4694.7999999999993</v>
      </c>
      <c r="I193" s="282">
        <f t="shared" si="24"/>
        <v>4694.7999999999993</v>
      </c>
      <c r="J193" s="1262">
        <f t="shared" si="24"/>
        <v>0</v>
      </c>
      <c r="K193" s="85">
        <f t="shared" si="24"/>
        <v>1580.1999999999998</v>
      </c>
      <c r="L193" s="282">
        <f t="shared" si="24"/>
        <v>1580.1999999999998</v>
      </c>
      <c r="M193" s="1628">
        <f t="shared" si="24"/>
        <v>0</v>
      </c>
      <c r="N193" s="1671">
        <f t="shared" si="24"/>
        <v>1140.5999999999999</v>
      </c>
      <c r="O193" s="1965"/>
      <c r="P193" s="1966"/>
      <c r="Q193" s="1966"/>
      <c r="R193" s="1966"/>
      <c r="S193" s="1967"/>
    </row>
    <row r="194" spans="1:21" s="1" customFormat="1" ht="16.5" customHeight="1" thickBot="1" x14ac:dyDescent="0.25">
      <c r="A194" s="1587" t="s">
        <v>15</v>
      </c>
      <c r="B194" s="584"/>
      <c r="C194" s="2056" t="s">
        <v>80</v>
      </c>
      <c r="D194" s="2056"/>
      <c r="E194" s="2056"/>
      <c r="F194" s="2056"/>
      <c r="G194" s="2056"/>
      <c r="H194" s="590">
        <f t="shared" ref="H194:N194" si="25">H193+H163+H145+H50</f>
        <v>50529.7</v>
      </c>
      <c r="I194" s="591">
        <f t="shared" si="25"/>
        <v>50225.099999999991</v>
      </c>
      <c r="J194" s="1723">
        <f t="shared" si="25"/>
        <v>-304.59999999999997</v>
      </c>
      <c r="K194" s="590">
        <f t="shared" si="25"/>
        <v>45595.799999999996</v>
      </c>
      <c r="L194" s="591">
        <f t="shared" si="25"/>
        <v>45713.2</v>
      </c>
      <c r="M194" s="585">
        <f t="shared" si="25"/>
        <v>117.4</v>
      </c>
      <c r="N194" s="1672">
        <f t="shared" si="25"/>
        <v>45742.5</v>
      </c>
      <c r="O194" s="2057"/>
      <c r="P194" s="2058"/>
      <c r="Q194" s="2058"/>
      <c r="R194" s="2058"/>
      <c r="S194" s="2059"/>
    </row>
    <row r="195" spans="1:21" s="2" customFormat="1" ht="16.5" customHeight="1" thickBot="1" x14ac:dyDescent="0.3">
      <c r="A195" s="586" t="s">
        <v>81</v>
      </c>
      <c r="B195" s="2060" t="s">
        <v>82</v>
      </c>
      <c r="C195" s="2061"/>
      <c r="D195" s="2061"/>
      <c r="E195" s="2061"/>
      <c r="F195" s="2061"/>
      <c r="G195" s="2061"/>
      <c r="H195" s="593">
        <f t="shared" ref="H195:N195" si="26">H194</f>
        <v>50529.7</v>
      </c>
      <c r="I195" s="594">
        <f t="shared" ref="I195" si="27">I194</f>
        <v>50225.099999999991</v>
      </c>
      <c r="J195" s="1724">
        <f t="shared" si="26"/>
        <v>-304.59999999999997</v>
      </c>
      <c r="K195" s="593">
        <f t="shared" si="26"/>
        <v>45595.799999999996</v>
      </c>
      <c r="L195" s="594">
        <f t="shared" ref="L195:M195" si="28">L194</f>
        <v>45713.2</v>
      </c>
      <c r="M195" s="587">
        <f t="shared" si="28"/>
        <v>117.4</v>
      </c>
      <c r="N195" s="1673">
        <f t="shared" si="26"/>
        <v>45742.5</v>
      </c>
      <c r="O195" s="2062"/>
      <c r="P195" s="2063"/>
      <c r="Q195" s="2063"/>
      <c r="R195" s="2063"/>
      <c r="S195" s="2064"/>
    </row>
    <row r="196" spans="1:21" s="68" customFormat="1" ht="21.75" customHeight="1" thickBot="1" x14ac:dyDescent="0.25">
      <c r="A196" s="2074" t="s">
        <v>83</v>
      </c>
      <c r="B196" s="2074"/>
      <c r="C196" s="2074"/>
      <c r="D196" s="2074"/>
      <c r="E196" s="2074"/>
      <c r="F196" s="2074"/>
      <c r="G196" s="2074"/>
      <c r="H196" s="2074"/>
      <c r="I196" s="2074"/>
      <c r="J196" s="2074"/>
      <c r="K196" s="2074"/>
      <c r="L196" s="2074"/>
      <c r="M196" s="2074"/>
      <c r="N196" s="2074"/>
      <c r="O196" s="86"/>
      <c r="P196" s="166"/>
      <c r="Q196" s="166"/>
      <c r="R196" s="166"/>
      <c r="S196" s="166"/>
    </row>
    <row r="197" spans="1:21" s="45" customFormat="1" ht="68.25" customHeight="1" thickBot="1" x14ac:dyDescent="0.3">
      <c r="A197" s="2075" t="s">
        <v>84</v>
      </c>
      <c r="B197" s="2076"/>
      <c r="C197" s="2076"/>
      <c r="D197" s="2076"/>
      <c r="E197" s="2076"/>
      <c r="F197" s="2076"/>
      <c r="G197" s="2077"/>
      <c r="H197" s="1449" t="s">
        <v>249</v>
      </c>
      <c r="I197" s="1462" t="s">
        <v>250</v>
      </c>
      <c r="J197" s="1453" t="s">
        <v>162</v>
      </c>
      <c r="K197" s="1649" t="s">
        <v>185</v>
      </c>
      <c r="L197" s="1462" t="s">
        <v>250</v>
      </c>
      <c r="M197" s="1453" t="s">
        <v>162</v>
      </c>
      <c r="N197" s="1650" t="s">
        <v>301</v>
      </c>
      <c r="O197" s="1562"/>
      <c r="P197" s="2078"/>
      <c r="Q197" s="2078"/>
      <c r="R197" s="2078"/>
      <c r="S197" s="2078"/>
      <c r="U197" s="48"/>
    </row>
    <row r="198" spans="1:21" s="2" customFormat="1" ht="15.75" customHeight="1" x14ac:dyDescent="0.25">
      <c r="A198" s="2142" t="s">
        <v>85</v>
      </c>
      <c r="B198" s="2143"/>
      <c r="C198" s="2143"/>
      <c r="D198" s="2143"/>
      <c r="E198" s="2143"/>
      <c r="F198" s="2143"/>
      <c r="G198" s="2144"/>
      <c r="H198" s="996">
        <f>+H199+H206+H209+H208+H210+H207</f>
        <v>23215.5</v>
      </c>
      <c r="I198" s="1523">
        <f>+I199+I206+I209+I208+I210+I207</f>
        <v>22883.600000000002</v>
      </c>
      <c r="J198" s="1523">
        <f>+J199+J206+J209+J208+J210+J207</f>
        <v>-331.90000000000009</v>
      </c>
      <c r="K198" s="996">
        <f t="shared" ref="K198:N198" si="29">+K199+K206+K209+K208+K210</f>
        <v>18634.599999999999</v>
      </c>
      <c r="L198" s="995">
        <f t="shared" ref="L198:M198" si="30">+L199+L206+L209+L208+L210</f>
        <v>18752</v>
      </c>
      <c r="M198" s="1629">
        <f t="shared" si="30"/>
        <v>117.3999999999993</v>
      </c>
      <c r="N198" s="1651">
        <f t="shared" si="29"/>
        <v>18778.300000000003</v>
      </c>
      <c r="O198" s="1553"/>
      <c r="P198" s="2082"/>
      <c r="Q198" s="2082"/>
      <c r="R198" s="2082"/>
      <c r="S198" s="2082"/>
    </row>
    <row r="199" spans="1:21" s="2" customFormat="1" ht="15.75" customHeight="1" x14ac:dyDescent="0.25">
      <c r="A199" s="2150" t="s">
        <v>338</v>
      </c>
      <c r="B199" s="2151"/>
      <c r="C199" s="2151"/>
      <c r="D199" s="2151"/>
      <c r="E199" s="2151"/>
      <c r="F199" s="2151"/>
      <c r="G199" s="2152"/>
      <c r="H199" s="1518">
        <f>SUM(H200:H205)</f>
        <v>20476.5</v>
      </c>
      <c r="I199" s="1513">
        <f t="shared" ref="I199:J199" si="31">SUM(I200:I205)</f>
        <v>20144.600000000002</v>
      </c>
      <c r="J199" s="1630">
        <f t="shared" si="31"/>
        <v>-331.90000000000009</v>
      </c>
      <c r="K199" s="1518">
        <f t="shared" ref="K199:N199" si="32">SUM(K200:K205)</f>
        <v>18557.099999999999</v>
      </c>
      <c r="L199" s="1513">
        <f t="shared" ref="L199" si="33">SUM(L200:L205)</f>
        <v>18674.5</v>
      </c>
      <c r="M199" s="1630">
        <f>SUM(M200:M205)</f>
        <v>117.3999999999993</v>
      </c>
      <c r="N199" s="1652">
        <f t="shared" si="32"/>
        <v>18778.300000000003</v>
      </c>
      <c r="O199" s="1553"/>
      <c r="P199" s="1553"/>
      <c r="Q199" s="1553"/>
      <c r="R199" s="1553"/>
      <c r="S199" s="1553"/>
    </row>
    <row r="200" spans="1:21" s="2" customFormat="1" ht="15.75" customHeight="1" x14ac:dyDescent="0.25">
      <c r="A200" s="2026" t="s">
        <v>86</v>
      </c>
      <c r="B200" s="2083"/>
      <c r="C200" s="2083"/>
      <c r="D200" s="2083"/>
      <c r="E200" s="2083"/>
      <c r="F200" s="2083"/>
      <c r="G200" s="2084"/>
      <c r="H200" s="1295">
        <f>SUMIF(G13:G191,"sb",H13:H191)</f>
        <v>10746.5</v>
      </c>
      <c r="I200" s="1126">
        <f>SUMIF(G13:G191,"sb",I13:I191)</f>
        <v>10532</v>
      </c>
      <c r="J200" s="1287">
        <f>+I200-H200</f>
        <v>-214.5</v>
      </c>
      <c r="K200" s="1295">
        <f>SUMIF(G13:G189,"sb",K13:K189)</f>
        <v>10242.799999999999</v>
      </c>
      <c r="L200" s="1126">
        <f>SUMIF(G13:G189,"sb",L13:L189)</f>
        <v>10242.799999999999</v>
      </c>
      <c r="M200" s="1353">
        <f>SUMIF(H13:H189,"sb",M13:M189)</f>
        <v>0</v>
      </c>
      <c r="N200" s="1653">
        <f>SUMIF(G13:G189,"sb",N13:N189)</f>
        <v>11042.200000000003</v>
      </c>
      <c r="O200" s="1563"/>
      <c r="P200" s="2085"/>
      <c r="Q200" s="2085"/>
      <c r="R200" s="2085"/>
      <c r="S200" s="2085"/>
    </row>
    <row r="201" spans="1:21" s="2" customFormat="1" ht="27.75" customHeight="1" x14ac:dyDescent="0.25">
      <c r="A201" s="2072" t="s">
        <v>309</v>
      </c>
      <c r="B201" s="2073"/>
      <c r="C201" s="2073"/>
      <c r="D201" s="2073"/>
      <c r="E201" s="2073"/>
      <c r="F201" s="2073"/>
      <c r="G201" s="2073"/>
      <c r="H201" s="307">
        <f>SUMIF(G13:G191,"sb(f)",H13:H191)</f>
        <v>300</v>
      </c>
      <c r="I201" s="285">
        <f>SUMIF(G13:G191,"sb(f)",I13:I191)</f>
        <v>300</v>
      </c>
      <c r="J201" s="1284">
        <f t="shared" ref="J201:J209" si="34">+I201-H201</f>
        <v>0</v>
      </c>
      <c r="K201" s="307">
        <f>SUMIF(G14:G192,"sb(f)",K14:K192)</f>
        <v>0</v>
      </c>
      <c r="L201" s="285">
        <f>SUMIF(G14:G192,"sb(f)",L14:L192)</f>
        <v>0</v>
      </c>
      <c r="M201" s="283">
        <f>SUMIF(H14:H192,"sb(f)",M14:M192)</f>
        <v>0</v>
      </c>
      <c r="N201" s="1654">
        <f>SUMIF(G14:G192,"sb(f)",N14:N192)</f>
        <v>0</v>
      </c>
      <c r="O201" s="1563"/>
      <c r="P201" s="1563"/>
      <c r="Q201" s="1563"/>
      <c r="R201" s="1563"/>
      <c r="S201" s="1563"/>
    </row>
    <row r="202" spans="1:21" s="2" customFormat="1" ht="30" customHeight="1" x14ac:dyDescent="0.25">
      <c r="A202" s="2072" t="s">
        <v>244</v>
      </c>
      <c r="B202" s="2073"/>
      <c r="C202" s="2073"/>
      <c r="D202" s="2073"/>
      <c r="E202" s="2073"/>
      <c r="F202" s="2073"/>
      <c r="G202" s="2073"/>
      <c r="H202" s="307">
        <f>SUMIF(G13:G191,"sb(es)",H13:H191)</f>
        <v>2836.2</v>
      </c>
      <c r="I202" s="285">
        <f>SUMIF(G13:G191,"sb(es)",I13:I191)</f>
        <v>2755.1</v>
      </c>
      <c r="J202" s="1284">
        <f t="shared" si="34"/>
        <v>-81.099999999999909</v>
      </c>
      <c r="K202" s="307">
        <f>SUMIF(G18:G193,"sb(es)",K18:K193)</f>
        <v>626</v>
      </c>
      <c r="L202" s="285">
        <f>SUMIF(G18:G193,"sb(es)",L18:L193)</f>
        <v>707.1</v>
      </c>
      <c r="M202" s="283">
        <f>+L202-K202</f>
        <v>81.100000000000023</v>
      </c>
      <c r="N202" s="1654">
        <f>SUMIF(G18:G193,"sb(es)",N18:N193)</f>
        <v>91.5</v>
      </c>
      <c r="O202" s="1561"/>
      <c r="P202" s="1561"/>
      <c r="Q202" s="1561"/>
      <c r="R202" s="1561"/>
      <c r="S202" s="1561"/>
    </row>
    <row r="203" spans="1:21" s="2" customFormat="1" ht="30.75" customHeight="1" x14ac:dyDescent="0.25">
      <c r="A203" s="2072" t="s">
        <v>227</v>
      </c>
      <c r="B203" s="2073"/>
      <c r="C203" s="2073"/>
      <c r="D203" s="2073"/>
      <c r="E203" s="2073"/>
      <c r="F203" s="2073"/>
      <c r="G203" s="2073"/>
      <c r="H203" s="307">
        <f>SUMIF(G13:G191,"SB(esa)",H13:H191)</f>
        <v>40.6</v>
      </c>
      <c r="I203" s="285">
        <f>SUMIF(G13:G191,"SB(esa)",I13:I191)</f>
        <v>40.6</v>
      </c>
      <c r="J203" s="1284">
        <f t="shared" si="34"/>
        <v>0</v>
      </c>
      <c r="K203" s="307">
        <f>SUMIF(G15:G192,"SB(esa)",K15:K192)</f>
        <v>0</v>
      </c>
      <c r="L203" s="285">
        <f>SUMIF(G15:G192,"SB(esa)",L15:L192)</f>
        <v>0</v>
      </c>
      <c r="M203" s="283">
        <f>SUMIF(H15:H192,"SB(esa)",M15:M192)</f>
        <v>0</v>
      </c>
      <c r="N203" s="1654">
        <f>SUMIF(G15:G192,"SB(esa)",N15:N192)</f>
        <v>0</v>
      </c>
      <c r="O203" s="1561"/>
      <c r="P203" s="1561"/>
      <c r="Q203" s="1561"/>
      <c r="R203" s="1561"/>
      <c r="S203" s="1561"/>
    </row>
    <row r="204" spans="1:21" s="2" customFormat="1" ht="15.75" customHeight="1" x14ac:dyDescent="0.25">
      <c r="A204" s="2106" t="s">
        <v>87</v>
      </c>
      <c r="B204" s="2107"/>
      <c r="C204" s="2107"/>
      <c r="D204" s="2107"/>
      <c r="E204" s="2107"/>
      <c r="F204" s="2107"/>
      <c r="G204" s="2108"/>
      <c r="H204" s="827">
        <f>SUMIF(G13:G191,"sb(sp)",H13:H191)</f>
        <v>1743.1999999999998</v>
      </c>
      <c r="I204" s="837">
        <f>SUMIF(G13:G191,"sb(sp)",I13:I191)</f>
        <v>1743.1999999999998</v>
      </c>
      <c r="J204" s="1284">
        <f t="shared" si="34"/>
        <v>0</v>
      </c>
      <c r="K204" s="307">
        <f>SUMIF(G13:G189,"sb(sp)",K13:K189)</f>
        <v>1782.9</v>
      </c>
      <c r="L204" s="285">
        <f>SUMIF(G13:G189,"sb(sp)",L13:L189)</f>
        <v>1782.9</v>
      </c>
      <c r="M204" s="283">
        <f>SUMIF(H13:H189,"sb(sp)",M13:M189)</f>
        <v>0</v>
      </c>
      <c r="N204" s="1654">
        <f>SUMIF(G13:G189,"sb(sp)",N13:N189)</f>
        <v>1803.3</v>
      </c>
      <c r="O204" s="1563"/>
      <c r="P204" s="2111"/>
      <c r="Q204" s="2111"/>
      <c r="R204" s="2111"/>
      <c r="S204" s="2111"/>
    </row>
    <row r="205" spans="1:21" s="2" customFormat="1" ht="29.25" customHeight="1" x14ac:dyDescent="0.25">
      <c r="A205" s="1875" t="s">
        <v>88</v>
      </c>
      <c r="B205" s="2112"/>
      <c r="C205" s="2112"/>
      <c r="D205" s="2112"/>
      <c r="E205" s="2112"/>
      <c r="F205" s="2112"/>
      <c r="G205" s="2113"/>
      <c r="H205" s="308">
        <f>SUMIF(G13:G191,"sb(vb)",H13:H191)</f>
        <v>4810.0000000000009</v>
      </c>
      <c r="I205" s="914">
        <f>SUMIF(G13:G191,"sb(vb)",I13:I191)</f>
        <v>4773.7000000000007</v>
      </c>
      <c r="J205" s="1284">
        <f t="shared" si="34"/>
        <v>-36.300000000000182</v>
      </c>
      <c r="K205" s="308">
        <f>SUMIF(G13:G189,"sb(vb)",K13:K189)</f>
        <v>5905.4000000000005</v>
      </c>
      <c r="L205" s="914">
        <f>SUMIF(G13:G189,"sb(vb)",L13:L189)</f>
        <v>5941.7</v>
      </c>
      <c r="M205" s="1631">
        <f>+L205-K205</f>
        <v>36.299999999999272</v>
      </c>
      <c r="N205" s="1655">
        <f>SUMIF(G13:G189,"sb(vb)",N13:N189)</f>
        <v>5841.3</v>
      </c>
      <c r="O205" s="1561"/>
      <c r="P205" s="2111"/>
      <c r="Q205" s="2111"/>
      <c r="R205" s="2111"/>
      <c r="S205" s="2111"/>
    </row>
    <row r="206" spans="1:21" s="2" customFormat="1" ht="15.75" customHeight="1" x14ac:dyDescent="0.25">
      <c r="A206" s="2089" t="s">
        <v>165</v>
      </c>
      <c r="B206" s="2090"/>
      <c r="C206" s="2090"/>
      <c r="D206" s="2090"/>
      <c r="E206" s="2090"/>
      <c r="F206" s="2090"/>
      <c r="G206" s="2091"/>
      <c r="H206" s="1511">
        <f>SUMIF(G13:G191,"sb(l)",H13:H191)</f>
        <v>926.5</v>
      </c>
      <c r="I206" s="1509">
        <f>SUMIF(G13:G191,"sb(l)",I13:I191)</f>
        <v>926.5</v>
      </c>
      <c r="J206" s="1519">
        <f t="shared" si="34"/>
        <v>0</v>
      </c>
      <c r="K206" s="1511"/>
      <c r="L206" s="1509"/>
      <c r="M206" s="1544"/>
      <c r="N206" s="1656"/>
      <c r="O206" s="1561"/>
      <c r="P206" s="1561"/>
      <c r="Q206" s="1561"/>
      <c r="R206" s="1561"/>
      <c r="S206" s="1561"/>
    </row>
    <row r="207" spans="1:21" s="2" customFormat="1" ht="15.75" customHeight="1" x14ac:dyDescent="0.25">
      <c r="A207" s="2069" t="s">
        <v>342</v>
      </c>
      <c r="B207" s="2070"/>
      <c r="C207" s="2070"/>
      <c r="D207" s="2070"/>
      <c r="E207" s="2070"/>
      <c r="F207" s="2070"/>
      <c r="G207" s="2092"/>
      <c r="H207" s="1511">
        <f>SUMIF(G13:G192,"sb(spl)",H13:H192)</f>
        <v>891.4</v>
      </c>
      <c r="I207" s="1509">
        <f>SUMIF(G14:G192,"sb(spl)",I14:I192)</f>
        <v>891.4</v>
      </c>
      <c r="J207" s="1544">
        <f>SUMIF(G14:G192,"sb(spl)",J14:J192)</f>
        <v>0</v>
      </c>
      <c r="K207" s="1511"/>
      <c r="L207" s="1509"/>
      <c r="M207" s="1544"/>
      <c r="N207" s="1656"/>
      <c r="O207" s="1561"/>
      <c r="P207" s="1561"/>
      <c r="Q207" s="1561"/>
      <c r="R207" s="1561"/>
      <c r="S207" s="1561"/>
    </row>
    <row r="208" spans="1:21" s="2" customFormat="1" ht="17.25" customHeight="1" x14ac:dyDescent="0.25">
      <c r="A208" s="2089" t="s">
        <v>336</v>
      </c>
      <c r="B208" s="2090"/>
      <c r="C208" s="2090"/>
      <c r="D208" s="2090"/>
      <c r="E208" s="2090"/>
      <c r="F208" s="2090"/>
      <c r="G208" s="2091"/>
      <c r="H208" s="1511">
        <f>SUMIF(G11:G189,"sb(vbl)",H11:H189)</f>
        <v>34.6</v>
      </c>
      <c r="I208" s="1509">
        <f>SUMIF(G11:G189,"sb(vbl)",I11:I189)</f>
        <v>34.6</v>
      </c>
      <c r="J208" s="1519">
        <f>+I208-H208</f>
        <v>0</v>
      </c>
      <c r="K208" s="1511"/>
      <c r="L208" s="1509"/>
      <c r="M208" s="1544"/>
      <c r="N208" s="1656"/>
      <c r="O208" s="1561"/>
      <c r="P208" s="1561"/>
      <c r="Q208" s="1561"/>
      <c r="R208" s="1561"/>
      <c r="S208" s="1561"/>
    </row>
    <row r="209" spans="1:25" s="2" customFormat="1" ht="29.25" customHeight="1" x14ac:dyDescent="0.25">
      <c r="A209" s="2069" t="s">
        <v>324</v>
      </c>
      <c r="B209" s="2070"/>
      <c r="C209" s="2070"/>
      <c r="D209" s="2070"/>
      <c r="E209" s="2070"/>
      <c r="F209" s="2070"/>
      <c r="G209" s="2092"/>
      <c r="H209" s="1511">
        <f>SUMIF(G13:G191,"sb(fl)",H13:H191)</f>
        <v>511.5</v>
      </c>
      <c r="I209" s="1509">
        <f>SUMIF(G14:G192,"sb(fl)",I14:I192)</f>
        <v>511.5</v>
      </c>
      <c r="J209" s="1519">
        <f t="shared" si="34"/>
        <v>0</v>
      </c>
      <c r="K209" s="1511">
        <f>SUMIF(G15:G193,"sb(fl)",K15:K193)</f>
        <v>77.5</v>
      </c>
      <c r="L209" s="1509">
        <f>SUMIF(G15:G193,"sb(fl)",L15:L193)</f>
        <v>77.5</v>
      </c>
      <c r="M209" s="1544">
        <f>SUMIF(H15:H193,"sb(fl)",M15:M193)</f>
        <v>0</v>
      </c>
      <c r="N209" s="1656">
        <f>SUMIF(G15:G193,"sb(fl)",N15:N193)</f>
        <v>0</v>
      </c>
      <c r="O209" s="1561"/>
      <c r="P209" s="1561"/>
      <c r="Q209" s="1561"/>
      <c r="R209" s="1561"/>
      <c r="S209" s="1561"/>
    </row>
    <row r="210" spans="1:25" s="2" customFormat="1" ht="29.25" customHeight="1" x14ac:dyDescent="0.25">
      <c r="A210" s="2093" t="s">
        <v>337</v>
      </c>
      <c r="B210" s="2094"/>
      <c r="C210" s="2094"/>
      <c r="D210" s="2094"/>
      <c r="E210" s="2094"/>
      <c r="F210" s="2094"/>
      <c r="G210" s="2095"/>
      <c r="H210" s="1520">
        <f>SUMIF(G13:G192,"sb(esl)",H13:H192)</f>
        <v>375</v>
      </c>
      <c r="I210" s="1521">
        <f>SUMIF(G14:G192,"sb(esl)",I14:I192)</f>
        <v>375</v>
      </c>
      <c r="J210" s="1522">
        <f>SUMIF(G14:G192,"sb(esl)",J14:J192)</f>
        <v>0</v>
      </c>
      <c r="K210" s="1520"/>
      <c r="L210" s="1521"/>
      <c r="M210" s="1522"/>
      <c r="N210" s="1657"/>
      <c r="O210" s="1561"/>
      <c r="P210" s="1561"/>
      <c r="Q210" s="1561"/>
      <c r="R210" s="1561"/>
      <c r="S210" s="1561"/>
    </row>
    <row r="211" spans="1:25" s="2" customFormat="1" ht="15.75" customHeight="1" x14ac:dyDescent="0.25">
      <c r="A211" s="2140" t="s">
        <v>89</v>
      </c>
      <c r="B211" s="2141"/>
      <c r="C211" s="2141"/>
      <c r="D211" s="2141"/>
      <c r="E211" s="2141"/>
      <c r="F211" s="2141"/>
      <c r="G211" s="2141"/>
      <c r="H211" s="1524">
        <f>SUM(H212:H214)</f>
        <v>27314.2</v>
      </c>
      <c r="I211" s="1525">
        <f>SUM(I212:I214)</f>
        <v>27341.5</v>
      </c>
      <c r="J211" s="1525">
        <f>SUM(J212:J214)</f>
        <v>27.299999999999272</v>
      </c>
      <c r="K211" s="1524">
        <f t="shared" ref="K211:N211" si="35">SUM(K212:K214)</f>
        <v>26961.199999999997</v>
      </c>
      <c r="L211" s="1525">
        <f t="shared" ref="L211:M211" si="36">SUM(L212:L214)</f>
        <v>26961.199999999997</v>
      </c>
      <c r="M211" s="1632">
        <f t="shared" si="36"/>
        <v>0</v>
      </c>
      <c r="N211" s="1658">
        <f t="shared" si="35"/>
        <v>26964.199999999997</v>
      </c>
      <c r="O211" s="1561"/>
      <c r="P211" s="1561"/>
      <c r="Q211" s="1561"/>
      <c r="R211" s="1561"/>
      <c r="S211" s="1561"/>
    </row>
    <row r="212" spans="1:25" s="2" customFormat="1" ht="15.75" customHeight="1" x14ac:dyDescent="0.25">
      <c r="A212" s="1876" t="s">
        <v>145</v>
      </c>
      <c r="B212" s="2109"/>
      <c r="C212" s="2109"/>
      <c r="D212" s="2109"/>
      <c r="E212" s="2109"/>
      <c r="F212" s="2109"/>
      <c r="G212" s="2110"/>
      <c r="H212" s="827">
        <f>SUMIF(G13:G191,"es",H13:H191)</f>
        <v>103.2</v>
      </c>
      <c r="I212" s="837">
        <f>SUMIF(G13:G191,"es",I13:I191)</f>
        <v>103.2</v>
      </c>
      <c r="J212" s="994"/>
      <c r="K212" s="827">
        <f>SUMIF(G13:G189,"es",K13:K189)</f>
        <v>0</v>
      </c>
      <c r="L212" s="837">
        <f>SUMIF(G13:G189,"es",L13:L189)</f>
        <v>0</v>
      </c>
      <c r="M212" s="994">
        <f>SUMIF(H13:H189,"es",M13:M189)</f>
        <v>0</v>
      </c>
      <c r="N212" s="1659">
        <f>SUMIF(G13:G189,"es",N13:N189)</f>
        <v>0</v>
      </c>
      <c r="O212" s="143"/>
      <c r="P212" s="2082"/>
      <c r="Q212" s="2082"/>
      <c r="R212" s="2082"/>
      <c r="S212" s="2082"/>
    </row>
    <row r="213" spans="1:25" s="2" customFormat="1" ht="15.75" customHeight="1" x14ac:dyDescent="0.25">
      <c r="A213" s="1876" t="s">
        <v>90</v>
      </c>
      <c r="B213" s="2109"/>
      <c r="C213" s="2109"/>
      <c r="D213" s="2109"/>
      <c r="E213" s="2109"/>
      <c r="F213" s="2109"/>
      <c r="G213" s="2110"/>
      <c r="H213" s="827">
        <f>SUMIF(G13:G191,"lrvb",H13:H191)</f>
        <v>27206</v>
      </c>
      <c r="I213" s="837">
        <f>SUMIF(G13:G191,"lrvb",I13:I191)</f>
        <v>27233.3</v>
      </c>
      <c r="J213" s="994">
        <f>+I213-H213</f>
        <v>27.299999999999272</v>
      </c>
      <c r="K213" s="827">
        <f>SUMIF(G13:G189,"lrvb",K13:K189)</f>
        <v>26955.199999999997</v>
      </c>
      <c r="L213" s="837">
        <f>SUMIF(G13:G189,"lrvb",L13:L189)</f>
        <v>26955.199999999997</v>
      </c>
      <c r="M213" s="994">
        <f>SUMIF(H13:H189,"lrvb",M13:M189)</f>
        <v>0</v>
      </c>
      <c r="N213" s="1659">
        <f>SUMIF(G13:G189,"lrvb",N13:N189)</f>
        <v>26957.199999999997</v>
      </c>
      <c r="O213" s="87"/>
      <c r="P213" s="2111"/>
      <c r="Q213" s="2111"/>
      <c r="R213" s="2111"/>
      <c r="S213" s="2111"/>
    </row>
    <row r="214" spans="1:25" s="2" customFormat="1" ht="15.75" customHeight="1" x14ac:dyDescent="0.25">
      <c r="A214" s="1875" t="s">
        <v>91</v>
      </c>
      <c r="B214" s="2112"/>
      <c r="C214" s="2112"/>
      <c r="D214" s="2112"/>
      <c r="E214" s="2112"/>
      <c r="F214" s="2112"/>
      <c r="G214" s="2113"/>
      <c r="H214" s="309">
        <f>SUMIF(G13:G191,"kt",H13:H191)</f>
        <v>5</v>
      </c>
      <c r="I214" s="311">
        <f>SUMIF(G13:G191,"kt",I13:I191)</f>
        <v>5</v>
      </c>
      <c r="J214" s="284"/>
      <c r="K214" s="309">
        <f>SUMIF(G13:G189,"kt",K13:K189)</f>
        <v>6</v>
      </c>
      <c r="L214" s="311">
        <f>SUMIF(G13:G189,"kt",L13:L189)</f>
        <v>6</v>
      </c>
      <c r="M214" s="284">
        <f>SUMIF(H13:H189,"kt",M13:M189)</f>
        <v>0</v>
      </c>
      <c r="N214" s="1660">
        <f>SUMIF(G13:G189,"kt",N13:N189)</f>
        <v>7</v>
      </c>
      <c r="O214" s="87"/>
      <c r="P214" s="2111"/>
      <c r="Q214" s="2111"/>
      <c r="R214" s="2111"/>
      <c r="S214" s="2111"/>
    </row>
    <row r="215" spans="1:25" s="2" customFormat="1" ht="15.75" customHeight="1" thickBot="1" x14ac:dyDescent="0.3">
      <c r="A215" s="2134" t="s">
        <v>92</v>
      </c>
      <c r="B215" s="2135"/>
      <c r="C215" s="2135"/>
      <c r="D215" s="2135"/>
      <c r="E215" s="2135"/>
      <c r="F215" s="2135"/>
      <c r="G215" s="2136"/>
      <c r="H215" s="603">
        <f t="shared" ref="H215:N215" si="37">H198+H211</f>
        <v>50529.7</v>
      </c>
      <c r="I215" s="619">
        <f t="shared" si="37"/>
        <v>50225.100000000006</v>
      </c>
      <c r="J215" s="619">
        <f t="shared" si="37"/>
        <v>-304.60000000000082</v>
      </c>
      <c r="K215" s="603">
        <f t="shared" si="37"/>
        <v>45595.799999999996</v>
      </c>
      <c r="L215" s="619">
        <f t="shared" si="37"/>
        <v>45713.2</v>
      </c>
      <c r="M215" s="604">
        <f t="shared" si="37"/>
        <v>117.3999999999993</v>
      </c>
      <c r="N215" s="1661">
        <f t="shared" si="37"/>
        <v>45742.5</v>
      </c>
      <c r="O215" s="142"/>
      <c r="P215" s="2082"/>
      <c r="Q215" s="2082"/>
      <c r="R215" s="2082"/>
      <c r="S215" s="2082"/>
    </row>
    <row r="216" spans="1:25" x14ac:dyDescent="0.25">
      <c r="F216" s="2099" t="s">
        <v>257</v>
      </c>
      <c r="G216" s="2100"/>
      <c r="H216" s="2100"/>
      <c r="I216" s="2100"/>
      <c r="J216" s="2100"/>
      <c r="K216" s="2100"/>
      <c r="L216" s="2100"/>
      <c r="M216" s="2100"/>
      <c r="N216" s="2100"/>
    </row>
    <row r="217" spans="1:25" x14ac:dyDescent="0.25">
      <c r="H217" s="146"/>
      <c r="I217" s="146"/>
      <c r="J217" s="146"/>
    </row>
    <row r="218" spans="1:25" x14ac:dyDescent="0.25">
      <c r="H218" s="146"/>
      <c r="I218" s="146"/>
      <c r="J218" s="146"/>
    </row>
    <row r="219" spans="1:25" x14ac:dyDescent="0.25">
      <c r="I219" s="146"/>
      <c r="Y219" s="1282"/>
    </row>
    <row r="220" spans="1:25" x14ac:dyDescent="0.25">
      <c r="I220" s="146"/>
      <c r="J220" s="146"/>
    </row>
    <row r="221" spans="1:25" x14ac:dyDescent="0.25">
      <c r="H221" s="146"/>
      <c r="I221" s="146"/>
      <c r="J221" s="146"/>
      <c r="N221" s="146"/>
    </row>
    <row r="223" spans="1:25" x14ac:dyDescent="0.25">
      <c r="H223" s="146"/>
      <c r="I223" s="146"/>
      <c r="J223" s="146"/>
      <c r="K223" s="146"/>
      <c r="L223" s="146"/>
      <c r="M223" s="146"/>
      <c r="N223" s="146"/>
    </row>
  </sheetData>
  <mergeCells count="226">
    <mergeCell ref="S127:S129"/>
    <mergeCell ref="S13:S17"/>
    <mergeCell ref="C193:G193"/>
    <mergeCell ref="A206:G206"/>
    <mergeCell ref="A201:G201"/>
    <mergeCell ref="P200:S200"/>
    <mergeCell ref="A207:G207"/>
    <mergeCell ref="S175:S177"/>
    <mergeCell ref="S133:S137"/>
    <mergeCell ref="S152:S155"/>
    <mergeCell ref="O138:O139"/>
    <mergeCell ref="A142:A144"/>
    <mergeCell ref="B142:B144"/>
    <mergeCell ref="C142:C144"/>
    <mergeCell ref="D142:D144"/>
    <mergeCell ref="E142:E144"/>
    <mergeCell ref="F142:F144"/>
    <mergeCell ref="A138:A141"/>
    <mergeCell ref="B138:B141"/>
    <mergeCell ref="C138:C141"/>
    <mergeCell ref="D138:D141"/>
    <mergeCell ref="E138:E141"/>
    <mergeCell ref="F138:F141"/>
    <mergeCell ref="D131:D132"/>
    <mergeCell ref="A209:G209"/>
    <mergeCell ref="C163:G163"/>
    <mergeCell ref="O163:S163"/>
    <mergeCell ref="C145:G145"/>
    <mergeCell ref="O145:S145"/>
    <mergeCell ref="C146:S146"/>
    <mergeCell ref="D148:D149"/>
    <mergeCell ref="D150:D152"/>
    <mergeCell ref="D153:D155"/>
    <mergeCell ref="E175:E178"/>
    <mergeCell ref="D178:D179"/>
    <mergeCell ref="D180:D181"/>
    <mergeCell ref="O180:O181"/>
    <mergeCell ref="D182:D183"/>
    <mergeCell ref="O182:O183"/>
    <mergeCell ref="C164:S164"/>
    <mergeCell ref="D166:D168"/>
    <mergeCell ref="D169:D173"/>
    <mergeCell ref="E169:E172"/>
    <mergeCell ref="A210:G210"/>
    <mergeCell ref="S30:S33"/>
    <mergeCell ref="O30:O32"/>
    <mergeCell ref="S148:S149"/>
    <mergeCell ref="S159:S160"/>
    <mergeCell ref="A199:G199"/>
    <mergeCell ref="C194:G194"/>
    <mergeCell ref="O194:S194"/>
    <mergeCell ref="B195:G195"/>
    <mergeCell ref="O195:S195"/>
    <mergeCell ref="A196:N196"/>
    <mergeCell ref="A197:G197"/>
    <mergeCell ref="P197:S197"/>
    <mergeCell ref="D184:D185"/>
    <mergeCell ref="O184:O185"/>
    <mergeCell ref="D187:D189"/>
    <mergeCell ref="O187:O189"/>
    <mergeCell ref="D191:D192"/>
    <mergeCell ref="O170:O173"/>
    <mergeCell ref="D174:G174"/>
    <mergeCell ref="S169:S174"/>
    <mergeCell ref="E156:E157"/>
    <mergeCell ref="D162:G162"/>
    <mergeCell ref="O162:S162"/>
    <mergeCell ref="A215:G215"/>
    <mergeCell ref="P215:S215"/>
    <mergeCell ref="F216:N216"/>
    <mergeCell ref="AA65:AN65"/>
    <mergeCell ref="A211:G211"/>
    <mergeCell ref="A212:G212"/>
    <mergeCell ref="P212:S212"/>
    <mergeCell ref="A213:G213"/>
    <mergeCell ref="P213:S213"/>
    <mergeCell ref="A214:G214"/>
    <mergeCell ref="P214:S214"/>
    <mergeCell ref="A208:G208"/>
    <mergeCell ref="A202:G202"/>
    <mergeCell ref="A203:G203"/>
    <mergeCell ref="A204:G204"/>
    <mergeCell ref="P204:S204"/>
    <mergeCell ref="A205:G205"/>
    <mergeCell ref="P205:S205"/>
    <mergeCell ref="A198:G198"/>
    <mergeCell ref="P198:S198"/>
    <mergeCell ref="A200:G200"/>
    <mergeCell ref="O193:S193"/>
    <mergeCell ref="D175:D177"/>
    <mergeCell ref="D156:D157"/>
    <mergeCell ref="D133:D137"/>
    <mergeCell ref="E133:E137"/>
    <mergeCell ref="F133:F137"/>
    <mergeCell ref="A123:A124"/>
    <mergeCell ref="B123:B124"/>
    <mergeCell ref="D123:D125"/>
    <mergeCell ref="O123:O124"/>
    <mergeCell ref="A126:A129"/>
    <mergeCell ref="B126:B129"/>
    <mergeCell ref="D126:D130"/>
    <mergeCell ref="O129:O130"/>
    <mergeCell ref="F131:F132"/>
    <mergeCell ref="O131:O132"/>
    <mergeCell ref="A133:A137"/>
    <mergeCell ref="B133:B137"/>
    <mergeCell ref="C133:C137"/>
    <mergeCell ref="O107:O108"/>
    <mergeCell ref="D109:D110"/>
    <mergeCell ref="D113:D114"/>
    <mergeCell ref="D118:D119"/>
    <mergeCell ref="O118:O119"/>
    <mergeCell ref="D120:D121"/>
    <mergeCell ref="E120:E123"/>
    <mergeCell ref="D106:G106"/>
    <mergeCell ref="A107:A108"/>
    <mergeCell ref="B107:B108"/>
    <mergeCell ref="C107:C108"/>
    <mergeCell ref="D107:D108"/>
    <mergeCell ref="E107:E108"/>
    <mergeCell ref="F107:F108"/>
    <mergeCell ref="D92:D94"/>
    <mergeCell ref="D95:D96"/>
    <mergeCell ref="D97:D100"/>
    <mergeCell ref="O99:O100"/>
    <mergeCell ref="D101:D102"/>
    <mergeCell ref="D72:D73"/>
    <mergeCell ref="O72:O73"/>
    <mergeCell ref="D78:D79"/>
    <mergeCell ref="D85:D86"/>
    <mergeCell ref="O85:O86"/>
    <mergeCell ref="A87:A89"/>
    <mergeCell ref="B87:B89"/>
    <mergeCell ref="C87:C89"/>
    <mergeCell ref="D87:D89"/>
    <mergeCell ref="E87:E89"/>
    <mergeCell ref="C51:S51"/>
    <mergeCell ref="D52:D53"/>
    <mergeCell ref="E52:E65"/>
    <mergeCell ref="D61:D62"/>
    <mergeCell ref="D63:D64"/>
    <mergeCell ref="O63:O64"/>
    <mergeCell ref="F87:F89"/>
    <mergeCell ref="A47:A49"/>
    <mergeCell ref="B47:B49"/>
    <mergeCell ref="C47:C49"/>
    <mergeCell ref="D47:D49"/>
    <mergeCell ref="O48:O49"/>
    <mergeCell ref="C50:G50"/>
    <mergeCell ref="O50:S50"/>
    <mergeCell ref="S52:S60"/>
    <mergeCell ref="D43:D44"/>
    <mergeCell ref="O43:O44"/>
    <mergeCell ref="A45:A46"/>
    <mergeCell ref="B45:B46"/>
    <mergeCell ref="C45:C46"/>
    <mergeCell ref="D45:D46"/>
    <mergeCell ref="O45:O46"/>
    <mergeCell ref="D39:D40"/>
    <mergeCell ref="E40:G40"/>
    <mergeCell ref="A41:A42"/>
    <mergeCell ref="B41:B42"/>
    <mergeCell ref="C41:C42"/>
    <mergeCell ref="D41:D42"/>
    <mergeCell ref="E41:E42"/>
    <mergeCell ref="F41:F42"/>
    <mergeCell ref="D34:D35"/>
    <mergeCell ref="E34:E35"/>
    <mergeCell ref="F34:F35"/>
    <mergeCell ref="O34:O35"/>
    <mergeCell ref="D36:D37"/>
    <mergeCell ref="E36:E37"/>
    <mergeCell ref="F36:F37"/>
    <mergeCell ref="O36:O37"/>
    <mergeCell ref="A30:A31"/>
    <mergeCell ref="B30:B31"/>
    <mergeCell ref="D30:D33"/>
    <mergeCell ref="E30:E33"/>
    <mergeCell ref="F30:F33"/>
    <mergeCell ref="A9:S9"/>
    <mergeCell ref="A10:S10"/>
    <mergeCell ref="A28:A29"/>
    <mergeCell ref="B28:B29"/>
    <mergeCell ref="D28:D29"/>
    <mergeCell ref="E28:E29"/>
    <mergeCell ref="D22:D23"/>
    <mergeCell ref="E22:E23"/>
    <mergeCell ref="O22:O23"/>
    <mergeCell ref="D24:D25"/>
    <mergeCell ref="O24:O25"/>
    <mergeCell ref="D26:D27"/>
    <mergeCell ref="E26:E27"/>
    <mergeCell ref="O26:O27"/>
    <mergeCell ref="S26:S27"/>
    <mergeCell ref="P24:P25"/>
    <mergeCell ref="B11:S11"/>
    <mergeCell ref="C12:S12"/>
    <mergeCell ref="D13:D17"/>
    <mergeCell ref="O13:O14"/>
    <mergeCell ref="O15:O16"/>
    <mergeCell ref="D18:D21"/>
    <mergeCell ref="O20:O21"/>
    <mergeCell ref="S20:S21"/>
    <mergeCell ref="N1:S1"/>
    <mergeCell ref="A2:S2"/>
    <mergeCell ref="A3:S3"/>
    <mergeCell ref="A4:S4"/>
    <mergeCell ref="A5:S5"/>
    <mergeCell ref="A6:A8"/>
    <mergeCell ref="B6:B8"/>
    <mergeCell ref="C6:C8"/>
    <mergeCell ref="D6:D8"/>
    <mergeCell ref="E6:E8"/>
    <mergeCell ref="N6:N8"/>
    <mergeCell ref="O7:O8"/>
    <mergeCell ref="F6:F8"/>
    <mergeCell ref="G6:G8"/>
    <mergeCell ref="H6:H8"/>
    <mergeCell ref="I6:I8"/>
    <mergeCell ref="J6:J8"/>
    <mergeCell ref="K6:K8"/>
    <mergeCell ref="P7:R7"/>
    <mergeCell ref="O6:R6"/>
    <mergeCell ref="S6:S8"/>
    <mergeCell ref="M6:M8"/>
    <mergeCell ref="L6:L8"/>
  </mergeCells>
  <printOptions horizontalCentered="1"/>
  <pageMargins left="0.31496062992125984" right="0" top="0.74803149606299213" bottom="0.35433070866141736" header="0.31496062992125984" footer="0.31496062992125984"/>
  <pageSetup paperSize="9" scale="81" orientation="landscape" r:id="rId1"/>
  <rowBreaks count="10" manualBreakCount="10">
    <brk id="25" max="18" man="1"/>
    <brk id="40" max="18" man="1"/>
    <brk id="62" max="18" man="1"/>
    <brk id="77" max="18" man="1"/>
    <brk id="94" max="18" man="1"/>
    <brk id="111" max="18" man="1"/>
    <brk id="122" max="18" man="1"/>
    <brk id="161" max="18" man="1"/>
    <brk id="185" max="18" man="1"/>
    <brk id="194" max="18"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98"/>
  <sheetViews>
    <sheetView zoomScaleNormal="100" zoomScaleSheetLayoutView="70" workbookViewId="0"/>
  </sheetViews>
  <sheetFormatPr defaultColWidth="9.140625" defaultRowHeight="15" x14ac:dyDescent="0.25"/>
  <cols>
    <col min="1" max="3" width="3.28515625" style="123" customWidth="1"/>
    <col min="4" max="4" width="25.28515625" style="121" customWidth="1"/>
    <col min="5" max="5" width="3.28515625" style="671" customWidth="1"/>
    <col min="6" max="6" width="3.140625" style="672" customWidth="1"/>
    <col min="7" max="7" width="8.5703125" style="121" customWidth="1"/>
    <col min="8" max="10" width="8.7109375" style="146" customWidth="1"/>
    <col min="11" max="11" width="8.85546875" style="146" customWidth="1"/>
    <col min="12" max="12" width="8.42578125" style="146" customWidth="1"/>
    <col min="13" max="13" width="8.140625" style="146" customWidth="1"/>
    <col min="14" max="15" width="8.5703125" style="146" customWidth="1"/>
    <col min="16" max="16" width="8.140625" style="146" customWidth="1"/>
    <col min="17" max="17" width="24.28515625" style="121" customWidth="1"/>
    <col min="18" max="18" width="5.5703125" style="123" customWidth="1"/>
    <col min="19" max="19" width="5.28515625" style="123" customWidth="1"/>
    <col min="20" max="20" width="6" style="123" customWidth="1"/>
    <col min="21" max="21" width="29.42578125" style="794" customWidth="1"/>
    <col min="22" max="16384" width="9.140625" style="121"/>
  </cols>
  <sheetData>
    <row r="1" spans="1:22" s="215" customFormat="1" ht="36.75" customHeight="1" x14ac:dyDescent="0.25">
      <c r="A1" s="212"/>
      <c r="B1" s="212"/>
      <c r="C1" s="212"/>
      <c r="D1" s="212"/>
      <c r="E1" s="213"/>
      <c r="F1" s="395"/>
      <c r="G1" s="214"/>
      <c r="H1" s="602"/>
      <c r="I1" s="602"/>
      <c r="J1" s="602"/>
      <c r="K1" s="602"/>
      <c r="L1" s="602"/>
      <c r="M1" s="602"/>
      <c r="N1" s="496"/>
      <c r="O1" s="496"/>
      <c r="P1" s="496"/>
      <c r="Q1" s="2178" t="s">
        <v>161</v>
      </c>
      <c r="R1" s="2178"/>
      <c r="S1" s="2178"/>
      <c r="T1" s="2178"/>
      <c r="U1" s="2178"/>
    </row>
    <row r="2" spans="1:22" s="118" customFormat="1" ht="16.5" customHeight="1" x14ac:dyDescent="0.25">
      <c r="A2" s="1850" t="s">
        <v>230</v>
      </c>
      <c r="B2" s="1850"/>
      <c r="C2" s="1850"/>
      <c r="D2" s="1850"/>
      <c r="E2" s="1850"/>
      <c r="F2" s="1850"/>
      <c r="G2" s="1850"/>
      <c r="H2" s="1850"/>
      <c r="I2" s="1850"/>
      <c r="J2" s="1850"/>
      <c r="K2" s="1850"/>
      <c r="L2" s="1850"/>
      <c r="M2" s="1850"/>
      <c r="N2" s="1850"/>
      <c r="O2" s="1850"/>
      <c r="P2" s="1850"/>
      <c r="Q2" s="1850"/>
      <c r="R2" s="1850"/>
      <c r="S2" s="1850"/>
      <c r="T2" s="1850"/>
      <c r="U2" s="1850"/>
    </row>
    <row r="3" spans="1:22" s="119" customFormat="1" ht="16.5" customHeight="1" x14ac:dyDescent="0.25">
      <c r="A3" s="1851" t="s">
        <v>0</v>
      </c>
      <c r="B3" s="1851"/>
      <c r="C3" s="1851"/>
      <c r="D3" s="1851"/>
      <c r="E3" s="1851"/>
      <c r="F3" s="1851"/>
      <c r="G3" s="1851"/>
      <c r="H3" s="1851"/>
      <c r="I3" s="1851"/>
      <c r="J3" s="1851"/>
      <c r="K3" s="1851"/>
      <c r="L3" s="1851"/>
      <c r="M3" s="1851"/>
      <c r="N3" s="1851"/>
      <c r="O3" s="1851"/>
      <c r="P3" s="1851"/>
      <c r="Q3" s="1851"/>
      <c r="R3" s="1851"/>
      <c r="S3" s="1851"/>
      <c r="T3" s="1851"/>
      <c r="U3" s="1851"/>
    </row>
    <row r="4" spans="1:22" s="119" customFormat="1" ht="16.5" customHeight="1" x14ac:dyDescent="0.25">
      <c r="A4" s="1852" t="s">
        <v>1</v>
      </c>
      <c r="B4" s="1852"/>
      <c r="C4" s="1852"/>
      <c r="D4" s="1852"/>
      <c r="E4" s="1852"/>
      <c r="F4" s="1852"/>
      <c r="G4" s="1852"/>
      <c r="H4" s="1852"/>
      <c r="I4" s="1852"/>
      <c r="J4" s="1852"/>
      <c r="K4" s="1852"/>
      <c r="L4" s="1852"/>
      <c r="M4" s="1852"/>
      <c r="N4" s="1852"/>
      <c r="O4" s="1852"/>
      <c r="P4" s="1852"/>
      <c r="Q4" s="1852"/>
      <c r="R4" s="1852"/>
      <c r="S4" s="1852"/>
      <c r="T4" s="1852"/>
      <c r="U4" s="1852"/>
    </row>
    <row r="5" spans="1:22" s="2" customFormat="1" ht="21.75" customHeight="1" thickBot="1" x14ac:dyDescent="0.25">
      <c r="A5" s="1853" t="s">
        <v>2</v>
      </c>
      <c r="B5" s="1853"/>
      <c r="C5" s="1853"/>
      <c r="D5" s="1853"/>
      <c r="E5" s="1853"/>
      <c r="F5" s="1853"/>
      <c r="G5" s="1853"/>
      <c r="H5" s="1853"/>
      <c r="I5" s="1853"/>
      <c r="J5" s="1853"/>
      <c r="K5" s="1853"/>
      <c r="L5" s="1853"/>
      <c r="M5" s="1853"/>
      <c r="N5" s="1853"/>
      <c r="O5" s="1853"/>
      <c r="P5" s="1853"/>
      <c r="Q5" s="1853"/>
      <c r="R5" s="1853"/>
      <c r="S5" s="1853"/>
      <c r="T5" s="1853"/>
      <c r="U5" s="1853"/>
    </row>
    <row r="6" spans="1:22" s="3" customFormat="1" ht="20.25" customHeight="1" x14ac:dyDescent="0.25">
      <c r="A6" s="1854" t="s">
        <v>3</v>
      </c>
      <c r="B6" s="1857" t="s">
        <v>4</v>
      </c>
      <c r="C6" s="1860" t="s">
        <v>5</v>
      </c>
      <c r="D6" s="1863" t="s">
        <v>6</v>
      </c>
      <c r="E6" s="1866" t="s">
        <v>7</v>
      </c>
      <c r="F6" s="1895" t="s">
        <v>8</v>
      </c>
      <c r="G6" s="2168" t="s">
        <v>9</v>
      </c>
      <c r="H6" s="1901" t="s">
        <v>182</v>
      </c>
      <c r="I6" s="1903" t="s">
        <v>246</v>
      </c>
      <c r="J6" s="1906" t="s">
        <v>162</v>
      </c>
      <c r="K6" s="1901" t="s">
        <v>249</v>
      </c>
      <c r="L6" s="1903" t="s">
        <v>250</v>
      </c>
      <c r="M6" s="1906" t="s">
        <v>162</v>
      </c>
      <c r="N6" s="1901" t="s">
        <v>253</v>
      </c>
      <c r="O6" s="1903" t="s">
        <v>254</v>
      </c>
      <c r="P6" s="1906" t="s">
        <v>162</v>
      </c>
      <c r="Q6" s="2122" t="s">
        <v>10</v>
      </c>
      <c r="R6" s="2123"/>
      <c r="S6" s="2123"/>
      <c r="T6" s="2268"/>
      <c r="U6" s="2179" t="s">
        <v>163</v>
      </c>
    </row>
    <row r="7" spans="1:22" s="3" customFormat="1" ht="20.25" customHeight="1" x14ac:dyDescent="0.25">
      <c r="A7" s="1855"/>
      <c r="B7" s="1858"/>
      <c r="C7" s="1861"/>
      <c r="D7" s="1864"/>
      <c r="E7" s="1867"/>
      <c r="F7" s="1896"/>
      <c r="G7" s="2169"/>
      <c r="H7" s="1902"/>
      <c r="I7" s="1904"/>
      <c r="J7" s="1907"/>
      <c r="K7" s="1902"/>
      <c r="L7" s="1904"/>
      <c r="M7" s="1907"/>
      <c r="N7" s="1902"/>
      <c r="O7" s="1904"/>
      <c r="P7" s="1907"/>
      <c r="Q7" s="2171" t="s">
        <v>6</v>
      </c>
      <c r="R7" s="2269" t="s">
        <v>11</v>
      </c>
      <c r="S7" s="1885"/>
      <c r="T7" s="1886"/>
      <c r="U7" s="2180"/>
    </row>
    <row r="8" spans="1:22" s="3" customFormat="1" ht="89.25" customHeight="1" thickBot="1" x14ac:dyDescent="0.3">
      <c r="A8" s="1856"/>
      <c r="B8" s="1859"/>
      <c r="C8" s="1862"/>
      <c r="D8" s="1865"/>
      <c r="E8" s="1868"/>
      <c r="F8" s="1897"/>
      <c r="G8" s="2170"/>
      <c r="H8" s="1902"/>
      <c r="I8" s="1905"/>
      <c r="J8" s="2182"/>
      <c r="K8" s="1902"/>
      <c r="L8" s="1905"/>
      <c r="M8" s="2182"/>
      <c r="N8" s="1902"/>
      <c r="O8" s="1905"/>
      <c r="P8" s="2182"/>
      <c r="Q8" s="2126"/>
      <c r="R8" s="4" t="s">
        <v>12</v>
      </c>
      <c r="S8" s="4" t="s">
        <v>132</v>
      </c>
      <c r="T8" s="379" t="s">
        <v>184</v>
      </c>
      <c r="U8" s="2181"/>
    </row>
    <row r="9" spans="1:22" s="2" customFormat="1" ht="15.75" customHeight="1" x14ac:dyDescent="0.25">
      <c r="A9" s="1887" t="s">
        <v>13</v>
      </c>
      <c r="B9" s="1888"/>
      <c r="C9" s="1888"/>
      <c r="D9" s="1888"/>
      <c r="E9" s="1888"/>
      <c r="F9" s="1888"/>
      <c r="G9" s="1888"/>
      <c r="H9" s="1888"/>
      <c r="I9" s="1888"/>
      <c r="J9" s="1888"/>
      <c r="K9" s="1888"/>
      <c r="L9" s="1888"/>
      <c r="M9" s="1888"/>
      <c r="N9" s="1888"/>
      <c r="O9" s="1888"/>
      <c r="P9" s="1888"/>
      <c r="Q9" s="1888"/>
      <c r="R9" s="1888"/>
      <c r="S9" s="1888"/>
      <c r="T9" s="1888"/>
      <c r="U9" s="1889"/>
    </row>
    <row r="10" spans="1:22" s="2" customFormat="1" ht="15.75" customHeight="1" thickBot="1" x14ac:dyDescent="0.3">
      <c r="A10" s="2183" t="s">
        <v>14</v>
      </c>
      <c r="B10" s="1891"/>
      <c r="C10" s="1891"/>
      <c r="D10" s="1891"/>
      <c r="E10" s="1891"/>
      <c r="F10" s="1891"/>
      <c r="G10" s="1891"/>
      <c r="H10" s="1891"/>
      <c r="I10" s="1891"/>
      <c r="J10" s="1891"/>
      <c r="K10" s="1891"/>
      <c r="L10" s="1891"/>
      <c r="M10" s="1891"/>
      <c r="N10" s="1891"/>
      <c r="O10" s="1891"/>
      <c r="P10" s="1891"/>
      <c r="Q10" s="1891"/>
      <c r="R10" s="1891"/>
      <c r="S10" s="1891"/>
      <c r="T10" s="1891"/>
      <c r="U10" s="1892"/>
      <c r="V10" s="3"/>
    </row>
    <row r="11" spans="1:22" s="3" customFormat="1" ht="15.75" customHeight="1" thickBot="1" x14ac:dyDescent="0.3">
      <c r="A11" s="576" t="s">
        <v>15</v>
      </c>
      <c r="B11" s="2161" t="s">
        <v>16</v>
      </c>
      <c r="C11" s="2161"/>
      <c r="D11" s="2161"/>
      <c r="E11" s="2161"/>
      <c r="F11" s="2161"/>
      <c r="G11" s="2161"/>
      <c r="H11" s="2161"/>
      <c r="I11" s="2161"/>
      <c r="J11" s="2161"/>
      <c r="K11" s="2161"/>
      <c r="L11" s="2161"/>
      <c r="M11" s="2161"/>
      <c r="N11" s="2161"/>
      <c r="O11" s="2161"/>
      <c r="P11" s="2161"/>
      <c r="Q11" s="2161"/>
      <c r="R11" s="2161"/>
      <c r="S11" s="2161"/>
      <c r="T11" s="2161"/>
      <c r="U11" s="2162"/>
    </row>
    <row r="12" spans="1:22" s="3" customFormat="1" ht="15.75" customHeight="1" thickBot="1" x14ac:dyDescent="0.3">
      <c r="A12" s="577" t="s">
        <v>15</v>
      </c>
      <c r="B12" s="736" t="s">
        <v>15</v>
      </c>
      <c r="C12" s="2163" t="s">
        <v>17</v>
      </c>
      <c r="D12" s="2164"/>
      <c r="E12" s="2164"/>
      <c r="F12" s="2164"/>
      <c r="G12" s="2164"/>
      <c r="H12" s="2164"/>
      <c r="I12" s="2164"/>
      <c r="J12" s="2164"/>
      <c r="K12" s="2164"/>
      <c r="L12" s="2164"/>
      <c r="M12" s="2164"/>
      <c r="N12" s="2164"/>
      <c r="O12" s="2164"/>
      <c r="P12" s="2164"/>
      <c r="Q12" s="2164"/>
      <c r="R12" s="2164"/>
      <c r="S12" s="2164"/>
      <c r="T12" s="2164"/>
      <c r="U12" s="2165"/>
    </row>
    <row r="13" spans="1:22" s="3" customFormat="1" ht="15.75" customHeight="1" x14ac:dyDescent="0.25">
      <c r="A13" s="651" t="s">
        <v>15</v>
      </c>
      <c r="B13" s="6" t="s">
        <v>15</v>
      </c>
      <c r="C13" s="9" t="s">
        <v>15</v>
      </c>
      <c r="D13" s="2172" t="s">
        <v>18</v>
      </c>
      <c r="E13" s="716"/>
      <c r="F13" s="730" t="s">
        <v>19</v>
      </c>
      <c r="G13" s="186" t="s">
        <v>22</v>
      </c>
      <c r="H13" s="257">
        <f>3028.7-26.1</f>
        <v>3002.6</v>
      </c>
      <c r="I13" s="928">
        <v>2839.3</v>
      </c>
      <c r="J13" s="929">
        <f>+I13-H13</f>
        <v>-163.29999999999973</v>
      </c>
      <c r="K13" s="807">
        <v>3028.7</v>
      </c>
      <c r="L13" s="227">
        <v>3028.7</v>
      </c>
      <c r="M13" s="242"/>
      <c r="N13" s="44">
        <v>3028.7</v>
      </c>
      <c r="O13" s="227">
        <v>3028.7</v>
      </c>
      <c r="P13" s="325"/>
      <c r="Q13" s="731"/>
      <c r="R13" s="739"/>
      <c r="S13" s="694"/>
      <c r="T13" s="696"/>
      <c r="U13" s="2174" t="s">
        <v>274</v>
      </c>
    </row>
    <row r="14" spans="1:22" s="3" customFormat="1" ht="15.75" customHeight="1" x14ac:dyDescent="0.25">
      <c r="A14" s="729"/>
      <c r="B14" s="8"/>
      <c r="C14" s="9"/>
      <c r="D14" s="2173"/>
      <c r="E14" s="716"/>
      <c r="F14" s="730"/>
      <c r="G14" s="205" t="s">
        <v>20</v>
      </c>
      <c r="H14" s="258">
        <v>780.3</v>
      </c>
      <c r="I14" s="258">
        <v>780.3</v>
      </c>
      <c r="J14" s="243"/>
      <c r="K14" s="808">
        <v>780.3</v>
      </c>
      <c r="L14" s="258">
        <v>780.3</v>
      </c>
      <c r="M14" s="243"/>
      <c r="N14" s="808">
        <v>780.3</v>
      </c>
      <c r="O14" s="258">
        <v>780.3</v>
      </c>
      <c r="P14" s="738"/>
      <c r="Q14" s="96"/>
      <c r="R14" s="737"/>
      <c r="S14" s="732"/>
      <c r="T14" s="733"/>
      <c r="U14" s="2175"/>
    </row>
    <row r="15" spans="1:22" s="3" customFormat="1" ht="31.5" customHeight="1" x14ac:dyDescent="0.25">
      <c r="A15" s="729"/>
      <c r="B15" s="8"/>
      <c r="C15" s="9"/>
      <c r="D15" s="859"/>
      <c r="E15" s="716"/>
      <c r="F15" s="730"/>
      <c r="G15" s="205"/>
      <c r="H15" s="258"/>
      <c r="I15" s="258"/>
      <c r="J15" s="243"/>
      <c r="K15" s="808"/>
      <c r="L15" s="258"/>
      <c r="M15" s="243"/>
      <c r="N15" s="808"/>
      <c r="O15" s="258"/>
      <c r="P15" s="738"/>
      <c r="Q15" s="96" t="s">
        <v>23</v>
      </c>
      <c r="R15" s="930" t="s">
        <v>260</v>
      </c>
      <c r="S15" s="858">
        <v>1340</v>
      </c>
      <c r="T15" s="552">
        <v>1340</v>
      </c>
      <c r="U15" s="2175"/>
    </row>
    <row r="16" spans="1:22" s="3" customFormat="1" ht="42.75" customHeight="1" x14ac:dyDescent="0.25">
      <c r="A16" s="639"/>
      <c r="B16" s="8"/>
      <c r="C16" s="9"/>
      <c r="D16" s="859"/>
      <c r="E16" s="716"/>
      <c r="F16" s="647"/>
      <c r="G16" s="186"/>
      <c r="H16" s="257"/>
      <c r="I16" s="257"/>
      <c r="J16" s="242"/>
      <c r="K16" s="807"/>
      <c r="L16" s="257"/>
      <c r="M16" s="242"/>
      <c r="N16" s="807"/>
      <c r="O16" s="257"/>
      <c r="P16" s="326"/>
      <c r="Q16" s="116" t="s">
        <v>24</v>
      </c>
      <c r="R16" s="896">
        <v>5200</v>
      </c>
      <c r="S16" s="317">
        <v>4660</v>
      </c>
      <c r="T16" s="294">
        <v>4660</v>
      </c>
      <c r="U16" s="2175"/>
    </row>
    <row r="17" spans="1:21" s="3" customFormat="1" ht="54" customHeight="1" x14ac:dyDescent="0.25">
      <c r="A17" s="639"/>
      <c r="B17" s="8"/>
      <c r="C17" s="9"/>
      <c r="D17" s="859"/>
      <c r="E17" s="716"/>
      <c r="F17" s="647"/>
      <c r="G17" s="186"/>
      <c r="H17" s="257"/>
      <c r="I17" s="257"/>
      <c r="J17" s="242"/>
      <c r="K17" s="807"/>
      <c r="L17" s="257"/>
      <c r="M17" s="242"/>
      <c r="N17" s="807"/>
      <c r="O17" s="257"/>
      <c r="P17" s="326"/>
      <c r="Q17" s="53" t="s">
        <v>25</v>
      </c>
      <c r="R17" s="658">
        <v>100</v>
      </c>
      <c r="S17" s="659">
        <v>100</v>
      </c>
      <c r="T17" s="660">
        <v>100</v>
      </c>
      <c r="U17" s="2176"/>
    </row>
    <row r="18" spans="1:21" s="3" customFormat="1" ht="54.75" customHeight="1" x14ac:dyDescent="0.25">
      <c r="A18" s="639"/>
      <c r="B18" s="8"/>
      <c r="C18" s="9"/>
      <c r="D18" s="2177" t="s">
        <v>21</v>
      </c>
      <c r="E18" s="716"/>
      <c r="F18" s="647"/>
      <c r="G18" s="10"/>
      <c r="H18" s="229"/>
      <c r="I18" s="229"/>
      <c r="J18" s="216"/>
      <c r="K18" s="11"/>
      <c r="L18" s="229"/>
      <c r="M18" s="216"/>
      <c r="N18" s="11"/>
      <c r="O18" s="229"/>
      <c r="P18" s="13"/>
      <c r="Q18" s="53" t="s">
        <v>103</v>
      </c>
      <c r="R18" s="172">
        <v>5</v>
      </c>
      <c r="S18" s="102">
        <v>5</v>
      </c>
      <c r="T18" s="660">
        <v>5</v>
      </c>
      <c r="U18" s="740"/>
    </row>
    <row r="19" spans="1:21" s="3" customFormat="1" ht="41.25" customHeight="1" x14ac:dyDescent="0.25">
      <c r="A19" s="639"/>
      <c r="B19" s="8"/>
      <c r="C19" s="9"/>
      <c r="D19" s="2177"/>
      <c r="E19" s="716"/>
      <c r="F19" s="647"/>
      <c r="G19" s="10"/>
      <c r="H19" s="230"/>
      <c r="I19" s="230"/>
      <c r="J19" s="217"/>
      <c r="K19" s="14"/>
      <c r="L19" s="230"/>
      <c r="M19" s="217"/>
      <c r="N19" s="14"/>
      <c r="O19" s="230"/>
      <c r="P19" s="535"/>
      <c r="Q19" s="66" t="s">
        <v>102</v>
      </c>
      <c r="R19" s="12">
        <v>180</v>
      </c>
      <c r="S19" s="130">
        <v>180</v>
      </c>
      <c r="T19" s="365">
        <v>180</v>
      </c>
      <c r="U19" s="741"/>
    </row>
    <row r="20" spans="1:21" s="3" customFormat="1" ht="36.75" customHeight="1" x14ac:dyDescent="0.25">
      <c r="A20" s="639"/>
      <c r="B20" s="8"/>
      <c r="C20" s="9"/>
      <c r="D20" s="357"/>
      <c r="E20" s="716"/>
      <c r="F20" s="647"/>
      <c r="G20" s="15"/>
      <c r="H20" s="231"/>
      <c r="I20" s="231"/>
      <c r="J20" s="218"/>
      <c r="K20" s="141"/>
      <c r="L20" s="231"/>
      <c r="M20" s="218"/>
      <c r="N20" s="141"/>
      <c r="O20" s="231"/>
      <c r="P20" s="810"/>
      <c r="Q20" s="2166" t="s">
        <v>104</v>
      </c>
      <c r="R20" s="12">
        <v>40</v>
      </c>
      <c r="S20" s="130">
        <v>45</v>
      </c>
      <c r="T20" s="365">
        <v>50</v>
      </c>
      <c r="U20" s="741"/>
    </row>
    <row r="21" spans="1:21" s="3" customFormat="1" ht="17.25" customHeight="1" x14ac:dyDescent="0.25">
      <c r="A21" s="796"/>
      <c r="B21" s="8"/>
      <c r="C21" s="703"/>
      <c r="D21" s="632"/>
      <c r="E21" s="198"/>
      <c r="F21" s="113"/>
      <c r="G21" s="19" t="s">
        <v>26</v>
      </c>
      <c r="H21" s="233">
        <f>SUM(H13:H20)</f>
        <v>3782.8999999999996</v>
      </c>
      <c r="I21" s="233">
        <f>SUM(I13:I20)</f>
        <v>3619.6000000000004</v>
      </c>
      <c r="J21" s="233">
        <f>SUM(J13:J20)</f>
        <v>-163.29999999999973</v>
      </c>
      <c r="K21" s="809">
        <f>SUM(K13:K20)</f>
        <v>3809</v>
      </c>
      <c r="L21" s="815">
        <f>SUM(L13:L20)</f>
        <v>3809</v>
      </c>
      <c r="M21" s="917"/>
      <c r="N21" s="134">
        <f>SUM(N13:N20)</f>
        <v>3809</v>
      </c>
      <c r="O21" s="233">
        <f>SUM(O13:O20)</f>
        <v>3809</v>
      </c>
      <c r="P21" s="340"/>
      <c r="Q21" s="2167"/>
      <c r="R21" s="673"/>
      <c r="S21" s="431"/>
      <c r="T21" s="678"/>
      <c r="U21" s="742"/>
    </row>
    <row r="22" spans="1:21" s="3" customFormat="1" ht="73.5" customHeight="1" x14ac:dyDescent="0.25">
      <c r="A22" s="639" t="s">
        <v>261</v>
      </c>
      <c r="B22" s="8"/>
      <c r="C22" s="9"/>
      <c r="D22" s="2193" t="s">
        <v>27</v>
      </c>
      <c r="E22" s="2196" t="s">
        <v>119</v>
      </c>
      <c r="F22" s="647"/>
      <c r="G22" s="10" t="s">
        <v>20</v>
      </c>
      <c r="H22" s="259">
        <v>2018.8</v>
      </c>
      <c r="I22" s="948">
        <v>3018.5</v>
      </c>
      <c r="J22" s="734">
        <f>+I22-H22</f>
        <v>999.7</v>
      </c>
      <c r="K22" s="59">
        <v>2432.8000000000002</v>
      </c>
      <c r="L22" s="259">
        <v>2432.8000000000002</v>
      </c>
      <c r="M22" s="244"/>
      <c r="N22" s="59">
        <v>2432.8000000000002</v>
      </c>
      <c r="O22" s="259">
        <v>2432.8000000000002</v>
      </c>
      <c r="P22" s="327"/>
      <c r="Q22" s="2066" t="s">
        <v>28</v>
      </c>
      <c r="R22" s="104">
        <v>657</v>
      </c>
      <c r="S22" s="112">
        <v>657</v>
      </c>
      <c r="T22" s="145">
        <v>657</v>
      </c>
      <c r="U22" s="743" t="s">
        <v>262</v>
      </c>
    </row>
    <row r="23" spans="1:21" s="3" customFormat="1" ht="16.5" customHeight="1" x14ac:dyDescent="0.25">
      <c r="A23" s="639"/>
      <c r="B23" s="8"/>
      <c r="C23" s="703"/>
      <c r="D23" s="2194"/>
      <c r="E23" s="2102"/>
      <c r="F23" s="647"/>
      <c r="G23" s="19" t="s">
        <v>26</v>
      </c>
      <c r="H23" s="233">
        <f>SUM(H22:H22)</f>
        <v>2018.8</v>
      </c>
      <c r="I23" s="233">
        <f>SUM(I22:I22)</f>
        <v>3018.5</v>
      </c>
      <c r="J23" s="233">
        <f>SUM(J22:J22)</f>
        <v>999.7</v>
      </c>
      <c r="K23" s="134">
        <f>SUM(K22:K22)</f>
        <v>2432.8000000000002</v>
      </c>
      <c r="L23" s="233">
        <f>SUM(L22:L22)</f>
        <v>2432.8000000000002</v>
      </c>
      <c r="M23" s="220"/>
      <c r="N23" s="134">
        <f>SUM(N22:N22)</f>
        <v>2432.8000000000002</v>
      </c>
      <c r="O23" s="233">
        <f>SUM(O22:O22)</f>
        <v>2432.8000000000002</v>
      </c>
      <c r="P23" s="340"/>
      <c r="Q23" s="2050"/>
      <c r="R23" s="699"/>
      <c r="S23" s="371"/>
      <c r="T23" s="108"/>
      <c r="U23" s="744"/>
    </row>
    <row r="24" spans="1:21" s="3" customFormat="1" ht="25.5" customHeight="1" x14ac:dyDescent="0.25">
      <c r="A24" s="639"/>
      <c r="B24" s="8"/>
      <c r="C24" s="9"/>
      <c r="D24" s="1912" t="s">
        <v>29</v>
      </c>
      <c r="E24" s="197"/>
      <c r="F24" s="647"/>
      <c r="G24" s="15" t="s">
        <v>20</v>
      </c>
      <c r="H24" s="234">
        <v>480.1</v>
      </c>
      <c r="I24" s="234">
        <v>480.1</v>
      </c>
      <c r="J24" s="221"/>
      <c r="K24" s="56">
        <v>436.5</v>
      </c>
      <c r="L24" s="234">
        <v>436.5</v>
      </c>
      <c r="M24" s="221"/>
      <c r="N24" s="56">
        <v>436.5</v>
      </c>
      <c r="O24" s="234">
        <v>436.5</v>
      </c>
      <c r="P24" s="532"/>
      <c r="Q24" s="2197" t="s">
        <v>30</v>
      </c>
      <c r="R24" s="2199">
        <v>36</v>
      </c>
      <c r="S24" s="2209">
        <v>36</v>
      </c>
      <c r="T24" s="700">
        <v>36</v>
      </c>
      <c r="U24" s="2201"/>
    </row>
    <row r="25" spans="1:21" s="3" customFormat="1" ht="16.5" customHeight="1" x14ac:dyDescent="0.25">
      <c r="A25" s="639"/>
      <c r="B25" s="8"/>
      <c r="C25" s="703"/>
      <c r="D25" s="1919"/>
      <c r="E25" s="198"/>
      <c r="F25" s="647"/>
      <c r="G25" s="19" t="s">
        <v>26</v>
      </c>
      <c r="H25" s="233">
        <f>+H24</f>
        <v>480.1</v>
      </c>
      <c r="I25" s="233">
        <f>+I24</f>
        <v>480.1</v>
      </c>
      <c r="J25" s="233">
        <f>+J24</f>
        <v>0</v>
      </c>
      <c r="K25" s="134">
        <f>+K24</f>
        <v>436.5</v>
      </c>
      <c r="L25" s="233">
        <f>+L24</f>
        <v>436.5</v>
      </c>
      <c r="M25" s="220"/>
      <c r="N25" s="134">
        <f>+N24</f>
        <v>436.5</v>
      </c>
      <c r="O25" s="233">
        <f>+O24</f>
        <v>436.5</v>
      </c>
      <c r="P25" s="340"/>
      <c r="Q25" s="2198"/>
      <c r="R25" s="2200"/>
      <c r="S25" s="2210"/>
      <c r="T25" s="701"/>
      <c r="U25" s="2202"/>
    </row>
    <row r="26" spans="1:21" s="3" customFormat="1" ht="18" customHeight="1" x14ac:dyDescent="0.25">
      <c r="A26" s="639"/>
      <c r="B26" s="8"/>
      <c r="C26" s="9"/>
      <c r="D26" s="2193" t="s">
        <v>31</v>
      </c>
      <c r="E26" s="1913" t="s">
        <v>114</v>
      </c>
      <c r="F26" s="647"/>
      <c r="G26" s="15" t="s">
        <v>20</v>
      </c>
      <c r="H26" s="235">
        <v>469.2</v>
      </c>
      <c r="I26" s="915">
        <f>469.2-20-38.5-23.5</f>
        <v>387.2</v>
      </c>
      <c r="J26" s="916">
        <f>+I26-H26</f>
        <v>-82</v>
      </c>
      <c r="K26" s="131">
        <v>469.2</v>
      </c>
      <c r="L26" s="915">
        <v>387.2</v>
      </c>
      <c r="M26" s="916">
        <f>+L26-K26</f>
        <v>-82</v>
      </c>
      <c r="N26" s="131">
        <v>469.2</v>
      </c>
      <c r="O26" s="915">
        <v>387.2</v>
      </c>
      <c r="P26" s="918">
        <f>+O26-N26</f>
        <v>-82</v>
      </c>
      <c r="Q26" s="2197" t="s">
        <v>32</v>
      </c>
      <c r="R26" s="942" t="s">
        <v>188</v>
      </c>
      <c r="S26" s="943" t="s">
        <v>188</v>
      </c>
      <c r="T26" s="944" t="s">
        <v>188</v>
      </c>
      <c r="U26" s="2203" t="s">
        <v>259</v>
      </c>
    </row>
    <row r="27" spans="1:21" s="3" customFormat="1" ht="18" customHeight="1" x14ac:dyDescent="0.25">
      <c r="A27" s="920"/>
      <c r="B27" s="8"/>
      <c r="C27" s="9"/>
      <c r="D27" s="2193"/>
      <c r="E27" s="1913"/>
      <c r="F27" s="921"/>
      <c r="G27" s="15"/>
      <c r="H27" s="238"/>
      <c r="I27" s="922"/>
      <c r="J27" s="923"/>
      <c r="K27" s="27"/>
      <c r="L27" s="922"/>
      <c r="M27" s="923"/>
      <c r="N27" s="27"/>
      <c r="O27" s="922"/>
      <c r="P27" s="924"/>
      <c r="Q27" s="2197"/>
      <c r="R27" s="945" t="s">
        <v>189</v>
      </c>
      <c r="S27" s="946" t="s">
        <v>189</v>
      </c>
      <c r="T27" s="947" t="s">
        <v>189</v>
      </c>
      <c r="U27" s="2204"/>
    </row>
    <row r="28" spans="1:21" s="3" customFormat="1" ht="16.5" customHeight="1" x14ac:dyDescent="0.25">
      <c r="A28" s="639"/>
      <c r="B28" s="8"/>
      <c r="C28" s="9"/>
      <c r="D28" s="2193"/>
      <c r="E28" s="1914"/>
      <c r="F28" s="647"/>
      <c r="G28" s="19" t="s">
        <v>26</v>
      </c>
      <c r="H28" s="232">
        <f t="shared" ref="H28:P28" si="0">+H26</f>
        <v>469.2</v>
      </c>
      <c r="I28" s="232">
        <f t="shared" si="0"/>
        <v>387.2</v>
      </c>
      <c r="J28" s="232">
        <f t="shared" si="0"/>
        <v>-82</v>
      </c>
      <c r="K28" s="16">
        <f t="shared" si="0"/>
        <v>469.2</v>
      </c>
      <c r="L28" s="232">
        <f t="shared" si="0"/>
        <v>387.2</v>
      </c>
      <c r="M28" s="407">
        <f t="shared" si="0"/>
        <v>-82</v>
      </c>
      <c r="N28" s="16">
        <f t="shared" si="0"/>
        <v>469.2</v>
      </c>
      <c r="O28" s="232">
        <f t="shared" si="0"/>
        <v>387.2</v>
      </c>
      <c r="P28" s="919">
        <f t="shared" si="0"/>
        <v>-82</v>
      </c>
      <c r="Q28" s="2197"/>
      <c r="R28" s="925" t="s">
        <v>189</v>
      </c>
      <c r="S28" s="926" t="s">
        <v>189</v>
      </c>
      <c r="T28" s="927" t="s">
        <v>189</v>
      </c>
      <c r="U28" s="2205"/>
    </row>
    <row r="29" spans="1:21" s="3" customFormat="1" ht="36.75" customHeight="1" x14ac:dyDescent="0.25">
      <c r="A29" s="1916"/>
      <c r="B29" s="1917"/>
      <c r="C29" s="713"/>
      <c r="D29" s="1918" t="s">
        <v>33</v>
      </c>
      <c r="E29" s="1920" t="s">
        <v>114</v>
      </c>
      <c r="F29" s="631"/>
      <c r="G29" s="15" t="s">
        <v>22</v>
      </c>
      <c r="H29" s="236">
        <v>77.5</v>
      </c>
      <c r="I29" s="236">
        <v>77.5</v>
      </c>
      <c r="J29" s="222"/>
      <c r="K29" s="24">
        <v>77.5</v>
      </c>
      <c r="L29" s="236">
        <v>77.5</v>
      </c>
      <c r="M29" s="222"/>
      <c r="N29" s="24">
        <v>77.5</v>
      </c>
      <c r="O29" s="236">
        <v>77.5</v>
      </c>
      <c r="P29" s="531"/>
      <c r="Q29" s="690" t="s">
        <v>105</v>
      </c>
      <c r="R29" s="355">
        <v>1260</v>
      </c>
      <c r="S29" s="103">
        <v>1260</v>
      </c>
      <c r="T29" s="365">
        <v>1260</v>
      </c>
      <c r="U29" s="741"/>
    </row>
    <row r="30" spans="1:21" s="3" customFormat="1" ht="21" customHeight="1" x14ac:dyDescent="0.25">
      <c r="A30" s="1916"/>
      <c r="B30" s="1917"/>
      <c r="C30" s="713"/>
      <c r="D30" s="1919"/>
      <c r="E30" s="1921"/>
      <c r="F30" s="631"/>
      <c r="G30" s="25" t="s">
        <v>26</v>
      </c>
      <c r="H30" s="233">
        <f>+H29</f>
        <v>77.5</v>
      </c>
      <c r="I30" s="233">
        <f>+I29</f>
        <v>77.5</v>
      </c>
      <c r="J30" s="220"/>
      <c r="K30" s="134">
        <f>+K29</f>
        <v>77.5</v>
      </c>
      <c r="L30" s="233">
        <f>+L29</f>
        <v>77.5</v>
      </c>
      <c r="M30" s="220"/>
      <c r="N30" s="134">
        <f>+N29</f>
        <v>77.5</v>
      </c>
      <c r="O30" s="233">
        <f>+O29</f>
        <v>77.5</v>
      </c>
      <c r="P30" s="340"/>
      <c r="Q30" s="96"/>
      <c r="R30" s="673"/>
      <c r="S30" s="100"/>
      <c r="T30" s="678"/>
      <c r="U30" s="742"/>
    </row>
    <row r="31" spans="1:21" s="2" customFormat="1" ht="16.5" customHeight="1" x14ac:dyDescent="0.25">
      <c r="A31" s="1916"/>
      <c r="B31" s="1917"/>
      <c r="C31" s="713"/>
      <c r="D31" s="1912" t="s">
        <v>248</v>
      </c>
      <c r="E31" s="1922" t="s">
        <v>123</v>
      </c>
      <c r="F31" s="1923"/>
      <c r="G31" s="296" t="s">
        <v>20</v>
      </c>
      <c r="H31" s="321">
        <v>289.3</v>
      </c>
      <c r="I31" s="952">
        <v>342.1</v>
      </c>
      <c r="J31" s="735">
        <f>+I31-H31</f>
        <v>52.800000000000011</v>
      </c>
      <c r="K31" s="137">
        <v>287.60000000000002</v>
      </c>
      <c r="L31" s="262">
        <v>287.60000000000002</v>
      </c>
      <c r="M31" s="247">
        <f>+L31-K31</f>
        <v>0</v>
      </c>
      <c r="N31" s="137">
        <v>71.900000000000006</v>
      </c>
      <c r="O31" s="262">
        <v>71.900000000000006</v>
      </c>
      <c r="P31" s="854"/>
      <c r="Q31" s="1912" t="s">
        <v>148</v>
      </c>
      <c r="R31" s="84">
        <v>108</v>
      </c>
      <c r="S31" s="416">
        <v>108</v>
      </c>
      <c r="T31" s="287">
        <v>108</v>
      </c>
      <c r="U31" s="2206" t="s">
        <v>262</v>
      </c>
    </row>
    <row r="32" spans="1:21" s="2" customFormat="1" ht="16.5" customHeight="1" x14ac:dyDescent="0.25">
      <c r="A32" s="1916"/>
      <c r="B32" s="1917"/>
      <c r="C32" s="713"/>
      <c r="D32" s="1912"/>
      <c r="E32" s="1922"/>
      <c r="F32" s="1923"/>
      <c r="G32" s="175" t="s">
        <v>180</v>
      </c>
      <c r="H32" s="321">
        <v>197.2</v>
      </c>
      <c r="I32" s="321">
        <v>197.2</v>
      </c>
      <c r="J32" s="949"/>
      <c r="K32" s="29"/>
      <c r="L32" s="280"/>
      <c r="M32" s="417"/>
      <c r="N32" s="29"/>
      <c r="O32" s="321"/>
      <c r="P32" s="533"/>
      <c r="Q32" s="1912"/>
      <c r="R32" s="84"/>
      <c r="S32" s="111"/>
      <c r="T32" s="287"/>
      <c r="U32" s="2207"/>
    </row>
    <row r="33" spans="1:28" s="2" customFormat="1" ht="21" customHeight="1" x14ac:dyDescent="0.25">
      <c r="A33" s="639"/>
      <c r="B33" s="637"/>
      <c r="C33" s="713"/>
      <c r="D33" s="1912"/>
      <c r="E33" s="1922"/>
      <c r="F33" s="1923"/>
      <c r="G33" s="175" t="s">
        <v>168</v>
      </c>
      <c r="H33" s="280">
        <v>44.7</v>
      </c>
      <c r="I33" s="280">
        <v>44.7</v>
      </c>
      <c r="J33" s="949"/>
      <c r="K33" s="29">
        <v>198.3</v>
      </c>
      <c r="L33" s="321">
        <v>198.3</v>
      </c>
      <c r="M33" s="417"/>
      <c r="N33" s="29">
        <v>16.600000000000001</v>
      </c>
      <c r="O33" s="321">
        <v>16.600000000000001</v>
      </c>
      <c r="P33" s="533"/>
      <c r="Q33" s="1912"/>
      <c r="R33" s="84"/>
      <c r="S33" s="111"/>
      <c r="T33" s="287"/>
      <c r="U33" s="2207"/>
      <c r="V33" s="3"/>
    </row>
    <row r="34" spans="1:28" s="2" customFormat="1" ht="17.25" customHeight="1" x14ac:dyDescent="0.25">
      <c r="A34" s="639"/>
      <c r="B34" s="637"/>
      <c r="C34" s="664"/>
      <c r="D34" s="1919"/>
      <c r="E34" s="1926"/>
      <c r="F34" s="1923"/>
      <c r="G34" s="19" t="s">
        <v>26</v>
      </c>
      <c r="H34" s="232">
        <f t="shared" ref="H34:P34" si="1">SUM(H31:H33)</f>
        <v>531.20000000000005</v>
      </c>
      <c r="I34" s="232">
        <f t="shared" si="1"/>
        <v>584</v>
      </c>
      <c r="J34" s="232">
        <f t="shared" si="1"/>
        <v>52.800000000000011</v>
      </c>
      <c r="K34" s="16">
        <f t="shared" si="1"/>
        <v>485.90000000000003</v>
      </c>
      <c r="L34" s="232">
        <f t="shared" si="1"/>
        <v>485.90000000000003</v>
      </c>
      <c r="M34" s="232">
        <f t="shared" si="1"/>
        <v>0</v>
      </c>
      <c r="N34" s="16">
        <f t="shared" si="1"/>
        <v>88.5</v>
      </c>
      <c r="O34" s="232">
        <f t="shared" si="1"/>
        <v>88.5</v>
      </c>
      <c r="P34" s="232">
        <f t="shared" si="1"/>
        <v>0</v>
      </c>
      <c r="Q34" s="636"/>
      <c r="R34" s="633"/>
      <c r="S34" s="37"/>
      <c r="T34" s="700"/>
      <c r="U34" s="2208"/>
      <c r="V34" s="3"/>
    </row>
    <row r="35" spans="1:28" s="2" customFormat="1" ht="41.25" customHeight="1" x14ac:dyDescent="0.25">
      <c r="A35" s="639"/>
      <c r="B35" s="637"/>
      <c r="C35" s="713"/>
      <c r="D35" s="1912" t="s">
        <v>176</v>
      </c>
      <c r="E35" s="1922"/>
      <c r="F35" s="1923"/>
      <c r="G35" s="175" t="s">
        <v>22</v>
      </c>
      <c r="H35" s="676">
        <v>39.200000000000003</v>
      </c>
      <c r="I35" s="676">
        <v>39.200000000000003</v>
      </c>
      <c r="J35" s="682"/>
      <c r="K35" s="798">
        <v>41.8</v>
      </c>
      <c r="L35" s="804">
        <v>41.8</v>
      </c>
      <c r="M35" s="894"/>
      <c r="N35" s="873">
        <v>41.8</v>
      </c>
      <c r="O35" s="892">
        <v>41.8</v>
      </c>
      <c r="P35" s="343"/>
      <c r="Q35" s="418" t="s">
        <v>190</v>
      </c>
      <c r="R35" s="502">
        <v>6</v>
      </c>
      <c r="S35" s="400">
        <v>6</v>
      </c>
      <c r="T35" s="401">
        <v>6</v>
      </c>
      <c r="U35" s="745"/>
      <c r="AB35" s="3"/>
    </row>
    <row r="36" spans="1:28" s="2" customFormat="1" ht="23.25" customHeight="1" x14ac:dyDescent="0.25">
      <c r="A36" s="639"/>
      <c r="B36" s="637"/>
      <c r="C36" s="713"/>
      <c r="D36" s="1912"/>
      <c r="E36" s="1922"/>
      <c r="F36" s="1923"/>
      <c r="G36" s="296"/>
      <c r="H36" s="677"/>
      <c r="I36" s="677"/>
      <c r="J36" s="683"/>
      <c r="K36" s="799"/>
      <c r="L36" s="805"/>
      <c r="M36" s="895"/>
      <c r="N36" s="874"/>
      <c r="O36" s="893"/>
      <c r="P36" s="356"/>
      <c r="Q36" s="2038" t="s">
        <v>235</v>
      </c>
      <c r="R36" s="503">
        <v>10</v>
      </c>
      <c r="S36" s="185">
        <v>10</v>
      </c>
      <c r="T36" s="419">
        <v>10</v>
      </c>
      <c r="U36" s="746"/>
    </row>
    <row r="37" spans="1:28" s="2" customFormat="1" ht="17.25" customHeight="1" x14ac:dyDescent="0.25">
      <c r="A37" s="639"/>
      <c r="B37" s="637"/>
      <c r="C37" s="664"/>
      <c r="D37" s="1919"/>
      <c r="E37" s="1922"/>
      <c r="F37" s="1923"/>
      <c r="G37" s="19" t="s">
        <v>26</v>
      </c>
      <c r="H37" s="421">
        <f>SUM(H35:H36)</f>
        <v>39.200000000000003</v>
      </c>
      <c r="I37" s="421">
        <f>SUM(I35:I36)</f>
        <v>39.200000000000003</v>
      </c>
      <c r="J37" s="422"/>
      <c r="K37" s="420">
        <f>SUM(K35:K36)</f>
        <v>41.8</v>
      </c>
      <c r="L37" s="421">
        <f>SUM(L35:L36)</f>
        <v>41.8</v>
      </c>
      <c r="M37" s="422"/>
      <c r="N37" s="420">
        <f>SUM(N35:N36)</f>
        <v>41.8</v>
      </c>
      <c r="O37" s="421">
        <f>SUM(O35:O36)</f>
        <v>41.8</v>
      </c>
      <c r="P37" s="534"/>
      <c r="Q37" s="2039"/>
      <c r="R37" s="708"/>
      <c r="S37" s="423"/>
      <c r="T37" s="424"/>
      <c r="U37" s="747"/>
    </row>
    <row r="38" spans="1:28" s="2" customFormat="1" ht="27.75" customHeight="1" x14ac:dyDescent="0.25">
      <c r="A38" s="639"/>
      <c r="B38" s="637"/>
      <c r="C38" s="713"/>
      <c r="D38" s="1918" t="s">
        <v>177</v>
      </c>
      <c r="E38" s="1922"/>
      <c r="F38" s="1923"/>
      <c r="G38" s="176" t="s">
        <v>37</v>
      </c>
      <c r="H38" s="676">
        <v>157.4</v>
      </c>
      <c r="I38" s="676">
        <v>157.4</v>
      </c>
      <c r="J38" s="682"/>
      <c r="K38" s="798">
        <v>157.4</v>
      </c>
      <c r="L38" s="804">
        <v>157.4</v>
      </c>
      <c r="M38" s="894"/>
      <c r="N38" s="873">
        <v>157.4</v>
      </c>
      <c r="O38" s="892">
        <v>157.4</v>
      </c>
      <c r="P38" s="343"/>
      <c r="Q38" s="2038" t="s">
        <v>178</v>
      </c>
      <c r="R38" s="503">
        <v>30</v>
      </c>
      <c r="S38" s="467">
        <v>30</v>
      </c>
      <c r="T38" s="419">
        <v>30</v>
      </c>
      <c r="U38" s="746"/>
    </row>
    <row r="39" spans="1:28" s="2" customFormat="1" ht="17.25" customHeight="1" x14ac:dyDescent="0.25">
      <c r="A39" s="796"/>
      <c r="B39" s="795"/>
      <c r="C39" s="797"/>
      <c r="D39" s="1919"/>
      <c r="E39" s="1922"/>
      <c r="F39" s="1923"/>
      <c r="G39" s="19" t="s">
        <v>26</v>
      </c>
      <c r="H39" s="421">
        <f>SUM(H38:H38)</f>
        <v>157.4</v>
      </c>
      <c r="I39" s="421">
        <f>SUM(I38:I38)</f>
        <v>157.4</v>
      </c>
      <c r="J39" s="422"/>
      <c r="K39" s="420">
        <f>SUM(K38:K38)</f>
        <v>157.4</v>
      </c>
      <c r="L39" s="421">
        <f>SUM(L38:L38)</f>
        <v>157.4</v>
      </c>
      <c r="M39" s="422"/>
      <c r="N39" s="420">
        <f>SUM(N38:N38)</f>
        <v>157.4</v>
      </c>
      <c r="O39" s="421">
        <f>SUM(O38:O38)</f>
        <v>157.4</v>
      </c>
      <c r="P39" s="534"/>
      <c r="Q39" s="2039"/>
      <c r="R39" s="708"/>
      <c r="S39" s="423"/>
      <c r="T39" s="424"/>
      <c r="U39" s="747"/>
    </row>
    <row r="40" spans="1:28" s="2" customFormat="1" ht="64.5" customHeight="1" x14ac:dyDescent="0.25">
      <c r="A40" s="639"/>
      <c r="B40" s="637"/>
      <c r="C40" s="713"/>
      <c r="D40" s="357" t="s">
        <v>191</v>
      </c>
      <c r="E40" s="208"/>
      <c r="F40" s="536"/>
      <c r="G40" s="211"/>
      <c r="H40" s="571"/>
      <c r="I40" s="571"/>
      <c r="J40" s="572"/>
      <c r="K40" s="570"/>
      <c r="L40" s="571"/>
      <c r="M40" s="572"/>
      <c r="N40" s="570"/>
      <c r="O40" s="571"/>
      <c r="P40" s="812"/>
      <c r="Q40" s="498" t="s">
        <v>192</v>
      </c>
      <c r="R40" s="505">
        <v>2500</v>
      </c>
      <c r="S40" s="425">
        <v>2500</v>
      </c>
      <c r="T40" s="426">
        <v>2500</v>
      </c>
      <c r="U40" s="748"/>
      <c r="X40" s="3"/>
    </row>
    <row r="41" spans="1:28" s="2" customFormat="1" ht="53.25" customHeight="1" x14ac:dyDescent="0.25">
      <c r="A41" s="639"/>
      <c r="B41" s="637"/>
      <c r="C41" s="713"/>
      <c r="D41" s="2042" t="s">
        <v>228</v>
      </c>
      <c r="E41" s="208"/>
      <c r="F41" s="536"/>
      <c r="G41" s="398"/>
      <c r="H41" s="596"/>
      <c r="I41" s="596"/>
      <c r="J41" s="428"/>
      <c r="K41" s="427"/>
      <c r="L41" s="596"/>
      <c r="M41" s="428"/>
      <c r="N41" s="427"/>
      <c r="O41" s="596"/>
      <c r="P41" s="813"/>
      <c r="Q41" s="499" t="s">
        <v>192</v>
      </c>
      <c r="R41" s="707">
        <v>2500</v>
      </c>
      <c r="S41" s="404">
        <v>2500</v>
      </c>
      <c r="T41" s="429">
        <v>2500</v>
      </c>
      <c r="U41" s="749"/>
    </row>
    <row r="42" spans="1:28" s="2" customFormat="1" ht="17.25" customHeight="1" thickBot="1" x14ac:dyDescent="0.3">
      <c r="A42" s="642"/>
      <c r="B42" s="643"/>
      <c r="C42" s="714"/>
      <c r="D42" s="1930"/>
      <c r="E42" s="1941" t="s">
        <v>34</v>
      </c>
      <c r="F42" s="1942"/>
      <c r="G42" s="2195"/>
      <c r="H42" s="237">
        <f t="shared" ref="H42:P42" si="2">H34+H30+H28+H25+H23+H21+H37+H39</f>
        <v>7556.2999999999993</v>
      </c>
      <c r="I42" s="237">
        <f t="shared" si="2"/>
        <v>8363.5</v>
      </c>
      <c r="J42" s="237">
        <f t="shared" si="2"/>
        <v>807.20000000000027</v>
      </c>
      <c r="K42" s="30">
        <f t="shared" si="2"/>
        <v>7910.1</v>
      </c>
      <c r="L42" s="237">
        <f t="shared" si="2"/>
        <v>7828.1</v>
      </c>
      <c r="M42" s="237">
        <f t="shared" si="2"/>
        <v>-82</v>
      </c>
      <c r="N42" s="30">
        <f t="shared" si="2"/>
        <v>7512.7</v>
      </c>
      <c r="O42" s="237">
        <f t="shared" si="2"/>
        <v>7430.7</v>
      </c>
      <c r="P42" s="237">
        <f t="shared" si="2"/>
        <v>-82</v>
      </c>
      <c r="Q42" s="500"/>
      <c r="R42" s="506"/>
      <c r="S42" s="372"/>
      <c r="T42" s="201"/>
      <c r="U42" s="750"/>
      <c r="V42" s="3"/>
    </row>
    <row r="43" spans="1:28" s="3" customFormat="1" ht="64.5" customHeight="1" x14ac:dyDescent="0.25">
      <c r="A43" s="1916" t="s">
        <v>15</v>
      </c>
      <c r="B43" s="1917" t="s">
        <v>15</v>
      </c>
      <c r="C43" s="1943" t="s">
        <v>35</v>
      </c>
      <c r="D43" s="1940" t="s">
        <v>36</v>
      </c>
      <c r="E43" s="1945"/>
      <c r="F43" s="1947" t="s">
        <v>19</v>
      </c>
      <c r="G43" s="10" t="s">
        <v>37</v>
      </c>
      <c r="H43" s="238">
        <v>13213.2</v>
      </c>
      <c r="I43" s="238">
        <v>13213.2</v>
      </c>
      <c r="J43" s="224"/>
      <c r="K43" s="27">
        <v>12529</v>
      </c>
      <c r="L43" s="238">
        <v>12529</v>
      </c>
      <c r="M43" s="224"/>
      <c r="N43" s="27">
        <v>12529</v>
      </c>
      <c r="O43" s="238">
        <v>12529</v>
      </c>
      <c r="P43" s="362"/>
      <c r="Q43" s="717" t="s">
        <v>38</v>
      </c>
      <c r="R43" s="711">
        <v>6800</v>
      </c>
      <c r="S43" s="101">
        <v>6800</v>
      </c>
      <c r="T43" s="691">
        <v>6800</v>
      </c>
      <c r="U43" s="751"/>
    </row>
    <row r="44" spans="1:28" s="3" customFormat="1" ht="16.5" customHeight="1" thickBot="1" x14ac:dyDescent="0.3">
      <c r="A44" s="1934"/>
      <c r="B44" s="1936"/>
      <c r="C44" s="1944"/>
      <c r="D44" s="1930"/>
      <c r="E44" s="1946"/>
      <c r="F44" s="1948"/>
      <c r="G44" s="32" t="s">
        <v>26</v>
      </c>
      <c r="H44" s="237">
        <f>+H43</f>
        <v>13213.2</v>
      </c>
      <c r="I44" s="237">
        <f>+I43</f>
        <v>13213.2</v>
      </c>
      <c r="J44" s="237">
        <f>+J43</f>
        <v>0</v>
      </c>
      <c r="K44" s="30">
        <f>+K43</f>
        <v>12529</v>
      </c>
      <c r="L44" s="237">
        <f>+L43</f>
        <v>12529</v>
      </c>
      <c r="M44" s="223"/>
      <c r="N44" s="30">
        <f>+N43</f>
        <v>12529</v>
      </c>
      <c r="O44" s="237">
        <f>+O43</f>
        <v>12529</v>
      </c>
      <c r="P44" s="347"/>
      <c r="Q44" s="97"/>
      <c r="R44" s="712"/>
      <c r="S44" s="373"/>
      <c r="T44" s="692"/>
      <c r="U44" s="752"/>
    </row>
    <row r="45" spans="1:28" s="3" customFormat="1" ht="19.5" customHeight="1" x14ac:dyDescent="0.25">
      <c r="A45" s="651" t="s">
        <v>15</v>
      </c>
      <c r="B45" s="6" t="s">
        <v>15</v>
      </c>
      <c r="C45" s="171" t="s">
        <v>39</v>
      </c>
      <c r="D45" s="1929" t="s">
        <v>40</v>
      </c>
      <c r="E45" s="196"/>
      <c r="F45" s="105" t="s">
        <v>19</v>
      </c>
      <c r="G45" s="688" t="s">
        <v>37</v>
      </c>
      <c r="H45" s="239">
        <v>13641.4</v>
      </c>
      <c r="I45" s="239">
        <v>13641.4</v>
      </c>
      <c r="J45" s="225"/>
      <c r="K45" s="133">
        <v>2514.1999999999998</v>
      </c>
      <c r="L45" s="239">
        <v>2514.1999999999998</v>
      </c>
      <c r="M45" s="225"/>
      <c r="N45" s="133">
        <v>2514.1999999999998</v>
      </c>
      <c r="O45" s="239">
        <v>2514.1999999999998</v>
      </c>
      <c r="P45" s="449"/>
      <c r="Q45" s="2185" t="s">
        <v>38</v>
      </c>
      <c r="R45" s="2187">
        <v>5868</v>
      </c>
      <c r="S45" s="2189">
        <v>5868</v>
      </c>
      <c r="T45" s="2264">
        <v>5869</v>
      </c>
      <c r="U45" s="2283"/>
    </row>
    <row r="46" spans="1:28" s="3" customFormat="1" ht="16.5" customHeight="1" thickBot="1" x14ac:dyDescent="0.3">
      <c r="A46" s="642"/>
      <c r="B46" s="34"/>
      <c r="C46" s="645"/>
      <c r="D46" s="1930"/>
      <c r="E46" s="35"/>
      <c r="F46" s="648"/>
      <c r="G46" s="32" t="s">
        <v>26</v>
      </c>
      <c r="H46" s="237">
        <f>+H45</f>
        <v>13641.4</v>
      </c>
      <c r="I46" s="237">
        <f>+I45</f>
        <v>13641.4</v>
      </c>
      <c r="J46" s="237">
        <f>+J45</f>
        <v>0</v>
      </c>
      <c r="K46" s="30">
        <f>+K45</f>
        <v>2514.1999999999998</v>
      </c>
      <c r="L46" s="237">
        <f>+L45</f>
        <v>2514.1999999999998</v>
      </c>
      <c r="M46" s="223"/>
      <c r="N46" s="30">
        <f>+N45</f>
        <v>2514.1999999999998</v>
      </c>
      <c r="O46" s="237">
        <f>+O45</f>
        <v>2514.1999999999998</v>
      </c>
      <c r="P46" s="347"/>
      <c r="Q46" s="2186"/>
      <c r="R46" s="2188"/>
      <c r="S46" s="2190"/>
      <c r="T46" s="2265"/>
      <c r="U46" s="2284"/>
    </row>
    <row r="47" spans="1:28" s="2" customFormat="1" ht="96" customHeight="1" x14ac:dyDescent="0.25">
      <c r="A47" s="941" t="s">
        <v>15</v>
      </c>
      <c r="B47" s="1935" t="s">
        <v>15</v>
      </c>
      <c r="C47" s="1937" t="s">
        <v>41</v>
      </c>
      <c r="D47" s="1929" t="s">
        <v>170</v>
      </c>
      <c r="E47" s="196"/>
      <c r="F47" s="662" t="s">
        <v>19</v>
      </c>
      <c r="G47" s="36" t="s">
        <v>22</v>
      </c>
      <c r="H47" s="240">
        <v>452.2</v>
      </c>
      <c r="I47" s="950">
        <f>452.2+36</f>
        <v>488.2</v>
      </c>
      <c r="J47" s="951">
        <f>+I47-H47</f>
        <v>36</v>
      </c>
      <c r="K47" s="115">
        <v>401.2</v>
      </c>
      <c r="L47" s="240">
        <v>401.2</v>
      </c>
      <c r="M47" s="226"/>
      <c r="N47" s="115">
        <v>401.2</v>
      </c>
      <c r="O47" s="240">
        <v>401.2</v>
      </c>
      <c r="P47" s="489"/>
      <c r="Q47" s="2191" t="s">
        <v>171</v>
      </c>
      <c r="R47" s="2295" t="s">
        <v>263</v>
      </c>
      <c r="S47" s="2297">
        <v>350</v>
      </c>
      <c r="T47" s="696">
        <v>350</v>
      </c>
      <c r="U47" s="2271" t="s">
        <v>264</v>
      </c>
    </row>
    <row r="48" spans="1:28" s="3" customFormat="1" ht="16.5" customHeight="1" thickBot="1" x14ac:dyDescent="0.3">
      <c r="A48" s="940"/>
      <c r="B48" s="1936"/>
      <c r="C48" s="1938"/>
      <c r="D48" s="1930"/>
      <c r="E48" s="35"/>
      <c r="F48" s="648"/>
      <c r="G48" s="32" t="s">
        <v>26</v>
      </c>
      <c r="H48" s="237">
        <f>+H47</f>
        <v>452.2</v>
      </c>
      <c r="I48" s="237">
        <f>+I47</f>
        <v>488.2</v>
      </c>
      <c r="J48" s="237">
        <f>+J47</f>
        <v>36</v>
      </c>
      <c r="K48" s="30">
        <f>+K47</f>
        <v>401.2</v>
      </c>
      <c r="L48" s="237">
        <f>+L47</f>
        <v>401.2</v>
      </c>
      <c r="M48" s="223"/>
      <c r="N48" s="30">
        <f>+N47</f>
        <v>401.2</v>
      </c>
      <c r="O48" s="237">
        <f>+O47</f>
        <v>401.2</v>
      </c>
      <c r="P48" s="347"/>
      <c r="Q48" s="2192"/>
      <c r="R48" s="2296"/>
      <c r="S48" s="2298"/>
      <c r="T48" s="697"/>
      <c r="U48" s="2290"/>
    </row>
    <row r="49" spans="1:22" s="2" customFormat="1" ht="41.25" customHeight="1" x14ac:dyDescent="0.25">
      <c r="A49" s="1933" t="s">
        <v>15</v>
      </c>
      <c r="B49" s="1935" t="s">
        <v>15</v>
      </c>
      <c r="C49" s="1937" t="s">
        <v>42</v>
      </c>
      <c r="D49" s="1929" t="s">
        <v>219</v>
      </c>
      <c r="E49" s="196"/>
      <c r="F49" s="662" t="s">
        <v>19</v>
      </c>
      <c r="G49" s="36" t="s">
        <v>20</v>
      </c>
      <c r="H49" s="266">
        <v>238.4</v>
      </c>
      <c r="I49" s="266">
        <v>238.4</v>
      </c>
      <c r="J49" s="250"/>
      <c r="K49" s="206">
        <v>238.4</v>
      </c>
      <c r="L49" s="266">
        <v>238.4</v>
      </c>
      <c r="M49" s="250"/>
      <c r="N49" s="206">
        <v>238.4</v>
      </c>
      <c r="O49" s="266">
        <v>238.4</v>
      </c>
      <c r="P49" s="250"/>
      <c r="Q49" s="556" t="s">
        <v>217</v>
      </c>
      <c r="R49" s="478">
        <v>200</v>
      </c>
      <c r="S49" s="480">
        <v>200</v>
      </c>
      <c r="T49" s="476">
        <v>200</v>
      </c>
      <c r="U49" s="753"/>
      <c r="V49" s="3"/>
    </row>
    <row r="50" spans="1:22" s="2" customFormat="1" ht="24" customHeight="1" x14ac:dyDescent="0.25">
      <c r="A50" s="1916"/>
      <c r="B50" s="1917"/>
      <c r="C50" s="1959"/>
      <c r="D50" s="1940"/>
      <c r="E50" s="37"/>
      <c r="F50" s="69"/>
      <c r="G50" s="209"/>
      <c r="H50" s="259"/>
      <c r="I50" s="259"/>
      <c r="J50" s="244"/>
      <c r="K50" s="59"/>
      <c r="L50" s="259"/>
      <c r="M50" s="327"/>
      <c r="N50" s="59"/>
      <c r="O50" s="259"/>
      <c r="P50" s="244"/>
      <c r="Q50" s="2153" t="s">
        <v>218</v>
      </c>
      <c r="R50" s="479">
        <v>50</v>
      </c>
      <c r="S50" s="481">
        <v>50</v>
      </c>
      <c r="T50" s="477">
        <v>50</v>
      </c>
      <c r="U50" s="754"/>
    </row>
    <row r="51" spans="1:22" s="3" customFormat="1" ht="16.5" customHeight="1" thickBot="1" x14ac:dyDescent="0.3">
      <c r="A51" s="1934"/>
      <c r="B51" s="1936"/>
      <c r="C51" s="1938"/>
      <c r="D51" s="1930"/>
      <c r="E51" s="35"/>
      <c r="F51" s="648"/>
      <c r="G51" s="32" t="s">
        <v>26</v>
      </c>
      <c r="H51" s="237">
        <f>+H49</f>
        <v>238.4</v>
      </c>
      <c r="I51" s="237">
        <f>+I49</f>
        <v>238.4</v>
      </c>
      <c r="J51" s="223"/>
      <c r="K51" s="30">
        <f>+K49</f>
        <v>238.4</v>
      </c>
      <c r="L51" s="237">
        <f>+L49</f>
        <v>238.4</v>
      </c>
      <c r="M51" s="347"/>
      <c r="N51" s="30">
        <f>+N49</f>
        <v>238.4</v>
      </c>
      <c r="O51" s="237">
        <f>+O49</f>
        <v>238.4</v>
      </c>
      <c r="P51" s="839"/>
      <c r="Q51" s="2184"/>
      <c r="R51" s="507"/>
      <c r="S51" s="475"/>
      <c r="T51" s="697"/>
      <c r="U51" s="755"/>
    </row>
    <row r="52" spans="1:22" s="2" customFormat="1" ht="16.5" customHeight="1" thickBot="1" x14ac:dyDescent="0.3">
      <c r="A52" s="577" t="s">
        <v>15</v>
      </c>
      <c r="B52" s="5" t="s">
        <v>15</v>
      </c>
      <c r="C52" s="1962" t="s">
        <v>43</v>
      </c>
      <c r="D52" s="1963"/>
      <c r="E52" s="1963"/>
      <c r="F52" s="1963"/>
      <c r="G52" s="1964"/>
      <c r="H52" s="282">
        <f t="shared" ref="H52:I52" si="3">H48+H46+H44+H42+H51</f>
        <v>35101.500000000007</v>
      </c>
      <c r="I52" s="282">
        <f t="shared" si="3"/>
        <v>35944.700000000004</v>
      </c>
      <c r="J52" s="282">
        <f>J48+J46+J44+J42+J51</f>
        <v>843.20000000000027</v>
      </c>
      <c r="K52" s="85">
        <f t="shared" ref="K52" si="4">K48+K46+K44+K42+K51</f>
        <v>23592.9</v>
      </c>
      <c r="L52" s="282">
        <f t="shared" ref="L52:M52" si="5">L48+L46+L44+L42+L51</f>
        <v>23510.9</v>
      </c>
      <c r="M52" s="282">
        <f t="shared" si="5"/>
        <v>-82</v>
      </c>
      <c r="N52" s="85">
        <f>N48+N46+N44+N42+N51</f>
        <v>23195.5</v>
      </c>
      <c r="O52" s="282">
        <f t="shared" ref="O52" si="6">O48+O46+O44+O42+O51</f>
        <v>23113.5</v>
      </c>
      <c r="P52" s="282">
        <f>P48+P46+P44+P42+P51</f>
        <v>-82</v>
      </c>
      <c r="Q52" s="1965"/>
      <c r="R52" s="1966"/>
      <c r="S52" s="1966"/>
      <c r="T52" s="1966"/>
      <c r="U52" s="1967"/>
    </row>
    <row r="53" spans="1:22" s="2" customFormat="1" ht="16.5" customHeight="1" thickBot="1" x14ac:dyDescent="0.3">
      <c r="A53" s="578" t="s">
        <v>15</v>
      </c>
      <c r="B53" s="5" t="s">
        <v>35</v>
      </c>
      <c r="C53" s="1949" t="s">
        <v>44</v>
      </c>
      <c r="D53" s="1949"/>
      <c r="E53" s="1949"/>
      <c r="F53" s="1949"/>
      <c r="G53" s="1949"/>
      <c r="H53" s="1949"/>
      <c r="I53" s="1949"/>
      <c r="J53" s="1949"/>
      <c r="K53" s="1949"/>
      <c r="L53" s="1949"/>
      <c r="M53" s="1949"/>
      <c r="N53" s="1949"/>
      <c r="O53" s="1949"/>
      <c r="P53" s="1949"/>
      <c r="Q53" s="1949"/>
      <c r="R53" s="1949"/>
      <c r="S53" s="1949"/>
      <c r="T53" s="1949"/>
      <c r="U53" s="1951"/>
    </row>
    <row r="54" spans="1:22" s="3" customFormat="1" ht="16.5" customHeight="1" x14ac:dyDescent="0.25">
      <c r="A54" s="651" t="s">
        <v>15</v>
      </c>
      <c r="B54" s="652" t="s">
        <v>35</v>
      </c>
      <c r="C54" s="40" t="s">
        <v>15</v>
      </c>
      <c r="D54" s="2104" t="s">
        <v>45</v>
      </c>
      <c r="E54" s="2214" t="s">
        <v>120</v>
      </c>
      <c r="F54" s="403">
        <v>3</v>
      </c>
      <c r="G54" s="210" t="s">
        <v>22</v>
      </c>
      <c r="H54" s="227">
        <v>4187.2</v>
      </c>
      <c r="I54" s="953">
        <f>4187.2+154</f>
        <v>4341.2</v>
      </c>
      <c r="J54" s="954">
        <f>+I54-H54</f>
        <v>154</v>
      </c>
      <c r="K54" s="44">
        <v>3983.5</v>
      </c>
      <c r="L54" s="227">
        <v>3983.5</v>
      </c>
      <c r="M54" s="325"/>
      <c r="N54" s="298">
        <v>3981.9</v>
      </c>
      <c r="O54" s="227">
        <v>3981.9</v>
      </c>
      <c r="P54" s="298"/>
      <c r="Q54" s="184"/>
      <c r="R54" s="514"/>
      <c r="S54" s="374"/>
      <c r="T54" s="386"/>
      <c r="U54" s="2218" t="s">
        <v>269</v>
      </c>
    </row>
    <row r="55" spans="1:22" s="3" customFormat="1" ht="16.5" customHeight="1" x14ac:dyDescent="0.25">
      <c r="A55" s="639"/>
      <c r="B55" s="637"/>
      <c r="C55" s="178"/>
      <c r="D55" s="2105"/>
      <c r="E55" s="2215"/>
      <c r="F55" s="289"/>
      <c r="G55" s="204" t="s">
        <v>46</v>
      </c>
      <c r="H55" s="256">
        <v>648.4</v>
      </c>
      <c r="I55" s="955">
        <v>668.3</v>
      </c>
      <c r="J55" s="956">
        <f>+I55-H55</f>
        <v>19.899999999999977</v>
      </c>
      <c r="K55" s="180">
        <v>648.4</v>
      </c>
      <c r="L55" s="256">
        <v>648.4</v>
      </c>
      <c r="M55" s="330"/>
      <c r="N55" s="323">
        <v>648.4</v>
      </c>
      <c r="O55" s="256">
        <v>648.4</v>
      </c>
      <c r="P55" s="323"/>
      <c r="Q55" s="538"/>
      <c r="R55" s="504"/>
      <c r="S55" s="366"/>
      <c r="T55" s="469"/>
      <c r="U55" s="2219"/>
    </row>
    <row r="56" spans="1:22" s="3" customFormat="1" ht="16.5" customHeight="1" x14ac:dyDescent="0.25">
      <c r="A56" s="639"/>
      <c r="B56" s="637"/>
      <c r="C56" s="178"/>
      <c r="D56" s="706"/>
      <c r="E56" s="2215"/>
      <c r="F56" s="289"/>
      <c r="G56" s="204" t="s">
        <v>94</v>
      </c>
      <c r="H56" s="279">
        <v>70.5</v>
      </c>
      <c r="I56" s="279">
        <v>70.5</v>
      </c>
      <c r="J56" s="323"/>
      <c r="K56" s="180"/>
      <c r="L56" s="256"/>
      <c r="M56" s="330"/>
      <c r="N56" s="323"/>
      <c r="O56" s="256"/>
      <c r="P56" s="330"/>
      <c r="Q56" s="538"/>
      <c r="R56" s="504"/>
      <c r="S56" s="366"/>
      <c r="T56" s="469"/>
      <c r="U56" s="2219"/>
    </row>
    <row r="57" spans="1:22" s="3" customFormat="1" ht="16.5" customHeight="1" x14ac:dyDescent="0.25">
      <c r="A57" s="639"/>
      <c r="B57" s="637"/>
      <c r="C57" s="178"/>
      <c r="D57" s="706"/>
      <c r="E57" s="2215"/>
      <c r="F57" s="289"/>
      <c r="G57" s="186" t="s">
        <v>20</v>
      </c>
      <c r="H57" s="257">
        <v>254.3</v>
      </c>
      <c r="I57" s="257">
        <v>254.3</v>
      </c>
      <c r="J57" s="323"/>
      <c r="K57" s="807">
        <v>113.3</v>
      </c>
      <c r="L57" s="257">
        <v>113.3</v>
      </c>
      <c r="M57" s="326"/>
      <c r="N57" s="242">
        <v>111.6</v>
      </c>
      <c r="O57" s="257">
        <v>111.6</v>
      </c>
      <c r="P57" s="242"/>
      <c r="Q57" s="538"/>
      <c r="R57" s="504"/>
      <c r="S57" s="366"/>
      <c r="T57" s="469"/>
      <c r="U57" s="2219"/>
    </row>
    <row r="58" spans="1:22" s="3" customFormat="1" ht="16.5" customHeight="1" x14ac:dyDescent="0.25">
      <c r="A58" s="639"/>
      <c r="B58" s="637"/>
      <c r="C58" s="178"/>
      <c r="D58" s="706"/>
      <c r="E58" s="2215"/>
      <c r="F58" s="289"/>
      <c r="G58" s="508" t="s">
        <v>169</v>
      </c>
      <c r="H58" s="256">
        <v>69.5</v>
      </c>
      <c r="I58" s="256">
        <v>69.5</v>
      </c>
      <c r="J58" s="323"/>
      <c r="K58" s="180"/>
      <c r="L58" s="256"/>
      <c r="M58" s="330"/>
      <c r="N58" s="323"/>
      <c r="O58" s="256"/>
      <c r="P58" s="323"/>
      <c r="Q58" s="538"/>
      <c r="R58" s="504"/>
      <c r="S58" s="366"/>
      <c r="T58" s="469"/>
      <c r="U58" s="2219"/>
    </row>
    <row r="59" spans="1:22" s="3" customFormat="1" ht="16.5" customHeight="1" x14ac:dyDescent="0.25">
      <c r="A59" s="639"/>
      <c r="B59" s="637"/>
      <c r="C59" s="178"/>
      <c r="D59" s="706"/>
      <c r="E59" s="2215"/>
      <c r="F59" s="289"/>
      <c r="G59" s="175" t="s">
        <v>63</v>
      </c>
      <c r="H59" s="257">
        <v>30.3</v>
      </c>
      <c r="I59" s="257">
        <v>30.3</v>
      </c>
      <c r="J59" s="242"/>
      <c r="K59" s="807">
        <v>18.600000000000001</v>
      </c>
      <c r="L59" s="257">
        <v>18.600000000000001</v>
      </c>
      <c r="M59" s="326"/>
      <c r="N59" s="242"/>
      <c r="O59" s="257"/>
      <c r="P59" s="242"/>
      <c r="Q59" s="538"/>
      <c r="R59" s="504"/>
      <c r="S59" s="366"/>
      <c r="T59" s="469"/>
      <c r="U59" s="2219"/>
    </row>
    <row r="60" spans="1:22" s="3" customFormat="1" ht="16.5" customHeight="1" x14ac:dyDescent="0.25">
      <c r="A60" s="639"/>
      <c r="B60" s="637"/>
      <c r="C60" s="178"/>
      <c r="D60" s="706"/>
      <c r="E60" s="2215"/>
      <c r="F60" s="289"/>
      <c r="G60" s="176" t="s">
        <v>63</v>
      </c>
      <c r="H60" s="256">
        <v>50.3</v>
      </c>
      <c r="I60" s="256">
        <v>50.3</v>
      </c>
      <c r="J60" s="323"/>
      <c r="K60" s="180">
        <v>43.1</v>
      </c>
      <c r="L60" s="256">
        <v>43.1</v>
      </c>
      <c r="M60" s="330"/>
      <c r="N60" s="323">
        <v>43.1</v>
      </c>
      <c r="O60" s="256">
        <v>43.1</v>
      </c>
      <c r="P60" s="323"/>
      <c r="Q60" s="538"/>
      <c r="R60" s="504"/>
      <c r="S60" s="366"/>
      <c r="T60" s="469"/>
      <c r="U60" s="2219"/>
    </row>
    <row r="61" spans="1:22" s="3" customFormat="1" ht="16.5" customHeight="1" x14ac:dyDescent="0.25">
      <c r="A61" s="639"/>
      <c r="B61" s="637"/>
      <c r="C61" s="178"/>
      <c r="D61" s="706"/>
      <c r="E61" s="2215"/>
      <c r="F61" s="289"/>
      <c r="G61" s="537" t="s">
        <v>37</v>
      </c>
      <c r="H61" s="257">
        <v>190.7</v>
      </c>
      <c r="I61" s="257">
        <v>190.7</v>
      </c>
      <c r="J61" s="242"/>
      <c r="K61" s="807">
        <v>153.5</v>
      </c>
      <c r="L61" s="257">
        <v>153.5</v>
      </c>
      <c r="M61" s="326"/>
      <c r="N61" s="242">
        <v>153.5</v>
      </c>
      <c r="O61" s="257">
        <v>153.5</v>
      </c>
      <c r="P61" s="242"/>
      <c r="Q61" s="538"/>
      <c r="R61" s="504"/>
      <c r="S61" s="366"/>
      <c r="T61" s="469"/>
      <c r="U61" s="2219"/>
    </row>
    <row r="62" spans="1:22" s="3" customFormat="1" ht="16.5" customHeight="1" x14ac:dyDescent="0.25">
      <c r="A62" s="639"/>
      <c r="B62" s="637"/>
      <c r="C62" s="178"/>
      <c r="D62" s="706"/>
      <c r="E62" s="2215"/>
      <c r="F62" s="289"/>
      <c r="G62" s="179" t="s">
        <v>47</v>
      </c>
      <c r="H62" s="256">
        <v>3</v>
      </c>
      <c r="I62" s="256">
        <v>3</v>
      </c>
      <c r="J62" s="323"/>
      <c r="K62" s="180">
        <v>3</v>
      </c>
      <c r="L62" s="256">
        <v>3</v>
      </c>
      <c r="M62" s="330"/>
      <c r="N62" s="323">
        <v>3</v>
      </c>
      <c r="O62" s="256">
        <v>3</v>
      </c>
      <c r="P62" s="323"/>
      <c r="Q62" s="538"/>
      <c r="R62" s="504"/>
      <c r="S62" s="366"/>
      <c r="T62" s="469"/>
      <c r="U62" s="2220"/>
    </row>
    <row r="63" spans="1:22" s="3" customFormat="1" ht="30" customHeight="1" x14ac:dyDescent="0.25">
      <c r="A63" s="639"/>
      <c r="B63" s="637"/>
      <c r="C63" s="713"/>
      <c r="D63" s="666" t="s">
        <v>152</v>
      </c>
      <c r="E63" s="2215"/>
      <c r="F63" s="289"/>
      <c r="G63" s="205"/>
      <c r="H63" s="321"/>
      <c r="I63" s="321"/>
      <c r="J63" s="417"/>
      <c r="K63" s="29"/>
      <c r="L63" s="321"/>
      <c r="M63" s="533"/>
      <c r="N63" s="417"/>
      <c r="O63" s="321"/>
      <c r="P63" s="533"/>
      <c r="Q63" s="182" t="s">
        <v>93</v>
      </c>
      <c r="R63" s="501">
        <v>82</v>
      </c>
      <c r="S63" s="18">
        <v>82</v>
      </c>
      <c r="T63" s="396">
        <v>82</v>
      </c>
      <c r="U63" s="756"/>
    </row>
    <row r="64" spans="1:22" s="3" customFormat="1" ht="15.75" customHeight="1" x14ac:dyDescent="0.25">
      <c r="A64" s="639"/>
      <c r="B64" s="637"/>
      <c r="C64" s="713"/>
      <c r="D64" s="1908" t="s">
        <v>175</v>
      </c>
      <c r="E64" s="2215"/>
      <c r="F64" s="289"/>
      <c r="G64" s="537"/>
      <c r="H64" s="618"/>
      <c r="I64" s="618"/>
      <c r="J64" s="617"/>
      <c r="K64" s="14"/>
      <c r="L64" s="230"/>
      <c r="M64" s="535"/>
      <c r="N64" s="14"/>
      <c r="O64" s="230"/>
      <c r="P64" s="535"/>
      <c r="Q64" s="2216" t="s">
        <v>181</v>
      </c>
      <c r="R64" s="501">
        <v>60</v>
      </c>
      <c r="S64" s="18">
        <v>60</v>
      </c>
      <c r="T64" s="430"/>
      <c r="U64" s="756"/>
    </row>
    <row r="65" spans="1:21" s="3" customFormat="1" ht="54" customHeight="1" x14ac:dyDescent="0.25">
      <c r="A65" s="639"/>
      <c r="B65" s="637"/>
      <c r="C65" s="713"/>
      <c r="D65" s="1908"/>
      <c r="E65" s="2215"/>
      <c r="F65" s="289"/>
      <c r="G65" s="186"/>
      <c r="H65" s="230"/>
      <c r="I65" s="230"/>
      <c r="J65" s="217"/>
      <c r="K65" s="14"/>
      <c r="L65" s="230"/>
      <c r="M65" s="535"/>
      <c r="N65" s="14"/>
      <c r="O65" s="230"/>
      <c r="P65" s="535"/>
      <c r="Q65" s="2217"/>
      <c r="R65" s="515"/>
      <c r="S65" s="433"/>
      <c r="T65" s="493"/>
      <c r="U65" s="757"/>
    </row>
    <row r="66" spans="1:21" s="3" customFormat="1" ht="29.25" customHeight="1" x14ac:dyDescent="0.25">
      <c r="A66" s="639"/>
      <c r="B66" s="637"/>
      <c r="C66" s="713"/>
      <c r="D66" s="349" t="s">
        <v>231</v>
      </c>
      <c r="E66" s="2215"/>
      <c r="F66" s="289"/>
      <c r="G66" s="186"/>
      <c r="H66" s="230"/>
      <c r="I66" s="230"/>
      <c r="J66" s="217"/>
      <c r="K66" s="14"/>
      <c r="L66" s="230"/>
      <c r="M66" s="535"/>
      <c r="N66" s="14"/>
      <c r="O66" s="230"/>
      <c r="P66" s="535"/>
      <c r="Q66" s="482" t="s">
        <v>196</v>
      </c>
      <c r="R66" s="312" t="s">
        <v>197</v>
      </c>
      <c r="S66" s="313" t="s">
        <v>197</v>
      </c>
      <c r="T66" s="314" t="s">
        <v>197</v>
      </c>
      <c r="U66" s="758"/>
    </row>
    <row r="67" spans="1:21" s="3" customFormat="1" ht="41.25" customHeight="1" x14ac:dyDescent="0.25">
      <c r="A67" s="639"/>
      <c r="B67" s="637"/>
      <c r="C67" s="713"/>
      <c r="D67" s="188"/>
      <c r="E67" s="161"/>
      <c r="F67" s="289"/>
      <c r="G67" s="186"/>
      <c r="H67" s="597"/>
      <c r="I67" s="597"/>
      <c r="J67" s="496"/>
      <c r="K67" s="625"/>
      <c r="L67" s="597"/>
      <c r="M67" s="611"/>
      <c r="N67" s="625"/>
      <c r="O67" s="597"/>
      <c r="P67" s="611"/>
      <c r="Q67" s="439" t="s">
        <v>236</v>
      </c>
      <c r="R67" s="516" t="s">
        <v>134</v>
      </c>
      <c r="S67" s="440" t="s">
        <v>134</v>
      </c>
      <c r="T67" s="441" t="s">
        <v>134</v>
      </c>
      <c r="U67" s="759"/>
    </row>
    <row r="68" spans="1:21" s="3" customFormat="1" ht="27" customHeight="1" x14ac:dyDescent="0.25">
      <c r="A68" s="639"/>
      <c r="B68" s="637"/>
      <c r="C68" s="713"/>
      <c r="D68" s="649"/>
      <c r="E68" s="161"/>
      <c r="F68" s="289"/>
      <c r="G68" s="186"/>
      <c r="H68" s="259"/>
      <c r="I68" s="259"/>
      <c r="J68" s="244"/>
      <c r="K68" s="59"/>
      <c r="L68" s="259"/>
      <c r="M68" s="327"/>
      <c r="N68" s="59"/>
      <c r="O68" s="259"/>
      <c r="P68" s="327"/>
      <c r="Q68" s="436" t="s">
        <v>194</v>
      </c>
      <c r="R68" s="517">
        <v>250</v>
      </c>
      <c r="S68" s="437">
        <v>250</v>
      </c>
      <c r="T68" s="438">
        <v>250</v>
      </c>
      <c r="U68" s="760"/>
    </row>
    <row r="69" spans="1:21" s="3" customFormat="1" ht="45.75" customHeight="1" x14ac:dyDescent="0.25">
      <c r="A69" s="639"/>
      <c r="B69" s="637"/>
      <c r="C69" s="713"/>
      <c r="D69" s="649"/>
      <c r="E69" s="161"/>
      <c r="F69" s="289"/>
      <c r="G69" s="181"/>
      <c r="H69" s="259"/>
      <c r="I69" s="259"/>
      <c r="J69" s="244"/>
      <c r="K69" s="59"/>
      <c r="L69" s="259"/>
      <c r="M69" s="327"/>
      <c r="N69" s="59"/>
      <c r="O69" s="259"/>
      <c r="P69" s="327"/>
      <c r="Q69" s="485" t="s">
        <v>195</v>
      </c>
      <c r="R69" s="486" t="s">
        <v>193</v>
      </c>
      <c r="S69" s="487" t="s">
        <v>193</v>
      </c>
      <c r="T69" s="488" t="s">
        <v>193</v>
      </c>
      <c r="U69" s="761"/>
    </row>
    <row r="70" spans="1:21" s="3" customFormat="1" ht="43.5" customHeight="1" x14ac:dyDescent="0.25">
      <c r="A70" s="639"/>
      <c r="B70" s="637"/>
      <c r="C70" s="664"/>
      <c r="D70" s="675" t="s">
        <v>167</v>
      </c>
      <c r="E70" s="161"/>
      <c r="F70" s="289"/>
      <c r="G70" s="186"/>
      <c r="H70" s="259"/>
      <c r="I70" s="259"/>
      <c r="J70" s="244"/>
      <c r="K70" s="59"/>
      <c r="L70" s="259"/>
      <c r="M70" s="327"/>
      <c r="N70" s="59"/>
      <c r="O70" s="259"/>
      <c r="P70" s="327"/>
      <c r="Q70" s="539" t="s">
        <v>146</v>
      </c>
      <c r="R70" s="540" t="s">
        <v>101</v>
      </c>
      <c r="S70" s="541" t="s">
        <v>101</v>
      </c>
      <c r="T70" s="542" t="s">
        <v>101</v>
      </c>
      <c r="U70" s="762"/>
    </row>
    <row r="71" spans="1:21" s="3" customFormat="1" ht="42" customHeight="1" x14ac:dyDescent="0.25">
      <c r="A71" s="796"/>
      <c r="B71" s="795"/>
      <c r="C71" s="797"/>
      <c r="D71" s="675" t="s">
        <v>166</v>
      </c>
      <c r="E71" s="161"/>
      <c r="F71" s="289"/>
      <c r="G71" s="509"/>
      <c r="H71" s="260"/>
      <c r="I71" s="260"/>
      <c r="J71" s="245"/>
      <c r="K71" s="625"/>
      <c r="L71" s="597"/>
      <c r="M71" s="611"/>
      <c r="N71" s="625"/>
      <c r="O71" s="597"/>
      <c r="P71" s="611"/>
      <c r="Q71" s="626" t="s">
        <v>146</v>
      </c>
      <c r="R71" s="312" t="s">
        <v>19</v>
      </c>
      <c r="S71" s="313" t="s">
        <v>19</v>
      </c>
      <c r="T71" s="314"/>
      <c r="U71" s="758"/>
    </row>
    <row r="72" spans="1:21" s="3" customFormat="1" ht="21" customHeight="1" x14ac:dyDescent="0.25">
      <c r="A72" s="639"/>
      <c r="B72" s="637"/>
      <c r="C72" s="713"/>
      <c r="D72" s="1908" t="s">
        <v>198</v>
      </c>
      <c r="E72" s="161"/>
      <c r="F72" s="289"/>
      <c r="G72" s="509"/>
      <c r="H72" s="260"/>
      <c r="I72" s="260"/>
      <c r="J72" s="245"/>
      <c r="K72" s="144"/>
      <c r="L72" s="260"/>
      <c r="M72" s="331"/>
      <c r="N72" s="144"/>
      <c r="O72" s="260"/>
      <c r="P72" s="331"/>
      <c r="Q72" s="2154" t="s">
        <v>199</v>
      </c>
      <c r="R72" s="518" t="s">
        <v>133</v>
      </c>
      <c r="S72" s="483" t="s">
        <v>19</v>
      </c>
      <c r="T72" s="387"/>
      <c r="U72" s="763"/>
    </row>
    <row r="73" spans="1:21" s="3" customFormat="1" ht="21" customHeight="1" x14ac:dyDescent="0.25">
      <c r="A73" s="639"/>
      <c r="B73" s="637"/>
      <c r="C73" s="713"/>
      <c r="D73" s="1908"/>
      <c r="E73" s="161"/>
      <c r="F73" s="289"/>
      <c r="G73" s="509"/>
      <c r="H73" s="260"/>
      <c r="I73" s="260"/>
      <c r="J73" s="245"/>
      <c r="K73" s="144"/>
      <c r="L73" s="260"/>
      <c r="M73" s="331"/>
      <c r="N73" s="144"/>
      <c r="O73" s="260"/>
      <c r="P73" s="331"/>
      <c r="Q73" s="2154"/>
      <c r="R73" s="518"/>
      <c r="S73" s="483"/>
      <c r="T73" s="387"/>
      <c r="U73" s="763"/>
    </row>
    <row r="74" spans="1:21" s="3" customFormat="1" ht="41.25" customHeight="1" x14ac:dyDescent="0.25">
      <c r="A74" s="639"/>
      <c r="B74" s="637"/>
      <c r="C74" s="664"/>
      <c r="D74" s="349" t="s">
        <v>153</v>
      </c>
      <c r="E74" s="161"/>
      <c r="F74" s="289"/>
      <c r="G74" s="186"/>
      <c r="H74" s="230"/>
      <c r="I74" s="230"/>
      <c r="J74" s="217"/>
      <c r="K74" s="27"/>
      <c r="L74" s="238"/>
      <c r="M74" s="362"/>
      <c r="N74" s="27"/>
      <c r="O74" s="238"/>
      <c r="P74" s="362"/>
      <c r="Q74" s="546" t="s">
        <v>203</v>
      </c>
      <c r="R74" s="519" t="s">
        <v>200</v>
      </c>
      <c r="S74" s="443" t="s">
        <v>200</v>
      </c>
      <c r="T74" s="444" t="s">
        <v>200</v>
      </c>
      <c r="U74" s="764"/>
    </row>
    <row r="75" spans="1:21" s="3" customFormat="1" ht="33" customHeight="1" x14ac:dyDescent="0.25">
      <c r="A75" s="639"/>
      <c r="B75" s="637"/>
      <c r="C75" s="713"/>
      <c r="D75" s="188"/>
      <c r="E75" s="161"/>
      <c r="F75" s="289"/>
      <c r="G75" s="186"/>
      <c r="H75" s="230"/>
      <c r="I75" s="230"/>
      <c r="J75" s="217"/>
      <c r="K75" s="27"/>
      <c r="L75" s="238"/>
      <c r="M75" s="362"/>
      <c r="N75" s="27"/>
      <c r="O75" s="238"/>
      <c r="P75" s="362"/>
      <c r="Q75" s="546" t="s">
        <v>204</v>
      </c>
      <c r="R75" s="519" t="s">
        <v>201</v>
      </c>
      <c r="S75" s="443" t="s">
        <v>201</v>
      </c>
      <c r="T75" s="444" t="s">
        <v>201</v>
      </c>
      <c r="U75" s="764"/>
    </row>
    <row r="76" spans="1:21" s="3" customFormat="1" ht="44.25" customHeight="1" x14ac:dyDescent="0.25">
      <c r="A76" s="639"/>
      <c r="B76" s="637"/>
      <c r="C76" s="713"/>
      <c r="D76" s="322"/>
      <c r="E76" s="161"/>
      <c r="F76" s="289"/>
      <c r="G76" s="186"/>
      <c r="H76" s="230"/>
      <c r="I76" s="230"/>
      <c r="J76" s="217"/>
      <c r="K76" s="27"/>
      <c r="L76" s="238"/>
      <c r="M76" s="362"/>
      <c r="N76" s="27"/>
      <c r="O76" s="238"/>
      <c r="P76" s="362"/>
      <c r="Q76" s="546" t="s">
        <v>205</v>
      </c>
      <c r="R76" s="519" t="s">
        <v>202</v>
      </c>
      <c r="S76" s="443" t="s">
        <v>202</v>
      </c>
      <c r="T76" s="444" t="s">
        <v>202</v>
      </c>
      <c r="U76" s="764"/>
    </row>
    <row r="77" spans="1:21" s="3" customFormat="1" ht="30.75" customHeight="1" x14ac:dyDescent="0.25">
      <c r="A77" s="639"/>
      <c r="B77" s="637"/>
      <c r="C77" s="664"/>
      <c r="D77" s="646" t="s">
        <v>48</v>
      </c>
      <c r="E77" s="161"/>
      <c r="F77" s="290"/>
      <c r="G77" s="186"/>
      <c r="H77" s="262"/>
      <c r="I77" s="262"/>
      <c r="J77" s="247"/>
      <c r="K77" s="128"/>
      <c r="L77" s="263"/>
      <c r="M77" s="816"/>
      <c r="N77" s="128"/>
      <c r="O77" s="263"/>
      <c r="P77" s="816"/>
      <c r="Q77" s="636" t="s">
        <v>207</v>
      </c>
      <c r="R77" s="21" t="s">
        <v>206</v>
      </c>
      <c r="S77" s="22" t="s">
        <v>206</v>
      </c>
      <c r="T77" s="23" t="s">
        <v>206</v>
      </c>
      <c r="U77" s="765"/>
    </row>
    <row r="78" spans="1:21" s="3" customFormat="1" ht="42.75" customHeight="1" x14ac:dyDescent="0.25">
      <c r="A78" s="639"/>
      <c r="B78" s="637"/>
      <c r="C78" s="713"/>
      <c r="D78" s="661" t="s">
        <v>138</v>
      </c>
      <c r="E78" s="161"/>
      <c r="F78" s="290"/>
      <c r="G78" s="543"/>
      <c r="H78" s="598"/>
      <c r="I78" s="598"/>
      <c r="J78" s="544"/>
      <c r="K78" s="137"/>
      <c r="L78" s="262"/>
      <c r="M78" s="811"/>
      <c r="N78" s="137"/>
      <c r="O78" s="262"/>
      <c r="P78" s="811"/>
      <c r="Q78" s="448" t="s">
        <v>208</v>
      </c>
      <c r="R78" s="658">
        <v>12</v>
      </c>
      <c r="S78" s="659">
        <v>12</v>
      </c>
      <c r="T78" s="660">
        <v>12</v>
      </c>
      <c r="U78" s="766"/>
    </row>
    <row r="79" spans="1:21" s="3" customFormat="1" ht="39.75" customHeight="1" x14ac:dyDescent="0.25">
      <c r="A79" s="639"/>
      <c r="B79" s="637"/>
      <c r="C79" s="713"/>
      <c r="D79" s="1940" t="s">
        <v>139</v>
      </c>
      <c r="E79" s="161"/>
      <c r="F79" s="290"/>
      <c r="G79" s="543"/>
      <c r="H79" s="598"/>
      <c r="I79" s="598"/>
      <c r="J79" s="544"/>
      <c r="K79" s="137"/>
      <c r="L79" s="262"/>
      <c r="M79" s="811"/>
      <c r="N79" s="137"/>
      <c r="O79" s="262"/>
      <c r="P79" s="811"/>
      <c r="Q79" s="448" t="s">
        <v>237</v>
      </c>
      <c r="R79" s="658">
        <v>12</v>
      </c>
      <c r="S79" s="659">
        <v>12</v>
      </c>
      <c r="T79" s="660">
        <v>12</v>
      </c>
      <c r="U79" s="766"/>
    </row>
    <row r="80" spans="1:21" s="3" customFormat="1" ht="41.25" customHeight="1" x14ac:dyDescent="0.25">
      <c r="A80" s="639"/>
      <c r="B80" s="637"/>
      <c r="C80" s="713"/>
      <c r="D80" s="1940"/>
      <c r="E80" s="161"/>
      <c r="F80" s="290"/>
      <c r="G80" s="509"/>
      <c r="H80" s="260"/>
      <c r="I80" s="260"/>
      <c r="J80" s="245"/>
      <c r="K80" s="144"/>
      <c r="L80" s="260"/>
      <c r="M80" s="331"/>
      <c r="N80" s="144"/>
      <c r="O80" s="260"/>
      <c r="P80" s="331"/>
      <c r="Q80" s="448" t="s">
        <v>238</v>
      </c>
      <c r="R80" s="658">
        <v>1</v>
      </c>
      <c r="S80" s="659">
        <v>0.75</v>
      </c>
      <c r="T80" s="660">
        <v>0.75</v>
      </c>
      <c r="U80" s="766"/>
    </row>
    <row r="81" spans="1:22" s="3" customFormat="1" ht="31.5" customHeight="1" x14ac:dyDescent="0.25">
      <c r="A81" s="639"/>
      <c r="B81" s="637"/>
      <c r="C81" s="713"/>
      <c r="D81" s="1940"/>
      <c r="E81" s="161"/>
      <c r="F81" s="290"/>
      <c r="G81" s="509"/>
      <c r="H81" s="260"/>
      <c r="I81" s="260"/>
      <c r="J81" s="245"/>
      <c r="K81" s="144"/>
      <c r="L81" s="260"/>
      <c r="M81" s="331"/>
      <c r="N81" s="144"/>
      <c r="O81" s="260"/>
      <c r="P81" s="331"/>
      <c r="Q81" s="638" t="s">
        <v>240</v>
      </c>
      <c r="R81" s="355">
        <v>130</v>
      </c>
      <c r="S81" s="364">
        <v>130</v>
      </c>
      <c r="T81" s="365">
        <v>130</v>
      </c>
      <c r="U81" s="767"/>
    </row>
    <row r="82" spans="1:22" s="3" customFormat="1" ht="20.25" customHeight="1" x14ac:dyDescent="0.25">
      <c r="A82" s="639"/>
      <c r="B82" s="637"/>
      <c r="C82" s="713"/>
      <c r="D82" s="1940" t="s">
        <v>149</v>
      </c>
      <c r="E82" s="161"/>
      <c r="F82" s="290"/>
      <c r="G82" s="186"/>
      <c r="H82" s="260"/>
      <c r="I82" s="260"/>
      <c r="J82" s="245"/>
      <c r="K82" s="144"/>
      <c r="L82" s="260"/>
      <c r="M82" s="331"/>
      <c r="N82" s="144"/>
      <c r="O82" s="260"/>
      <c r="P82" s="331"/>
      <c r="Q82" s="2212" t="s">
        <v>150</v>
      </c>
      <c r="R82" s="355">
        <v>104</v>
      </c>
      <c r="S82" s="364">
        <v>104</v>
      </c>
      <c r="T82" s="365"/>
      <c r="U82" s="767"/>
    </row>
    <row r="83" spans="1:22" s="3" customFormat="1" ht="21.75" customHeight="1" x14ac:dyDescent="0.25">
      <c r="A83" s="639"/>
      <c r="B83" s="637"/>
      <c r="C83" s="713"/>
      <c r="D83" s="1940"/>
      <c r="E83" s="161"/>
      <c r="F83" s="290"/>
      <c r="G83" s="186"/>
      <c r="H83" s="260"/>
      <c r="I83" s="260"/>
      <c r="J83" s="245"/>
      <c r="K83" s="144"/>
      <c r="L83" s="260"/>
      <c r="M83" s="331"/>
      <c r="N83" s="144"/>
      <c r="O83" s="260"/>
      <c r="P83" s="331"/>
      <c r="Q83" s="2213"/>
      <c r="R83" s="711"/>
      <c r="S83" s="695"/>
      <c r="T83" s="691"/>
      <c r="U83" s="768"/>
    </row>
    <row r="84" spans="1:22" s="3" customFormat="1" ht="16.5" customHeight="1" x14ac:dyDescent="0.25">
      <c r="A84" s="639"/>
      <c r="B84" s="637"/>
      <c r="C84" s="664"/>
      <c r="D84" s="2042" t="s">
        <v>154</v>
      </c>
      <c r="E84" s="161"/>
      <c r="F84" s="290"/>
      <c r="G84" s="186"/>
      <c r="H84" s="262"/>
      <c r="I84" s="262"/>
      <c r="J84" s="247"/>
      <c r="K84" s="128"/>
      <c r="L84" s="263"/>
      <c r="M84" s="816"/>
      <c r="N84" s="128"/>
      <c r="O84" s="263"/>
      <c r="P84" s="816"/>
      <c r="Q84" s="53" t="s">
        <v>93</v>
      </c>
      <c r="R84" s="658">
        <v>174</v>
      </c>
      <c r="S84" s="659">
        <v>174</v>
      </c>
      <c r="T84" s="660">
        <v>174</v>
      </c>
      <c r="U84" s="766"/>
    </row>
    <row r="85" spans="1:22" s="3" customFormat="1" ht="29.25" customHeight="1" x14ac:dyDescent="0.25">
      <c r="A85" s="639"/>
      <c r="B85" s="637"/>
      <c r="C85" s="713"/>
      <c r="D85" s="2043"/>
      <c r="E85" s="161"/>
      <c r="F85" s="290"/>
      <c r="G85" s="186"/>
      <c r="H85" s="262"/>
      <c r="I85" s="262"/>
      <c r="J85" s="247"/>
      <c r="K85" s="128"/>
      <c r="L85" s="263"/>
      <c r="M85" s="816"/>
      <c r="N85" s="128"/>
      <c r="O85" s="263"/>
      <c r="P85" s="816"/>
      <c r="Q85" s="53" t="s">
        <v>209</v>
      </c>
      <c r="R85" s="658">
        <v>55</v>
      </c>
      <c r="S85" s="659">
        <v>55</v>
      </c>
      <c r="T85" s="660">
        <v>55</v>
      </c>
      <c r="U85" s="766"/>
    </row>
    <row r="86" spans="1:22" s="3" customFormat="1" ht="15" customHeight="1" x14ac:dyDescent="0.25">
      <c r="A86" s="639"/>
      <c r="B86" s="637"/>
      <c r="C86" s="713"/>
      <c r="D86" s="1993" t="s">
        <v>155</v>
      </c>
      <c r="E86" s="161"/>
      <c r="F86" s="290"/>
      <c r="G86" s="186"/>
      <c r="H86" s="230"/>
      <c r="I86" s="230"/>
      <c r="J86" s="217"/>
      <c r="K86" s="27"/>
      <c r="L86" s="238"/>
      <c r="M86" s="362"/>
      <c r="N86" s="27"/>
      <c r="O86" s="238"/>
      <c r="P86" s="362"/>
      <c r="Q86" s="717" t="s">
        <v>210</v>
      </c>
      <c r="R86" s="711">
        <v>35</v>
      </c>
      <c r="S86" s="695">
        <v>35</v>
      </c>
      <c r="T86" s="691">
        <v>35</v>
      </c>
      <c r="U86" s="768"/>
    </row>
    <row r="87" spans="1:22" s="3" customFormat="1" ht="15" customHeight="1" x14ac:dyDescent="0.25">
      <c r="A87" s="639"/>
      <c r="B87" s="637"/>
      <c r="C87" s="713"/>
      <c r="D87" s="1993"/>
      <c r="E87" s="402"/>
      <c r="F87" s="290"/>
      <c r="G87" s="186"/>
      <c r="H87" s="230"/>
      <c r="I87" s="230"/>
      <c r="J87" s="217"/>
      <c r="K87" s="27"/>
      <c r="L87" s="238"/>
      <c r="M87" s="362"/>
      <c r="N87" s="27"/>
      <c r="O87" s="238"/>
      <c r="P87" s="362"/>
      <c r="Q87" s="717"/>
      <c r="R87" s="711"/>
      <c r="S87" s="695"/>
      <c r="T87" s="691"/>
      <c r="U87" s="768"/>
    </row>
    <row r="88" spans="1:22" s="3" customFormat="1" ht="29.25" customHeight="1" x14ac:dyDescent="0.25">
      <c r="A88" s="639"/>
      <c r="B88" s="637"/>
      <c r="C88" s="664"/>
      <c r="D88" s="98" t="s">
        <v>156</v>
      </c>
      <c r="E88" s="402"/>
      <c r="F88" s="290"/>
      <c r="G88" s="186"/>
      <c r="H88" s="230"/>
      <c r="I88" s="230"/>
      <c r="J88" s="217"/>
      <c r="K88" s="824"/>
      <c r="L88" s="825"/>
      <c r="M88" s="817"/>
      <c r="N88" s="824"/>
      <c r="O88" s="825"/>
      <c r="P88" s="817"/>
      <c r="Q88" s="53" t="s">
        <v>150</v>
      </c>
      <c r="R88" s="658">
        <v>40</v>
      </c>
      <c r="S88" s="659">
        <v>40</v>
      </c>
      <c r="T88" s="660">
        <v>40</v>
      </c>
      <c r="U88" s="766"/>
    </row>
    <row r="89" spans="1:22" s="3" customFormat="1" ht="14.25" customHeight="1" x14ac:dyDescent="0.25">
      <c r="A89" s="639"/>
      <c r="B89" s="637"/>
      <c r="C89" s="713"/>
      <c r="D89" s="661"/>
      <c r="E89" s="124"/>
      <c r="F89" s="290"/>
      <c r="G89" s="186"/>
      <c r="H89" s="230"/>
      <c r="I89" s="230"/>
      <c r="J89" s="217"/>
      <c r="K89" s="824"/>
      <c r="L89" s="825"/>
      <c r="M89" s="817"/>
      <c r="N89" s="824"/>
      <c r="O89" s="825"/>
      <c r="P89" s="817"/>
      <c r="Q89" s="2198" t="s">
        <v>239</v>
      </c>
      <c r="R89" s="2291">
        <v>22</v>
      </c>
      <c r="S89" s="2277">
        <v>22</v>
      </c>
      <c r="T89" s="2266">
        <v>22</v>
      </c>
      <c r="U89" s="768"/>
    </row>
    <row r="90" spans="1:22" s="3" customFormat="1" ht="14.25" customHeight="1" x14ac:dyDescent="0.25">
      <c r="A90" s="639"/>
      <c r="B90" s="637"/>
      <c r="C90" s="713"/>
      <c r="D90" s="54"/>
      <c r="E90" s="124"/>
      <c r="F90" s="290"/>
      <c r="G90" s="186"/>
      <c r="H90" s="230"/>
      <c r="I90" s="230"/>
      <c r="J90" s="217"/>
      <c r="K90" s="824"/>
      <c r="L90" s="825"/>
      <c r="M90" s="817"/>
      <c r="N90" s="824"/>
      <c r="O90" s="825"/>
      <c r="P90" s="817"/>
      <c r="Q90" s="2211"/>
      <c r="R90" s="2292"/>
      <c r="S90" s="2293"/>
      <c r="T90" s="2267"/>
      <c r="U90" s="769"/>
    </row>
    <row r="91" spans="1:22" s="3" customFormat="1" ht="27.75" customHeight="1" x14ac:dyDescent="0.25">
      <c r="A91" s="639"/>
      <c r="B91" s="637"/>
      <c r="C91" s="713"/>
      <c r="D91" s="646" t="s">
        <v>49</v>
      </c>
      <c r="E91" s="124"/>
      <c r="F91" s="290"/>
      <c r="G91" s="186"/>
      <c r="H91" s="262"/>
      <c r="I91" s="262"/>
      <c r="J91" s="247"/>
      <c r="K91" s="52"/>
      <c r="L91" s="261"/>
      <c r="M91" s="328"/>
      <c r="N91" s="52"/>
      <c r="O91" s="261"/>
      <c r="P91" s="328"/>
      <c r="Q91" s="432" t="s">
        <v>210</v>
      </c>
      <c r="R91" s="711">
        <v>45</v>
      </c>
      <c r="S91" s="695">
        <v>45</v>
      </c>
      <c r="T91" s="691">
        <v>45</v>
      </c>
      <c r="U91" s="768"/>
    </row>
    <row r="92" spans="1:22" s="43" customFormat="1" ht="44.25" customHeight="1" x14ac:dyDescent="0.25">
      <c r="A92" s="579"/>
      <c r="B92" s="637"/>
      <c r="C92" s="42"/>
      <c r="D92" s="194" t="s">
        <v>142</v>
      </c>
      <c r="E92" s="124"/>
      <c r="F92" s="290"/>
      <c r="G92" s="10"/>
      <c r="H92" s="264"/>
      <c r="I92" s="264"/>
      <c r="J92" s="246"/>
      <c r="K92" s="52"/>
      <c r="L92" s="261"/>
      <c r="M92" s="328"/>
      <c r="N92" s="246"/>
      <c r="O92" s="261"/>
      <c r="P92" s="328"/>
      <c r="Q92" s="288" t="s">
        <v>211</v>
      </c>
      <c r="R92" s="355">
        <v>5</v>
      </c>
      <c r="S92" s="545">
        <v>5</v>
      </c>
      <c r="T92" s="365">
        <v>5</v>
      </c>
      <c r="U92" s="770"/>
    </row>
    <row r="93" spans="1:22" s="43" customFormat="1" ht="17.25" customHeight="1" thickBot="1" x14ac:dyDescent="0.3">
      <c r="A93" s="580"/>
      <c r="B93" s="643"/>
      <c r="C93" s="297"/>
      <c r="D93" s="1941" t="s">
        <v>34</v>
      </c>
      <c r="E93" s="1942"/>
      <c r="F93" s="1942"/>
      <c r="G93" s="2195"/>
      <c r="H93" s="619">
        <f>SUM(H54:H92)-H78-H79</f>
        <v>5504.2</v>
      </c>
      <c r="I93" s="619">
        <f>SUM(I54:I92)-I78-I79</f>
        <v>5678.1</v>
      </c>
      <c r="J93" s="619">
        <f>SUM(J54:J92)-J78-J79</f>
        <v>173.89999999999998</v>
      </c>
      <c r="K93" s="603">
        <f>SUM(K54:K92)-K78-K79</f>
        <v>4963.4000000000005</v>
      </c>
      <c r="L93" s="619">
        <f>SUM(L54:L92)-L78-L79</f>
        <v>4963.4000000000005</v>
      </c>
      <c r="M93" s="818"/>
      <c r="N93" s="604">
        <f>SUM(N54:N92)-N78-N79</f>
        <v>4941.5000000000009</v>
      </c>
      <c r="O93" s="619">
        <f>SUM(O54:O92)-O78-O79</f>
        <v>4941.5000000000009</v>
      </c>
      <c r="P93" s="604"/>
      <c r="Q93" s="510"/>
      <c r="R93" s="712"/>
      <c r="S93" s="405"/>
      <c r="T93" s="692"/>
      <c r="U93" s="771"/>
    </row>
    <row r="94" spans="1:22" s="45" customFormat="1" ht="53.25" customHeight="1" x14ac:dyDescent="0.25">
      <c r="A94" s="1981" t="s">
        <v>15</v>
      </c>
      <c r="B94" s="1983" t="s">
        <v>35</v>
      </c>
      <c r="C94" s="1985" t="s">
        <v>35</v>
      </c>
      <c r="D94" s="1987" t="s">
        <v>50</v>
      </c>
      <c r="E94" s="1989" t="s">
        <v>121</v>
      </c>
      <c r="F94" s="1991" t="s">
        <v>19</v>
      </c>
      <c r="G94" s="861" t="s">
        <v>22</v>
      </c>
      <c r="H94" s="266">
        <v>417.7</v>
      </c>
      <c r="I94" s="957">
        <v>427.7</v>
      </c>
      <c r="J94" s="958">
        <f>+I94-H94</f>
        <v>10</v>
      </c>
      <c r="K94" s="206">
        <v>380</v>
      </c>
      <c r="L94" s="266">
        <v>380</v>
      </c>
      <c r="M94" s="453"/>
      <c r="N94" s="206">
        <v>380</v>
      </c>
      <c r="O94" s="266">
        <v>380</v>
      </c>
      <c r="P94" s="453"/>
      <c r="Q94" s="2225" t="s">
        <v>106</v>
      </c>
      <c r="R94" s="959" t="s">
        <v>266</v>
      </c>
      <c r="S94" s="454">
        <v>78</v>
      </c>
      <c r="T94" s="455">
        <v>78</v>
      </c>
      <c r="U94" s="2285" t="s">
        <v>265</v>
      </c>
      <c r="V94" s="48"/>
    </row>
    <row r="95" spans="1:22" s="48" customFormat="1" ht="16.5" customHeight="1" thickBot="1" x14ac:dyDescent="0.3">
      <c r="A95" s="1982"/>
      <c r="B95" s="1984"/>
      <c r="C95" s="1986"/>
      <c r="D95" s="1988"/>
      <c r="E95" s="1990"/>
      <c r="F95" s="1992"/>
      <c r="G95" s="46" t="s">
        <v>26</v>
      </c>
      <c r="H95" s="335">
        <f>SUM(H94)</f>
        <v>417.7</v>
      </c>
      <c r="I95" s="335">
        <f>SUM(I94)</f>
        <v>427.7</v>
      </c>
      <c r="J95" s="335">
        <f>SUM(J94)</f>
        <v>10</v>
      </c>
      <c r="K95" s="334">
        <f>SUM(K94)</f>
        <v>380</v>
      </c>
      <c r="L95" s="335">
        <f>SUM(L94)</f>
        <v>380</v>
      </c>
      <c r="M95" s="350"/>
      <c r="N95" s="334">
        <f>SUM(N94)</f>
        <v>380</v>
      </c>
      <c r="O95" s="335">
        <f>SUM(O94)</f>
        <v>380</v>
      </c>
      <c r="P95" s="350"/>
      <c r="Q95" s="2226"/>
      <c r="R95" s="348"/>
      <c r="S95" s="368"/>
      <c r="T95" s="435"/>
      <c r="U95" s="2286"/>
    </row>
    <row r="96" spans="1:22" s="2" customFormat="1" ht="42" customHeight="1" x14ac:dyDescent="0.25">
      <c r="A96" s="581" t="s">
        <v>15</v>
      </c>
      <c r="B96" s="49" t="s">
        <v>35</v>
      </c>
      <c r="C96" s="171" t="s">
        <v>39</v>
      </c>
      <c r="D96" s="2172" t="s">
        <v>51</v>
      </c>
      <c r="E96" s="885"/>
      <c r="F96" s="877" t="s">
        <v>19</v>
      </c>
      <c r="G96" s="861" t="s">
        <v>22</v>
      </c>
      <c r="H96" s="704">
        <f>695.8-119.9</f>
        <v>575.9</v>
      </c>
      <c r="I96" s="960">
        <v>560.9</v>
      </c>
      <c r="J96" s="961">
        <f>+I96-H96</f>
        <v>-15</v>
      </c>
      <c r="K96" s="601">
        <v>695.8</v>
      </c>
      <c r="L96" s="704">
        <v>695.8</v>
      </c>
      <c r="M96" s="819"/>
      <c r="N96" s="601">
        <v>695.8</v>
      </c>
      <c r="O96" s="704">
        <v>695.8</v>
      </c>
      <c r="P96" s="819"/>
      <c r="Q96" s="656"/>
      <c r="R96" s="520"/>
      <c r="S96" s="385"/>
      <c r="T96" s="107"/>
      <c r="U96" s="2232" t="s">
        <v>267</v>
      </c>
    </row>
    <row r="97" spans="1:27" s="2" customFormat="1" ht="53.25" customHeight="1" x14ac:dyDescent="0.25">
      <c r="A97" s="582"/>
      <c r="B97" s="51"/>
      <c r="C97" s="644"/>
      <c r="D97" s="2173"/>
      <c r="E97" s="897"/>
      <c r="F97" s="878"/>
      <c r="G97" s="685"/>
      <c r="H97" s="612"/>
      <c r="I97" s="612"/>
      <c r="J97" s="871"/>
      <c r="K97" s="715"/>
      <c r="L97" s="261"/>
      <c r="M97" s="328"/>
      <c r="N97" s="52"/>
      <c r="O97" s="261"/>
      <c r="P97" s="328"/>
      <c r="Q97" s="452"/>
      <c r="R97" s="352"/>
      <c r="S97" s="635"/>
      <c r="T97" s="701"/>
      <c r="U97" s="2273"/>
      <c r="AA97" s="3"/>
    </row>
    <row r="98" spans="1:27" s="2" customFormat="1" ht="66.75" customHeight="1" x14ac:dyDescent="0.25">
      <c r="A98" s="582"/>
      <c r="B98" s="51"/>
      <c r="C98" s="703"/>
      <c r="D98" s="41" t="s">
        <v>97</v>
      </c>
      <c r="E98" s="702"/>
      <c r="F98" s="58"/>
      <c r="G98" s="685"/>
      <c r="H98" s="263"/>
      <c r="I98" s="263"/>
      <c r="J98" s="248"/>
      <c r="K98" s="128"/>
      <c r="L98" s="263"/>
      <c r="M98" s="816"/>
      <c r="N98" s="128"/>
      <c r="O98" s="263"/>
      <c r="P98" s="816"/>
      <c r="Q98" s="456" t="s">
        <v>233</v>
      </c>
      <c r="R98" s="521" t="s">
        <v>133</v>
      </c>
      <c r="S98" s="414" t="s">
        <v>133</v>
      </c>
      <c r="T98" s="20" t="s">
        <v>133</v>
      </c>
      <c r="U98" s="988"/>
      <c r="Y98" s="3"/>
    </row>
    <row r="99" spans="1:27" s="2" customFormat="1" ht="62.25" customHeight="1" x14ac:dyDescent="0.25">
      <c r="A99" s="582"/>
      <c r="B99" s="51"/>
      <c r="C99" s="703"/>
      <c r="D99" s="26" t="s">
        <v>98</v>
      </c>
      <c r="E99" s="363" t="s">
        <v>124</v>
      </c>
      <c r="F99" s="58"/>
      <c r="G99" s="685"/>
      <c r="H99" s="261"/>
      <c r="I99" s="261"/>
      <c r="J99" s="246"/>
      <c r="K99" s="52"/>
      <c r="L99" s="261"/>
      <c r="M99" s="328"/>
      <c r="N99" s="52"/>
      <c r="O99" s="261"/>
      <c r="P99" s="328"/>
      <c r="Q99" s="559" t="s">
        <v>212</v>
      </c>
      <c r="R99" s="560">
        <v>20</v>
      </c>
      <c r="S99" s="561">
        <v>20</v>
      </c>
      <c r="T99" s="562">
        <v>20</v>
      </c>
      <c r="U99" s="989"/>
      <c r="AA99" s="3"/>
    </row>
    <row r="100" spans="1:27" s="2" customFormat="1" ht="55.5" customHeight="1" x14ac:dyDescent="0.25">
      <c r="A100" s="582"/>
      <c r="B100" s="51"/>
      <c r="C100" s="703"/>
      <c r="D100" s="26" t="s">
        <v>99</v>
      </c>
      <c r="E100" s="641"/>
      <c r="F100" s="58"/>
      <c r="G100" s="685"/>
      <c r="H100" s="261"/>
      <c r="I100" s="261"/>
      <c r="J100" s="246"/>
      <c r="K100" s="52"/>
      <c r="L100" s="261"/>
      <c r="M100" s="328"/>
      <c r="N100" s="52"/>
      <c r="O100" s="261"/>
      <c r="P100" s="328"/>
      <c r="Q100" s="557" t="s">
        <v>232</v>
      </c>
      <c r="R100" s="93">
        <v>34</v>
      </c>
      <c r="S100" s="99">
        <v>34</v>
      </c>
      <c r="T100" s="94">
        <v>10</v>
      </c>
      <c r="U100" s="990"/>
      <c r="V100" s="3"/>
      <c r="W100" s="3"/>
    </row>
    <row r="101" spans="1:27" s="2" customFormat="1" ht="138" customHeight="1" x14ac:dyDescent="0.25">
      <c r="A101" s="582"/>
      <c r="B101" s="51"/>
      <c r="C101" s="703"/>
      <c r="D101" s="26" t="s">
        <v>100</v>
      </c>
      <c r="E101" s="702" t="s">
        <v>115</v>
      </c>
      <c r="F101" s="58"/>
      <c r="G101" s="685"/>
      <c r="H101" s="238"/>
      <c r="I101" s="238"/>
      <c r="J101" s="224"/>
      <c r="K101" s="27"/>
      <c r="L101" s="238"/>
      <c r="M101" s="362"/>
      <c r="N101" s="27"/>
      <c r="O101" s="238"/>
      <c r="P101" s="362"/>
      <c r="Q101" s="559" t="s">
        <v>213</v>
      </c>
      <c r="R101" s="634">
        <v>100</v>
      </c>
      <c r="S101" s="301">
        <v>100</v>
      </c>
      <c r="T101" s="701">
        <v>100</v>
      </c>
      <c r="U101" s="991"/>
      <c r="V101" s="3"/>
    </row>
    <row r="102" spans="1:27" s="2" customFormat="1" ht="80.25" customHeight="1" x14ac:dyDescent="0.25">
      <c r="A102" s="582"/>
      <c r="B102" s="51"/>
      <c r="C102" s="703"/>
      <c r="D102" s="54" t="s">
        <v>111</v>
      </c>
      <c r="E102" s="888" t="s">
        <v>114</v>
      </c>
      <c r="F102" s="58"/>
      <c r="G102" s="681"/>
      <c r="H102" s="261"/>
      <c r="I102" s="261"/>
      <c r="J102" s="246"/>
      <c r="K102" s="52"/>
      <c r="L102" s="261"/>
      <c r="M102" s="328"/>
      <c r="N102" s="52"/>
      <c r="O102" s="261"/>
      <c r="P102" s="328"/>
      <c r="Q102" s="898" t="s">
        <v>214</v>
      </c>
      <c r="R102" s="93">
        <v>150</v>
      </c>
      <c r="S102" s="99">
        <v>200</v>
      </c>
      <c r="T102" s="94">
        <v>200</v>
      </c>
      <c r="U102" s="992"/>
      <c r="V102" s="3"/>
    </row>
    <row r="103" spans="1:27" s="2" customFormat="1" ht="69" customHeight="1" x14ac:dyDescent="0.25">
      <c r="A103" s="639"/>
      <c r="B103" s="637"/>
      <c r="C103" s="654"/>
      <c r="D103" s="55" t="s">
        <v>110</v>
      </c>
      <c r="E103" s="899" t="s">
        <v>122</v>
      </c>
      <c r="F103" s="876"/>
      <c r="G103" s="681"/>
      <c r="H103" s="230"/>
      <c r="I103" s="230"/>
      <c r="J103" s="217"/>
      <c r="K103" s="14"/>
      <c r="L103" s="230"/>
      <c r="M103" s="535"/>
      <c r="N103" s="14"/>
      <c r="O103" s="230"/>
      <c r="P103" s="535"/>
      <c r="Q103" s="898" t="s">
        <v>215</v>
      </c>
      <c r="R103" s="522">
        <v>1</v>
      </c>
      <c r="S103" s="457">
        <v>1</v>
      </c>
      <c r="T103" s="458">
        <v>1</v>
      </c>
      <c r="U103" s="991"/>
    </row>
    <row r="104" spans="1:27" s="2" customFormat="1" ht="39" customHeight="1" x14ac:dyDescent="0.25">
      <c r="A104" s="639"/>
      <c r="B104" s="637"/>
      <c r="C104" s="654"/>
      <c r="D104" s="2001" t="s">
        <v>52</v>
      </c>
      <c r="E104" s="705" t="s">
        <v>116</v>
      </c>
      <c r="F104" s="876"/>
      <c r="G104" s="681"/>
      <c r="H104" s="234"/>
      <c r="I104" s="234"/>
      <c r="J104" s="221"/>
      <c r="K104" s="56"/>
      <c r="L104" s="234"/>
      <c r="M104" s="532"/>
      <c r="N104" s="56"/>
      <c r="O104" s="234"/>
      <c r="P104" s="532"/>
      <c r="Q104" s="2227" t="s">
        <v>216</v>
      </c>
      <c r="R104" s="523">
        <v>15</v>
      </c>
      <c r="S104" s="459">
        <v>20</v>
      </c>
      <c r="T104" s="460">
        <v>20</v>
      </c>
      <c r="U104" s="2299"/>
    </row>
    <row r="105" spans="1:27" s="2" customFormat="1" ht="16.5" customHeight="1" thickBot="1" x14ac:dyDescent="0.3">
      <c r="A105" s="642"/>
      <c r="B105" s="643"/>
      <c r="C105" s="655"/>
      <c r="D105" s="2002"/>
      <c r="E105" s="880"/>
      <c r="F105" s="879"/>
      <c r="G105" s="32" t="s">
        <v>26</v>
      </c>
      <c r="H105" s="237">
        <f>SUM(H96:H104)</f>
        <v>575.9</v>
      </c>
      <c r="I105" s="237">
        <f>SUM(I96:I104)</f>
        <v>560.9</v>
      </c>
      <c r="J105" s="237">
        <f>SUM(J96:J104)</f>
        <v>-15</v>
      </c>
      <c r="K105" s="30">
        <f t="shared" ref="K105" si="7">SUM(K96:K104)</f>
        <v>695.8</v>
      </c>
      <c r="L105" s="237">
        <f t="shared" ref="L105" si="8">SUM(L96:L104)</f>
        <v>695.8</v>
      </c>
      <c r="M105" s="347"/>
      <c r="N105" s="30">
        <f t="shared" ref="N105:O105" si="9">SUM(N96:N104)</f>
        <v>695.8</v>
      </c>
      <c r="O105" s="237">
        <f t="shared" si="9"/>
        <v>695.8</v>
      </c>
      <c r="P105" s="347"/>
      <c r="Q105" s="2228"/>
      <c r="R105" s="712"/>
      <c r="S105" s="177"/>
      <c r="T105" s="692"/>
      <c r="U105" s="2300"/>
    </row>
    <row r="106" spans="1:27" s="2" customFormat="1" ht="15.75" customHeight="1" x14ac:dyDescent="0.25">
      <c r="A106" s="581" t="s">
        <v>15</v>
      </c>
      <c r="B106" s="49" t="s">
        <v>35</v>
      </c>
      <c r="C106" s="171" t="s">
        <v>41</v>
      </c>
      <c r="D106" s="2004" t="s">
        <v>53</v>
      </c>
      <c r="E106" s="2006" t="s">
        <v>118</v>
      </c>
      <c r="F106" s="105" t="s">
        <v>19</v>
      </c>
      <c r="G106" s="687" t="s">
        <v>22</v>
      </c>
      <c r="H106" s="607">
        <v>201.2</v>
      </c>
      <c r="I106" s="607">
        <v>201.2</v>
      </c>
      <c r="J106" s="606"/>
      <c r="K106" s="605">
        <v>201.2</v>
      </c>
      <c r="L106" s="607">
        <v>201.2</v>
      </c>
      <c r="M106" s="606"/>
      <c r="N106" s="605">
        <v>201.2</v>
      </c>
      <c r="O106" s="607">
        <v>201.2</v>
      </c>
      <c r="P106" s="606"/>
      <c r="Q106" s="2160" t="s">
        <v>54</v>
      </c>
      <c r="R106" s="31">
        <v>46</v>
      </c>
      <c r="S106" s="689">
        <v>46</v>
      </c>
      <c r="T106" s="696">
        <v>46</v>
      </c>
      <c r="U106" s="772"/>
    </row>
    <row r="107" spans="1:27" s="2" customFormat="1" ht="15.75" customHeight="1" x14ac:dyDescent="0.25">
      <c r="A107" s="582"/>
      <c r="B107" s="51"/>
      <c r="C107" s="644"/>
      <c r="D107" s="2005"/>
      <c r="E107" s="2007"/>
      <c r="F107" s="58"/>
      <c r="G107" s="680" t="s">
        <v>37</v>
      </c>
      <c r="H107" s="620">
        <v>220.7</v>
      </c>
      <c r="I107" s="620">
        <v>220.7</v>
      </c>
      <c r="J107" s="621"/>
      <c r="K107" s="608">
        <v>221</v>
      </c>
      <c r="L107" s="620">
        <v>221</v>
      </c>
      <c r="M107" s="621"/>
      <c r="N107" s="608">
        <v>221</v>
      </c>
      <c r="O107" s="620">
        <v>221</v>
      </c>
      <c r="P107" s="840"/>
      <c r="Q107" s="2066"/>
      <c r="R107" s="711"/>
      <c r="S107" s="183"/>
      <c r="T107" s="691"/>
      <c r="U107" s="773"/>
    </row>
    <row r="108" spans="1:27" s="2" customFormat="1" ht="30" customHeight="1" x14ac:dyDescent="0.25">
      <c r="A108" s="582"/>
      <c r="B108" s="51"/>
      <c r="C108" s="644"/>
      <c r="D108" s="57" t="s">
        <v>55</v>
      </c>
      <c r="E108" s="2007"/>
      <c r="F108" s="58"/>
      <c r="G108" s="681"/>
      <c r="H108" s="229"/>
      <c r="I108" s="229"/>
      <c r="J108" s="216"/>
      <c r="K108" s="11"/>
      <c r="L108" s="229"/>
      <c r="M108" s="13"/>
      <c r="N108" s="11"/>
      <c r="O108" s="229"/>
      <c r="P108" s="13"/>
      <c r="Q108" s="2066"/>
      <c r="R108" s="711"/>
      <c r="S108" s="101"/>
      <c r="T108" s="691"/>
      <c r="U108" s="768"/>
      <c r="X108" s="3"/>
    </row>
    <row r="109" spans="1:27" s="2" customFormat="1" ht="15.75" customHeight="1" x14ac:dyDescent="0.25">
      <c r="A109" s="1916"/>
      <c r="B109" s="1917"/>
      <c r="C109" s="654"/>
      <c r="D109" s="2049" t="s">
        <v>56</v>
      </c>
      <c r="E109" s="2007"/>
      <c r="F109" s="663"/>
      <c r="G109" s="681"/>
      <c r="H109" s="259"/>
      <c r="I109" s="259"/>
      <c r="J109" s="244"/>
      <c r="K109" s="59"/>
      <c r="L109" s="259"/>
      <c r="M109" s="244"/>
      <c r="N109" s="59"/>
      <c r="O109" s="259"/>
      <c r="P109" s="327"/>
      <c r="Q109" s="2221"/>
      <c r="R109" s="21"/>
      <c r="S109" s="415"/>
      <c r="T109" s="23"/>
      <c r="U109" s="765"/>
    </row>
    <row r="110" spans="1:27" s="2" customFormat="1" ht="15.75" customHeight="1" x14ac:dyDescent="0.25">
      <c r="A110" s="1916"/>
      <c r="B110" s="1917"/>
      <c r="C110" s="654"/>
      <c r="D110" s="2066"/>
      <c r="E110" s="155"/>
      <c r="F110" s="663"/>
      <c r="G110" s="10"/>
      <c r="H110" s="259"/>
      <c r="I110" s="259"/>
      <c r="J110" s="244"/>
      <c r="K110" s="59"/>
      <c r="L110" s="259"/>
      <c r="M110" s="327"/>
      <c r="N110" s="59"/>
      <c r="O110" s="259"/>
      <c r="P110" s="327"/>
      <c r="Q110" s="2221"/>
      <c r="R110" s="21"/>
      <c r="S110" s="415"/>
      <c r="T110" s="23"/>
      <c r="U110" s="765"/>
    </row>
    <row r="111" spans="1:27" s="2" customFormat="1" ht="11.25" customHeight="1" x14ac:dyDescent="0.25">
      <c r="A111" s="1916"/>
      <c r="B111" s="1917"/>
      <c r="C111" s="654" t="s">
        <v>131</v>
      </c>
      <c r="D111" s="2050"/>
      <c r="E111" s="300"/>
      <c r="F111" s="663"/>
      <c r="G111" s="10"/>
      <c r="H111" s="259"/>
      <c r="I111" s="259"/>
      <c r="J111" s="244"/>
      <c r="K111" s="59"/>
      <c r="L111" s="259"/>
      <c r="M111" s="327"/>
      <c r="N111" s="59"/>
      <c r="O111" s="259"/>
      <c r="P111" s="327"/>
      <c r="Q111" s="2221"/>
      <c r="R111" s="21"/>
      <c r="S111" s="415"/>
      <c r="T111" s="23"/>
      <c r="U111" s="765"/>
    </row>
    <row r="112" spans="1:27" s="2" customFormat="1" ht="105.6" customHeight="1" x14ac:dyDescent="0.25">
      <c r="A112" s="582"/>
      <c r="B112" s="51"/>
      <c r="C112" s="644"/>
      <c r="D112" s="2222" t="s">
        <v>127</v>
      </c>
      <c r="E112" s="2007" t="s">
        <v>117</v>
      </c>
      <c r="F112" s="58"/>
      <c r="G112" s="10"/>
      <c r="H112" s="229"/>
      <c r="I112" s="229"/>
      <c r="J112" s="216"/>
      <c r="K112" s="11"/>
      <c r="L112" s="229"/>
      <c r="M112" s="13"/>
      <c r="N112" s="11"/>
      <c r="O112" s="229"/>
      <c r="P112" s="13"/>
      <c r="Q112" s="195"/>
      <c r="R112" s="21"/>
      <c r="S112" s="415"/>
      <c r="T112" s="23"/>
      <c r="U112" s="765"/>
      <c r="X112" s="3"/>
    </row>
    <row r="113" spans="1:21" s="2" customFormat="1" ht="16.5" customHeight="1" thickBot="1" x14ac:dyDescent="0.3">
      <c r="A113" s="642"/>
      <c r="B113" s="643"/>
      <c r="C113" s="655"/>
      <c r="D113" s="2223"/>
      <c r="E113" s="2224"/>
      <c r="F113" s="674"/>
      <c r="G113" s="46" t="s">
        <v>26</v>
      </c>
      <c r="H113" s="265">
        <f>SUM(H106:H112)</f>
        <v>421.9</v>
      </c>
      <c r="I113" s="265">
        <f>SUM(I106:I112)</f>
        <v>421.9</v>
      </c>
      <c r="J113" s="249"/>
      <c r="K113" s="47">
        <f t="shared" ref="K113" si="10">SUM(K106:K112)</f>
        <v>422.2</v>
      </c>
      <c r="L113" s="265">
        <f t="shared" ref="L113" si="11">SUM(L106:L112)</f>
        <v>422.2</v>
      </c>
      <c r="M113" s="820"/>
      <c r="N113" s="47">
        <f t="shared" ref="N113:O113" si="12">SUM(N106:N112)</f>
        <v>422.2</v>
      </c>
      <c r="O113" s="265">
        <f t="shared" si="12"/>
        <v>422.2</v>
      </c>
      <c r="P113" s="820"/>
      <c r="Q113" s="511"/>
      <c r="R113" s="60"/>
      <c r="S113" s="375"/>
      <c r="T113" s="61"/>
      <c r="U113" s="774"/>
    </row>
    <row r="114" spans="1:21" s="2" customFormat="1" ht="27" customHeight="1" x14ac:dyDescent="0.25">
      <c r="A114" s="1933" t="s">
        <v>15</v>
      </c>
      <c r="B114" s="1935" t="s">
        <v>35</v>
      </c>
      <c r="C114" s="653" t="s">
        <v>42</v>
      </c>
      <c r="D114" s="1929" t="s">
        <v>57</v>
      </c>
      <c r="E114" s="38"/>
      <c r="F114" s="173" t="s">
        <v>58</v>
      </c>
      <c r="G114" s="687" t="s">
        <v>22</v>
      </c>
      <c r="H114" s="239">
        <v>90</v>
      </c>
      <c r="I114" s="239">
        <v>90</v>
      </c>
      <c r="J114" s="225"/>
      <c r="K114" s="133">
        <v>90</v>
      </c>
      <c r="L114" s="239">
        <v>90</v>
      </c>
      <c r="M114" s="449"/>
      <c r="N114" s="225">
        <v>90</v>
      </c>
      <c r="O114" s="239">
        <f>+I114</f>
        <v>90</v>
      </c>
      <c r="P114" s="251"/>
      <c r="Q114" s="1027" t="s">
        <v>59</v>
      </c>
      <c r="R114" s="1028">
        <v>27</v>
      </c>
      <c r="S114" s="1029">
        <v>27</v>
      </c>
      <c r="T114" s="1030">
        <v>27</v>
      </c>
      <c r="U114" s="2287" t="s">
        <v>268</v>
      </c>
    </row>
    <row r="115" spans="1:21" s="2" customFormat="1" ht="27" customHeight="1" x14ac:dyDescent="0.25">
      <c r="A115" s="1916"/>
      <c r="B115" s="1917"/>
      <c r="C115" s="932"/>
      <c r="D115" s="1940"/>
      <c r="E115" s="37"/>
      <c r="F115" s="931"/>
      <c r="G115" s="935" t="s">
        <v>20</v>
      </c>
      <c r="H115" s="922"/>
      <c r="I115" s="922">
        <v>30.9</v>
      </c>
      <c r="J115" s="923">
        <f>+I115-H115</f>
        <v>30.9</v>
      </c>
      <c r="K115" s="933"/>
      <c r="L115" s="922"/>
      <c r="M115" s="924"/>
      <c r="N115" s="923"/>
      <c r="O115" s="922"/>
      <c r="P115" s="923"/>
      <c r="Q115" s="934" t="s">
        <v>258</v>
      </c>
      <c r="R115" s="936">
        <v>10</v>
      </c>
      <c r="S115" s="977"/>
      <c r="T115" s="978"/>
      <c r="U115" s="2288"/>
    </row>
    <row r="116" spans="1:21" s="2" customFormat="1" ht="43.15" customHeight="1" x14ac:dyDescent="0.25">
      <c r="A116" s="1916"/>
      <c r="B116" s="1917"/>
      <c r="C116" s="654"/>
      <c r="D116" s="1940"/>
      <c r="E116" s="37"/>
      <c r="F116" s="647"/>
      <c r="G116" s="190" t="s">
        <v>37</v>
      </c>
      <c r="H116" s="319">
        <v>110</v>
      </c>
      <c r="I116" s="319">
        <v>110</v>
      </c>
      <c r="J116" s="442"/>
      <c r="K116" s="318">
        <v>110</v>
      </c>
      <c r="L116" s="319">
        <v>110</v>
      </c>
      <c r="M116" s="450"/>
      <c r="N116" s="442">
        <v>110</v>
      </c>
      <c r="O116" s="319">
        <v>110</v>
      </c>
      <c r="P116" s="450"/>
      <c r="Q116" s="67" t="s">
        <v>107</v>
      </c>
      <c r="R116" s="106">
        <v>10</v>
      </c>
      <c r="S116" s="979">
        <v>10</v>
      </c>
      <c r="T116" s="979">
        <v>10</v>
      </c>
      <c r="U116" s="2289"/>
    </row>
    <row r="117" spans="1:21" s="2" customFormat="1" ht="29.25" customHeight="1" thickBot="1" x14ac:dyDescent="0.3">
      <c r="A117" s="639"/>
      <c r="B117" s="637"/>
      <c r="C117" s="654"/>
      <c r="D117" s="1930"/>
      <c r="E117" s="37"/>
      <c r="F117" s="647"/>
      <c r="G117" s="39" t="s">
        <v>26</v>
      </c>
      <c r="H117" s="237">
        <f>SUM(H114:H116)</f>
        <v>200</v>
      </c>
      <c r="I117" s="237">
        <f>SUM(I114:I116)</f>
        <v>230.9</v>
      </c>
      <c r="J117" s="237">
        <f>SUM(J114:J116)</f>
        <v>30.9</v>
      </c>
      <c r="K117" s="30">
        <f>SUM(K114:K116)</f>
        <v>200</v>
      </c>
      <c r="L117" s="237">
        <f>SUM(L114:L116)</f>
        <v>200</v>
      </c>
      <c r="M117" s="347"/>
      <c r="N117" s="30">
        <f>SUM(N114:N116)</f>
        <v>200</v>
      </c>
      <c r="O117" s="237">
        <f>SUM(O114:O116)</f>
        <v>200</v>
      </c>
      <c r="P117" s="347"/>
      <c r="Q117" s="512" t="s">
        <v>147</v>
      </c>
      <c r="R117" s="937">
        <v>30</v>
      </c>
      <c r="S117" s="938">
        <v>30</v>
      </c>
      <c r="T117" s="938">
        <v>30</v>
      </c>
      <c r="U117" s="939"/>
    </row>
    <row r="118" spans="1:21" s="2" customFormat="1" ht="24.75" customHeight="1" x14ac:dyDescent="0.25">
      <c r="A118" s="651" t="s">
        <v>15</v>
      </c>
      <c r="B118" s="652" t="s">
        <v>35</v>
      </c>
      <c r="C118" s="653" t="s">
        <v>60</v>
      </c>
      <c r="D118" s="1987" t="s">
        <v>112</v>
      </c>
      <c r="E118" s="38"/>
      <c r="F118" s="2023">
        <v>3</v>
      </c>
      <c r="G118" s="687" t="s">
        <v>22</v>
      </c>
      <c r="H118" s="267">
        <v>4.5</v>
      </c>
      <c r="I118" s="267">
        <v>4.5</v>
      </c>
      <c r="J118" s="252"/>
      <c r="K118" s="62">
        <v>4.5</v>
      </c>
      <c r="L118" s="267">
        <v>4.5</v>
      </c>
      <c r="M118" s="821"/>
      <c r="N118" s="62">
        <v>4.5</v>
      </c>
      <c r="O118" s="267">
        <v>4.5</v>
      </c>
      <c r="P118" s="821"/>
      <c r="Q118" s="461" t="s">
        <v>113</v>
      </c>
      <c r="R118" s="524">
        <v>2</v>
      </c>
      <c r="S118" s="38">
        <v>2</v>
      </c>
      <c r="T118" s="462">
        <v>2</v>
      </c>
      <c r="U118" s="775"/>
    </row>
    <row r="119" spans="1:21" s="2" customFormat="1" ht="16.5" customHeight="1" thickBot="1" x14ac:dyDescent="0.3">
      <c r="A119" s="639"/>
      <c r="B119" s="637"/>
      <c r="C119" s="655"/>
      <c r="D119" s="1988"/>
      <c r="E119" s="156"/>
      <c r="F119" s="2024"/>
      <c r="G119" s="46" t="s">
        <v>26</v>
      </c>
      <c r="H119" s="237">
        <f>H118</f>
        <v>4.5</v>
      </c>
      <c r="I119" s="237">
        <f>I118</f>
        <v>4.5</v>
      </c>
      <c r="J119" s="223"/>
      <c r="K119" s="30">
        <f>K118</f>
        <v>4.5</v>
      </c>
      <c r="L119" s="237">
        <f>L118</f>
        <v>4.5</v>
      </c>
      <c r="M119" s="347"/>
      <c r="N119" s="30">
        <f>N118</f>
        <v>4.5</v>
      </c>
      <c r="O119" s="237">
        <f>O118</f>
        <v>4.5</v>
      </c>
      <c r="P119" s="347"/>
      <c r="Q119" s="636"/>
      <c r="R119" s="633"/>
      <c r="S119" s="37"/>
      <c r="T119" s="700"/>
      <c r="U119" s="776"/>
    </row>
    <row r="120" spans="1:21" s="2" customFormat="1" ht="16.5" customHeight="1" x14ac:dyDescent="0.25">
      <c r="A120" s="2008" t="s">
        <v>15</v>
      </c>
      <c r="B120" s="2010" t="s">
        <v>35</v>
      </c>
      <c r="C120" s="2012" t="s">
        <v>61</v>
      </c>
      <c r="D120" s="2015" t="s">
        <v>130</v>
      </c>
      <c r="E120" s="2018"/>
      <c r="F120" s="2021">
        <v>3</v>
      </c>
      <c r="G120" s="565" t="s">
        <v>20</v>
      </c>
      <c r="H120" s="900">
        <v>94.4</v>
      </c>
      <c r="I120" s="900">
        <v>94.4</v>
      </c>
      <c r="J120" s="723"/>
      <c r="K120" s="50">
        <v>111.2</v>
      </c>
      <c r="L120" s="278">
        <v>111.2</v>
      </c>
      <c r="M120" s="338"/>
      <c r="N120" s="50">
        <v>49.5</v>
      </c>
      <c r="O120" s="278">
        <v>49.5</v>
      </c>
      <c r="P120" s="338"/>
      <c r="Q120" s="464" t="s">
        <v>129</v>
      </c>
      <c r="R120" s="82"/>
      <c r="S120" s="465"/>
      <c r="T120" s="83"/>
      <c r="U120" s="2271"/>
    </row>
    <row r="121" spans="1:21" s="2" customFormat="1" ht="16.5" customHeight="1" x14ac:dyDescent="0.25">
      <c r="A121" s="1970"/>
      <c r="B121" s="1971"/>
      <c r="C121" s="2013"/>
      <c r="D121" s="2016"/>
      <c r="E121" s="2019"/>
      <c r="F121" s="1923"/>
      <c r="G121" s="292" t="s">
        <v>168</v>
      </c>
      <c r="H121" s="445">
        <v>212</v>
      </c>
      <c r="I121" s="445">
        <v>212</v>
      </c>
      <c r="J121" s="718"/>
      <c r="K121" s="139">
        <v>249.9</v>
      </c>
      <c r="L121" s="445">
        <v>249.9</v>
      </c>
      <c r="M121" s="718"/>
      <c r="N121" s="139">
        <v>111.4</v>
      </c>
      <c r="O121" s="445">
        <v>111.4</v>
      </c>
      <c r="P121" s="718"/>
      <c r="Q121" s="288" t="s">
        <v>128</v>
      </c>
      <c r="R121" s="355">
        <v>350</v>
      </c>
      <c r="S121" s="130">
        <v>350</v>
      </c>
      <c r="T121" s="365">
        <v>350</v>
      </c>
      <c r="U121" s="2272"/>
    </row>
    <row r="122" spans="1:21" s="2" customFormat="1" ht="16.5" customHeight="1" x14ac:dyDescent="0.25">
      <c r="A122" s="1970"/>
      <c r="B122" s="1971"/>
      <c r="C122" s="2013"/>
      <c r="D122" s="2016"/>
      <c r="E122" s="2019"/>
      <c r="F122" s="1923"/>
      <c r="G122" s="292" t="s">
        <v>180</v>
      </c>
      <c r="H122" s="445">
        <v>3.7</v>
      </c>
      <c r="I122" s="445">
        <v>3.7</v>
      </c>
      <c r="J122" s="724"/>
      <c r="K122" s="138"/>
      <c r="L122" s="274"/>
      <c r="M122" s="354"/>
      <c r="N122" s="320"/>
      <c r="O122" s="274"/>
      <c r="P122" s="354"/>
      <c r="Q122" s="717"/>
      <c r="R122" s="711"/>
      <c r="S122" s="101"/>
      <c r="T122" s="691"/>
      <c r="U122" s="2272"/>
    </row>
    <row r="123" spans="1:21" s="2" customFormat="1" ht="15" customHeight="1" thickBot="1" x14ac:dyDescent="0.3">
      <c r="A123" s="2009"/>
      <c r="B123" s="2011"/>
      <c r="C123" s="2014"/>
      <c r="D123" s="2017"/>
      <c r="E123" s="2020"/>
      <c r="F123" s="2022"/>
      <c r="G123" s="367" t="s">
        <v>26</v>
      </c>
      <c r="H123" s="33">
        <f>SUM(H120:H122)</f>
        <v>310.09999999999997</v>
      </c>
      <c r="I123" s="237">
        <f>SUM(I120:I122)</f>
        <v>310.09999999999997</v>
      </c>
      <c r="J123" s="381">
        <f>SUM(J120:J122)</f>
        <v>0</v>
      </c>
      <c r="K123" s="30">
        <f>SUM(K120:K121)</f>
        <v>361.1</v>
      </c>
      <c r="L123" s="237">
        <f>SUM(L120:L121)</f>
        <v>361.1</v>
      </c>
      <c r="M123" s="347"/>
      <c r="N123" s="346">
        <f>SUM(N120:N121)</f>
        <v>160.9</v>
      </c>
      <c r="O123" s="237">
        <f>SUM(O120:O121)</f>
        <v>160.9</v>
      </c>
      <c r="P123" s="347"/>
      <c r="Q123" s="97"/>
      <c r="R123" s="567"/>
      <c r="S123" s="568"/>
      <c r="T123" s="569"/>
      <c r="U123" s="778"/>
    </row>
    <row r="124" spans="1:21" s="2" customFormat="1" ht="18.75" customHeight="1" x14ac:dyDescent="0.25">
      <c r="A124" s="2008" t="s">
        <v>15</v>
      </c>
      <c r="B124" s="2010" t="s">
        <v>35</v>
      </c>
      <c r="C124" s="2012" t="s">
        <v>95</v>
      </c>
      <c r="D124" s="2027" t="s">
        <v>172</v>
      </c>
      <c r="E124" s="2018"/>
      <c r="F124" s="2021">
        <v>3</v>
      </c>
      <c r="G124" s="463" t="s">
        <v>22</v>
      </c>
      <c r="H124" s="451">
        <v>26.7</v>
      </c>
      <c r="I124" s="962">
        <v>5</v>
      </c>
      <c r="J124" s="963">
        <f>+I124-H124</f>
        <v>-21.7</v>
      </c>
      <c r="K124" s="28">
        <v>18</v>
      </c>
      <c r="L124" s="264">
        <v>18</v>
      </c>
      <c r="M124" s="329"/>
      <c r="N124" s="129">
        <v>7.1</v>
      </c>
      <c r="O124" s="268">
        <v>7.1</v>
      </c>
      <c r="P124" s="360"/>
      <c r="Q124" s="1929" t="s">
        <v>221</v>
      </c>
      <c r="R124" s="2274">
        <v>1</v>
      </c>
      <c r="S124" s="2276"/>
      <c r="T124" s="2278"/>
      <c r="U124" s="2271" t="s">
        <v>275</v>
      </c>
    </row>
    <row r="125" spans="1:21" s="2" customFormat="1" ht="41.25" customHeight="1" x14ac:dyDescent="0.25">
      <c r="A125" s="1970"/>
      <c r="B125" s="1971"/>
      <c r="C125" s="2013"/>
      <c r="D125" s="1872"/>
      <c r="E125" s="2019"/>
      <c r="F125" s="1923"/>
      <c r="G125" s="12" t="s">
        <v>168</v>
      </c>
      <c r="H125" s="719">
        <v>122.6</v>
      </c>
      <c r="I125" s="274">
        <v>122.6</v>
      </c>
      <c r="J125" s="354"/>
      <c r="K125" s="138">
        <v>102</v>
      </c>
      <c r="L125" s="274">
        <v>102</v>
      </c>
      <c r="M125" s="354"/>
      <c r="N125" s="138">
        <v>40.5</v>
      </c>
      <c r="O125" s="274">
        <v>40.5</v>
      </c>
      <c r="P125" s="354"/>
      <c r="Q125" s="2043"/>
      <c r="R125" s="2275"/>
      <c r="S125" s="2277"/>
      <c r="T125" s="2266"/>
      <c r="U125" s="2272"/>
    </row>
    <row r="126" spans="1:21" s="2" customFormat="1" ht="46.5" customHeight="1" x14ac:dyDescent="0.25">
      <c r="A126" s="1970"/>
      <c r="B126" s="1971"/>
      <c r="C126" s="2013"/>
      <c r="D126" s="1872"/>
      <c r="E126" s="2019"/>
      <c r="F126" s="1923"/>
      <c r="G126" s="709"/>
      <c r="H126" s="720"/>
      <c r="I126" s="273"/>
      <c r="J126" s="575"/>
      <c r="K126" s="122"/>
      <c r="L126" s="273"/>
      <c r="M126" s="575"/>
      <c r="N126" s="122"/>
      <c r="O126" s="273"/>
      <c r="P126" s="575"/>
      <c r="Q126" s="302" t="s">
        <v>241</v>
      </c>
      <c r="R126" s="525"/>
      <c r="S126" s="293">
        <v>340</v>
      </c>
      <c r="T126" s="294"/>
      <c r="U126" s="2202"/>
    </row>
    <row r="127" spans="1:21" s="2" customFormat="1" ht="15.75" customHeight="1" thickBot="1" x14ac:dyDescent="0.3">
      <c r="A127" s="1970"/>
      <c r="B127" s="1971"/>
      <c r="C127" s="2013"/>
      <c r="D127" s="2016"/>
      <c r="E127" s="2019"/>
      <c r="F127" s="1923"/>
      <c r="G127" s="367" t="s">
        <v>26</v>
      </c>
      <c r="H127" s="721">
        <f>SUM(H124:H126)</f>
        <v>149.29999999999998</v>
      </c>
      <c r="I127" s="722">
        <f>SUM(I124:I126)</f>
        <v>127.6</v>
      </c>
      <c r="J127" s="722">
        <f>SUM(J124:J126)</f>
        <v>-21.7</v>
      </c>
      <c r="K127" s="397">
        <f t="shared" ref="K127" si="13">SUM(K124:K126)</f>
        <v>120</v>
      </c>
      <c r="L127" s="826">
        <f t="shared" ref="L127" si="14">SUM(L124:L126)</f>
        <v>120</v>
      </c>
      <c r="M127" s="822"/>
      <c r="N127" s="397">
        <f t="shared" ref="N127:O127" si="15">SUM(N124:N126)</f>
        <v>47.6</v>
      </c>
      <c r="O127" s="826">
        <f t="shared" si="15"/>
        <v>47.6</v>
      </c>
      <c r="P127" s="406"/>
      <c r="Q127" s="288" t="s">
        <v>220</v>
      </c>
      <c r="R127" s="712"/>
      <c r="S127" s="373"/>
      <c r="T127" s="692">
        <v>1</v>
      </c>
      <c r="U127" s="752"/>
    </row>
    <row r="128" spans="1:21" s="2" customFormat="1" ht="42" customHeight="1" x14ac:dyDescent="0.25">
      <c r="A128" s="2008" t="s">
        <v>15</v>
      </c>
      <c r="B128" s="2010" t="s">
        <v>35</v>
      </c>
      <c r="C128" s="2012" t="s">
        <v>96</v>
      </c>
      <c r="D128" s="2015" t="s">
        <v>157</v>
      </c>
      <c r="E128" s="2018"/>
      <c r="F128" s="2021">
        <v>5</v>
      </c>
      <c r="G128" s="200" t="s">
        <v>22</v>
      </c>
      <c r="H128" s="269">
        <f>132.3-100</f>
        <v>32.300000000000011</v>
      </c>
      <c r="I128" s="269">
        <f>132.3-100</f>
        <v>32.300000000000011</v>
      </c>
      <c r="J128" s="254"/>
      <c r="K128" s="163">
        <v>137.30000000000001</v>
      </c>
      <c r="L128" s="269">
        <v>137.30000000000001</v>
      </c>
      <c r="M128" s="164"/>
      <c r="N128" s="254">
        <v>97</v>
      </c>
      <c r="O128" s="269">
        <v>97</v>
      </c>
      <c r="P128" s="164"/>
      <c r="Q128" s="513" t="s">
        <v>143</v>
      </c>
      <c r="R128" s="526">
        <v>5</v>
      </c>
      <c r="S128" s="494">
        <v>4</v>
      </c>
      <c r="T128" s="495">
        <v>2</v>
      </c>
      <c r="U128" s="2232" t="s">
        <v>276</v>
      </c>
    </row>
    <row r="129" spans="1:24" s="2" customFormat="1" ht="42" customHeight="1" x14ac:dyDescent="0.25">
      <c r="A129" s="1970"/>
      <c r="B129" s="1971"/>
      <c r="C129" s="2013"/>
      <c r="D129" s="2016"/>
      <c r="E129" s="2019"/>
      <c r="F129" s="1923"/>
      <c r="G129" s="491" t="s">
        <v>164</v>
      </c>
      <c r="H129" s="228">
        <v>100</v>
      </c>
      <c r="I129" s="980">
        <v>50</v>
      </c>
      <c r="J129" s="981">
        <f>+I129-H129</f>
        <v>-50</v>
      </c>
      <c r="K129" s="174"/>
      <c r="L129" s="228"/>
      <c r="M129" s="353"/>
      <c r="N129" s="324"/>
      <c r="O129" s="228"/>
      <c r="P129" s="353"/>
      <c r="Q129" s="650" t="s">
        <v>144</v>
      </c>
      <c r="R129" s="344"/>
      <c r="S129" s="295"/>
      <c r="T129" s="167"/>
      <c r="U129" s="2233"/>
      <c r="W129" s="3"/>
    </row>
    <row r="130" spans="1:24" s="2" customFormat="1" ht="15" customHeight="1" thickBot="1" x14ac:dyDescent="0.3">
      <c r="A130" s="1970"/>
      <c r="B130" s="1971"/>
      <c r="C130" s="2013"/>
      <c r="D130" s="2016"/>
      <c r="E130" s="2019"/>
      <c r="F130" s="1923"/>
      <c r="G130" s="165" t="s">
        <v>26</v>
      </c>
      <c r="H130" s="265">
        <f>SUM(H128:H129)</f>
        <v>132.30000000000001</v>
      </c>
      <c r="I130" s="265">
        <f>SUM(I128:I129)</f>
        <v>82.300000000000011</v>
      </c>
      <c r="J130" s="265">
        <f>SUM(J128:J129)</f>
        <v>-50</v>
      </c>
      <c r="K130" s="47">
        <f>SUM(K128:K129)</f>
        <v>137.30000000000001</v>
      </c>
      <c r="L130" s="265">
        <f>SUM(L128:L129)</f>
        <v>137.30000000000001</v>
      </c>
      <c r="M130" s="820"/>
      <c r="N130" s="47">
        <f>SUM(N128:N129)</f>
        <v>97</v>
      </c>
      <c r="O130" s="265">
        <f>SUM(O128:O129)</f>
        <v>97</v>
      </c>
      <c r="P130" s="249"/>
      <c r="Q130" s="189"/>
      <c r="R130" s="712"/>
      <c r="S130" s="373"/>
      <c r="T130" s="692"/>
      <c r="U130" s="2234"/>
    </row>
    <row r="131" spans="1:24" s="2" customFormat="1" ht="16.5" customHeight="1" thickBot="1" x14ac:dyDescent="0.3">
      <c r="A131" s="577" t="s">
        <v>15</v>
      </c>
      <c r="B131" s="5" t="s">
        <v>35</v>
      </c>
      <c r="C131" s="2034" t="s">
        <v>43</v>
      </c>
      <c r="D131" s="2034"/>
      <c r="E131" s="2034"/>
      <c r="F131" s="2034"/>
      <c r="G131" s="2034"/>
      <c r="H131" s="1000">
        <f>H119+H117+H113+H105+H95+H93+H123+H127+H130</f>
        <v>7715.9000000000005</v>
      </c>
      <c r="I131" s="241">
        <f>I119+I117+I113+I105+I95+I93+I123+I127+I130</f>
        <v>7844.0000000000009</v>
      </c>
      <c r="J131" s="382">
        <f>J119+J117+J113+J105+J95+J93+J123+J127+J130</f>
        <v>128.1</v>
      </c>
      <c r="K131" s="63">
        <f>K119+K117+K113+K105+K95+K93+K123+K127+K130</f>
        <v>7284.3000000000011</v>
      </c>
      <c r="L131" s="241">
        <f>L119+L117+L113+L105+L95+L93+L123+L127+L130</f>
        <v>7284.3000000000011</v>
      </c>
      <c r="M131" s="823"/>
      <c r="N131" s="63">
        <f>N119+N117+N113+N105+N95+N93+N123+N127+N130</f>
        <v>6949.5000000000009</v>
      </c>
      <c r="O131" s="241">
        <f>O119+O117+O113+O105+O95+O93+O123+O127+O130</f>
        <v>6949.5000000000009</v>
      </c>
      <c r="P131" s="241"/>
      <c r="Q131" s="1965"/>
      <c r="R131" s="1966"/>
      <c r="S131" s="1966"/>
      <c r="T131" s="1966"/>
      <c r="U131" s="1967"/>
      <c r="X131" s="3"/>
    </row>
    <row r="132" spans="1:24" s="2" customFormat="1" ht="14.25" customHeight="1" thickBot="1" x14ac:dyDescent="0.3">
      <c r="A132" s="578" t="s">
        <v>15</v>
      </c>
      <c r="B132" s="5" t="s">
        <v>39</v>
      </c>
      <c r="C132" s="2040" t="s">
        <v>64</v>
      </c>
      <c r="D132" s="2040"/>
      <c r="E132" s="2040"/>
      <c r="F132" s="2040"/>
      <c r="G132" s="2040"/>
      <c r="H132" s="2040"/>
      <c r="I132" s="2040"/>
      <c r="J132" s="2040"/>
      <c r="K132" s="2040"/>
      <c r="L132" s="2040"/>
      <c r="M132" s="2040"/>
      <c r="N132" s="2040"/>
      <c r="O132" s="2040"/>
      <c r="P132" s="2040"/>
      <c r="Q132" s="2040"/>
      <c r="R132" s="2040"/>
      <c r="S132" s="2040"/>
      <c r="T132" s="2040"/>
      <c r="U132" s="2041"/>
    </row>
    <row r="133" spans="1:24" s="3" customFormat="1" ht="54.75" customHeight="1" x14ac:dyDescent="0.25">
      <c r="A133" s="651" t="s">
        <v>15</v>
      </c>
      <c r="B133" s="652" t="s">
        <v>39</v>
      </c>
      <c r="C133" s="558" t="s">
        <v>15</v>
      </c>
      <c r="D133" s="855" t="s">
        <v>65</v>
      </c>
      <c r="E133" s="628"/>
      <c r="F133" s="150"/>
      <c r="G133" s="1001"/>
      <c r="H133" s="162"/>
      <c r="I133" s="272"/>
      <c r="J133" s="843"/>
      <c r="K133" s="162"/>
      <c r="L133" s="272"/>
      <c r="M133" s="843"/>
      <c r="N133" s="271"/>
      <c r="O133" s="272"/>
      <c r="P133" s="271"/>
      <c r="Q133" s="192"/>
      <c r="R133" s="528"/>
      <c r="S133" s="376"/>
      <c r="T133" s="388"/>
      <c r="U133" s="856"/>
    </row>
    <row r="134" spans="1:24" s="3" customFormat="1" ht="16.5" customHeight="1" x14ac:dyDescent="0.25">
      <c r="A134" s="802"/>
      <c r="B134" s="803"/>
      <c r="C134" s="844"/>
      <c r="D134" s="852"/>
      <c r="E134" s="800" t="s">
        <v>66</v>
      </c>
      <c r="F134" s="801">
        <v>5</v>
      </c>
      <c r="G134" s="1002" t="s">
        <v>22</v>
      </c>
      <c r="H134" s="1010">
        <v>336</v>
      </c>
      <c r="I134" s="986">
        <f>336-52.8</f>
        <v>283.2</v>
      </c>
      <c r="J134" s="724">
        <f>+I134-H134</f>
        <v>-52.800000000000011</v>
      </c>
      <c r="K134" s="139">
        <v>946.1</v>
      </c>
      <c r="L134" s="445">
        <f>946.1</f>
        <v>946.1</v>
      </c>
      <c r="M134" s="718"/>
      <c r="N134" s="446">
        <v>2721.6</v>
      </c>
      <c r="O134" s="445">
        <f>2721.6</f>
        <v>2721.6</v>
      </c>
      <c r="P134" s="718"/>
      <c r="Q134" s="408"/>
      <c r="R134" s="847"/>
      <c r="S134" s="848"/>
      <c r="T134" s="849"/>
      <c r="U134" s="850"/>
    </row>
    <row r="135" spans="1:24" s="3" customFormat="1" ht="16.5" customHeight="1" x14ac:dyDescent="0.25">
      <c r="A135" s="802"/>
      <c r="B135" s="803"/>
      <c r="C135" s="844"/>
      <c r="D135" s="845"/>
      <c r="E135" s="846"/>
      <c r="F135" s="69"/>
      <c r="G135" s="1003" t="s">
        <v>168</v>
      </c>
      <c r="H135" s="1011">
        <v>435.7</v>
      </c>
      <c r="I135" s="952">
        <f>435.7-90</f>
        <v>345.7</v>
      </c>
      <c r="J135" s="1021">
        <f>+I135-H135</f>
        <v>-90</v>
      </c>
      <c r="K135" s="29">
        <v>303.10000000000002</v>
      </c>
      <c r="L135" s="952">
        <f>303.1+90</f>
        <v>393.1</v>
      </c>
      <c r="M135" s="1021">
        <f>+L135-K135</f>
        <v>90</v>
      </c>
      <c r="N135" s="417"/>
      <c r="O135" s="321"/>
      <c r="P135" s="533"/>
      <c r="Q135" s="408"/>
      <c r="R135" s="847"/>
      <c r="S135" s="848"/>
      <c r="T135" s="849"/>
      <c r="U135" s="850"/>
    </row>
    <row r="136" spans="1:24" s="3" customFormat="1" ht="16.5" customHeight="1" x14ac:dyDescent="0.25">
      <c r="A136" s="802"/>
      <c r="B136" s="803"/>
      <c r="C136" s="844"/>
      <c r="D136" s="845"/>
      <c r="E136" s="846"/>
      <c r="F136" s="69"/>
      <c r="G136" s="17" t="s">
        <v>164</v>
      </c>
      <c r="H136" s="1011">
        <v>178.6</v>
      </c>
      <c r="I136" s="321">
        <v>178.6</v>
      </c>
      <c r="J136" s="533"/>
      <c r="K136" s="29"/>
      <c r="L136" s="321"/>
      <c r="M136" s="533"/>
      <c r="N136" s="417"/>
      <c r="O136" s="321"/>
      <c r="P136" s="533"/>
      <c r="Q136" s="408"/>
      <c r="R136" s="847"/>
      <c r="S136" s="848"/>
      <c r="T136" s="849"/>
      <c r="U136" s="850"/>
    </row>
    <row r="137" spans="1:24" s="3" customFormat="1" ht="17.25" customHeight="1" x14ac:dyDescent="0.25">
      <c r="A137" s="639"/>
      <c r="B137" s="637"/>
      <c r="C137" s="202"/>
      <c r="D137" s="1912" t="s">
        <v>229</v>
      </c>
      <c r="E137" s="466"/>
      <c r="F137" s="851"/>
      <c r="G137" s="1004"/>
      <c r="H137" s="1012"/>
      <c r="I137" s="262"/>
      <c r="J137" s="811"/>
      <c r="K137" s="137"/>
      <c r="L137" s="853"/>
      <c r="M137" s="854"/>
      <c r="N137" s="247"/>
      <c r="O137" s="853"/>
      <c r="P137" s="854"/>
      <c r="Q137" s="857" t="s">
        <v>62</v>
      </c>
      <c r="R137" s="315">
        <v>1</v>
      </c>
      <c r="S137" s="627"/>
      <c r="T137" s="316"/>
      <c r="U137" s="780"/>
    </row>
    <row r="138" spans="1:24" s="3" customFormat="1" ht="17.25" customHeight="1" x14ac:dyDescent="0.25">
      <c r="A138" s="639"/>
      <c r="B138" s="637"/>
      <c r="C138" s="202"/>
      <c r="D138" s="1912"/>
      <c r="E138" s="466"/>
      <c r="F138" s="851"/>
      <c r="G138" s="1004"/>
      <c r="H138" s="907"/>
      <c r="I138" s="230"/>
      <c r="J138" s="535"/>
      <c r="K138" s="14"/>
      <c r="L138" s="230"/>
      <c r="M138" s="535"/>
      <c r="N138" s="217"/>
      <c r="O138" s="230"/>
      <c r="P138" s="535"/>
      <c r="Q138" s="357" t="s">
        <v>186</v>
      </c>
      <c r="R138" s="84">
        <v>80</v>
      </c>
      <c r="S138" s="111">
        <v>100</v>
      </c>
      <c r="T138" s="287"/>
      <c r="U138" s="781"/>
    </row>
    <row r="139" spans="1:24" s="3" customFormat="1" ht="17.25" customHeight="1" x14ac:dyDescent="0.25">
      <c r="A139" s="639"/>
      <c r="B139" s="637"/>
      <c r="C139" s="202"/>
      <c r="D139" s="1912"/>
      <c r="E139" s="466"/>
      <c r="F139" s="851"/>
      <c r="G139" s="104"/>
      <c r="H139" s="907"/>
      <c r="I139" s="230"/>
      <c r="J139" s="535"/>
      <c r="K139" s="14"/>
      <c r="L139" s="230"/>
      <c r="M139" s="535"/>
      <c r="N139" s="217"/>
      <c r="O139" s="230"/>
      <c r="P139" s="535"/>
      <c r="Q139" s="109" t="s">
        <v>225</v>
      </c>
      <c r="R139" s="550"/>
      <c r="S139" s="551">
        <v>100</v>
      </c>
      <c r="T139" s="552"/>
      <c r="U139" s="782"/>
    </row>
    <row r="140" spans="1:24" s="3" customFormat="1" ht="15.75" customHeight="1" x14ac:dyDescent="0.25">
      <c r="A140" s="639"/>
      <c r="B140" s="637"/>
      <c r="C140" s="202"/>
      <c r="D140" s="2229" t="s">
        <v>278</v>
      </c>
      <c r="E140" s="466"/>
      <c r="F140" s="851"/>
      <c r="G140" s="1017" t="s">
        <v>279</v>
      </c>
      <c r="H140" s="1018">
        <v>105.6</v>
      </c>
      <c r="I140" s="1019">
        <v>15.6</v>
      </c>
      <c r="J140" s="1020">
        <f>+I140-H140</f>
        <v>-90</v>
      </c>
      <c r="K140" s="138"/>
      <c r="L140" s="1022">
        <v>90</v>
      </c>
      <c r="M140" s="1023">
        <f>+L140-K140</f>
        <v>90</v>
      </c>
      <c r="N140" s="417"/>
      <c r="O140" s="321"/>
      <c r="P140" s="533"/>
      <c r="Q140" s="866" t="s">
        <v>62</v>
      </c>
      <c r="R140" s="547">
        <v>1</v>
      </c>
      <c r="S140" s="1054"/>
      <c r="T140" s="549"/>
      <c r="U140" s="2279" t="s">
        <v>286</v>
      </c>
    </row>
    <row r="141" spans="1:24" s="3" customFormat="1" ht="27.75" customHeight="1" x14ac:dyDescent="0.25">
      <c r="A141" s="639"/>
      <c r="B141" s="637"/>
      <c r="C141" s="202"/>
      <c r="D141" s="2230"/>
      <c r="E141" s="466"/>
      <c r="F141" s="851"/>
      <c r="G141" s="1005"/>
      <c r="H141" s="907"/>
      <c r="I141" s="230"/>
      <c r="J141" s="535"/>
      <c r="K141" s="137"/>
      <c r="L141" s="262"/>
      <c r="M141" s="811"/>
      <c r="N141" s="217"/>
      <c r="O141" s="230"/>
      <c r="P141" s="535"/>
      <c r="Q141" s="857" t="s">
        <v>158</v>
      </c>
      <c r="R141" s="315" t="s">
        <v>280</v>
      </c>
      <c r="S141" s="1055">
        <v>100</v>
      </c>
      <c r="T141" s="316"/>
      <c r="U141" s="2294"/>
    </row>
    <row r="142" spans="1:24" s="3" customFormat="1" ht="17.25" customHeight="1" x14ac:dyDescent="0.25">
      <c r="A142" s="639"/>
      <c r="B142" s="637"/>
      <c r="C142" s="202"/>
      <c r="D142" s="2231"/>
      <c r="E142" s="573"/>
      <c r="F142" s="867"/>
      <c r="G142" s="1006"/>
      <c r="H142" s="905"/>
      <c r="I142" s="234"/>
      <c r="J142" s="532"/>
      <c r="K142" s="56"/>
      <c r="L142" s="234"/>
      <c r="M142" s="532"/>
      <c r="N142" s="221"/>
      <c r="O142" s="234"/>
      <c r="P142" s="532"/>
      <c r="Q142" s="868" t="s">
        <v>137</v>
      </c>
      <c r="R142" s="315"/>
      <c r="S142" s="1055">
        <v>100</v>
      </c>
      <c r="T142" s="316"/>
      <c r="U142" s="2280"/>
    </row>
    <row r="143" spans="1:24" s="2" customFormat="1" ht="51" customHeight="1" x14ac:dyDescent="0.25">
      <c r="A143" s="639"/>
      <c r="B143" s="637"/>
      <c r="C143" s="713"/>
      <c r="D143" s="2230" t="s">
        <v>271</v>
      </c>
      <c r="E143" s="2044" t="s">
        <v>121</v>
      </c>
      <c r="F143" s="851"/>
      <c r="G143" s="1007" t="s">
        <v>270</v>
      </c>
      <c r="H143" s="901">
        <v>96</v>
      </c>
      <c r="I143" s="903">
        <v>43.2</v>
      </c>
      <c r="J143" s="904">
        <f>+I143-H143</f>
        <v>-52.8</v>
      </c>
      <c r="K143" s="901">
        <v>639.4</v>
      </c>
      <c r="L143" s="903">
        <v>692.2</v>
      </c>
      <c r="M143" s="904">
        <f>+L143-K143</f>
        <v>52.800000000000068</v>
      </c>
      <c r="N143" s="544">
        <v>2721.6</v>
      </c>
      <c r="O143" s="598">
        <v>2721.6</v>
      </c>
      <c r="P143" s="902"/>
      <c r="Q143" s="188" t="s">
        <v>62</v>
      </c>
      <c r="R143" s="983">
        <v>1</v>
      </c>
      <c r="S143" s="982">
        <v>1</v>
      </c>
      <c r="T143" s="419"/>
      <c r="U143" s="2055" t="s">
        <v>277</v>
      </c>
      <c r="V143" s="3"/>
    </row>
    <row r="144" spans="1:24" s="2" customFormat="1" ht="66" customHeight="1" x14ac:dyDescent="0.25">
      <c r="A144" s="639"/>
      <c r="B144" s="637"/>
      <c r="C144" s="713"/>
      <c r="D144" s="2231"/>
      <c r="E144" s="2045"/>
      <c r="F144" s="851"/>
      <c r="G144" s="191"/>
      <c r="H144" s="1013"/>
      <c r="I144" s="999"/>
      <c r="J144" s="356"/>
      <c r="K144" s="874"/>
      <c r="L144" s="893"/>
      <c r="M144" s="356"/>
      <c r="N144" s="895"/>
      <c r="O144" s="893"/>
      <c r="P144" s="356"/>
      <c r="Q144" s="860" t="s">
        <v>187</v>
      </c>
      <c r="R144" s="984"/>
      <c r="S144" s="985" t="s">
        <v>272</v>
      </c>
      <c r="T144" s="870">
        <v>100</v>
      </c>
      <c r="U144" s="1909"/>
    </row>
    <row r="145" spans="1:24" s="3" customFormat="1" ht="36" customHeight="1" x14ac:dyDescent="0.25">
      <c r="A145" s="639"/>
      <c r="B145" s="637"/>
      <c r="C145" s="64"/>
      <c r="D145" s="1056" t="s">
        <v>223</v>
      </c>
      <c r="E145" s="865"/>
      <c r="F145" s="851"/>
      <c r="G145" s="104"/>
      <c r="H145" s="1012"/>
      <c r="I145" s="262"/>
      <c r="J145" s="811"/>
      <c r="K145" s="137"/>
      <c r="L145" s="262"/>
      <c r="M145" s="811"/>
      <c r="N145" s="247"/>
      <c r="O145" s="262"/>
      <c r="P145" s="811"/>
      <c r="Q145" s="357" t="s">
        <v>159</v>
      </c>
      <c r="R145" s="698">
        <v>60</v>
      </c>
      <c r="S145" s="447">
        <v>100</v>
      </c>
      <c r="T145" s="484"/>
      <c r="U145" s="783"/>
    </row>
    <row r="146" spans="1:24" s="48" customFormat="1" ht="20.25" customHeight="1" x14ac:dyDescent="0.25">
      <c r="A146" s="583"/>
      <c r="B146" s="152"/>
      <c r="C146" s="153"/>
      <c r="D146" s="2038" t="s">
        <v>126</v>
      </c>
      <c r="E146" s="684" t="s">
        <v>66</v>
      </c>
      <c r="F146" s="411">
        <v>1</v>
      </c>
      <c r="G146" s="2235" t="s">
        <v>22</v>
      </c>
      <c r="H146" s="2237">
        <v>350</v>
      </c>
      <c r="I146" s="2244">
        <v>350</v>
      </c>
      <c r="J146" s="343"/>
      <c r="K146" s="2239"/>
      <c r="L146" s="2244"/>
      <c r="M146" s="343"/>
      <c r="N146" s="2242"/>
      <c r="O146" s="2244"/>
      <c r="P146" s="343"/>
      <c r="Q146" s="640" t="s">
        <v>242</v>
      </c>
      <c r="R146" s="529">
        <v>2</v>
      </c>
      <c r="S146" s="412"/>
      <c r="T146" s="413"/>
      <c r="U146" s="784"/>
    </row>
    <row r="147" spans="1:24" s="48" customFormat="1" ht="24" customHeight="1" x14ac:dyDescent="0.25">
      <c r="A147" s="583"/>
      <c r="B147" s="154"/>
      <c r="C147" s="153"/>
      <c r="D147" s="2039"/>
      <c r="E147" s="708"/>
      <c r="F147" s="299"/>
      <c r="G147" s="2236"/>
      <c r="H147" s="2238"/>
      <c r="I147" s="2245"/>
      <c r="J147" s="356"/>
      <c r="K147" s="2240"/>
      <c r="L147" s="2245"/>
      <c r="M147" s="356"/>
      <c r="N147" s="2243"/>
      <c r="O147" s="2245"/>
      <c r="P147" s="356"/>
      <c r="Q147" s="409"/>
      <c r="R147" s="530"/>
      <c r="S147" s="410"/>
      <c r="T147" s="389"/>
      <c r="U147" s="785"/>
    </row>
    <row r="148" spans="1:24" s="1" customFormat="1" ht="30.75" customHeight="1" x14ac:dyDescent="0.2">
      <c r="A148" s="579"/>
      <c r="B148" s="637"/>
      <c r="C148" s="664"/>
      <c r="D148" s="2177" t="s">
        <v>141</v>
      </c>
      <c r="E148" s="553"/>
      <c r="F148" s="303" t="s">
        <v>58</v>
      </c>
      <c r="G148" s="1008" t="s">
        <v>22</v>
      </c>
      <c r="H148" s="1014">
        <v>75.900000000000006</v>
      </c>
      <c r="I148" s="955">
        <f>75.9+3</f>
        <v>78.900000000000006</v>
      </c>
      <c r="J148" s="1015">
        <f>+I148-H148</f>
        <v>3</v>
      </c>
      <c r="K148" s="342"/>
      <c r="L148" s="434"/>
      <c r="M148" s="490"/>
      <c r="N148" s="384"/>
      <c r="O148" s="434"/>
      <c r="P148" s="490"/>
      <c r="Q148" s="527" t="s">
        <v>140</v>
      </c>
      <c r="R148" s="503">
        <v>9</v>
      </c>
      <c r="S148" s="467">
        <v>9</v>
      </c>
      <c r="T148" s="419">
        <v>9</v>
      </c>
      <c r="U148" s="2241" t="s">
        <v>273</v>
      </c>
      <c r="X148" s="68"/>
    </row>
    <row r="149" spans="1:24" s="1" customFormat="1" ht="30.75" customHeight="1" x14ac:dyDescent="0.2">
      <c r="A149" s="579"/>
      <c r="B149" s="637"/>
      <c r="C149" s="664"/>
      <c r="D149" s="2177"/>
      <c r="E149" s="468"/>
      <c r="F149" s="304"/>
      <c r="G149" s="1009" t="s">
        <v>164</v>
      </c>
      <c r="H149" s="1016">
        <v>9.1999999999999993</v>
      </c>
      <c r="I149" s="987">
        <f>9.2+16.7</f>
        <v>25.9</v>
      </c>
      <c r="J149" s="1015">
        <f>+I149-H149</f>
        <v>16.7</v>
      </c>
      <c r="K149" s="59"/>
      <c r="L149" s="259"/>
      <c r="M149" s="327"/>
      <c r="N149" s="244"/>
      <c r="O149" s="259"/>
      <c r="P149" s="327"/>
      <c r="Q149" s="470"/>
      <c r="R149" s="504"/>
      <c r="S149" s="366"/>
      <c r="T149" s="469"/>
      <c r="U149" s="2220"/>
      <c r="X149" s="68"/>
    </row>
    <row r="150" spans="1:24" s="2" customFormat="1" ht="16.5" customHeight="1" thickBot="1" x14ac:dyDescent="0.3">
      <c r="A150" s="642"/>
      <c r="B150" s="643"/>
      <c r="C150" s="203"/>
      <c r="D150" s="2028" t="s">
        <v>34</v>
      </c>
      <c r="E150" s="2029"/>
      <c r="F150" s="2029"/>
      <c r="G150" s="2029"/>
      <c r="H150" s="1026">
        <f t="shared" ref="H150:P150" si="16">SUM(H134:H149)-H143-H140</f>
        <v>1385.4000000000003</v>
      </c>
      <c r="I150" s="610">
        <f t="shared" si="16"/>
        <v>1262.3000000000004</v>
      </c>
      <c r="J150" s="842">
        <f t="shared" si="16"/>
        <v>-123.10000000000002</v>
      </c>
      <c r="K150" s="1026">
        <f t="shared" si="16"/>
        <v>1249.1999999999998</v>
      </c>
      <c r="L150" s="610">
        <f t="shared" si="16"/>
        <v>1339.2</v>
      </c>
      <c r="M150" s="842">
        <f t="shared" si="16"/>
        <v>90</v>
      </c>
      <c r="N150" s="1026">
        <f t="shared" si="16"/>
        <v>2721.6</v>
      </c>
      <c r="O150" s="610">
        <f t="shared" si="16"/>
        <v>2721.6</v>
      </c>
      <c r="P150" s="842">
        <f t="shared" si="16"/>
        <v>0</v>
      </c>
      <c r="Q150" s="2030"/>
      <c r="R150" s="2252"/>
      <c r="S150" s="2252"/>
      <c r="T150" s="2252"/>
      <c r="U150" s="2253"/>
    </row>
    <row r="151" spans="1:24" s="2" customFormat="1" ht="16.5" customHeight="1" thickBot="1" x14ac:dyDescent="0.3">
      <c r="A151" s="577" t="s">
        <v>15</v>
      </c>
      <c r="B151" s="71" t="s">
        <v>39</v>
      </c>
      <c r="C151" s="2033" t="s">
        <v>43</v>
      </c>
      <c r="D151" s="2034"/>
      <c r="E151" s="2034"/>
      <c r="F151" s="2034"/>
      <c r="G151" s="2254"/>
      <c r="H151" s="241">
        <f>H150</f>
        <v>1385.4000000000003</v>
      </c>
      <c r="I151" s="241">
        <f>I150</f>
        <v>1262.3000000000004</v>
      </c>
      <c r="J151" s="841">
        <f>J150</f>
        <v>-123.10000000000002</v>
      </c>
      <c r="K151" s="63">
        <f t="shared" ref="K151" si="17">K150</f>
        <v>1249.1999999999998</v>
      </c>
      <c r="L151" s="241">
        <f t="shared" ref="L151:M151" si="18">L150</f>
        <v>1339.2</v>
      </c>
      <c r="M151" s="382">
        <f t="shared" si="18"/>
        <v>90</v>
      </c>
      <c r="N151" s="305">
        <f t="shared" ref="N151:P151" si="19">N150</f>
        <v>2721.6</v>
      </c>
      <c r="O151" s="241">
        <f t="shared" si="19"/>
        <v>2721.6</v>
      </c>
      <c r="P151" s="241">
        <f t="shared" si="19"/>
        <v>0</v>
      </c>
      <c r="Q151" s="1965"/>
      <c r="R151" s="1966"/>
      <c r="S151" s="1966"/>
      <c r="T151" s="1966"/>
      <c r="U151" s="1967"/>
    </row>
    <row r="152" spans="1:24" s="1" customFormat="1" ht="16.5" customHeight="1" thickBot="1" x14ac:dyDescent="0.25">
      <c r="A152" s="577" t="s">
        <v>15</v>
      </c>
      <c r="B152" s="71" t="s">
        <v>41</v>
      </c>
      <c r="C152" s="2035" t="s">
        <v>67</v>
      </c>
      <c r="D152" s="1949"/>
      <c r="E152" s="1949"/>
      <c r="F152" s="1949"/>
      <c r="G152" s="1949"/>
      <c r="H152" s="1949"/>
      <c r="I152" s="1949"/>
      <c r="J152" s="1949"/>
      <c r="K152" s="1949"/>
      <c r="L152" s="1949"/>
      <c r="M152" s="1949"/>
      <c r="N152" s="1949"/>
      <c r="O152" s="1949"/>
      <c r="P152" s="1949"/>
      <c r="Q152" s="1949"/>
      <c r="R152" s="1949"/>
      <c r="S152" s="1949"/>
      <c r="T152" s="1949"/>
      <c r="U152" s="1951"/>
    </row>
    <row r="153" spans="1:24" s="1" customFormat="1" ht="26.25" customHeight="1" x14ac:dyDescent="0.2">
      <c r="A153" s="651" t="s">
        <v>15</v>
      </c>
      <c r="B153" s="652" t="s">
        <v>41</v>
      </c>
      <c r="C153" s="653" t="s">
        <v>15</v>
      </c>
      <c r="D153" s="72" t="s">
        <v>68</v>
      </c>
      <c r="E153" s="158"/>
      <c r="F153" s="73"/>
      <c r="G153" s="193"/>
      <c r="H153" s="50"/>
      <c r="I153" s="278"/>
      <c r="J153" s="275"/>
      <c r="K153" s="50"/>
      <c r="L153" s="278"/>
      <c r="M153" s="338"/>
      <c r="N153" s="275"/>
      <c r="O153" s="278"/>
      <c r="P153" s="338"/>
      <c r="Q153" s="74"/>
      <c r="R153" s="694"/>
      <c r="S153" s="657"/>
      <c r="T153" s="696"/>
      <c r="U153" s="779"/>
    </row>
    <row r="154" spans="1:24" s="1" customFormat="1" ht="15.75" customHeight="1" x14ac:dyDescent="0.2">
      <c r="A154" s="639"/>
      <c r="B154" s="637"/>
      <c r="C154" s="654"/>
      <c r="D154" s="2055" t="s">
        <v>136</v>
      </c>
      <c r="E154" s="345"/>
      <c r="F154" s="73">
        <v>1</v>
      </c>
      <c r="G154" s="369" t="s">
        <v>22</v>
      </c>
      <c r="H154" s="70">
        <v>350</v>
      </c>
      <c r="I154" s="279">
        <v>350</v>
      </c>
      <c r="J154" s="276"/>
      <c r="K154" s="70">
        <v>350</v>
      </c>
      <c r="L154" s="279">
        <v>350</v>
      </c>
      <c r="M154" s="339"/>
      <c r="N154" s="276">
        <v>350</v>
      </c>
      <c r="O154" s="279">
        <v>350</v>
      </c>
      <c r="P154" s="339"/>
      <c r="Q154" s="168" t="s">
        <v>135</v>
      </c>
      <c r="R154" s="75">
        <v>10</v>
      </c>
      <c r="S154" s="377">
        <v>10</v>
      </c>
      <c r="T154" s="390">
        <v>10</v>
      </c>
      <c r="U154" s="786"/>
    </row>
    <row r="155" spans="1:24" s="1" customFormat="1" ht="15.75" customHeight="1" x14ac:dyDescent="0.2">
      <c r="A155" s="639"/>
      <c r="B155" s="637"/>
      <c r="C155" s="654"/>
      <c r="D155" s="1908"/>
      <c r="E155" s="157"/>
      <c r="F155" s="114"/>
      <c r="G155" s="370" t="s">
        <v>26</v>
      </c>
      <c r="H155" s="16">
        <f>SUM(H154:H154)</f>
        <v>350</v>
      </c>
      <c r="I155" s="232">
        <f>SUM(I154:I154)</f>
        <v>350</v>
      </c>
      <c r="J155" s="219"/>
      <c r="K155" s="16">
        <f>SUM(K154:K154)</f>
        <v>350</v>
      </c>
      <c r="L155" s="232">
        <f>SUM(L154:L154)</f>
        <v>350</v>
      </c>
      <c r="M155" s="383"/>
      <c r="N155" s="219">
        <f>SUM(N154:N154)</f>
        <v>350</v>
      </c>
      <c r="O155" s="232">
        <f>SUM(O154:O154)</f>
        <v>350</v>
      </c>
      <c r="P155" s="383"/>
      <c r="Q155" s="170"/>
      <c r="R155" s="77"/>
      <c r="S155" s="368"/>
      <c r="T155" s="392"/>
      <c r="U155" s="787"/>
    </row>
    <row r="156" spans="1:24" s="1" customFormat="1" ht="73.5" customHeight="1" x14ac:dyDescent="0.2">
      <c r="A156" s="639"/>
      <c r="B156" s="637"/>
      <c r="C156" s="654"/>
      <c r="D156" s="2246" t="s">
        <v>151</v>
      </c>
      <c r="E156" s="2053" t="s">
        <v>125</v>
      </c>
      <c r="F156" s="58">
        <v>5</v>
      </c>
      <c r="G156" s="369" t="s">
        <v>22</v>
      </c>
      <c r="H156" s="342">
        <v>200</v>
      </c>
      <c r="I156" s="434">
        <v>200</v>
      </c>
      <c r="J156" s="384"/>
      <c r="K156" s="70">
        <v>73.5</v>
      </c>
      <c r="L156" s="279">
        <v>73.5</v>
      </c>
      <c r="M156" s="339"/>
      <c r="N156" s="276"/>
      <c r="O156" s="279"/>
      <c r="P156" s="339"/>
      <c r="Q156" s="349" t="s">
        <v>69</v>
      </c>
      <c r="R156" s="1045" t="s">
        <v>283</v>
      </c>
      <c r="S156" s="1046" t="s">
        <v>284</v>
      </c>
      <c r="T156" s="1047">
        <v>100</v>
      </c>
      <c r="U156" s="2241" t="s">
        <v>285</v>
      </c>
      <c r="W156" s="68"/>
    </row>
    <row r="157" spans="1:24" s="1" customFormat="1" ht="73.5" customHeight="1" x14ac:dyDescent="0.2">
      <c r="A157" s="639"/>
      <c r="B157" s="637"/>
      <c r="C157" s="654"/>
      <c r="D157" s="2247"/>
      <c r="E157" s="2048"/>
      <c r="F157" s="58"/>
      <c r="G157" s="369" t="s">
        <v>164</v>
      </c>
      <c r="H157" s="342">
        <v>362</v>
      </c>
      <c r="I157" s="434">
        <v>362</v>
      </c>
      <c r="J157" s="384"/>
      <c r="K157" s="70"/>
      <c r="L157" s="279"/>
      <c r="M157" s="339"/>
      <c r="N157" s="276"/>
      <c r="O157" s="279"/>
      <c r="P157" s="339"/>
      <c r="Q157" s="1048" t="s">
        <v>281</v>
      </c>
      <c r="R157" s="1049">
        <v>1</v>
      </c>
      <c r="S157" s="1050"/>
      <c r="T157" s="1051"/>
      <c r="U157" s="2219"/>
      <c r="W157" s="68"/>
    </row>
    <row r="158" spans="1:24" s="1" customFormat="1" ht="73.5" customHeight="1" x14ac:dyDescent="0.2">
      <c r="A158" s="639"/>
      <c r="B158" s="637"/>
      <c r="C158" s="654"/>
      <c r="D158" s="2247"/>
      <c r="E158" s="2158"/>
      <c r="F158" s="58"/>
      <c r="G158" s="17" t="s">
        <v>168</v>
      </c>
      <c r="H158" s="70">
        <v>2534.4</v>
      </c>
      <c r="I158" s="955">
        <v>1200</v>
      </c>
      <c r="J158" s="806">
        <f>+I158-H158</f>
        <v>-1334.4</v>
      </c>
      <c r="K158" s="70">
        <v>468.5</v>
      </c>
      <c r="L158" s="955">
        <f>468.5+1334.4</f>
        <v>1802.9</v>
      </c>
      <c r="M158" s="1015">
        <f>+L158-K158</f>
        <v>1334.4</v>
      </c>
      <c r="N158" s="276"/>
      <c r="O158" s="279"/>
      <c r="P158" s="339"/>
      <c r="Q158" s="1036" t="s">
        <v>282</v>
      </c>
      <c r="R158" s="1032"/>
      <c r="S158" s="1033"/>
      <c r="T158" s="1034">
        <v>1</v>
      </c>
      <c r="U158" s="2219"/>
    </row>
    <row r="159" spans="1:24" s="1" customFormat="1" ht="14.25" customHeight="1" x14ac:dyDescent="0.2">
      <c r="A159" s="639"/>
      <c r="B159" s="637"/>
      <c r="C159" s="664"/>
      <c r="D159" s="2248"/>
      <c r="E159" s="555" t="s">
        <v>66</v>
      </c>
      <c r="F159" s="554"/>
      <c r="G159" s="471" t="s">
        <v>26</v>
      </c>
      <c r="H159" s="134">
        <f t="shared" ref="H159:O159" si="20">SUM(H156:H158)</f>
        <v>3096.4</v>
      </c>
      <c r="I159" s="233">
        <f t="shared" si="20"/>
        <v>1762</v>
      </c>
      <c r="J159" s="1024">
        <f t="shared" si="20"/>
        <v>-1334.4</v>
      </c>
      <c r="K159" s="134">
        <f t="shared" si="20"/>
        <v>542</v>
      </c>
      <c r="L159" s="233">
        <f t="shared" si="20"/>
        <v>1876.4</v>
      </c>
      <c r="M159" s="1025">
        <f t="shared" si="20"/>
        <v>1334.4</v>
      </c>
      <c r="N159" s="220">
        <f t="shared" si="20"/>
        <v>0</v>
      </c>
      <c r="O159" s="233">
        <f t="shared" si="20"/>
        <v>0</v>
      </c>
      <c r="P159" s="340"/>
      <c r="Q159" s="1035"/>
      <c r="R159" s="1052"/>
      <c r="S159" s="551"/>
      <c r="T159" s="1053"/>
      <c r="U159" s="2220"/>
    </row>
    <row r="160" spans="1:24" s="1" customFormat="1" ht="30.75" customHeight="1" x14ac:dyDescent="0.2">
      <c r="A160" s="639"/>
      <c r="B160" s="637"/>
      <c r="C160" s="654"/>
      <c r="D160" s="1908" t="s">
        <v>173</v>
      </c>
      <c r="E160" s="332"/>
      <c r="F160" s="663">
        <v>5</v>
      </c>
      <c r="G160" s="574" t="s">
        <v>22</v>
      </c>
      <c r="H160" s="132">
        <v>61</v>
      </c>
      <c r="I160" s="270">
        <v>61</v>
      </c>
      <c r="J160" s="255"/>
      <c r="K160" s="132"/>
      <c r="L160" s="270"/>
      <c r="M160" s="199"/>
      <c r="N160" s="255"/>
      <c r="O160" s="270"/>
      <c r="P160" s="199"/>
      <c r="Q160" s="649" t="s">
        <v>174</v>
      </c>
      <c r="R160" s="187">
        <v>100</v>
      </c>
      <c r="S160" s="447"/>
      <c r="T160" s="391"/>
      <c r="U160" s="783"/>
    </row>
    <row r="161" spans="1:28" s="1" customFormat="1" ht="15" customHeight="1" x14ac:dyDescent="0.2">
      <c r="A161" s="639"/>
      <c r="B161" s="637"/>
      <c r="C161" s="654"/>
      <c r="D161" s="1908"/>
      <c r="E161" s="333"/>
      <c r="F161" s="663"/>
      <c r="G161" s="472" t="s">
        <v>26</v>
      </c>
      <c r="H161" s="334">
        <f>SUM(H160:H160)</f>
        <v>61</v>
      </c>
      <c r="I161" s="335">
        <f>SUM(I160:I160)</f>
        <v>61</v>
      </c>
      <c r="J161" s="336"/>
      <c r="K161" s="334"/>
      <c r="L161" s="335"/>
      <c r="M161" s="350"/>
      <c r="N161" s="336"/>
      <c r="O161" s="335"/>
      <c r="P161" s="350"/>
      <c r="Q161" s="693"/>
      <c r="R161" s="337"/>
      <c r="S161" s="368"/>
      <c r="T161" s="392"/>
      <c r="U161" s="787"/>
    </row>
    <row r="162" spans="1:28" s="1" customFormat="1" ht="15" customHeight="1" thickBot="1" x14ac:dyDescent="0.25">
      <c r="A162" s="639"/>
      <c r="B162" s="637"/>
      <c r="C162" s="654"/>
      <c r="D162" s="2249" t="s">
        <v>34</v>
      </c>
      <c r="E162" s="2250"/>
      <c r="F162" s="2250"/>
      <c r="G162" s="2250"/>
      <c r="H162" s="908">
        <f>+H161+H159+H155</f>
        <v>3507.4</v>
      </c>
      <c r="I162" s="909">
        <f>+I161+I159+I155</f>
        <v>2173</v>
      </c>
      <c r="J162" s="909">
        <f>+J161+J159+J155</f>
        <v>-1334.4</v>
      </c>
      <c r="K162" s="1026">
        <f t="shared" ref="K162" si="21">+K161+K159+K155</f>
        <v>892</v>
      </c>
      <c r="L162" s="610">
        <f t="shared" ref="L162:M162" si="22">+L161+L159+L155</f>
        <v>2226.4</v>
      </c>
      <c r="M162" s="610">
        <f t="shared" si="22"/>
        <v>1334.4</v>
      </c>
      <c r="N162" s="910">
        <f t="shared" ref="N162:O162" si="23">+N161+N159+N155</f>
        <v>350</v>
      </c>
      <c r="O162" s="909">
        <f t="shared" si="23"/>
        <v>350</v>
      </c>
      <c r="P162" s="911"/>
      <c r="Q162" s="169"/>
      <c r="R162" s="77"/>
      <c r="S162" s="368"/>
      <c r="T162" s="392"/>
      <c r="U162" s="787"/>
    </row>
    <row r="163" spans="1:28" s="1" customFormat="1" ht="18" customHeight="1" x14ac:dyDescent="0.2">
      <c r="A163" s="881" t="s">
        <v>15</v>
      </c>
      <c r="B163" s="883" t="s">
        <v>41</v>
      </c>
      <c r="C163" s="912" t="s">
        <v>35</v>
      </c>
      <c r="D163" s="2251" t="s">
        <v>70</v>
      </c>
      <c r="E163" s="2047" t="s">
        <v>118</v>
      </c>
      <c r="F163" s="875" t="s">
        <v>19</v>
      </c>
      <c r="G163" s="890" t="s">
        <v>46</v>
      </c>
      <c r="H163" s="50">
        <v>1150</v>
      </c>
      <c r="I163" s="278">
        <v>1150</v>
      </c>
      <c r="J163" s="338"/>
      <c r="K163" s="50">
        <v>1110</v>
      </c>
      <c r="L163" s="278">
        <v>1110</v>
      </c>
      <c r="M163" s="338"/>
      <c r="N163" s="50">
        <v>1070</v>
      </c>
      <c r="O163" s="278">
        <v>1070</v>
      </c>
      <c r="P163" s="338"/>
      <c r="Q163" s="688"/>
      <c r="R163" s="694"/>
      <c r="S163" s="891"/>
      <c r="T163" s="696"/>
      <c r="U163" s="2271"/>
    </row>
    <row r="164" spans="1:28" s="1" customFormat="1" ht="18" customHeight="1" x14ac:dyDescent="0.2">
      <c r="A164" s="882"/>
      <c r="B164" s="884"/>
      <c r="C164" s="78"/>
      <c r="D164" s="2046"/>
      <c r="E164" s="2048"/>
      <c r="F164" s="876"/>
      <c r="G164" s="12" t="s">
        <v>94</v>
      </c>
      <c r="H164" s="913">
        <v>770.6</v>
      </c>
      <c r="I164" s="281">
        <v>770.6</v>
      </c>
      <c r="J164" s="341"/>
      <c r="K164" s="65"/>
      <c r="L164" s="281"/>
      <c r="M164" s="341"/>
      <c r="N164" s="277"/>
      <c r="O164" s="281"/>
      <c r="P164" s="341"/>
      <c r="Q164" s="862"/>
      <c r="R164" s="695"/>
      <c r="S164" s="101"/>
      <c r="T164" s="691"/>
      <c r="U164" s="2272"/>
    </row>
    <row r="165" spans="1:28" s="1" customFormat="1" ht="18" customHeight="1" x14ac:dyDescent="0.2">
      <c r="A165" s="882"/>
      <c r="B165" s="884"/>
      <c r="C165" s="78"/>
      <c r="D165" s="2046"/>
      <c r="E165" s="2048"/>
      <c r="F165" s="876"/>
      <c r="G165" s="12" t="s">
        <v>37</v>
      </c>
      <c r="H165" s="622">
        <v>6.6</v>
      </c>
      <c r="I165" s="623">
        <v>6.6</v>
      </c>
      <c r="J165" s="624"/>
      <c r="K165" s="622">
        <v>6.6</v>
      </c>
      <c r="L165" s="623">
        <v>6.6</v>
      </c>
      <c r="M165" s="624"/>
      <c r="N165" s="728">
        <v>6.6</v>
      </c>
      <c r="O165" s="623">
        <v>6.6</v>
      </c>
      <c r="P165" s="624"/>
      <c r="Q165" s="862"/>
      <c r="R165" s="695"/>
      <c r="S165" s="101"/>
      <c r="T165" s="691"/>
      <c r="U165" s="2202"/>
    </row>
    <row r="166" spans="1:28" s="1" customFormat="1" ht="42" customHeight="1" x14ac:dyDescent="0.2">
      <c r="A166" s="882"/>
      <c r="B166" s="884"/>
      <c r="C166" s="127"/>
      <c r="D166" s="394" t="s">
        <v>71</v>
      </c>
      <c r="E166" s="2158"/>
      <c r="F166" s="876"/>
      <c r="G166" s="964"/>
      <c r="H166" s="965"/>
      <c r="I166" s="969"/>
      <c r="J166" s="970"/>
      <c r="K166" s="965"/>
      <c r="L166" s="966"/>
      <c r="M166" s="967"/>
      <c r="N166" s="968"/>
      <c r="O166" s="966"/>
      <c r="P166" s="967"/>
      <c r="Q166" s="207" t="s">
        <v>234</v>
      </c>
      <c r="R166" s="563">
        <v>56</v>
      </c>
      <c r="S166" s="563">
        <v>55</v>
      </c>
      <c r="T166" s="564">
        <v>54</v>
      </c>
      <c r="U166" s="2279"/>
    </row>
    <row r="167" spans="1:28" s="1" customFormat="1" ht="67.5" customHeight="1" x14ac:dyDescent="0.2">
      <c r="A167" s="882"/>
      <c r="B167" s="884"/>
      <c r="C167" s="78"/>
      <c r="D167" s="976" t="s">
        <v>72</v>
      </c>
      <c r="E167" s="345"/>
      <c r="F167" s="876"/>
      <c r="G167" s="709"/>
      <c r="H167" s="59"/>
      <c r="I167" s="259"/>
      <c r="J167" s="327"/>
      <c r="K167" s="59"/>
      <c r="L167" s="259"/>
      <c r="M167" s="327"/>
      <c r="N167" s="244"/>
      <c r="O167" s="259"/>
      <c r="P167" s="327"/>
      <c r="Q167" s="679" t="s">
        <v>108</v>
      </c>
      <c r="R167" s="378">
        <v>130</v>
      </c>
      <c r="S167" s="378">
        <v>130</v>
      </c>
      <c r="T167" s="140">
        <v>140</v>
      </c>
      <c r="U167" s="2280"/>
    </row>
    <row r="168" spans="1:28" s="1" customFormat="1" ht="57" customHeight="1" x14ac:dyDescent="0.2">
      <c r="A168" s="882"/>
      <c r="B168" s="884"/>
      <c r="C168" s="78"/>
      <c r="D168" s="975" t="s">
        <v>73</v>
      </c>
      <c r="E168" s="159"/>
      <c r="F168" s="876"/>
      <c r="G168" s="709"/>
      <c r="H168" s="715"/>
      <c r="I168" s="612"/>
      <c r="J168" s="613"/>
      <c r="K168" s="715"/>
      <c r="L168" s="612"/>
      <c r="M168" s="613"/>
      <c r="N168" s="871"/>
      <c r="O168" s="612"/>
      <c r="P168" s="613"/>
      <c r="Q168" s="872" t="s">
        <v>109</v>
      </c>
      <c r="R168" s="136">
        <v>70</v>
      </c>
      <c r="S168" s="136">
        <v>60</v>
      </c>
      <c r="T168" s="80">
        <v>60</v>
      </c>
      <c r="U168" s="788"/>
      <c r="W168" s="68"/>
    </row>
    <row r="169" spans="1:28" s="1" customFormat="1" ht="42.75" customHeight="1" x14ac:dyDescent="0.2">
      <c r="A169" s="882"/>
      <c r="B169" s="884"/>
      <c r="C169" s="78"/>
      <c r="D169" s="975" t="s">
        <v>74</v>
      </c>
      <c r="E169" s="159"/>
      <c r="F169" s="876"/>
      <c r="G169" s="971"/>
      <c r="H169" s="972"/>
      <c r="I169" s="973"/>
      <c r="J169" s="974"/>
      <c r="K169" s="715"/>
      <c r="L169" s="612"/>
      <c r="M169" s="613"/>
      <c r="N169" s="871"/>
      <c r="O169" s="612"/>
      <c r="P169" s="613"/>
      <c r="Q169" s="686" t="s">
        <v>75</v>
      </c>
      <c r="R169" s="135">
        <v>92</v>
      </c>
      <c r="S169" s="135">
        <v>90</v>
      </c>
      <c r="T169" s="81">
        <v>90</v>
      </c>
      <c r="U169" s="2281"/>
    </row>
    <row r="170" spans="1:28" s="1" customFormat="1" ht="55.5" customHeight="1" x14ac:dyDescent="0.2">
      <c r="A170" s="882"/>
      <c r="B170" s="884"/>
      <c r="C170" s="127"/>
      <c r="D170" s="394" t="s">
        <v>76</v>
      </c>
      <c r="E170" s="345"/>
      <c r="F170" s="876"/>
      <c r="G170" s="709"/>
      <c r="H170" s="625"/>
      <c r="I170" s="597"/>
      <c r="J170" s="611"/>
      <c r="K170" s="625"/>
      <c r="L170" s="597"/>
      <c r="M170" s="611"/>
      <c r="N170" s="496"/>
      <c r="O170" s="597"/>
      <c r="P170" s="611"/>
      <c r="Q170" s="117" t="s">
        <v>224</v>
      </c>
      <c r="R170" s="886">
        <v>12</v>
      </c>
      <c r="S170" s="102">
        <v>12</v>
      </c>
      <c r="T170" s="887">
        <v>12</v>
      </c>
      <c r="U170" s="2282"/>
    </row>
    <row r="171" spans="1:28" s="1" customFormat="1" ht="42.75" customHeight="1" x14ac:dyDescent="0.2">
      <c r="A171" s="882"/>
      <c r="B171" s="884"/>
      <c r="C171" s="78"/>
      <c r="D171" s="2066" t="s">
        <v>77</v>
      </c>
      <c r="E171" s="159"/>
      <c r="F171" s="876"/>
      <c r="G171" s="709"/>
      <c r="H171" s="609"/>
      <c r="I171" s="614"/>
      <c r="J171" s="616"/>
      <c r="K171" s="609"/>
      <c r="L171" s="614"/>
      <c r="M171" s="616"/>
      <c r="N171" s="615"/>
      <c r="O171" s="614"/>
      <c r="P171" s="616"/>
      <c r="Q171" s="2221" t="s">
        <v>78</v>
      </c>
      <c r="R171" s="79">
        <v>100</v>
      </c>
      <c r="S171" s="136">
        <v>100</v>
      </c>
      <c r="T171" s="80">
        <v>100</v>
      </c>
      <c r="U171" s="788"/>
    </row>
    <row r="172" spans="1:28" s="1" customFormat="1" ht="13.5" customHeight="1" thickBot="1" x14ac:dyDescent="0.25">
      <c r="A172" s="580" t="s">
        <v>131</v>
      </c>
      <c r="B172" s="889"/>
      <c r="C172" s="110"/>
      <c r="D172" s="2067"/>
      <c r="E172" s="160"/>
      <c r="F172" s="879"/>
      <c r="G172" s="367" t="s">
        <v>26</v>
      </c>
      <c r="H172" s="30">
        <f>SUM(H163:H171)</f>
        <v>1927.1999999999998</v>
      </c>
      <c r="I172" s="237">
        <f>SUM(I163:I171)</f>
        <v>1927.1999999999998</v>
      </c>
      <c r="J172" s="381">
        <f>SUM(J163:J171)</f>
        <v>0</v>
      </c>
      <c r="K172" s="30">
        <f>SUM(K163:K171)</f>
        <v>1116.5999999999999</v>
      </c>
      <c r="L172" s="237">
        <f>SUM(L163:L171)</f>
        <v>1116.5999999999999</v>
      </c>
      <c r="M172" s="347"/>
      <c r="N172" s="223">
        <f>SUM(N163:N171)</f>
        <v>1076.5999999999999</v>
      </c>
      <c r="O172" s="237">
        <f>SUM(O163:O171)</f>
        <v>1076.5999999999999</v>
      </c>
      <c r="P172" s="223"/>
      <c r="Q172" s="2257"/>
      <c r="R172" s="710"/>
      <c r="S172" s="373"/>
      <c r="T172" s="692"/>
      <c r="U172" s="752"/>
      <c r="AB172" s="68"/>
    </row>
    <row r="173" spans="1:28" s="1" customFormat="1" ht="52.5" customHeight="1" x14ac:dyDescent="0.2">
      <c r="A173" s="726" t="s">
        <v>15</v>
      </c>
      <c r="B173" s="652" t="s">
        <v>41</v>
      </c>
      <c r="C173" s="727" t="s">
        <v>39</v>
      </c>
      <c r="D173" s="725" t="s">
        <v>79</v>
      </c>
      <c r="E173" s="358"/>
      <c r="F173" s="359"/>
      <c r="G173" s="630"/>
      <c r="H173" s="129"/>
      <c r="I173" s="268"/>
      <c r="J173" s="360"/>
      <c r="K173" s="129"/>
      <c r="L173" s="268"/>
      <c r="M173" s="360"/>
      <c r="N173" s="253"/>
      <c r="O173" s="268"/>
      <c r="P173" s="360"/>
      <c r="Q173" s="361"/>
      <c r="R173" s="7"/>
      <c r="S173" s="465"/>
      <c r="T173" s="83"/>
      <c r="U173" s="777"/>
    </row>
    <row r="174" spans="1:28" s="1" customFormat="1" ht="15.75" customHeight="1" x14ac:dyDescent="0.2">
      <c r="A174" s="639"/>
      <c r="B174" s="637"/>
      <c r="C174" s="664"/>
      <c r="D174" s="2258" t="s">
        <v>160</v>
      </c>
      <c r="E174" s="345"/>
      <c r="F174" s="58">
        <v>1</v>
      </c>
      <c r="G174" s="629" t="s">
        <v>20</v>
      </c>
      <c r="H174" s="905">
        <v>0</v>
      </c>
      <c r="I174" s="234">
        <v>0</v>
      </c>
      <c r="J174" s="532"/>
      <c r="K174" s="132"/>
      <c r="L174" s="270"/>
      <c r="M174" s="199"/>
      <c r="N174" s="255"/>
      <c r="O174" s="270"/>
      <c r="P174" s="199"/>
      <c r="Q174" s="646" t="s">
        <v>243</v>
      </c>
      <c r="R174" s="76">
        <v>1</v>
      </c>
      <c r="S174" s="151"/>
      <c r="T174" s="391"/>
      <c r="U174" s="789"/>
    </row>
    <row r="175" spans="1:28" s="1" customFormat="1" ht="15.75" customHeight="1" x14ac:dyDescent="0.2">
      <c r="A175" s="639"/>
      <c r="B175" s="637"/>
      <c r="C175" s="664"/>
      <c r="D175" s="2258"/>
      <c r="E175" s="345"/>
      <c r="F175" s="58"/>
      <c r="G175" s="906" t="s">
        <v>37</v>
      </c>
      <c r="H175" s="907">
        <v>50</v>
      </c>
      <c r="I175" s="230">
        <v>50</v>
      </c>
      <c r="J175" s="535"/>
      <c r="K175" s="144"/>
      <c r="L175" s="260"/>
      <c r="M175" s="331"/>
      <c r="N175" s="245"/>
      <c r="O175" s="260"/>
      <c r="P175" s="331"/>
      <c r="Q175" s="646"/>
      <c r="R175" s="76"/>
      <c r="S175" s="151"/>
      <c r="T175" s="391"/>
      <c r="U175" s="789"/>
    </row>
    <row r="176" spans="1:28" s="1" customFormat="1" ht="15" customHeight="1" thickBot="1" x14ac:dyDescent="0.25">
      <c r="A176" s="642"/>
      <c r="B176" s="643"/>
      <c r="C176" s="665"/>
      <c r="D176" s="2258"/>
      <c r="E176" s="157"/>
      <c r="F176" s="114"/>
      <c r="G176" s="370" t="s">
        <v>26</v>
      </c>
      <c r="H176" s="30">
        <f>SUM(H174:H175)</f>
        <v>50</v>
      </c>
      <c r="I176" s="237">
        <f>SUM(I174:I175)</f>
        <v>50</v>
      </c>
      <c r="J176" s="381">
        <f>SUM(J174:J175)</f>
        <v>0</v>
      </c>
      <c r="K176" s="16">
        <f>SUM(K174:K174)</f>
        <v>0</v>
      </c>
      <c r="L176" s="232">
        <f>SUM(L174:L174)</f>
        <v>0</v>
      </c>
      <c r="M176" s="383"/>
      <c r="N176" s="219">
        <f>SUM(N174:N174)</f>
        <v>0</v>
      </c>
      <c r="O176" s="232">
        <f>SUM(O174:O174)</f>
        <v>0</v>
      </c>
      <c r="P176" s="383"/>
      <c r="Q176" s="170"/>
      <c r="R176" s="77"/>
      <c r="S176" s="368"/>
      <c r="T176" s="393"/>
      <c r="U176" s="787"/>
    </row>
    <row r="177" spans="1:23" s="2" customFormat="1" ht="16.5" customHeight="1" thickBot="1" x14ac:dyDescent="0.3">
      <c r="A177" s="577" t="s">
        <v>15</v>
      </c>
      <c r="B177" s="5" t="s">
        <v>41</v>
      </c>
      <c r="C177" s="2034" t="s">
        <v>43</v>
      </c>
      <c r="D177" s="2034"/>
      <c r="E177" s="2034"/>
      <c r="F177" s="2034"/>
      <c r="G177" s="2034"/>
      <c r="H177" s="85">
        <f t="shared" ref="H177:O177" si="24">+H176+H172+H162</f>
        <v>5484.6</v>
      </c>
      <c r="I177" s="282">
        <f t="shared" si="24"/>
        <v>4150.2</v>
      </c>
      <c r="J177" s="473">
        <f t="shared" si="24"/>
        <v>-1334.4</v>
      </c>
      <c r="K177" s="85">
        <f t="shared" si="24"/>
        <v>2008.6</v>
      </c>
      <c r="L177" s="282">
        <f t="shared" si="24"/>
        <v>3343</v>
      </c>
      <c r="M177" s="282">
        <f t="shared" si="24"/>
        <v>1334.4</v>
      </c>
      <c r="N177" s="85">
        <f t="shared" si="24"/>
        <v>1426.6</v>
      </c>
      <c r="O177" s="282">
        <f t="shared" si="24"/>
        <v>1426.6</v>
      </c>
      <c r="P177" s="814"/>
      <c r="Q177" s="1965"/>
      <c r="R177" s="1966"/>
      <c r="S177" s="1966"/>
      <c r="T177" s="1966"/>
      <c r="U177" s="1967"/>
    </row>
    <row r="178" spans="1:23" s="1" customFormat="1" ht="16.5" customHeight="1" thickBot="1" x14ac:dyDescent="0.25">
      <c r="A178" s="642" t="s">
        <v>15</v>
      </c>
      <c r="B178" s="584"/>
      <c r="C178" s="2056" t="s">
        <v>80</v>
      </c>
      <c r="D178" s="2056"/>
      <c r="E178" s="2056"/>
      <c r="F178" s="2056"/>
      <c r="G178" s="2056"/>
      <c r="H178" s="590">
        <f t="shared" ref="H178:P178" si="25">H177+H151+H131+H52</f>
        <v>49687.400000000009</v>
      </c>
      <c r="I178" s="591">
        <f t="shared" si="25"/>
        <v>49201.200000000004</v>
      </c>
      <c r="J178" s="589">
        <f t="shared" si="25"/>
        <v>-486.19999999999982</v>
      </c>
      <c r="K178" s="590">
        <f t="shared" si="25"/>
        <v>34135</v>
      </c>
      <c r="L178" s="591">
        <f t="shared" si="25"/>
        <v>35477.4</v>
      </c>
      <c r="M178" s="589">
        <f t="shared" si="25"/>
        <v>1342.4</v>
      </c>
      <c r="N178" s="590">
        <f t="shared" si="25"/>
        <v>34293.199999999997</v>
      </c>
      <c r="O178" s="591">
        <f t="shared" si="25"/>
        <v>34211.199999999997</v>
      </c>
      <c r="P178" s="591">
        <f t="shared" si="25"/>
        <v>-82</v>
      </c>
      <c r="Q178" s="2057"/>
      <c r="R178" s="2058"/>
      <c r="S178" s="2058"/>
      <c r="T178" s="2058"/>
      <c r="U178" s="2059"/>
    </row>
    <row r="179" spans="1:23" s="2" customFormat="1" ht="16.5" customHeight="1" thickBot="1" x14ac:dyDescent="0.3">
      <c r="A179" s="586" t="s">
        <v>81</v>
      </c>
      <c r="B179" s="2060" t="s">
        <v>82</v>
      </c>
      <c r="C179" s="2061"/>
      <c r="D179" s="2061"/>
      <c r="E179" s="2061"/>
      <c r="F179" s="2061"/>
      <c r="G179" s="2061"/>
      <c r="H179" s="593">
        <f t="shared" ref="H179:K179" si="26">H178</f>
        <v>49687.400000000009</v>
      </c>
      <c r="I179" s="594">
        <f t="shared" ref="I179:J179" si="27">I178</f>
        <v>49201.200000000004</v>
      </c>
      <c r="J179" s="592">
        <f t="shared" si="27"/>
        <v>-486.19999999999982</v>
      </c>
      <c r="K179" s="593">
        <f t="shared" si="26"/>
        <v>34135</v>
      </c>
      <c r="L179" s="594">
        <f t="shared" ref="L179:M179" si="28">L178</f>
        <v>35477.4</v>
      </c>
      <c r="M179" s="592">
        <f t="shared" si="28"/>
        <v>1342.4</v>
      </c>
      <c r="N179" s="593">
        <f t="shared" ref="N179:P179" si="29">N178</f>
        <v>34293.199999999997</v>
      </c>
      <c r="O179" s="594">
        <f t="shared" si="29"/>
        <v>34211.199999999997</v>
      </c>
      <c r="P179" s="594">
        <f t="shared" si="29"/>
        <v>-82</v>
      </c>
      <c r="Q179" s="2062"/>
      <c r="R179" s="2063"/>
      <c r="S179" s="2063"/>
      <c r="T179" s="2063"/>
      <c r="U179" s="2064"/>
    </row>
    <row r="180" spans="1:23" s="2" customFormat="1" ht="16.5" customHeight="1" x14ac:dyDescent="0.25">
      <c r="A180" s="2255"/>
      <c r="B180" s="2255"/>
      <c r="C180" s="2255"/>
      <c r="D180" s="2255"/>
      <c r="E180" s="2255"/>
      <c r="F180" s="2255"/>
      <c r="G180" s="2255"/>
      <c r="H180" s="2255"/>
      <c r="I180" s="2255"/>
      <c r="J180" s="2255"/>
      <c r="K180" s="2255"/>
      <c r="L180" s="2255"/>
      <c r="M180" s="2255"/>
      <c r="N180" s="2255"/>
      <c r="O180" s="2255"/>
      <c r="P180" s="2255"/>
      <c r="Q180" s="2255"/>
      <c r="R180" s="2255"/>
      <c r="S180" s="2255"/>
      <c r="T180" s="2255"/>
      <c r="U180" s="2255"/>
    </row>
    <row r="181" spans="1:23" s="45" customFormat="1" ht="26.25" customHeight="1" thickBot="1" x14ac:dyDescent="0.25">
      <c r="A181" s="2074" t="s">
        <v>83</v>
      </c>
      <c r="B181" s="2074"/>
      <c r="C181" s="2074"/>
      <c r="D181" s="2074"/>
      <c r="E181" s="2074"/>
      <c r="F181" s="2074"/>
      <c r="G181" s="2074"/>
      <c r="H181" s="2074"/>
      <c r="I181" s="2074"/>
      <c r="J181" s="2074"/>
      <c r="K181" s="2074"/>
      <c r="L181" s="2074"/>
      <c r="M181" s="2074"/>
      <c r="N181" s="2074"/>
      <c r="O181" s="2074"/>
      <c r="P181" s="2074"/>
      <c r="Q181" s="86"/>
      <c r="R181" s="166"/>
      <c r="S181" s="166"/>
      <c r="T181" s="166"/>
      <c r="U181" s="790"/>
      <c r="W181" s="48"/>
    </row>
    <row r="182" spans="1:23" s="2" customFormat="1" ht="74.25" customHeight="1" thickBot="1" x14ac:dyDescent="0.3">
      <c r="A182" s="2075" t="s">
        <v>84</v>
      </c>
      <c r="B182" s="2076"/>
      <c r="C182" s="2076"/>
      <c r="D182" s="2076"/>
      <c r="E182" s="2076"/>
      <c r="F182" s="2076"/>
      <c r="G182" s="2259"/>
      <c r="H182" s="497" t="s">
        <v>182</v>
      </c>
      <c r="I182" s="600" t="s">
        <v>246</v>
      </c>
      <c r="J182" s="599" t="s">
        <v>162</v>
      </c>
      <c r="K182" s="497" t="s">
        <v>251</v>
      </c>
      <c r="L182" s="600" t="s">
        <v>252</v>
      </c>
      <c r="M182" s="599" t="s">
        <v>162</v>
      </c>
      <c r="N182" s="497" t="s">
        <v>255</v>
      </c>
      <c r="O182" s="600" t="s">
        <v>256</v>
      </c>
      <c r="P182" s="831" t="s">
        <v>162</v>
      </c>
      <c r="Q182" s="667"/>
      <c r="R182" s="2078"/>
      <c r="S182" s="2078"/>
      <c r="T182" s="2078"/>
      <c r="U182" s="2078"/>
    </row>
    <row r="183" spans="1:23" s="2" customFormat="1" ht="15.75" customHeight="1" thickBot="1" x14ac:dyDescent="0.3">
      <c r="A183" s="2079" t="s">
        <v>85</v>
      </c>
      <c r="B183" s="2080"/>
      <c r="C183" s="2080"/>
      <c r="D183" s="2080"/>
      <c r="E183" s="2080"/>
      <c r="F183" s="2080"/>
      <c r="G183" s="2260"/>
      <c r="H183" s="996">
        <f t="shared" ref="H183:P183" si="30">SUM(H184:H191)</f>
        <v>22013.799999999996</v>
      </c>
      <c r="I183" s="995">
        <f>SUM(I184:I191)</f>
        <v>21527.599999999999</v>
      </c>
      <c r="J183" s="995">
        <f>SUM(J184:J191)</f>
        <v>-486.19999999999891</v>
      </c>
      <c r="K183" s="588">
        <f t="shared" si="30"/>
        <v>18378.600000000002</v>
      </c>
      <c r="L183" s="595">
        <f t="shared" si="30"/>
        <v>19721</v>
      </c>
      <c r="M183" s="595">
        <f t="shared" si="30"/>
        <v>1342.4</v>
      </c>
      <c r="N183" s="588">
        <f t="shared" si="30"/>
        <v>18555.400000000001</v>
      </c>
      <c r="O183" s="595">
        <f t="shared" si="30"/>
        <v>18473.400000000001</v>
      </c>
      <c r="P183" s="829">
        <f t="shared" si="30"/>
        <v>-82</v>
      </c>
      <c r="Q183" s="669"/>
      <c r="R183" s="2082"/>
      <c r="S183" s="2082"/>
      <c r="T183" s="2082"/>
      <c r="U183" s="2082"/>
    </row>
    <row r="184" spans="1:23" s="2" customFormat="1" ht="15.75" customHeight="1" x14ac:dyDescent="0.25">
      <c r="A184" s="1876" t="s">
        <v>86</v>
      </c>
      <c r="B184" s="2109"/>
      <c r="C184" s="2109"/>
      <c r="D184" s="2109"/>
      <c r="E184" s="2109"/>
      <c r="F184" s="2109"/>
      <c r="G184" s="2261"/>
      <c r="H184" s="306">
        <f>SUMIF(G13:G174,"sb",H13:H174)</f>
        <v>10479.9</v>
      </c>
      <c r="I184" s="1037">
        <f>SUMIF(G13:G174,"sb",I13:I174)</f>
        <v>10430.1</v>
      </c>
      <c r="J184" s="1038">
        <f>+I184-H184</f>
        <v>-49.799999999999272</v>
      </c>
      <c r="K184" s="993">
        <f>SUMIF(G13:G172,"sb",K13:K172)</f>
        <v>10429.1</v>
      </c>
      <c r="L184" s="863">
        <f>SUMIF(G13:G172,"sb",L13:L172)</f>
        <v>10429.1</v>
      </c>
      <c r="M184" s="864"/>
      <c r="N184" s="306">
        <f>SUMIF(G13:G172,"sb",N13:N172)</f>
        <v>12078.300000000001</v>
      </c>
      <c r="O184" s="863">
        <f>SUMIF(G13:G172,"sb",O13:O172)</f>
        <v>12078.300000000001</v>
      </c>
      <c r="P184" s="864"/>
      <c r="Q184" s="670"/>
      <c r="R184" s="2085"/>
      <c r="S184" s="2085"/>
      <c r="T184" s="2085"/>
      <c r="U184" s="2085"/>
    </row>
    <row r="185" spans="1:23" s="2" customFormat="1" ht="13.5" customHeight="1" x14ac:dyDescent="0.25">
      <c r="A185" s="2106" t="s">
        <v>165</v>
      </c>
      <c r="B185" s="2107"/>
      <c r="C185" s="2107"/>
      <c r="D185" s="2107"/>
      <c r="E185" s="2107"/>
      <c r="F185" s="2107"/>
      <c r="G185" s="2256"/>
      <c r="H185" s="492">
        <f>SUMIF(G13:G174,"sb(l)",H13:H174)</f>
        <v>649.79999999999995</v>
      </c>
      <c r="I185" s="1039">
        <f>SUMIF(G13:G174,"sb(l)",I13:I174)</f>
        <v>616.5</v>
      </c>
      <c r="J185" s="1040">
        <f t="shared" ref="J185:J189" si="31">+I185-H185</f>
        <v>-33.299999999999955</v>
      </c>
      <c r="K185" s="283"/>
      <c r="L185" s="285"/>
      <c r="M185" s="833"/>
      <c r="N185" s="307"/>
      <c r="O185" s="285"/>
      <c r="P185" s="833"/>
      <c r="Q185" s="670"/>
      <c r="R185" s="670"/>
      <c r="S185" s="670"/>
      <c r="T185" s="670"/>
      <c r="U185" s="791"/>
    </row>
    <row r="186" spans="1:23" s="2" customFormat="1" ht="27" customHeight="1" x14ac:dyDescent="0.25">
      <c r="A186" s="2106" t="s">
        <v>179</v>
      </c>
      <c r="B186" s="2107"/>
      <c r="C186" s="2107"/>
      <c r="D186" s="2107"/>
      <c r="E186" s="2107"/>
      <c r="F186" s="2107"/>
      <c r="G186" s="2256"/>
      <c r="H186" s="307">
        <f>SUMIF(G13:G174,"sb(esl)",H13:H174)</f>
        <v>200.89999999999998</v>
      </c>
      <c r="I186" s="1041">
        <f>SUMIF(G13:G174,"sb(esl)",I13:I174)</f>
        <v>200.89999999999998</v>
      </c>
      <c r="J186" s="1040">
        <f t="shared" si="31"/>
        <v>0</v>
      </c>
      <c r="K186" s="283">
        <f>SUMIF(G18:G174,"sb(esa)",K18:K174)</f>
        <v>0</v>
      </c>
      <c r="L186" s="285">
        <f>SUMIF(G18:G174,"sb(esa)",L18:L174)</f>
        <v>0</v>
      </c>
      <c r="M186" s="833"/>
      <c r="N186" s="307">
        <f>SUMIF(F18:F174,"sb(esa)",N18:N174)</f>
        <v>0</v>
      </c>
      <c r="O186" s="285">
        <f>SUMIF(G18:G174,"sb(esa)",O18:O174)</f>
        <v>0</v>
      </c>
      <c r="P186" s="833"/>
      <c r="Q186" s="670"/>
      <c r="R186" s="670"/>
      <c r="S186" s="670"/>
      <c r="T186" s="670"/>
      <c r="U186" s="791"/>
    </row>
    <row r="187" spans="1:23" s="2" customFormat="1" ht="30.75" customHeight="1" x14ac:dyDescent="0.25">
      <c r="A187" s="2072" t="s">
        <v>244</v>
      </c>
      <c r="B187" s="2073"/>
      <c r="C187" s="2073"/>
      <c r="D187" s="2073"/>
      <c r="E187" s="2073"/>
      <c r="F187" s="2073"/>
      <c r="G187" s="2262"/>
      <c r="H187" s="307">
        <f>SUMIF(G13:G174,"SB(es)",H13:H174)</f>
        <v>3349.4</v>
      </c>
      <c r="I187" s="1041">
        <f>SUMIF(G13:G174,"SB(es)",I13:I174)</f>
        <v>1925</v>
      </c>
      <c r="J187" s="1040">
        <f t="shared" si="31"/>
        <v>-1424.4</v>
      </c>
      <c r="K187" s="283">
        <f>SUMIF(G18:G177,"sb(es)",K18:K177)</f>
        <v>1321.8000000000002</v>
      </c>
      <c r="L187" s="1041">
        <f>SUMIF(G18:G177,"sb(es)",L18:L177)</f>
        <v>2746.2000000000003</v>
      </c>
      <c r="M187" s="1044">
        <f>+L187-K187</f>
        <v>1424.4</v>
      </c>
      <c r="N187" s="307">
        <f>SUMIF(G18:G177,"sb(es)",N18:N177)</f>
        <v>168.5</v>
      </c>
      <c r="O187" s="285">
        <f>SUMIF(G18:G177,"sb(es)",O18:O177)</f>
        <v>168.5</v>
      </c>
      <c r="P187" s="833"/>
      <c r="Q187" s="668"/>
      <c r="R187" s="668"/>
      <c r="S187" s="668"/>
      <c r="T187" s="668"/>
      <c r="U187" s="792"/>
    </row>
    <row r="188" spans="1:23" s="2" customFormat="1" ht="31.5" customHeight="1" x14ac:dyDescent="0.25">
      <c r="A188" s="2072" t="s">
        <v>227</v>
      </c>
      <c r="B188" s="2073"/>
      <c r="C188" s="2073"/>
      <c r="D188" s="2073"/>
      <c r="E188" s="2073"/>
      <c r="F188" s="2073"/>
      <c r="G188" s="2262"/>
      <c r="H188" s="307">
        <f>SUMIF(G16:G176,"SB(esa)",H16:H176)</f>
        <v>69.5</v>
      </c>
      <c r="I188" s="285">
        <f>SUMIF(G13:G176,"SB(esa)",I13:I176)</f>
        <v>69.5</v>
      </c>
      <c r="J188" s="351">
        <f t="shared" si="31"/>
        <v>0</v>
      </c>
      <c r="K188" s="283">
        <f>SUMIF(G16:G176,"SB(esa)",K16:K176)</f>
        <v>0</v>
      </c>
      <c r="L188" s="285">
        <f>SUMIF(G16:G176,"SB(esa)",L16:L176)</f>
        <v>0</v>
      </c>
      <c r="M188" s="283"/>
      <c r="N188" s="307">
        <f>SUMIF(G16:G176,"SB(esa)",N16:N176)</f>
        <v>0</v>
      </c>
      <c r="O188" s="285">
        <f>SUMIF(G16:G176,"SB(esa)",O16:O176)</f>
        <v>0</v>
      </c>
      <c r="P188" s="833"/>
      <c r="Q188" s="668"/>
      <c r="R188" s="668"/>
      <c r="S188" s="668"/>
      <c r="T188" s="668"/>
      <c r="U188" s="792"/>
    </row>
    <row r="189" spans="1:23" s="2" customFormat="1" ht="18" customHeight="1" x14ac:dyDescent="0.25">
      <c r="A189" s="2106" t="s">
        <v>87</v>
      </c>
      <c r="B189" s="2107"/>
      <c r="C189" s="2107"/>
      <c r="D189" s="2107"/>
      <c r="E189" s="2107"/>
      <c r="F189" s="2107"/>
      <c r="G189" s="2256"/>
      <c r="H189" s="307">
        <f>SUMIF(G13:G174,"sb(sp)",H13:H174)</f>
        <v>1798.4</v>
      </c>
      <c r="I189" s="1041">
        <f>SUMIF(G13:G174,"sb(sp)",I13:I174)</f>
        <v>1818.3</v>
      </c>
      <c r="J189" s="1040">
        <f t="shared" si="31"/>
        <v>19.899999999999864</v>
      </c>
      <c r="K189" s="994">
        <f>SUMIF(G13:G172,"sb(sp)",K13:K172)</f>
        <v>1758.4</v>
      </c>
      <c r="L189" s="837">
        <f>SUMIF(G13:G172,"sb(sp)",L13:L172)</f>
        <v>1758.4</v>
      </c>
      <c r="M189" s="834"/>
      <c r="N189" s="307">
        <f>SUMIF(G13:G172,"sb(sp)",N13:N172)</f>
        <v>1718.4</v>
      </c>
      <c r="O189" s="285">
        <f>SUMIF(G13:G172,"sb(sp)",O13:O172)</f>
        <v>1718.4</v>
      </c>
      <c r="P189" s="833"/>
      <c r="Q189" s="670"/>
      <c r="R189" s="2111"/>
      <c r="S189" s="2111"/>
      <c r="T189" s="2111"/>
      <c r="U189" s="2111"/>
    </row>
    <row r="190" spans="1:23" s="2" customFormat="1" ht="18" customHeight="1" x14ac:dyDescent="0.25">
      <c r="A190" s="2106" t="s">
        <v>247</v>
      </c>
      <c r="B190" s="2107"/>
      <c r="C190" s="2107"/>
      <c r="D190" s="2107"/>
      <c r="E190" s="2107"/>
      <c r="F190" s="2107"/>
      <c r="G190" s="2256"/>
      <c r="H190" s="307">
        <f>SUMIF(G14:G175,"sb(spl)",H14:H175)</f>
        <v>841.1</v>
      </c>
      <c r="I190" s="285">
        <f>SUMIF(G16:G176,"sb(spl)",I16:I176)</f>
        <v>841.1</v>
      </c>
      <c r="J190" s="997">
        <f>+I190-H190</f>
        <v>0</v>
      </c>
      <c r="K190" s="994"/>
      <c r="L190" s="837"/>
      <c r="M190" s="834"/>
      <c r="N190" s="307"/>
      <c r="O190" s="285"/>
      <c r="P190" s="833"/>
      <c r="Q190" s="670"/>
      <c r="R190" s="668"/>
      <c r="S190" s="668"/>
      <c r="T190" s="668"/>
      <c r="U190" s="792"/>
    </row>
    <row r="191" spans="1:23" s="2" customFormat="1" ht="28.5" customHeight="1" thickBot="1" x14ac:dyDescent="0.3">
      <c r="A191" s="2106" t="s">
        <v>88</v>
      </c>
      <c r="B191" s="2107"/>
      <c r="C191" s="2107"/>
      <c r="D191" s="2107"/>
      <c r="E191" s="2107"/>
      <c r="F191" s="2107"/>
      <c r="G191" s="2256"/>
      <c r="H191" s="998">
        <f>SUMIF(G13:G174,"sb(vb)",H13:H174)</f>
        <v>4624.7999999999993</v>
      </c>
      <c r="I191" s="1042">
        <f>SUMIF(G13:G175,"sb(vb)",I13:I175)</f>
        <v>5626.2</v>
      </c>
      <c r="J191" s="1043">
        <f>+I191-H191</f>
        <v>1001.4000000000005</v>
      </c>
      <c r="K191" s="283">
        <f>SUMIF(G13:G172,"sb(vb)",K13:K172)</f>
        <v>4869.3</v>
      </c>
      <c r="L191" s="1041">
        <f>SUMIF(G13:G172,"sb(vb)",L13:L172)</f>
        <v>4787.3</v>
      </c>
      <c r="M191" s="1044">
        <f>+L191-K191</f>
        <v>-82</v>
      </c>
      <c r="N191" s="307">
        <f>SUMIF(G13:G172,"sb(vb)",N13:N172)</f>
        <v>4590.2</v>
      </c>
      <c r="O191" s="1041">
        <f>SUMIF(G13:G172,"sb(vb)",O13:O172)</f>
        <v>4508.2</v>
      </c>
      <c r="P191" s="1044">
        <f>+O191-N191</f>
        <v>-82</v>
      </c>
      <c r="Q191" s="668"/>
      <c r="R191" s="2111"/>
      <c r="S191" s="2111"/>
      <c r="T191" s="2111"/>
      <c r="U191" s="2111"/>
    </row>
    <row r="192" spans="1:23" s="2" customFormat="1" ht="15.75" customHeight="1" thickBot="1" x14ac:dyDescent="0.3">
      <c r="A192" s="2079" t="s">
        <v>89</v>
      </c>
      <c r="B192" s="2080"/>
      <c r="C192" s="2080"/>
      <c r="D192" s="2080"/>
      <c r="E192" s="2080"/>
      <c r="F192" s="2080"/>
      <c r="G192" s="2260"/>
      <c r="H192" s="588">
        <f>SUM(H193:H195)</f>
        <v>27673.599999999999</v>
      </c>
      <c r="I192" s="595">
        <f>SUM(I193:I195)</f>
        <v>27673.599999999999</v>
      </c>
      <c r="J192" s="595">
        <f>SUM(J193:J195)</f>
        <v>0</v>
      </c>
      <c r="K192" s="588">
        <f t="shared" ref="K192" si="32">SUM(K193:K195)</f>
        <v>15756.4</v>
      </c>
      <c r="L192" s="595">
        <f t="shared" ref="L192" si="33">SUM(L193:L195)</f>
        <v>15756.4</v>
      </c>
      <c r="M192" s="832"/>
      <c r="N192" s="588">
        <f t="shared" ref="N192:O192" si="34">SUM(N193:N195)</f>
        <v>15737.8</v>
      </c>
      <c r="O192" s="595">
        <f t="shared" si="34"/>
        <v>15737.8</v>
      </c>
      <c r="P192" s="832"/>
      <c r="Q192" s="668"/>
      <c r="R192" s="668"/>
      <c r="S192" s="668"/>
      <c r="T192" s="668"/>
      <c r="U192" s="792"/>
    </row>
    <row r="193" spans="1:21" s="2" customFormat="1" ht="15.75" customHeight="1" x14ac:dyDescent="0.25">
      <c r="A193" s="2106" t="s">
        <v>145</v>
      </c>
      <c r="B193" s="2107"/>
      <c r="C193" s="2107"/>
      <c r="D193" s="2107"/>
      <c r="E193" s="2107"/>
      <c r="F193" s="2107"/>
      <c r="G193" s="2256"/>
      <c r="H193" s="308">
        <f>SUMIF(G13:G174,"es",H13:H174)</f>
        <v>80.599999999999994</v>
      </c>
      <c r="I193" s="914">
        <f>SUMIF(G13:G174,"es",I13:I174)</f>
        <v>80.599999999999994</v>
      </c>
      <c r="J193" s="914">
        <f>+I193-H193</f>
        <v>0</v>
      </c>
      <c r="K193" s="828">
        <f>SUMIF(G13:G172,"es",K13:K172)</f>
        <v>61.7</v>
      </c>
      <c r="L193" s="838">
        <f>SUMIF(G13:G172,"es",L13:L172)</f>
        <v>61.7</v>
      </c>
      <c r="M193" s="835"/>
      <c r="N193" s="828">
        <f>SUMIF(G13:G172,"es",N13:N172)</f>
        <v>43.1</v>
      </c>
      <c r="O193" s="838">
        <f>SUMIF(G13:G172,"es",O13:O172)</f>
        <v>43.1</v>
      </c>
      <c r="P193" s="835"/>
      <c r="Q193" s="143"/>
      <c r="R193" s="2082"/>
      <c r="S193" s="2082"/>
      <c r="T193" s="2082"/>
      <c r="U193" s="2082"/>
    </row>
    <row r="194" spans="1:21" s="2" customFormat="1" ht="15.75" customHeight="1" x14ac:dyDescent="0.25">
      <c r="A194" s="1876" t="s">
        <v>90</v>
      </c>
      <c r="B194" s="2109"/>
      <c r="C194" s="2109"/>
      <c r="D194" s="2109"/>
      <c r="E194" s="2109"/>
      <c r="F194" s="2109"/>
      <c r="G194" s="2261"/>
      <c r="H194" s="307">
        <f>SUMIF(G13:G175,"LRVB",H13:H175)</f>
        <v>27590</v>
      </c>
      <c r="I194" s="285">
        <f>SUMIF(G13:G175,"LRVB",I13:I175)</f>
        <v>27590</v>
      </c>
      <c r="J194" s="285">
        <f>+I194-H194</f>
        <v>0</v>
      </c>
      <c r="K194" s="827">
        <f>SUMIF(G13:G172,"lrvb",K13:K172)</f>
        <v>15691.699999999999</v>
      </c>
      <c r="L194" s="837">
        <f>SUMIF(G13:G172,"lrvb",L13:L172)</f>
        <v>15691.699999999999</v>
      </c>
      <c r="M194" s="834"/>
      <c r="N194" s="827">
        <f>SUMIF(G13:G172,"lrvb",N13:N172)</f>
        <v>15691.699999999999</v>
      </c>
      <c r="O194" s="837">
        <f>SUMIF(G13:G172,"lrvb",O13:O172)</f>
        <v>15691.699999999999</v>
      </c>
      <c r="P194" s="834"/>
      <c r="Q194" s="87"/>
      <c r="R194" s="2111"/>
      <c r="S194" s="2111"/>
      <c r="T194" s="2111"/>
      <c r="U194" s="2111"/>
    </row>
    <row r="195" spans="1:21" s="2" customFormat="1" ht="15.75" customHeight="1" thickBot="1" x14ac:dyDescent="0.3">
      <c r="A195" s="1875" t="s">
        <v>91</v>
      </c>
      <c r="B195" s="2112"/>
      <c r="C195" s="2112"/>
      <c r="D195" s="2112"/>
      <c r="E195" s="2112"/>
      <c r="F195" s="2112"/>
      <c r="G195" s="2270"/>
      <c r="H195" s="309">
        <f>SUMIF(G13:G174,"kt",H13:H174)</f>
        <v>3</v>
      </c>
      <c r="I195" s="311">
        <f>SUMIF(G13:G174,"kt",I13:I174)</f>
        <v>3</v>
      </c>
      <c r="J195" s="284"/>
      <c r="K195" s="309">
        <f>SUMIF(G13:G172,"kt",K13:K172)</f>
        <v>3</v>
      </c>
      <c r="L195" s="311">
        <f>SUMIF(G13:G172,"kt",L13:L172)</f>
        <v>3</v>
      </c>
      <c r="M195" s="836"/>
      <c r="N195" s="309">
        <f>SUMIF(G13:G172,"kt",N13:N172)</f>
        <v>3</v>
      </c>
      <c r="O195" s="311">
        <f>SUMIF(G13:G172,"kt",O13:O172)</f>
        <v>3</v>
      </c>
      <c r="P195" s="836"/>
      <c r="Q195" s="87"/>
      <c r="R195" s="2111"/>
      <c r="S195" s="2111"/>
      <c r="T195" s="2111"/>
      <c r="U195" s="2111"/>
    </row>
    <row r="196" spans="1:21" s="1" customFormat="1" ht="16.5" customHeight="1" thickBot="1" x14ac:dyDescent="0.25">
      <c r="A196" s="2096" t="s">
        <v>92</v>
      </c>
      <c r="B196" s="2097"/>
      <c r="C196" s="2097"/>
      <c r="D196" s="2097"/>
      <c r="E196" s="2097"/>
      <c r="F196" s="2097"/>
      <c r="G196" s="2263"/>
      <c r="H196" s="310">
        <f t="shared" ref="H196:P196" si="35">H183+H192</f>
        <v>49687.399999999994</v>
      </c>
      <c r="I196" s="286">
        <f t="shared" si="35"/>
        <v>49201.2</v>
      </c>
      <c r="J196" s="286">
        <f>J183+J192</f>
        <v>-486.19999999999891</v>
      </c>
      <c r="K196" s="310">
        <f t="shared" si="35"/>
        <v>34135</v>
      </c>
      <c r="L196" s="286">
        <f t="shared" si="35"/>
        <v>35477.4</v>
      </c>
      <c r="M196" s="286">
        <f t="shared" si="35"/>
        <v>1342.4</v>
      </c>
      <c r="N196" s="310">
        <f t="shared" si="35"/>
        <v>34293.199999999997</v>
      </c>
      <c r="O196" s="286">
        <f t="shared" si="35"/>
        <v>34211.199999999997</v>
      </c>
      <c r="P196" s="830">
        <f t="shared" si="35"/>
        <v>-82</v>
      </c>
      <c r="Q196" s="142"/>
      <c r="R196" s="2082"/>
      <c r="S196" s="2082"/>
      <c r="T196" s="2082"/>
      <c r="U196" s="2082"/>
    </row>
    <row r="197" spans="1:21" x14ac:dyDescent="0.25">
      <c r="A197" s="91"/>
      <c r="B197" s="88"/>
      <c r="C197" s="89"/>
      <c r="D197" s="90"/>
      <c r="E197" s="88"/>
      <c r="F197" s="149"/>
      <c r="G197" s="91"/>
      <c r="H197" s="120"/>
      <c r="I197" s="120"/>
      <c r="J197" s="120"/>
      <c r="K197" s="120"/>
      <c r="L197" s="120"/>
      <c r="M197" s="120"/>
      <c r="N197" s="120"/>
      <c r="O197" s="120"/>
      <c r="P197" s="120"/>
      <c r="Q197" s="92"/>
      <c r="R197" s="91"/>
      <c r="S197" s="91"/>
      <c r="T197" s="91"/>
      <c r="U197" s="793"/>
    </row>
    <row r="198" spans="1:21" x14ac:dyDescent="0.25">
      <c r="F198" s="2099" t="s">
        <v>245</v>
      </c>
      <c r="G198" s="2100"/>
      <c r="H198" s="2100"/>
      <c r="I198" s="2100"/>
      <c r="J198" s="2100"/>
      <c r="K198" s="2100"/>
      <c r="L198" s="2100"/>
      <c r="M198" s="2100"/>
      <c r="N198" s="2100"/>
      <c r="O198" s="2100"/>
      <c r="P198" s="2100"/>
    </row>
  </sheetData>
  <mergeCells count="234">
    <mergeCell ref="R124:R125"/>
    <mergeCell ref="S124:S125"/>
    <mergeCell ref="T124:T125"/>
    <mergeCell ref="U124:U126"/>
    <mergeCell ref="U166:U167"/>
    <mergeCell ref="U169:U170"/>
    <mergeCell ref="U45:U46"/>
    <mergeCell ref="U94:U95"/>
    <mergeCell ref="U114:U116"/>
    <mergeCell ref="U47:U48"/>
    <mergeCell ref="R89:R90"/>
    <mergeCell ref="S89:S90"/>
    <mergeCell ref="U140:U142"/>
    <mergeCell ref="U156:U159"/>
    <mergeCell ref="R47:R48"/>
    <mergeCell ref="S47:S48"/>
    <mergeCell ref="U104:U105"/>
    <mergeCell ref="F198:P198"/>
    <mergeCell ref="I6:I8"/>
    <mergeCell ref="I146:I147"/>
    <mergeCell ref="J6:J8"/>
    <mergeCell ref="T45:T46"/>
    <mergeCell ref="T89:T90"/>
    <mergeCell ref="Q6:T6"/>
    <mergeCell ref="R7:T7"/>
    <mergeCell ref="A193:G193"/>
    <mergeCell ref="R193:U193"/>
    <mergeCell ref="A194:G194"/>
    <mergeCell ref="R194:U194"/>
    <mergeCell ref="A195:G195"/>
    <mergeCell ref="R195:U195"/>
    <mergeCell ref="A189:G189"/>
    <mergeCell ref="R189:U189"/>
    <mergeCell ref="A191:G191"/>
    <mergeCell ref="R191:U191"/>
    <mergeCell ref="U120:U122"/>
    <mergeCell ref="U163:U165"/>
    <mergeCell ref="B179:G179"/>
    <mergeCell ref="Q179:U179"/>
    <mergeCell ref="U96:U97"/>
    <mergeCell ref="Q124:Q125"/>
    <mergeCell ref="A192:G192"/>
    <mergeCell ref="A184:G184"/>
    <mergeCell ref="R184:U184"/>
    <mergeCell ref="A185:G185"/>
    <mergeCell ref="A186:G186"/>
    <mergeCell ref="A187:G187"/>
    <mergeCell ref="A188:G188"/>
    <mergeCell ref="A196:G196"/>
    <mergeCell ref="R196:U196"/>
    <mergeCell ref="A180:U180"/>
    <mergeCell ref="A190:G190"/>
    <mergeCell ref="D171:D172"/>
    <mergeCell ref="Q171:Q172"/>
    <mergeCell ref="D174:D176"/>
    <mergeCell ref="C177:G177"/>
    <mergeCell ref="Q177:U177"/>
    <mergeCell ref="C178:G178"/>
    <mergeCell ref="Q178:U178"/>
    <mergeCell ref="A181:P181"/>
    <mergeCell ref="A182:G182"/>
    <mergeCell ref="R182:U182"/>
    <mergeCell ref="A183:G183"/>
    <mergeCell ref="R183:U183"/>
    <mergeCell ref="D156:D159"/>
    <mergeCell ref="E156:E158"/>
    <mergeCell ref="D160:D161"/>
    <mergeCell ref="D162:G162"/>
    <mergeCell ref="D163:D165"/>
    <mergeCell ref="E163:E166"/>
    <mergeCell ref="D150:G150"/>
    <mergeCell ref="Q150:U150"/>
    <mergeCell ref="C151:G151"/>
    <mergeCell ref="Q151:U151"/>
    <mergeCell ref="C152:U152"/>
    <mergeCell ref="D154:D155"/>
    <mergeCell ref="D146:D147"/>
    <mergeCell ref="G146:G147"/>
    <mergeCell ref="H146:H147"/>
    <mergeCell ref="K146:K147"/>
    <mergeCell ref="D148:D149"/>
    <mergeCell ref="U148:U149"/>
    <mergeCell ref="N146:N147"/>
    <mergeCell ref="L146:L147"/>
    <mergeCell ref="O146:O147"/>
    <mergeCell ref="C131:G131"/>
    <mergeCell ref="Q131:U131"/>
    <mergeCell ref="C132:U132"/>
    <mergeCell ref="D137:D139"/>
    <mergeCell ref="D140:D142"/>
    <mergeCell ref="D143:D144"/>
    <mergeCell ref="A128:A130"/>
    <mergeCell ref="B128:B130"/>
    <mergeCell ref="C128:C130"/>
    <mergeCell ref="D128:D130"/>
    <mergeCell ref="E128:E130"/>
    <mergeCell ref="F128:F130"/>
    <mergeCell ref="U143:U144"/>
    <mergeCell ref="E143:E144"/>
    <mergeCell ref="U128:U130"/>
    <mergeCell ref="F120:F123"/>
    <mergeCell ref="A124:A127"/>
    <mergeCell ref="B124:B127"/>
    <mergeCell ref="C124:C127"/>
    <mergeCell ref="D124:D127"/>
    <mergeCell ref="E124:E127"/>
    <mergeCell ref="F124:F127"/>
    <mergeCell ref="A114:A116"/>
    <mergeCell ref="B114:B116"/>
    <mergeCell ref="D114:D117"/>
    <mergeCell ref="D118:D119"/>
    <mergeCell ref="F118:F119"/>
    <mergeCell ref="A120:A123"/>
    <mergeCell ref="B120:B123"/>
    <mergeCell ref="C120:C123"/>
    <mergeCell ref="D120:D123"/>
    <mergeCell ref="E120:E123"/>
    <mergeCell ref="A109:A111"/>
    <mergeCell ref="B109:B111"/>
    <mergeCell ref="D109:D111"/>
    <mergeCell ref="Q109:Q111"/>
    <mergeCell ref="D112:D113"/>
    <mergeCell ref="E112:E113"/>
    <mergeCell ref="Q94:Q95"/>
    <mergeCell ref="D96:D97"/>
    <mergeCell ref="D104:D105"/>
    <mergeCell ref="Q104:Q105"/>
    <mergeCell ref="D106:D107"/>
    <mergeCell ref="E106:E109"/>
    <mergeCell ref="Q106:Q108"/>
    <mergeCell ref="D72:D73"/>
    <mergeCell ref="Q72:Q73"/>
    <mergeCell ref="D79:D81"/>
    <mergeCell ref="D82:D83"/>
    <mergeCell ref="Q82:Q83"/>
    <mergeCell ref="D84:D85"/>
    <mergeCell ref="C52:G52"/>
    <mergeCell ref="Q52:U52"/>
    <mergeCell ref="C53:U53"/>
    <mergeCell ref="E54:E66"/>
    <mergeCell ref="D64:D65"/>
    <mergeCell ref="Q64:Q65"/>
    <mergeCell ref="U54:U62"/>
    <mergeCell ref="D54:D55"/>
    <mergeCell ref="D93:G93"/>
    <mergeCell ref="A94:A95"/>
    <mergeCell ref="B94:B95"/>
    <mergeCell ref="C94:C95"/>
    <mergeCell ref="D94:D95"/>
    <mergeCell ref="E94:E95"/>
    <mergeCell ref="F94:F95"/>
    <mergeCell ref="D86:D87"/>
    <mergeCell ref="Q89:Q90"/>
    <mergeCell ref="R24:R25"/>
    <mergeCell ref="U24:U25"/>
    <mergeCell ref="D35:D37"/>
    <mergeCell ref="E35:E37"/>
    <mergeCell ref="F35:F37"/>
    <mergeCell ref="U26:U28"/>
    <mergeCell ref="E29:E30"/>
    <mergeCell ref="E26:E28"/>
    <mergeCell ref="Q26:Q28"/>
    <mergeCell ref="D29:D30"/>
    <mergeCell ref="Q31:Q33"/>
    <mergeCell ref="U31:U34"/>
    <mergeCell ref="S24:S25"/>
    <mergeCell ref="F43:F44"/>
    <mergeCell ref="D38:D39"/>
    <mergeCell ref="E38:E39"/>
    <mergeCell ref="F38:F39"/>
    <mergeCell ref="E22:E23"/>
    <mergeCell ref="Q22:Q23"/>
    <mergeCell ref="D24:D25"/>
    <mergeCell ref="Q24:Q25"/>
    <mergeCell ref="Q36:Q37"/>
    <mergeCell ref="D26:D28"/>
    <mergeCell ref="Q38:Q39"/>
    <mergeCell ref="A31:A32"/>
    <mergeCell ref="B31:B32"/>
    <mergeCell ref="D31:D34"/>
    <mergeCell ref="E31:E34"/>
    <mergeCell ref="D22:D23"/>
    <mergeCell ref="A29:A30"/>
    <mergeCell ref="B29:B30"/>
    <mergeCell ref="D41:D42"/>
    <mergeCell ref="E42:G42"/>
    <mergeCell ref="A49:A51"/>
    <mergeCell ref="B49:B51"/>
    <mergeCell ref="C49:C51"/>
    <mergeCell ref="D49:D51"/>
    <mergeCell ref="Q50:Q51"/>
    <mergeCell ref="D45:D46"/>
    <mergeCell ref="Q45:Q46"/>
    <mergeCell ref="R45:R46"/>
    <mergeCell ref="S45:S46"/>
    <mergeCell ref="B47:B48"/>
    <mergeCell ref="D47:D48"/>
    <mergeCell ref="Q47:Q48"/>
    <mergeCell ref="C47:C48"/>
    <mergeCell ref="A43:A44"/>
    <mergeCell ref="B43:B44"/>
    <mergeCell ref="C43:C44"/>
    <mergeCell ref="D43:D44"/>
    <mergeCell ref="E43:E44"/>
    <mergeCell ref="F31:F34"/>
    <mergeCell ref="Q1:U1"/>
    <mergeCell ref="A2:U2"/>
    <mergeCell ref="A3:U3"/>
    <mergeCell ref="A4:U4"/>
    <mergeCell ref="A5:U5"/>
    <mergeCell ref="A6:A8"/>
    <mergeCell ref="B6:B8"/>
    <mergeCell ref="C6:C8"/>
    <mergeCell ref="D6:D8"/>
    <mergeCell ref="E6:E8"/>
    <mergeCell ref="U6:U8"/>
    <mergeCell ref="N6:N8"/>
    <mergeCell ref="L6:L8"/>
    <mergeCell ref="M6:M8"/>
    <mergeCell ref="O6:O8"/>
    <mergeCell ref="P6:P8"/>
    <mergeCell ref="A9:U9"/>
    <mergeCell ref="A10:U10"/>
    <mergeCell ref="B11:U11"/>
    <mergeCell ref="C12:U12"/>
    <mergeCell ref="Q20:Q21"/>
    <mergeCell ref="F6:F8"/>
    <mergeCell ref="G6:G8"/>
    <mergeCell ref="H6:H8"/>
    <mergeCell ref="K6:K8"/>
    <mergeCell ref="Q7:Q8"/>
    <mergeCell ref="D13:D14"/>
    <mergeCell ref="U13:U17"/>
    <mergeCell ref="D18:D19"/>
  </mergeCells>
  <printOptions horizontalCentered="1"/>
  <pageMargins left="0.31496062992125984" right="0.31496062992125984" top="0.74803149606299213" bottom="0.35433070866141736" header="0.31496062992125984" footer="0.31496062992125984"/>
  <pageSetup paperSize="9" scale="71" orientation="landscape" r:id="rId1"/>
  <rowBreaks count="8" manualBreakCount="8">
    <brk id="25" max="20" man="1"/>
    <brk id="46" max="20" man="1"/>
    <brk id="69" max="20" man="1"/>
    <brk id="90" max="20" man="1"/>
    <brk id="101" max="20" man="1"/>
    <brk id="119" max="20" man="1"/>
    <brk id="142" max="20" man="1"/>
    <brk id="159" max="2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6</vt:i4>
      </vt:variant>
    </vt:vector>
  </HeadingPairs>
  <TitlesOfParts>
    <vt:vector size="9" baseType="lpstr">
      <vt:lpstr>12 programa</vt:lpstr>
      <vt:lpstr>Lyginamasis</vt:lpstr>
      <vt:lpstr>Lyginamasis 2018-10-25</vt:lpstr>
      <vt:lpstr>'12 programa'!Print_Area</vt:lpstr>
      <vt:lpstr>Lyginamasis!Print_Area</vt:lpstr>
      <vt:lpstr>'Lyginamasis 2018-10-25'!Print_Area</vt:lpstr>
      <vt:lpstr>'12 programa'!Print_Titles</vt:lpstr>
      <vt:lpstr>Lyginamasis!Print_Titles</vt:lpstr>
      <vt:lpstr>'Lyginamasis 2018-10-25'!Print_Titles</vt:lpstr>
    </vt:vector>
  </TitlesOfParts>
  <Company>valdyba.lan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Snieguole Kacerauskaite</dc:creator>
  <cp:lastModifiedBy>Snieguole Kacerauskaite</cp:lastModifiedBy>
  <cp:lastPrinted>2019-07-18T12:56:58Z</cp:lastPrinted>
  <dcterms:created xsi:type="dcterms:W3CDTF">2015-11-25T08:56:30Z</dcterms:created>
  <dcterms:modified xsi:type="dcterms:W3CDTF">2019-07-18T12:57:24Z</dcterms:modified>
</cp:coreProperties>
</file>