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trateginio planavimo skyrius\MVP PLANAI\2019 MVP\6,7,10 Saulinos 08-30\"/>
    </mc:Choice>
  </mc:AlternateContent>
  <bookViews>
    <workbookView xWindow="0" yWindow="0" windowWidth="28770" windowHeight="12270"/>
  </bookViews>
  <sheets>
    <sheet name="6 programa MVP" sheetId="14" r:id="rId1"/>
  </sheets>
  <definedNames>
    <definedName name="_xlnm.Print_Area" localSheetId="0">'6 programa MVP'!$A$1:$L$256</definedName>
    <definedName name="_xlnm.Print_Titles" localSheetId="0">'6 programa MVP'!$11:$13</definedName>
  </definedNames>
  <calcPr calcId="162913" fullPrecision="0"/>
</workbook>
</file>

<file path=xl/calcChain.xml><?xml version="1.0" encoding="utf-8"?>
<calcChain xmlns="http://schemas.openxmlformats.org/spreadsheetml/2006/main">
  <c r="J213" i="14" l="1"/>
  <c r="J204" i="14"/>
  <c r="J214" i="14" l="1"/>
  <c r="J196" i="14" l="1"/>
  <c r="J253" i="14" l="1"/>
  <c r="J252" i="14"/>
  <c r="J251" i="14"/>
  <c r="J250" i="14"/>
  <c r="J247" i="14"/>
  <c r="J245" i="14"/>
  <c r="J243" i="14"/>
  <c r="J242" i="14"/>
  <c r="J240" i="14"/>
  <c r="J127" i="14"/>
  <c r="J248" i="14" s="1"/>
  <c r="J92" i="14"/>
  <c r="J90" i="14"/>
  <c r="J249" i="14" l="1"/>
  <c r="J59" i="14" l="1"/>
  <c r="J40" i="14"/>
  <c r="J39" i="14"/>
  <c r="J34" i="14"/>
  <c r="J31" i="14"/>
  <c r="J30" i="14"/>
  <c r="J19" i="14"/>
  <c r="J86" i="14" l="1"/>
  <c r="J87" i="14" s="1"/>
  <c r="J198" i="14"/>
  <c r="J138" i="14"/>
  <c r="J244" i="14" s="1"/>
  <c r="J134" i="14"/>
  <c r="J183" i="14" l="1"/>
  <c r="J157" i="14"/>
  <c r="J203" i="14" l="1"/>
  <c r="J246" i="14" s="1"/>
  <c r="J202" i="14"/>
  <c r="J119" i="14"/>
  <c r="J241" i="14" l="1"/>
  <c r="J123" i="14"/>
  <c r="J126" i="14" s="1"/>
  <c r="J229" i="14" l="1"/>
  <c r="J211" i="14"/>
  <c r="J239" i="14" s="1"/>
  <c r="J238" i="14" s="1"/>
  <c r="J237" i="14" s="1"/>
  <c r="J160" i="14"/>
  <c r="L143" i="14"/>
  <c r="J130" i="14"/>
  <c r="J117" i="14"/>
  <c r="L114" i="14"/>
  <c r="J135" i="14" l="1"/>
  <c r="J225" i="14"/>
  <c r="J230" i="14" s="1"/>
  <c r="J184" i="14"/>
  <c r="J254" i="14" l="1"/>
  <c r="J231" i="14"/>
  <c r="J232" i="14" s="1"/>
</calcChain>
</file>

<file path=xl/comments1.xml><?xml version="1.0" encoding="utf-8"?>
<comments xmlns="http://schemas.openxmlformats.org/spreadsheetml/2006/main">
  <authors>
    <author>Audra Cepiene</author>
  </authors>
  <commentList>
    <comment ref="I29" authorId="0" shapeId="0">
      <text>
        <r>
          <rPr>
            <sz val="9"/>
            <color indexed="81"/>
            <rFont val="Tahoma"/>
            <family val="2"/>
            <charset val="186"/>
          </rPr>
          <t xml:space="preserve">AB „Klaipėdos nafta“ skirtia tikslines lėšas 175.000 Eur 
</t>
        </r>
      </text>
    </comment>
    <comment ref="I34" authorId="0" shapeId="0">
      <text>
        <r>
          <rPr>
            <b/>
            <sz val="9"/>
            <color indexed="81"/>
            <rFont val="Tahoma"/>
            <family val="2"/>
            <charset val="186"/>
          </rPr>
          <t>ŽP 637</t>
        </r>
        <r>
          <rPr>
            <sz val="9"/>
            <color indexed="81"/>
            <rFont val="Tahoma"/>
            <family val="2"/>
            <charset val="186"/>
          </rPr>
          <t xml:space="preserve">
</t>
        </r>
      </text>
    </comment>
    <comment ref="F44" authorId="0" shapeId="0">
      <text>
        <r>
          <rPr>
            <b/>
            <sz val="9"/>
            <color indexed="81"/>
            <rFont val="Tahoma"/>
            <family val="2"/>
            <charset val="186"/>
          </rPr>
          <t xml:space="preserve">P6, Klaipėdos miesto ekonominės plėtros strategija ir įgyvendinimo veiksmų planas iki 2030 metų, 3.3.2. priemonė </t>
        </r>
        <r>
          <rPr>
            <sz val="9"/>
            <color indexed="81"/>
            <rFont val="Tahoma"/>
            <family val="2"/>
            <charset val="186"/>
          </rPr>
          <t xml:space="preserve">
</t>
        </r>
      </text>
    </comment>
    <comment ref="K44" authorId="0" shapeId="0">
      <text>
        <r>
          <rPr>
            <sz val="9"/>
            <color indexed="81"/>
            <rFont val="Tahoma"/>
            <family val="2"/>
            <charset val="186"/>
          </rPr>
          <t xml:space="preserve">Techn. projekto </t>
        </r>
        <r>
          <rPr>
            <b/>
            <sz val="9"/>
            <color indexed="81"/>
            <rFont val="Tahoma"/>
            <family val="2"/>
            <charset val="186"/>
          </rPr>
          <t xml:space="preserve">kaina 534 tūkst. eur </t>
        </r>
        <r>
          <rPr>
            <sz val="8"/>
            <color indexed="81"/>
            <rFont val="Tahoma"/>
            <family val="2"/>
            <charset val="186"/>
          </rPr>
          <t xml:space="preserve">(Geologinių, topografinių (geodezinių) tyrinėjimo dokumentų parengimas; Techninis projektas; Investicinis projektas; Detaliojo plano koregavimas) </t>
        </r>
        <r>
          <rPr>
            <b/>
            <sz val="8"/>
            <color indexed="81"/>
            <rFont val="Tahoma"/>
            <family val="2"/>
            <charset val="186"/>
          </rPr>
          <t>10 tūkst. eur ekspertizė</t>
        </r>
      </text>
    </comment>
    <comment ref="F48" authorId="0" shapeId="0">
      <text>
        <r>
          <rPr>
            <b/>
            <sz val="9"/>
            <color indexed="81"/>
            <rFont val="Tahoma"/>
            <family val="2"/>
            <charset val="186"/>
          </rPr>
          <t xml:space="preserve">P2, Klaipėdos miesto darnaus judumo planas (2018-09-13, T2-185), 2.1.2.7 </t>
        </r>
        <r>
          <rPr>
            <sz val="9"/>
            <color indexed="81"/>
            <rFont val="Tahoma"/>
            <family val="2"/>
            <charset val="186"/>
          </rPr>
          <t xml:space="preserve">Vystyti dviračių, pėsčiųjų takų ir gatvių sistemą didinant tinklo integralumą, rišlumą ir kokybę </t>
        </r>
        <r>
          <rPr>
            <b/>
            <sz val="9"/>
            <color indexed="81"/>
            <rFont val="Tahoma"/>
            <family val="2"/>
            <charset val="186"/>
          </rPr>
          <t xml:space="preserve">2.1.2.8 </t>
        </r>
        <r>
          <rPr>
            <sz val="9"/>
            <color indexed="81"/>
            <rFont val="Tahoma"/>
            <family val="2"/>
            <charset val="186"/>
          </rPr>
          <t xml:space="preserve">Centrinėje miesto dalyje suformuoti pėsčiųjų takų, zonų ir gatvių tinklą </t>
        </r>
      </text>
    </comment>
    <comment ref="K48" authorId="0" shapeId="0">
      <text>
        <r>
          <rPr>
            <b/>
            <sz val="9"/>
            <color indexed="81"/>
            <rFont val="Tahoma"/>
            <family val="2"/>
            <charset val="186"/>
          </rPr>
          <t>Į senamiesčio grindinio atnaujinimo projektą įtraukta priemonė "</t>
        </r>
        <r>
          <rPr>
            <sz val="9"/>
            <color indexed="81"/>
            <rFont val="Tahoma"/>
            <family val="2"/>
            <charset val="186"/>
          </rPr>
          <t>Tomo ir Pylimo g. rekonstravimas", iš viso bus tvarkomos 8 gatvės:
Žvejų g., Teatro g., Sukilėlių g., Daržų g. (nuo Pilies g. iki Aukštosios g.), Aukštoji g. (nuo Daržų g. iki Didžiosios Vandens g.), Didžioji Vandens g. (nuo Aukštosios g. iki Tiltų g.), Vežėjų g. (nuo Turgaus g. iki Daržų g.), Tomo ir Pylimo g.</t>
        </r>
      </text>
    </comment>
    <comment ref="F51"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K52" authorId="0" shapeId="0">
      <text>
        <r>
          <rPr>
            <sz val="9"/>
            <color indexed="81"/>
            <rFont val="Tahoma"/>
            <family val="2"/>
            <charset val="186"/>
          </rPr>
          <t>Šiuo metu projektuotojai rengia poveikio aplinkai vertinimą, kol nebus atliktas PAV projektavimo darbai nebus vykdomi, nes PAV gali įtakoti techninio darbo projekto sprendinius.</t>
        </r>
      </text>
    </comment>
    <comment ref="K53" authorId="0" shapeId="0">
      <text>
        <r>
          <rPr>
            <b/>
            <sz val="9"/>
            <color indexed="81"/>
            <rFont val="Tahoma"/>
            <family val="2"/>
            <charset val="186"/>
          </rPr>
          <t>I etapas.</t>
        </r>
        <r>
          <rPr>
            <sz val="9"/>
            <color indexed="81"/>
            <rFont val="Tahoma"/>
            <family val="2"/>
            <charset val="186"/>
          </rPr>
          <t xml:space="preserve"> Bastionų g. nuo Danės g. iki Danės upės ir nuo Danės upės iki Gluosnių g. tiesimas. Pabaiga 2022 m.</t>
        </r>
      </text>
    </comment>
    <comment ref="F56"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K56" authorId="0" shapeId="0">
      <text>
        <r>
          <rPr>
            <sz val="9"/>
            <color indexed="81"/>
            <rFont val="Tahoma"/>
            <family val="2"/>
            <charset val="186"/>
          </rPr>
          <t>privaloma atlikti specialiąją paveldosaugos ekspertizę, todėl atliekamos viešųjų pirkimų procedūros, paveldosaugos ekspertizės pirkimui.</t>
        </r>
      </text>
    </comment>
    <comment ref="K58" authorId="0" shapeId="0">
      <text>
        <r>
          <rPr>
            <sz val="9"/>
            <color indexed="81"/>
            <rFont val="Tahoma"/>
            <family val="2"/>
            <charset val="186"/>
          </rPr>
          <t xml:space="preserve">Darbai nikelti į tolimesnį laikotarpį. Atlikta rekonstravimo (I etapo) darbų. Užbaigtumas, proc. </t>
        </r>
      </text>
    </comment>
    <comment ref="K59" authorId="0" shapeId="0">
      <text>
        <r>
          <rPr>
            <b/>
            <sz val="9"/>
            <color indexed="81"/>
            <rFont val="Tahoma"/>
            <family val="2"/>
            <charset val="186"/>
          </rPr>
          <t>Techninis projektas yra parengtas</t>
        </r>
        <r>
          <rPr>
            <sz val="9"/>
            <color indexed="81"/>
            <rFont val="Tahoma"/>
            <family val="2"/>
            <charset val="186"/>
          </rPr>
          <t xml:space="preserve">
</t>
        </r>
      </text>
    </comment>
    <comment ref="I68" authorId="0" shapeId="0">
      <text>
        <r>
          <rPr>
            <sz val="9"/>
            <color indexed="81"/>
            <rFont val="Tahoma"/>
            <family val="2"/>
            <charset val="186"/>
          </rPr>
          <t>Gyventojų lėšos</t>
        </r>
      </text>
    </comment>
    <comment ref="F69" authorId="0" shapeId="0">
      <text>
        <r>
          <rPr>
            <b/>
            <sz val="9"/>
            <color indexed="81"/>
            <rFont val="Tahoma"/>
            <family val="2"/>
            <charset val="186"/>
          </rPr>
          <t xml:space="preserve">P6, Klaipėdos miesto ekonominės plėtros strategija ir įgyvendinimo veiksmų planas iki 2030 metų, 3.3.3. priemonė </t>
        </r>
        <r>
          <rPr>
            <sz val="9"/>
            <color indexed="81"/>
            <rFont val="Tahoma"/>
            <family val="2"/>
            <charset val="186"/>
          </rPr>
          <t xml:space="preserve">
</t>
        </r>
      </text>
    </comment>
    <comment ref="K69" authorId="0" shapeId="0">
      <text>
        <r>
          <rPr>
            <sz val="9"/>
            <color indexed="81"/>
            <rFont val="Tahoma"/>
            <family val="2"/>
            <charset val="186"/>
          </rPr>
          <t>Rekonstravimo darbai bus pradėti 2022 metais. Atlikta gatvės (571 m) tiesimo darbų (II etapas). Užbaigtumas, proc.                                                  Pasirašyta koncesijos sutartis</t>
        </r>
      </text>
    </comment>
    <comment ref="F72"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K72" authorId="0" shapeId="0">
      <text>
        <r>
          <rPr>
            <sz val="9"/>
            <color indexed="81"/>
            <rFont val="Tahoma"/>
            <family val="2"/>
            <charset val="186"/>
          </rPr>
          <t>darbai nebus vykdomi dėl per didelės projekto finansinės vertės.</t>
        </r>
      </text>
    </comment>
    <comment ref="E74" authorId="0" shapeId="0">
      <text>
        <r>
          <rPr>
            <b/>
            <sz val="9"/>
            <color indexed="81"/>
            <rFont val="Tahoma"/>
            <family val="2"/>
            <charset val="186"/>
          </rPr>
          <t>SPG protokolas 2016-09-23 Nr. STR-12</t>
        </r>
        <r>
          <rPr>
            <sz val="9"/>
            <color indexed="81"/>
            <rFont val="Tahoma"/>
            <family val="2"/>
            <charset val="186"/>
          </rPr>
          <t xml:space="preserve">
</t>
        </r>
      </text>
    </comment>
    <comment ref="K74" authorId="0" shapeId="0">
      <text>
        <r>
          <rPr>
            <sz val="9"/>
            <color indexed="81"/>
            <rFont val="Tahoma"/>
            <family val="2"/>
            <charset val="186"/>
          </rPr>
          <t>Gatvės įrengimo darbai nukelti į 2022 m.</t>
        </r>
      </text>
    </comment>
    <comment ref="E76" authorId="0" shapeId="0">
      <text>
        <r>
          <rPr>
            <sz val="9"/>
            <color indexed="81"/>
            <rFont val="Tahoma"/>
            <family val="2"/>
            <charset val="186"/>
          </rPr>
          <t>SPG protokolas 2016-09-23 Nr. STR-12</t>
        </r>
      </text>
    </comment>
    <comment ref="F79"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I79" authorId="0" shapeId="0">
      <text>
        <r>
          <rPr>
            <sz val="9"/>
            <color indexed="81"/>
            <rFont val="Tahoma"/>
            <family val="2"/>
            <charset val="186"/>
          </rPr>
          <t xml:space="preserve">Kt lėšos (47352,87 Eur ):                                                                                    
98500,00 Lt  - ( 28527,57 Eur) Paramos sutartis 2008-10-06 Nr. J14-48               UAB "Baltijos Aktima";    
60000 Lt - (17377,20 Eur) Paramos sutartis 2014-09-26  Nr.  J9-1095                  UAB "Res novella",          
5000 Lt - (1448,10 Eur) Paramos sutartis 2014-09-24 Nr. J9-1089  Aistė Budreikienė                                                                                                                                   
</t>
        </r>
      </text>
    </comment>
    <comment ref="K79" authorId="0" shapeId="0">
      <text>
        <r>
          <rPr>
            <sz val="9"/>
            <color indexed="81"/>
            <rFont val="Tahoma"/>
            <family val="2"/>
            <charset val="186"/>
          </rPr>
          <t>Savivaldybė rengia tik techninį projektą. Bendra projekto vertė 2 mln. Eur.</t>
        </r>
      </text>
    </comment>
    <comment ref="F89"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K99" authorId="0" shapeId="0">
      <text>
        <r>
          <rPr>
            <sz val="9"/>
            <color indexed="81"/>
            <rFont val="Tahoma"/>
            <family val="2"/>
            <charset val="186"/>
          </rPr>
          <t xml:space="preserve">2019 m.
1.1. Lietuvos valstybės atkūrimo dieną, 2019 m. vasario 16 d.;
1.2. Klaipėdos šviesų festivalio metu, 2019 m. vasario 17 d.;
1.3. Lietuvos vaikų ir jaunimo dainų šventė “Mes Lietuvos vaikai“, 2019 m. birželio 14-16 d. (renginio dalyviams)
1.4. Tarptautinio nematerialiojo paveldo festivalis ”Lauksnos“, 2019 m. liepos 11-14 d.  (renginio dalyviams)
1.5. Jūros šventės metu, 2019 m. liepos 26-28 d.
1.6. Dieną be automobilio, 2019 m. rugsėjo 20 d.
</t>
        </r>
      </text>
    </comment>
    <comment ref="K107" authorId="0" shapeId="0">
      <text>
        <r>
          <rPr>
            <sz val="9"/>
            <color indexed="81"/>
            <rFont val="Tahoma"/>
            <family val="2"/>
            <charset val="186"/>
          </rPr>
          <t xml:space="preserve">1. priemonę „Nuostolingų maršrutų subsidijavimas priemiesčio maršrutus aptarnaujantiems 
vežėjams“, numatant finansavimą iš savivaldybės biudžeto lėšų maršrutams į s. b. „Vaiteliai“, s. b. „Rasa“, „Klaipėdos autobusų stotis–Palangos oro uostas“, bandomajam maršrutui (aptarnaujamas elektriniu autobusu) ir į Ermitažą (nuo 2022 m.) naktiniam maršrutui subsidijuoti
</t>
        </r>
      </text>
    </comment>
    <comment ref="F113" authorId="0" shapeId="0">
      <text>
        <r>
          <rPr>
            <b/>
            <sz val="9"/>
            <color indexed="81"/>
            <rFont val="Tahoma"/>
            <family val="2"/>
            <charset val="186"/>
          </rPr>
          <t>Klaipėdos miesto darnaus judumo planas (2018-09-13, T2-185)
P6, Klaipėdos miesto ekonominės plėtros strategija ir įgyvendinimo veiksmų planas iki 2030 metų, 3.3.4. priemonė</t>
        </r>
        <r>
          <rPr>
            <sz val="9"/>
            <color indexed="81"/>
            <rFont val="Tahoma"/>
            <family val="2"/>
            <charset val="186"/>
          </rPr>
          <t xml:space="preserve">
 </t>
        </r>
      </text>
    </comment>
    <comment ref="F119"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K119" authorId="0" shapeId="0">
      <text>
        <r>
          <rPr>
            <sz val="9"/>
            <color indexed="81"/>
            <rFont val="Tahoma"/>
            <family val="2"/>
            <charset val="186"/>
          </rPr>
          <t xml:space="preserve">bendra vertė 123,1 tūkst. eur, iš jų 10 tūkst eur techninis projektas
</t>
        </r>
      </text>
    </comment>
    <comment ref="K123" authorId="0" shapeId="0">
      <text>
        <r>
          <rPr>
            <b/>
            <sz val="9"/>
            <color indexed="81"/>
            <rFont val="Tahoma"/>
            <family val="2"/>
            <charset val="186"/>
          </rPr>
          <t>I etapo stotelės 10 vnt.</t>
        </r>
        <r>
          <rPr>
            <sz val="9"/>
            <color indexed="81"/>
            <rFont val="Tahoma"/>
            <family val="2"/>
            <charset val="186"/>
          </rPr>
          <t xml:space="preserve">
 (Vasaros estrados (pietų ir šiaurės kryptys), Rumpiškės, Kooperacijos, Juodkrantės,  Naikupės, Šilutės, Minijos, Aula Magna, Minijos stotelės)</t>
        </r>
      </text>
    </comment>
    <comment ref="K125" authorId="0" shapeId="0">
      <text>
        <r>
          <rPr>
            <sz val="9"/>
            <color indexed="81"/>
            <rFont val="Tahoma"/>
            <family val="2"/>
            <charset val="186"/>
          </rPr>
          <t>2018 m. parengtas techninis projektas ir ekpertizės išvada1</t>
        </r>
      </text>
    </comment>
    <comment ref="E127" authorId="0" shapeId="0">
      <text>
        <r>
          <rPr>
            <sz val="9"/>
            <color indexed="81"/>
            <rFont val="Tahoma"/>
            <family val="2"/>
            <charset val="186"/>
          </rPr>
          <t>Projektas vykdomas kartu su Autobusų parku</t>
        </r>
      </text>
    </comment>
    <comment ref="F128"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E131" authorId="0" shapeId="0">
      <text>
        <r>
          <rPr>
            <sz val="9"/>
            <color indexed="81"/>
            <rFont val="Tahoma"/>
            <family val="2"/>
            <charset val="186"/>
          </rPr>
          <t>Projektas vykdomas kartu su Autobusų parku</t>
        </r>
      </text>
    </comment>
    <comment ref="F131"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F138"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L142" authorId="0" shapeId="0">
      <text>
        <r>
          <rPr>
            <sz val="9"/>
            <color indexed="81"/>
            <rFont val="Tahoma"/>
            <family val="2"/>
            <charset val="186"/>
          </rPr>
          <t>pagal GIS - 14533</t>
        </r>
      </text>
    </comment>
    <comment ref="L143" authorId="0" shapeId="0">
      <text>
        <r>
          <rPr>
            <sz val="9"/>
            <color indexed="81"/>
            <rFont val="Tahoma"/>
            <family val="2"/>
            <charset val="186"/>
          </rPr>
          <t>Šviesoforų pagal inventorizaciją eksploatuojama</t>
        </r>
        <r>
          <rPr>
            <b/>
            <sz val="9"/>
            <color indexed="81"/>
            <rFont val="Tahoma"/>
            <family val="2"/>
            <charset val="186"/>
          </rPr>
          <t xml:space="preserve"> 66 vnt.</t>
        </r>
        <r>
          <rPr>
            <sz val="9"/>
            <color indexed="81"/>
            <rFont val="Tahoma"/>
            <family val="2"/>
            <charset val="186"/>
          </rPr>
          <t xml:space="preserve"> ir  šiais metais bus įrengta</t>
        </r>
        <r>
          <rPr>
            <b/>
            <sz val="9"/>
            <color indexed="81"/>
            <rFont val="Tahoma"/>
            <family val="2"/>
            <charset val="186"/>
          </rPr>
          <t xml:space="preserve"> 5 nauj</t>
        </r>
        <r>
          <rPr>
            <sz val="9"/>
            <color indexed="81"/>
            <rFont val="Tahoma"/>
            <family val="2"/>
            <charset val="186"/>
          </rPr>
          <t xml:space="preserve">i (Baltijos pr. 20, Baltijos pr.6, Baltijos pr. 10, Šilutės pl. ties AB „Klaipėdos energija“, Taikos pr. ties Žvejų rūmais)
</t>
        </r>
      </text>
    </comment>
    <comment ref="K144" authorId="0" shapeId="0">
      <text>
        <r>
          <rPr>
            <sz val="9"/>
            <color indexed="81"/>
            <rFont val="Tahoma"/>
            <family val="2"/>
            <charset val="186"/>
          </rPr>
          <t xml:space="preserve">Planuojama vietoj senų susidevėjusių kellio ženklų stovų pakeisti naujus, taip pat bus keičiami stovai prie nederančio naujai įrengto apšvietimo centinėse miesto gatvėse
</t>
        </r>
      </text>
    </comment>
    <comment ref="F158" authorId="0" shapeId="0">
      <text>
        <r>
          <rPr>
            <b/>
            <sz val="9"/>
            <color indexed="81"/>
            <rFont val="Tahoma"/>
            <family val="2"/>
            <charset val="186"/>
          </rPr>
          <t xml:space="preserve"> P2, Klaipėdos miesto darnaus judumo planas (2018-09-13, T2-185), </t>
        </r>
        <r>
          <rPr>
            <sz val="9"/>
            <color indexed="81"/>
            <rFont val="Tahoma"/>
            <family val="2"/>
            <charset val="186"/>
          </rPr>
          <t xml:space="preserve">
</t>
        </r>
      </text>
    </comment>
    <comment ref="K159" authorId="0" shapeId="0">
      <text>
        <r>
          <rPr>
            <sz val="9"/>
            <color indexed="81"/>
            <rFont val="Tahoma"/>
            <family val="2"/>
            <charset val="186"/>
          </rPr>
          <t xml:space="preserve">2015 m. pasirašytos </t>
        </r>
        <r>
          <rPr>
            <b/>
            <sz val="9"/>
            <color indexed="81"/>
            <rFont val="Tahoma"/>
            <family val="2"/>
            <charset val="186"/>
          </rPr>
          <t xml:space="preserve">2 </t>
        </r>
        <r>
          <rPr>
            <sz val="9"/>
            <color indexed="81"/>
            <rFont val="Tahoma"/>
            <family val="2"/>
            <charset val="186"/>
          </rPr>
          <t xml:space="preserve">greičio matuoklų nuomos sutartys, galioja 36 mėn.;
2017-10-09 pasirašytos </t>
        </r>
        <r>
          <rPr>
            <b/>
            <sz val="9"/>
            <color indexed="81"/>
            <rFont val="Tahoma"/>
            <family val="2"/>
            <charset val="186"/>
          </rPr>
          <t>3</t>
        </r>
        <r>
          <rPr>
            <sz val="9"/>
            <color indexed="81"/>
            <rFont val="Tahoma"/>
            <family val="2"/>
            <charset val="186"/>
          </rPr>
          <t xml:space="preserve"> greičio matuoklių nuomos sutartys, galioja 35 mėn.;
2017-10 derinamos sąlygos dėl </t>
        </r>
        <r>
          <rPr>
            <b/>
            <sz val="9"/>
            <color indexed="81"/>
            <rFont val="Tahoma"/>
            <family val="2"/>
            <charset val="186"/>
          </rPr>
          <t>2</t>
        </r>
        <r>
          <rPr>
            <sz val="9"/>
            <color indexed="81"/>
            <rFont val="Tahoma"/>
            <family val="2"/>
            <charset val="186"/>
          </rPr>
          <t xml:space="preserve"> greičio matuoklių įsigijimo </t>
        </r>
      </text>
    </comment>
    <comment ref="F161" authorId="0" shapeId="0">
      <text>
        <r>
          <rPr>
            <b/>
            <sz val="9"/>
            <color indexed="81"/>
            <rFont val="Tahoma"/>
            <family val="2"/>
            <charset val="186"/>
          </rPr>
          <t>P2, Klaipėdos miesto darnaus judumo planas (2018-09-13, T2-185)</t>
        </r>
      </text>
    </comment>
    <comment ref="F163"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r>
          <rPr>
            <b/>
            <sz val="9"/>
            <color indexed="81"/>
            <rFont val="Tahoma"/>
            <family val="2"/>
            <charset val="186"/>
          </rPr>
          <t xml:space="preserve">P2, Klaipėdos miesto darnaus judumo planas (2018-09-13, T2-185), </t>
        </r>
      </text>
    </comment>
    <comment ref="K163" authorId="0" shapeId="0">
      <text>
        <r>
          <rPr>
            <sz val="9"/>
            <color indexed="81"/>
            <rFont val="Tahoma"/>
            <family val="2"/>
            <charset val="186"/>
          </rPr>
          <t>2021 m. numatyta suma iš KVJUD lėšų - sutarties projektą planuojama pradėti rengti 2020 m.</t>
        </r>
      </text>
    </comment>
    <comment ref="F167" authorId="0" shapeId="0">
      <text>
        <r>
          <rPr>
            <b/>
            <sz val="9"/>
            <color indexed="81"/>
            <rFont val="Tahoma"/>
            <family val="2"/>
            <charset val="186"/>
          </rPr>
          <t xml:space="preserve">2.1.2.5. </t>
        </r>
        <r>
          <rPr>
            <sz val="9"/>
            <color indexed="81"/>
            <rFont val="Tahoma"/>
            <family val="2"/>
            <charset val="186"/>
          </rPr>
          <t xml:space="preserve">Sudaryti sąlygas naujų ekologiškų viešojo transporto rūšių atsiradimui
</t>
        </r>
        <r>
          <rPr>
            <b/>
            <sz val="9"/>
            <color indexed="81"/>
            <rFont val="Tahoma"/>
            <family val="2"/>
            <charset val="186"/>
          </rPr>
          <t>P2,</t>
        </r>
        <r>
          <rPr>
            <sz val="9"/>
            <color indexed="81"/>
            <rFont val="Tahoma"/>
            <family val="2"/>
            <charset val="186"/>
          </rPr>
          <t xml:space="preserve"> </t>
        </r>
        <r>
          <rPr>
            <b/>
            <sz val="9"/>
            <color indexed="81"/>
            <rFont val="Tahoma"/>
            <family val="2"/>
            <charset val="186"/>
          </rPr>
          <t>Klaipėdos miesto darnaus judumo planas (2018-09-13, T2-185)</t>
        </r>
        <r>
          <rPr>
            <sz val="9"/>
            <color indexed="81"/>
            <rFont val="Tahoma"/>
            <family val="2"/>
            <charset val="186"/>
          </rPr>
          <t xml:space="preserve">
</t>
        </r>
      </text>
    </comment>
    <comment ref="F170"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text>
    </comment>
    <comment ref="F173"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text>
    </comment>
    <comment ref="K173" authorId="0" shapeId="0">
      <text>
        <r>
          <rPr>
            <b/>
            <sz val="9"/>
            <color indexed="81"/>
            <rFont val="Tahoma"/>
            <family val="2"/>
            <charset val="186"/>
          </rPr>
          <t>Rezultatai:</t>
        </r>
        <r>
          <rPr>
            <sz val="9"/>
            <color indexed="81"/>
            <rFont val="Tahoma"/>
            <family val="2"/>
            <charset val="186"/>
          </rPr>
          <t xml:space="preserve">
SPG ir miesto Tarybai pritarus sprendimo projektui, kartu su Projekto partneriais būtų rengiama Projekto paraiška, siekiant miestiečiams parodyti ekonominę ir socialinę darnaus judumo (mobilumo) naudą.
Klaipėdos miesto savivaldybė, dalyvaudama Projekte, tikisi koncentruotis į pagrindinių trijų sričių problematiką (tačiau ji gali būti papildyta, modifikuota pagal vietos veiklos grupės diskusijas):
1) saugumas viešose miesto erdvėse;
2) senamiesčio centrinė dalis bemotoriam transportui; 
3) gyventojų motyvavimas keisti mobilumo įpročius.
Numatomos šios pagrindinės Projekto veiklos:
- partnerių susitikimas problemų identifikavimui ir projekto veiklų įgyvendinimo aptarimas;
- vietos veiklos grupės iš skirtingų visuomenės grupių sudarymas ir jų įtraukties į diskusijų užtikrinimas;
- keitimasis gerąją praktika tarp Projekto partnerių;
- integruoto veiksmų plano rengimas; 
- veiklų viešinimas.
Klaipėdos miesto savivaldybės tarybai pritarus dalyvavimui Projekte partnerio teisėmis bei laimėjus paraiškų konkursą, Klaipėdos miesto savivaldybė prisidėtų prie Klaipėdos miesto darnaus judumo strateginių tikslų siekimo. 
Laukiamas galutinis Projekto rezultatas - kartu su užsienio partneriais, mokslo, vietos valdžios, verslo ir bendruomenių atstovais parengtas integruotas veiksmų planas (IAP) dėl ekonominės ir socialinės darnaus judumo priemonių įgyvendinimo Klaipėdos miesto naudos įvertinimo. 
</t>
        </r>
      </text>
    </comment>
    <comment ref="F176"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text>
    </comment>
    <comment ref="K176" authorId="0" shapeId="0">
      <text>
        <r>
          <rPr>
            <b/>
            <sz val="9"/>
            <color indexed="81"/>
            <rFont val="Tahoma"/>
            <family val="2"/>
            <charset val="186"/>
          </rPr>
          <t>Projekto tikslai:</t>
        </r>
        <r>
          <rPr>
            <sz val="9"/>
            <color indexed="81"/>
            <rFont val="Tahoma"/>
            <family val="2"/>
            <charset val="186"/>
          </rPr>
          <t xml:space="preserve">
SUMP-PLUS pagrindiniai tikslai: 
• Plėtoti ir taikyti efektyvius būdus, metodus bei priemones miestams, susiduriantiems su sparčiu eismo augimu (susijusiu su automobilių nuosavybės ir naudojimo padidėjimu), kad jie galėtų nustatyti praktinį būdą kuris per tam tikrą laiką nustatytų kliūtis, kurios trukdo įgyvendinti darnaus judumo tikslus. 
• Parodyti, kaip miestai gali sukurti stipresnius ryšius su kitomis miesto sistemos sudedamosiomis dalimis, kurios sukuria judumo reikalavimus (švietimas, sveikata, mažmeninė prekyba, žemės naudojimo planavimas ir kt.). 
• Nustatyti ir parodyti naujus partnerystės ir verslo modelius, kurie leistų ekonomiškai efektyviai įgyvendinti įvairius judumo tikslus per tinkamas viešojo ir privataus sektoriaus partnerystes.
• Plačiai bendradarbiauti su miestiečiais, lankytojais ir įmonėmis, siekiant susitarti dėl miesto transporto vizijos ir bendrai kurti konkrečius sprendimus
</t>
        </r>
        <r>
          <rPr>
            <b/>
            <sz val="9"/>
            <color indexed="81"/>
            <rFont val="Tahoma"/>
            <family val="2"/>
            <charset val="186"/>
          </rPr>
          <t xml:space="preserve"> Projekto rezultatai:
</t>
        </r>
        <r>
          <rPr>
            <sz val="9"/>
            <color indexed="81"/>
            <rFont val="Tahoma"/>
            <family val="2"/>
            <charset val="186"/>
          </rPr>
          <t>• Klaipėdos miesto Darnaus judumo plano įgyvendinimo proceso stebėsena.
• Konkrečių priemonių įgyvendinimas.</t>
        </r>
        <r>
          <rPr>
            <b/>
            <sz val="9"/>
            <color indexed="81"/>
            <rFont val="Tahoma"/>
            <family val="2"/>
            <charset val="186"/>
          </rPr>
          <t xml:space="preserve">
</t>
        </r>
      </text>
    </comment>
    <comment ref="F179" authorId="0" shapeId="0">
      <text>
        <r>
          <rPr>
            <b/>
            <sz val="9"/>
            <color indexed="81"/>
            <rFont val="Tahoma"/>
            <family val="2"/>
            <charset val="186"/>
          </rPr>
          <t xml:space="preserve">KSP 2.1.2.2.
</t>
        </r>
        <r>
          <rPr>
            <sz val="9"/>
            <color indexed="81"/>
            <rFont val="Tahoma"/>
            <family val="2"/>
            <charset val="186"/>
          </rPr>
          <t xml:space="preserve">Plėtoti viešojo ir privataus transporto sąveikos sistemą įrengiant transporto priemonių laikymo aikšteles
</t>
        </r>
      </text>
    </comment>
    <comment ref="F180"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text>
    </comment>
    <comment ref="L180" authorId="0" shapeId="0">
      <text>
        <r>
          <rPr>
            <b/>
            <sz val="9"/>
            <color indexed="81"/>
            <rFont val="Tahoma"/>
            <family val="2"/>
            <charset val="186"/>
          </rPr>
          <t>2018 m. įrengtos 6 elektromobilių stotelės:</t>
        </r>
        <r>
          <rPr>
            <sz val="9"/>
            <color indexed="81"/>
            <rFont val="Tahoma"/>
            <family val="2"/>
            <charset val="186"/>
          </rPr>
          <t xml:space="preserve">
1. Prie Park&amp;Ride ligoninių komplekso, 1 vnt.
2. Prie Klaipėdos miesto savivaldybės administracijos pastato iš Vytauto ir Liepų g. pusės, 2 vnt.
     3. Prie LIDL p c., ties Sendvario žiedu, 1 vnt.
     4. Piliavietės aikštelėje, 2 vnt.
     5. Dar 2 stotelės įrengtos Smiltynėje, bet dar neperduotos eksploatuoti.
     6. </t>
        </r>
        <r>
          <rPr>
            <b/>
            <sz val="9"/>
            <color indexed="81"/>
            <rFont val="Tahoma"/>
            <family val="2"/>
            <charset val="186"/>
          </rPr>
          <t xml:space="preserve">2019 m. </t>
        </r>
        <r>
          <rPr>
            <sz val="9"/>
            <color indexed="81"/>
            <rFont val="Tahoma"/>
            <family val="2"/>
            <charset val="186"/>
          </rPr>
          <t xml:space="preserve">planuojamos įrengti 3 vnt. greitos įkrovimo elektromobilių stotelės, kurių įrengimą organizuoja LR susisiekimo ministerija. Klaipėdos mieste tokios stotelės turėtų atsirasti: Vingio g. gale esančioje automobilių statymo aikštelėje, Naujojo turgaus aikštelėje ir šalia Klaipėdos autobusų stoties esančioje automobilių statymo aikštelėje.
</t>
        </r>
      </text>
    </comment>
    <comment ref="L188" authorId="0" shapeId="0">
      <text>
        <r>
          <rPr>
            <b/>
            <sz val="9"/>
            <color indexed="81"/>
            <rFont val="Tahoma"/>
            <family val="2"/>
            <charset val="186"/>
          </rPr>
          <t>59 445 kv.m</t>
        </r>
        <r>
          <rPr>
            <sz val="9"/>
            <color indexed="81"/>
            <rFont val="Tahoma"/>
            <family val="2"/>
            <charset val="186"/>
          </rPr>
          <t xml:space="preserve">
</t>
        </r>
      </text>
    </comment>
    <comment ref="K197" authorId="0" shapeId="0">
      <text>
        <r>
          <rPr>
            <sz val="9"/>
            <color indexed="81"/>
            <rFont val="Tahoma"/>
            <family val="2"/>
            <charset val="186"/>
          </rPr>
          <t>Senamiesčio dangų pirtaikymas neįgaliesiems pagal parengtą aprašą (2018-09-18  UAB "Klaipėdos projektas" sutartis Nr. J9-1944)</t>
        </r>
      </text>
    </comment>
    <comment ref="L198" authorId="0" shapeId="0">
      <text>
        <r>
          <rPr>
            <sz val="9"/>
            <color indexed="81"/>
            <rFont val="Tahoma"/>
            <family val="2"/>
            <charset val="186"/>
          </rPr>
          <t xml:space="preserve">44 875 kv.m
</t>
        </r>
      </text>
    </comment>
    <comment ref="L199" authorId="0" shapeId="0">
      <text>
        <r>
          <rPr>
            <sz val="9"/>
            <color indexed="81"/>
            <rFont val="Tahoma"/>
            <family val="2"/>
            <charset val="186"/>
          </rPr>
          <t xml:space="preserve">13 338 kv.m
</t>
        </r>
      </text>
    </comment>
    <comment ref="K200" authorId="0" shapeId="0">
      <text>
        <r>
          <rPr>
            <sz val="9"/>
            <color indexed="81"/>
            <rFont val="Tahoma"/>
            <family val="2"/>
            <charset val="186"/>
          </rPr>
          <t xml:space="preserve">kasmet susidaro apie 120 kiemų
</t>
        </r>
      </text>
    </comment>
    <comment ref="L200" authorId="0" shapeId="0">
      <text>
        <r>
          <rPr>
            <sz val="9"/>
            <color indexed="81"/>
            <rFont val="Tahoma"/>
            <family val="2"/>
            <charset val="186"/>
          </rPr>
          <t>18 180 kv.m</t>
        </r>
      </text>
    </comment>
    <comment ref="L205" authorId="0" shapeId="0">
      <text>
        <r>
          <rPr>
            <sz val="9"/>
            <color indexed="81"/>
            <rFont val="Tahoma"/>
            <family val="2"/>
            <charset val="186"/>
          </rPr>
          <t xml:space="preserve">6 600 kv.m
</t>
        </r>
      </text>
    </comment>
    <comment ref="K206" authorId="0" shapeId="0">
      <text>
        <r>
          <rPr>
            <b/>
            <sz val="9"/>
            <color indexed="81"/>
            <rFont val="Tahoma"/>
            <family val="2"/>
            <charset val="186"/>
          </rPr>
          <t xml:space="preserve">2019 m. </t>
        </r>
        <r>
          <rPr>
            <sz val="9"/>
            <color indexed="81"/>
            <rFont val="Tahoma"/>
            <family val="2"/>
            <charset val="186"/>
          </rPr>
          <t xml:space="preserve">
Senamiesčio gatvės 
Ligoninės g.
Vytauto g.
Gedminų g.
Pievų tako g.
Jurginų g.
Poilsio g.
Medžiotojų g.
Naikupės g.
Tilžės g.
</t>
        </r>
      </text>
    </comment>
    <comment ref="L206" authorId="0" shapeId="0">
      <text>
        <r>
          <rPr>
            <b/>
            <sz val="9"/>
            <color indexed="81"/>
            <rFont val="Tahoma"/>
            <family val="2"/>
            <charset val="186"/>
          </rPr>
          <t>11 000 kv.m</t>
        </r>
        <r>
          <rPr>
            <sz val="9"/>
            <color indexed="81"/>
            <rFont val="Tahoma"/>
            <family val="2"/>
            <charset val="186"/>
          </rPr>
          <t xml:space="preserve">
</t>
        </r>
      </text>
    </comment>
    <comment ref="L207" authorId="0" shapeId="0">
      <text>
        <r>
          <rPr>
            <b/>
            <sz val="9"/>
            <color indexed="81"/>
            <rFont val="Tahoma"/>
            <family val="2"/>
            <charset val="186"/>
          </rPr>
          <t>2500 kv.m</t>
        </r>
        <r>
          <rPr>
            <sz val="9"/>
            <color indexed="81"/>
            <rFont val="Tahoma"/>
            <family val="2"/>
            <charset val="186"/>
          </rPr>
          <t xml:space="preserve">
</t>
        </r>
      </text>
    </comment>
    <comment ref="L209" authorId="0" shapeId="0">
      <text>
        <r>
          <rPr>
            <b/>
            <sz val="9"/>
            <color indexed="81"/>
            <rFont val="Tahoma"/>
            <family val="2"/>
            <charset val="186"/>
          </rPr>
          <t>1900 kv.m</t>
        </r>
        <r>
          <rPr>
            <sz val="9"/>
            <color indexed="81"/>
            <rFont val="Tahoma"/>
            <family val="2"/>
            <charset val="186"/>
          </rPr>
          <t xml:space="preserve">
</t>
        </r>
      </text>
    </comment>
    <comment ref="K210" authorId="0" shapeId="0">
      <text>
        <r>
          <rPr>
            <sz val="9"/>
            <color indexed="81"/>
            <rFont val="Tahoma"/>
            <family val="2"/>
            <charset val="186"/>
          </rPr>
          <t>Miesto ūkio ir aplinkosaugos komiteto pastaba 2019-01-25 TAR-5</t>
        </r>
      </text>
    </comment>
    <comment ref="L211" authorId="0" shapeId="0">
      <text>
        <r>
          <rPr>
            <b/>
            <sz val="9"/>
            <color indexed="81"/>
            <rFont val="Tahoma"/>
            <family val="2"/>
            <charset val="186"/>
          </rPr>
          <t xml:space="preserve">14 vnt. UKD </t>
        </r>
        <r>
          <rPr>
            <sz val="9"/>
            <color indexed="81"/>
            <rFont val="Tahoma"/>
            <family val="2"/>
            <charset val="186"/>
          </rPr>
          <t xml:space="preserve">pateikė poreikį šioms įstaigoms: 7 bendrojo ugdymo mokykloms ir 7 lopšeliams darželiams: </t>
        </r>
        <r>
          <rPr>
            <b/>
            <sz val="9"/>
            <color indexed="81"/>
            <rFont val="Tahoma"/>
            <family val="2"/>
            <charset val="186"/>
          </rPr>
          <t xml:space="preserve">
(darbai jau vykdomi prie šių įstaigų)
L/d "Berželis";
 L/d "Vėrinėlis"
L/d "Atžalynas"; 
Vitės progimnazija; 
"Žaliakalnio" gimnazija;
"Ąžuolyno" gimnazija;
</t>
        </r>
        <r>
          <rPr>
            <sz val="9"/>
            <color indexed="81"/>
            <rFont val="Tahoma"/>
            <family val="2"/>
            <charset val="186"/>
          </rPr>
          <t xml:space="preserve">(nepradėti vykdyti)
L/d "Želemenėlis";
L/d "Bangelė";
L/d "Pakalnutė";
L/d "Linelis";
"Gabijos" progimnazija;
"Versmės"  progimnazija;
"Vyturio" progimnazija;
Martyno Mažvydo progimnazija.
</t>
        </r>
        <r>
          <rPr>
            <b/>
            <sz val="9"/>
            <color indexed="81"/>
            <rFont val="Tahoma"/>
            <family val="2"/>
            <charset val="186"/>
          </rPr>
          <t xml:space="preserve">
2019 m. pradžioje SRD</t>
        </r>
        <r>
          <rPr>
            <sz val="9"/>
            <color indexed="81"/>
            <rFont val="Tahoma"/>
            <family val="2"/>
            <charset val="186"/>
          </rPr>
          <t xml:space="preserve"> pateikė poreikį 1 įstaigai, tačiau 23,1 tūkst. Eur lėšos nebuvo suplanuotos.
BĮ Klaipėdos vaikų globos namuose „Smiltelė“ kelio dangos remontas, kv. m. (darbai vykdomi) </t>
        </r>
        <r>
          <rPr>
            <b/>
            <sz val="9"/>
            <color indexed="81"/>
            <rFont val="Tahoma"/>
            <family val="2"/>
            <charset val="186"/>
          </rPr>
          <t xml:space="preserve">
</t>
        </r>
      </text>
    </comment>
    <comment ref="E219" authorId="0" shapeId="0">
      <text>
        <r>
          <rPr>
            <sz val="9"/>
            <color indexed="81"/>
            <rFont val="Tahoma"/>
            <family val="2"/>
            <charset val="186"/>
          </rPr>
          <t>parkavimo vietų subraižymas, žaliųjų vejų ir skverų sutvarkymas</t>
        </r>
      </text>
    </comment>
    <comment ref="J238" authorId="0" shapeId="0">
      <text>
        <r>
          <rPr>
            <b/>
            <sz val="9"/>
            <color indexed="81"/>
            <rFont val="Tahoma"/>
            <family val="2"/>
            <charset val="186"/>
          </rPr>
          <t xml:space="preserve">20917
</t>
        </r>
        <r>
          <rPr>
            <sz val="9"/>
            <color indexed="81"/>
            <rFont val="Tahoma"/>
            <family val="2"/>
            <charset val="186"/>
          </rPr>
          <t xml:space="preserve">
</t>
        </r>
      </text>
    </comment>
  </commentList>
</comments>
</file>

<file path=xl/sharedStrings.xml><?xml version="1.0" encoding="utf-8"?>
<sst xmlns="http://schemas.openxmlformats.org/spreadsheetml/2006/main" count="517" uniqueCount="288">
  <si>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</si>
  <si>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</si>
  <si>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</si>
  <si>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</si>
  <si>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</si>
  <si>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</si>
  <si>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</si>
  <si>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</si>
  <si>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</si>
  <si>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</si>
  <si>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</si>
  <si>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</si>
  <si>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</si>
  <si>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</si>
  <si>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</si>
  <si>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</si>
  <si>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</si>
  <si>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</si>
  <si>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</si>
  <si>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</si>
  <si>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</si>
  <si>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</si>
  <si>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</si>
  <si>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</si>
  <si>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</si>
  <si>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</si>
  <si>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06 Susisiekimo sistemos priežiūros ir plėtros programa</t>
  </si>
  <si>
    <t>Papriemonės kodas</t>
  </si>
  <si>
    <t>03</t>
  </si>
  <si>
    <t>SUSISIEKIMO SISTEMOS PRIEŽIŪROS IR PLĖTROS PROGRAMOS (NR. 06)</t>
  </si>
  <si>
    <t>Didinti gatvių tinklo pralaidumą ir užtikrinti jų tankumą</t>
  </si>
  <si>
    <t>Rekonstruoti ir tiesti gatves</t>
  </si>
  <si>
    <t xml:space="preserve"> Užtikrinti patogios viešojo transporto sistemos funkcionavimą</t>
  </si>
  <si>
    <t>04</t>
  </si>
  <si>
    <t>05</t>
  </si>
  <si>
    <t>06</t>
  </si>
  <si>
    <t>07</t>
  </si>
  <si>
    <t>6</t>
  </si>
  <si>
    <t>Eksploatuojama šviesoforų, vnt.</t>
  </si>
  <si>
    <t>Tiltų ir kelio statinių priežiūra</t>
  </si>
  <si>
    <t>Suremontuota asfaltbetonio dangos duobių gatvėse, ha</t>
  </si>
  <si>
    <t>Parduota lengvatinių bilietų, mln. vnt.</t>
  </si>
  <si>
    <t>Viešojo transporto priežiūros ir paslaugų kokybės kontroliavimas</t>
  </si>
  <si>
    <t>5</t>
  </si>
  <si>
    <t>ES</t>
  </si>
  <si>
    <t>Kt</t>
  </si>
  <si>
    <t>Parengtas techninis projektas, vnt.</t>
  </si>
  <si>
    <t>I</t>
  </si>
  <si>
    <t>KVJUD</t>
  </si>
  <si>
    <t>Transporto kompensacijų mokėjimas:</t>
  </si>
  <si>
    <t>Asfaltuotų daugiabučių kiemų dangų remontas</t>
  </si>
  <si>
    <t>Patikrinta viešojo transporto priemonių, tūkst. vnt.</t>
  </si>
  <si>
    <t>1</t>
  </si>
  <si>
    <t>Viešojo transporto paslaugų organizavimas:</t>
  </si>
  <si>
    <t xml:space="preserve">Iš viso  programai:  </t>
  </si>
  <si>
    <t>Pajūrio g. rekonstravimas</t>
  </si>
  <si>
    <t>Pamario gatvės rekonstravimas</t>
  </si>
  <si>
    <t>SB(L)</t>
  </si>
  <si>
    <t>Strateginis tikslas 02. Kurti mieste patrauklią, švarią ir saugią gyvenamąją aplinką</t>
  </si>
  <si>
    <t>Vykdytojas (skyrius / asmuo)</t>
  </si>
  <si>
    <t>Viešosios tvarkos skyrius</t>
  </si>
  <si>
    <t>Miesto gatvių ženklinimas</t>
  </si>
  <si>
    <t>Prižiūrima žvyruotos dangos, ha</t>
  </si>
  <si>
    <t>Paklota ištisinio asfaltbetonio dangos, ha</t>
  </si>
  <si>
    <t>Eksploatuojama prietaisų, vnt.</t>
  </si>
  <si>
    <t>SB(VR)</t>
  </si>
  <si>
    <r>
      <t xml:space="preserve">Vietinių rinkliavų lėšos </t>
    </r>
    <r>
      <rPr>
        <b/>
        <sz val="10"/>
        <rFont val="Times New Roman"/>
        <family val="1"/>
        <charset val="186"/>
      </rPr>
      <t>SB(VR)</t>
    </r>
  </si>
  <si>
    <t>IED Statybos ir infrastruktūros plėtros skyrius</t>
  </si>
  <si>
    <t xml:space="preserve">IED Projektų skyrius </t>
  </si>
  <si>
    <t>MŪD Transporto skyrius</t>
  </si>
  <si>
    <t>MŪD Miesto tvarkymo skyrius</t>
  </si>
  <si>
    <t>SB(VRL)</t>
  </si>
  <si>
    <t>P2.1.2.9</t>
  </si>
  <si>
    <t xml:space="preserve"> - vežėjams už lengvatas turinčių keleivių vežimą</t>
  </si>
  <si>
    <t xml:space="preserve"> - moksleiviams</t>
  </si>
  <si>
    <t xml:space="preserve"> - profesinių mokyklų moksleiviams</t>
  </si>
  <si>
    <t>Suženklinta gatvių, ha</t>
  </si>
  <si>
    <t>Eksploatuojama greičio matuoklių, vnt.</t>
  </si>
  <si>
    <t>Parengtas paviljono su aikštele techninis projektas, vnt.</t>
  </si>
  <si>
    <t xml:space="preserve">Savivaldybės biudžetas, iš jo: </t>
  </si>
  <si>
    <t xml:space="preserve">Parengtas techninis projektas, vnt. </t>
  </si>
  <si>
    <r>
      <rPr>
        <sz val="10"/>
        <rFont val="Times New Roman"/>
        <family val="1"/>
        <charset val="186"/>
      </rPr>
      <t>Vietinių rinkliavų likučio lėšos</t>
    </r>
    <r>
      <rPr>
        <b/>
        <sz val="10"/>
        <rFont val="Times New Roman"/>
        <family val="1"/>
        <charset val="186"/>
      </rPr>
      <t xml:space="preserve"> SB(VRL)</t>
    </r>
  </si>
  <si>
    <r>
      <t xml:space="preserve">Žemės pardavimų likučio lėšos </t>
    </r>
    <r>
      <rPr>
        <b/>
        <sz val="10"/>
        <rFont val="Times New Roman"/>
        <family val="1"/>
        <charset val="186"/>
      </rPr>
      <t>SB(ŽPL)</t>
    </r>
  </si>
  <si>
    <t>SB(ŽPL)</t>
  </si>
  <si>
    <t>SB(KPP)</t>
  </si>
  <si>
    <t>MŪD Miesto tvarkymo sk.</t>
  </si>
  <si>
    <t xml:space="preserve">Ištisinio asfaltbetonio dangos remontas: </t>
  </si>
  <si>
    <t>Kiemų ir privažiuojamųjų kelių  prie biudžetinių įstaigų dangos remontas</t>
  </si>
  <si>
    <t>Asfaltbetonio dangos, žvyruotos dangos ir akmenimis grįstų miesto gatvių dangos remontas</t>
  </si>
  <si>
    <t>Ištisinio asfaltbetonio dangos įrengimas miesto gatvėse ir kiemuose:</t>
  </si>
  <si>
    <t>Eismo reguliavimo infrastruktūros eksploatacija ir įrengimas</t>
  </si>
  <si>
    <t>Mokamo automobilių stovėjimo sistemos mieste kūrimas ir išlaikymas</t>
  </si>
  <si>
    <t>Eismo srautų reguliavimo ir saugumo priemonių įgyvendinimas:</t>
  </si>
  <si>
    <t>2.1.2.8</t>
  </si>
  <si>
    <t>tūkst. Eur</t>
  </si>
  <si>
    <t xml:space="preserve">Diegti eismo srautų reguliavimo ir saugumo priemones </t>
  </si>
  <si>
    <t xml:space="preserve">Eksploatuojama eismo reguliavimo priemonių, tūkst. vnt. </t>
  </si>
  <si>
    <t>P2.1.2.3</t>
  </si>
  <si>
    <t xml:space="preserve">Susisiekimo sistemos objektų pritaikymas neįgaliesiems  </t>
  </si>
  <si>
    <t>IED Statybos ir infrastruktūros plėtros sk.</t>
  </si>
  <si>
    <t>MŪD Transporto sk.</t>
  </si>
  <si>
    <t>2019-ieji metai</t>
  </si>
  <si>
    <t>Klaipėdos miesto viešojo transporto atnaujinimas (autobusų įsigijimas)</t>
  </si>
  <si>
    <t>Klaipėdos miesto viešojo transporto švieslenčių ir informacinių švieslenčių įrengimas ir atnaujinimas</t>
  </si>
  <si>
    <t xml:space="preserve">Įrengta švieslenčių miesto autobusų stotelėse, vnt.  </t>
  </si>
  <si>
    <t>P2.1.2.5</t>
  </si>
  <si>
    <r>
      <rPr>
        <b/>
        <sz val="10"/>
        <rFont val="Times New Roman"/>
        <family val="1"/>
        <charset val="186"/>
      </rPr>
      <t>II etapas.</t>
    </r>
    <r>
      <rPr>
        <sz val="10"/>
        <rFont val="Times New Roman"/>
        <family val="1"/>
        <charset val="186"/>
      </rPr>
      <t xml:space="preserve"> Žiedinės Tilžės g., Mokyklos g. ir Šilutės pl. sankryžos pertvarkymas į šviesoforinę </t>
    </r>
  </si>
  <si>
    <t>IED  Statybos ir infrastruktūros plėtros skyrius</t>
  </si>
  <si>
    <t>Kombinuotų kelionių jungčių (PARK&amp;RIDE) įrengimas (šiaurinėje miesto dalyje)</t>
  </si>
  <si>
    <t>Viešojo transporto (autobusų ir maršrutinių taksi) integravimo sistemos įrangos įsigijimas ir atnaujinimas</t>
  </si>
  <si>
    <t>Baltijos pr. ir Šilutės pl. žiedinės sankryžos rekonstravimas</t>
  </si>
  <si>
    <t>- nuostolių, patirtų vežant keleivius vietinio reguliaraus susisiekimo autobusų maršrutais renginių metu, kompensavimas</t>
  </si>
  <si>
    <t>Statybininkų prospekto tęsinio tiesimas nuo Šilutės pl. per LEZ teritoriją iki 141 kelio: II etapas – Lypkių gatvės ruožo nuo Šilutės plento tiesimas</t>
  </si>
  <si>
    <t>Apšviesta pėsčiųjų perėjų, vnt</t>
  </si>
  <si>
    <t xml:space="preserve">Privažiuojamojo kelio prie pastato Debreceno g. 48  įrengimas ir pastato aplinkos sutvarkymas </t>
  </si>
  <si>
    <t>Suteikta gatvių dangų, konstruktyvo ir betoninių gaminių kontrolinių bandymų paslaugų. Užbaigtumas, proc.</t>
  </si>
  <si>
    <t>Eksploatuojama bilietų automatų, vnt.</t>
  </si>
  <si>
    <t xml:space="preserve">Parengtas naujo tilto su pakeliamu mechanizmu statybos techninis projektas, vnt. </t>
  </si>
  <si>
    <t>Kompensuota bilietų moksleiviams, tūkst. vnt.</t>
  </si>
  <si>
    <t>Kompensuota bilietų profesinių mokyklų moksleiviams, tūkst. vnt.</t>
  </si>
  <si>
    <t>Parengtas techninis projektas ir detaliojo plano korekcija, vnt.</t>
  </si>
  <si>
    <t>Atlikta gatvės (1374 m ) rekonstravimo darbų. Užbaigtumas, proc.</t>
  </si>
  <si>
    <t>Įstaigų, kurių kiemuose atlikta asfalto dangos remonto darbų, skaičius</t>
  </si>
  <si>
    <r>
      <rPr>
        <b/>
        <sz val="10"/>
        <rFont val="Times New Roman"/>
        <family val="1"/>
        <charset val="186"/>
      </rPr>
      <t xml:space="preserve">I etapas. </t>
    </r>
    <r>
      <rPr>
        <sz val="10"/>
        <rFont val="Times New Roman"/>
        <family val="1"/>
        <charset val="186"/>
      </rPr>
      <t>Tilžės g. nuo Šilutės pl. iki geležinkelio pervažos rekonstravimas</t>
    </r>
  </si>
  <si>
    <t xml:space="preserve">Klaipėdos miesto gatvių pėsčiųjų perėjų kryptinis apšvietimas </t>
  </si>
  <si>
    <t>Parengtas II etapo techninis projektas (Klaipėdos g., Virkučių g., Slengių g., Lietaus g., Vaivorykštės g., Griaustinio g. ir Arimų g.), vnt.</t>
  </si>
  <si>
    <t>Maršruto „Klaipėdos autobusų stotis–Palangos oro uostas“ kursavimas</t>
  </si>
  <si>
    <t>Kompensuota nuostolingų maršrutų, vnt.</t>
  </si>
  <si>
    <r>
      <t xml:space="preserve">Europos Sąjungos paramos lėšos, kurios įtrauktos į Savivaldybės biudžetą </t>
    </r>
    <r>
      <rPr>
        <b/>
        <sz val="10"/>
        <rFont val="Times New Roman"/>
        <family val="1"/>
        <charset val="186"/>
      </rPr>
      <t>SB(ES)</t>
    </r>
  </si>
  <si>
    <t>Elektromobilių įkrovimo stotelių įrengimas  Klaipėdos mieste</t>
  </si>
  <si>
    <t xml:space="preserve">Nuostolių kompensacijų mokėjimas: </t>
  </si>
  <si>
    <t>Parengta galimybių studija, vnt.</t>
  </si>
  <si>
    <t>Atlikta gatvės tiesimo darbų. Užbaigtumas, proc.</t>
  </si>
  <si>
    <t>2.1.2.2.</t>
  </si>
  <si>
    <t>IED Projektų skyrius</t>
  </si>
  <si>
    <r>
      <t xml:space="preserve">Programų lėšų likučių lėšos </t>
    </r>
    <r>
      <rPr>
        <b/>
        <sz val="10"/>
        <rFont val="Times New Roman"/>
        <family val="1"/>
        <charset val="186"/>
      </rPr>
      <t xml:space="preserve">SB(L) </t>
    </r>
  </si>
  <si>
    <t xml:space="preserve"> Atlikti kasmetinius miesto susisiekimo infrastruktūros objektų priežiūros ir įrengimo darbus</t>
  </si>
  <si>
    <t>Naujų ekologiškų viešojo transporto ir  alternatyvaus judėjimo projektų įgyvendinimas:</t>
  </si>
  <si>
    <t>Šermukšnių g.;</t>
  </si>
  <si>
    <t>2019 m.</t>
  </si>
  <si>
    <t>S. Šimkaus g.;</t>
  </si>
  <si>
    <t>Jurginų g.;</t>
  </si>
  <si>
    <t>Subsidijuojamų maršrutų skaičius:</t>
  </si>
  <si>
    <t>Atliktas gatvių – Akmenų g. (405 m), Vėjo g. (1373 m), Smėlio g. (960 m) ir Debesų g. (890 m) rekonstravimas. Užbaigtumas, proc.</t>
  </si>
  <si>
    <t>Atliktas gatvių –  Klaipėdos g. (500 m) ir Virkučių g. (1004 m) rekonstravimas. Užbaigtumas, proc.</t>
  </si>
  <si>
    <t>Atlikta gatvės (600 m) rekonstravimo darbų.
Užbaigtumas, proc.</t>
  </si>
  <si>
    <t>Atlikta žiedinės sankryžos rekonstravimo darbų. Užbaigtumas, proc.</t>
  </si>
  <si>
    <t>Atlikta Pamario g. (4400 m) rekonstravimo darbų (II-IV etapai). Užbaigtumas, proc.</t>
  </si>
  <si>
    <t>Atlikta prospekto atkarpos rekonstravimo darbų.  Užbaigtumas, proc.</t>
  </si>
  <si>
    <t>08</t>
  </si>
  <si>
    <t>Elektra varomo viešojo transporto naujų galimybių plėtra (DEPO), ELENA</t>
  </si>
  <si>
    <t>Įrengta elektromobilių įkrovimo prieigų, vnt.</t>
  </si>
  <si>
    <t>MŪD  Transporto sk.</t>
  </si>
  <si>
    <t>Įdiegta dviračių saugojimo (angl. bike-storing) sistema, vnt.</t>
  </si>
  <si>
    <t>Lengvųjų automobilių taksi  ženklinimo  sprendinių projekto parengimas</t>
  </si>
  <si>
    <t>Parengtas ženklinimo sprendinių projektas, vnt.</t>
  </si>
  <si>
    <t>Transporto skyrius</t>
  </si>
  <si>
    <t>Įrengta elektros įvadų švieslenčių įrengimui, vnt.</t>
  </si>
  <si>
    <t>Tauralaukio gyvenvietės gatvių rekonstravimas</t>
  </si>
  <si>
    <t xml:space="preserve">Jūrininkų prospekto atkarpos nuo Šilutės pl. iki Minijos g. rekonstrukcija </t>
  </si>
  <si>
    <t xml:space="preserve">Naujo įvažiuojamojo kelio (Priešpilio g.) į piliavietę ir Kruizinių laivų terminalą tiesimas </t>
  </si>
  <si>
    <t xml:space="preserve">Dubliuojančios gatvės nuo Šiltnamių g. iki Klaipėdos g. su pėsčiųjų ir dviračių taku ir įvažomis į Liepojos g. įrengimas                          </t>
  </si>
  <si>
    <t xml:space="preserve">Joniškės g. rekonstravimas (II etapas – nuo Klemiškės g. iki Liepų g., Šienpjovių g.) </t>
  </si>
  <si>
    <t>Automobilių stovėjimo aikštelės teritorijoje  Bangų g., Klaipėdoje, įrengimas</t>
  </si>
  <si>
    <t xml:space="preserve">Sodų bendrija „Vaiteliai“–„Rasa“ kursavimas </t>
  </si>
  <si>
    <t xml:space="preserve">Atlikta gatvės rekonstravimo darbų. Užbaigtumas, proc.
</t>
  </si>
  <si>
    <t>Parengtas (II etapo) techninis projektas, vnt.</t>
  </si>
  <si>
    <t>Įsigyta naujų ekologiškų autobusų, vnt.</t>
  </si>
  <si>
    <t>Atlikta teritorijos buitinių nuotekų remonto darbų. Užbaigtumas, proc.</t>
  </si>
  <si>
    <t>Klaipėdos miestui priklausančių elektromobilių įkrovimo stotelių eksploatavimas ir priežiūra</t>
  </si>
  <si>
    <t>Senamiesčio grindinio atnaujinimas ir universalaus dizaino pritaikymas</t>
  </si>
  <si>
    <t>Įrengta neregių vedimo dangos autobusų stotelėse, vnt</t>
  </si>
  <si>
    <t>SB(ES)</t>
  </si>
  <si>
    <t>Eksploatuojama elektromobilių įkrovimo stotelių, vnt.</t>
  </si>
  <si>
    <t>Atliktas poveikio aplinkai vertinimo dokumentas, vnt.</t>
  </si>
  <si>
    <t>I, P2</t>
  </si>
  <si>
    <t>P2</t>
  </si>
  <si>
    <r>
      <t xml:space="preserve">P2.1.2.5,  </t>
    </r>
    <r>
      <rPr>
        <b/>
        <sz val="10"/>
        <rFont val="Times New Roman"/>
        <family val="1"/>
        <charset val="186"/>
      </rPr>
      <t>P2</t>
    </r>
  </si>
  <si>
    <r>
      <t xml:space="preserve">P2.1.2.7-8, </t>
    </r>
    <r>
      <rPr>
        <b/>
        <sz val="9"/>
        <rFont val="Times New Roman"/>
        <family val="1"/>
        <charset val="186"/>
      </rPr>
      <t>P2</t>
    </r>
  </si>
  <si>
    <r>
      <t xml:space="preserve">P2.1.2.10, </t>
    </r>
    <r>
      <rPr>
        <b/>
        <sz val="10"/>
        <rFont val="Times New Roman"/>
        <family val="1"/>
        <charset val="186"/>
      </rPr>
      <t>P2</t>
    </r>
  </si>
  <si>
    <t xml:space="preserve">Šalia Klaipėdos Simono Dacho progimnazijos esančio Jūrininkų tako gatvės prailginimas </t>
  </si>
  <si>
    <t>Naujo tilto su pakeliamu mechanizmu per Danę statyba ir prieigų sutvarkymas</t>
  </si>
  <si>
    <t>Žvejybos produktų iškrovimo vietos prie jūros Klaipėdos miesto teritorijoje įrengimas</t>
  </si>
  <si>
    <t>8</t>
  </si>
  <si>
    <t>Įrengta (I etapo) stotelių su įvažomis, vnt.</t>
  </si>
  <si>
    <r>
      <t xml:space="preserve">Valstybės biudžeto specialiosios tikslinės dotacijos lėšos </t>
    </r>
    <r>
      <rPr>
        <b/>
        <sz val="10"/>
        <rFont val="Times New Roman"/>
        <family val="1"/>
        <charset val="186"/>
      </rPr>
      <t>SB(VB)</t>
    </r>
  </si>
  <si>
    <t>Maršrutas į LEZ teritoriją</t>
  </si>
  <si>
    <t>Naktinis maršrutas</t>
  </si>
  <si>
    <t>Integruota autobusų ir maršrutinių taksi, vnt.</t>
  </si>
  <si>
    <t>Išmokėta už 2018 m. gautą autobusų integracijos įrangą ir sistemą. Užbaigtumas, proc.</t>
  </si>
  <si>
    <t>Rekonstruotas šviesoforas (Tilžės g. ir Sausio 15-osios g. sankryžoje), vnt.</t>
  </si>
  <si>
    <t>Gedminų g.;</t>
  </si>
  <si>
    <t>Smiltelės g. (atkarpa nuo Taikos pr. iki Minijos g.);</t>
  </si>
  <si>
    <t>Vytauto g. (atkarpa nuo S. Šimkaus g. iki Puodžių g.);</t>
  </si>
  <si>
    <t>Herkaus Manto g. (labiausiai pažeistos atkarpos, įvažos);</t>
  </si>
  <si>
    <t>Šilutės pl. (labiausiai pažeistos atkarpos, įvažos);</t>
  </si>
  <si>
    <t>Atlikta kelio atnaujinimo darbų. Užbaigtumas, proc.</t>
  </si>
  <si>
    <t>Įvažiavimo kelio į Taikos pr. 101;</t>
  </si>
  <si>
    <t>Įvažiavimo kelio ir šalia esančio skvero į Taikos pr. 109 ;</t>
  </si>
  <si>
    <t>Įvažiavimo kelio  į Debreceno g. 61</t>
  </si>
  <si>
    <t>Įvažiavimo kelių atnaujinimas:</t>
  </si>
  <si>
    <t>Prižiūrėta tiltų ir viadukų, vnt.</t>
  </si>
  <si>
    <t>Pėsčiųjų ir dviračių takų, šaligatvių (su dviračių takais) remonto bei įrengimo darbai</t>
  </si>
  <si>
    <t>Viešojo transporto infrastruktūros gerinimas:</t>
  </si>
  <si>
    <t>Keleivinio transporto stotelių su įvažomis Klaipėdos miesto gatvėse projektavimas ir įrengimas</t>
  </si>
  <si>
    <t>Įrengtas įvažos pratęsimas, vnt.</t>
  </si>
  <si>
    <r>
      <t>Įvažos pratęsimo autobusų stotelėje „Naujasis turgus“ įrengimas (</t>
    </r>
    <r>
      <rPr>
        <i/>
        <sz val="10"/>
        <rFont val="Times New Roman"/>
        <family val="1"/>
        <charset val="186"/>
      </rPr>
      <t>kryptis į pietinę miesto dalį</t>
    </r>
    <r>
      <rPr>
        <sz val="10"/>
        <rFont val="Times New Roman"/>
        <family val="1"/>
        <charset val="186"/>
      </rPr>
      <t xml:space="preserve">)  </t>
    </r>
  </si>
  <si>
    <t xml:space="preserve">Neeksploatuojamų požeminių perėjų Šilutės pl. kapitalinis remontas </t>
  </si>
  <si>
    <t xml:space="preserve"> Miesto tvarkymo skyrius</t>
  </si>
  <si>
    <t>Tilžės g. nuo Šilutės pl. iki geležinkelio pervažos rekonstravimas, pertvarkant žiedinę Mokyklos g. ir Šilutės pl. sankryžą</t>
  </si>
  <si>
    <t>Šilutės plento ruožo nuo Tilžės g. iki geležinkelio pervažos (iki Kauno g.) rekonstravimas</t>
  </si>
  <si>
    <t>1,3</t>
  </si>
  <si>
    <t>1,8</t>
  </si>
  <si>
    <t>Suremontuota asfaltbetonio dangos duobių kiemuose, ha</t>
  </si>
  <si>
    <t>Atnaujinta šaligatvių miesto gatvėse, ha</t>
  </si>
  <si>
    <t>0,15</t>
  </si>
  <si>
    <t>Suremontuota gatvių akmens grindinio dangos  senamiesčio gatvėse, ha</t>
  </si>
  <si>
    <t>4,5</t>
  </si>
  <si>
    <t>Suremontuota šaligatvių (su dviračių takais), ha</t>
  </si>
  <si>
    <t>Atnaujinta pėsčiųjų takų ir laiptų prie Kultūros centro „Žvejų rūmai“, ha</t>
  </si>
  <si>
    <t>Atnaujinta įvažą ir automobilių stovėjimo  aikštelė Vilniaus Dailės akademijos Klaipėdos fakulteto teritorijoje, ha</t>
  </si>
  <si>
    <t>Įrengta kintamos informacijos ženklų Lideikio g. Užbaigtumas, proc.</t>
  </si>
  <si>
    <t>Atnaujinta dekoratyvinių kelio ženklų stovų, vnt.</t>
  </si>
  <si>
    <t>Nuostolingų maršrutų subsidijavimas priemiesčio ir miesto maršrutus aptarnaujantiems vežėjams</t>
  </si>
  <si>
    <t>S. Daukanto gatvės rekonstravimas nuo H. Manto iki Naujojo Uosto g.</t>
  </si>
  <si>
    <t>Automatinės eismo priežiūros prietaisų eksploatacija</t>
  </si>
  <si>
    <r>
      <t xml:space="preserve">Kelių priežiūros ir plėtros programos lėšos įtrauktos į savivaldybės biudžetą </t>
    </r>
    <r>
      <rPr>
        <b/>
        <sz val="10"/>
        <rFont val="Times New Roman"/>
        <family val="1"/>
        <charset val="186"/>
      </rPr>
      <t>SB(KPP)</t>
    </r>
  </si>
  <si>
    <r>
      <t xml:space="preserve">Planuojamos kelių priežiūros ir plėtros programos lėšos </t>
    </r>
    <r>
      <rPr>
        <b/>
        <sz val="10"/>
        <rFont val="Times New Roman"/>
        <family val="1"/>
        <charset val="186"/>
      </rPr>
      <t>SB(KPP)</t>
    </r>
  </si>
  <si>
    <t>I, P2, P6</t>
  </si>
  <si>
    <t xml:space="preserve">Renginių, kurių metu keleiviams bus taikomos lengvatos, vnt. </t>
  </si>
  <si>
    <t>09</t>
  </si>
  <si>
    <t xml:space="preserve"> </t>
  </si>
  <si>
    <t xml:space="preserve">PATVIRTINTA
Klaipėdos miesto savivaldybės administracijos direktoriaus </t>
  </si>
  <si>
    <r>
      <t>2019 M. KLAIPĖDOS MIESTO SAVIVALDYBĖS ADMINISTRACIJOS</t>
    </r>
    <r>
      <rPr>
        <b/>
        <sz val="11"/>
        <rFont val="Times New Roman"/>
        <family val="1"/>
        <charset val="186"/>
      </rPr>
      <t xml:space="preserve">          </t>
    </r>
  </si>
  <si>
    <t>2019-ųjų metų asignavimų planas*</t>
  </si>
  <si>
    <t>Parengtas S. Nėries gatvės šaligatvių kompleksiško atnaujinimo projektas</t>
  </si>
  <si>
    <t>_________________________________</t>
  </si>
  <si>
    <t>Kompensuota bilietų pradinių klasių moksleiviams, tūkst. vnt.</t>
  </si>
  <si>
    <t>FTD Turto skyrius</t>
  </si>
  <si>
    <t>Padidintas UAB „Klaipėdos autobusų parkas“ įstatinis kapitalas, proc.</t>
  </si>
  <si>
    <t>0,66</t>
  </si>
  <si>
    <t>1,1</t>
  </si>
  <si>
    <t xml:space="preserve">2019 m. kovo 4 d. įsakymu Nr. AD1-399     </t>
  </si>
  <si>
    <t>URBACT III projekto „Gyvos gatvės“ įgyvendinimas</t>
  </si>
  <si>
    <t>Darnaus judumo planavimas: bendradarbiavimas bei ryšiai urbanistinėje sistemoje, SUMP- PLUS</t>
  </si>
  <si>
    <t>Įgyvendintas projekto I etapas, vnt.</t>
  </si>
  <si>
    <t>Įgyvendintas projekto II etapas, vnt.</t>
  </si>
  <si>
    <t>Įgyvendintas projektas, vnt.</t>
  </si>
  <si>
    <t>Atnaujinta senamiesčio dangų pritaikant neįgaliesiems, ha</t>
  </si>
  <si>
    <t>0,13</t>
  </si>
  <si>
    <t>Gatvių tiesimas ir  rekonstravimas:</t>
  </si>
  <si>
    <t>50</t>
  </si>
  <si>
    <t>Atliktas gatvių – Slengių g., Lietaus g., Vaivorykštės g., Griaustinio g. ,Arimų g., Vėjo g. (II dalies), Žvaigždžių g. rekonstravimas. Užbaigtumas, proc.</t>
  </si>
  <si>
    <t>P6</t>
  </si>
  <si>
    <t>Atlikta sankryžos rekonstravimo darbų. Užbaigtumas, proc.</t>
  </si>
  <si>
    <t>LRVB</t>
  </si>
  <si>
    <t>KPP(VIP)</t>
  </si>
  <si>
    <t>Senamiesčio gatvės</t>
  </si>
  <si>
    <t xml:space="preserve">Parengtas techninis projektas (2019 m. - Žvejų g., Teatro g., Sukilėlių g., Daržų g., Aukštoji g., Didžioji Vandens g., Vežėjų g., 2020 m. - Tomo ir Pylimo g.), vnt. </t>
  </si>
  <si>
    <t>Atlikta senamiesčio gatvių atnaujinimo darbų. Užbaigtumas, proc.</t>
  </si>
  <si>
    <t>Naujas tiltas ir gatvių jungtys</t>
  </si>
  <si>
    <t>Atlikta naujo tilto statybos ir Bastiono gatvės (I etapo) rekonstravimo darbų. Užbaigtumas, proc.</t>
  </si>
  <si>
    <t xml:space="preserve">Parengtas techninis projektas (ruožas nuo Atgimimo aikštės iki Laivų skersgatvio), vnt. </t>
  </si>
  <si>
    <t>Parengtas  techninis projektas (ruožas nuo Laivų skersgatvio iki Artojų g.), vnt.</t>
  </si>
  <si>
    <t>10</t>
  </si>
  <si>
    <t>11</t>
  </si>
  <si>
    <t>12</t>
  </si>
  <si>
    <t>Atlikta rekonstravimo darbų. Užbaigtumas, proc.</t>
  </si>
  <si>
    <t>13</t>
  </si>
  <si>
    <t>14</t>
  </si>
  <si>
    <t>15</t>
  </si>
  <si>
    <t>16</t>
  </si>
  <si>
    <t>Įrengtas naujas žvejų laivams skirtas slipas (aikštelė, skirta valtims nuleisti ir ištraukti iš vandens). Užbaigtumas, proc.</t>
  </si>
  <si>
    <t>17</t>
  </si>
  <si>
    <t>18</t>
  </si>
  <si>
    <t>Mėgėjų sodų teritorijoje savivaldybių institucijų valdomų kelių remontas</t>
  </si>
  <si>
    <t>19</t>
  </si>
  <si>
    <t>Medžiagų tyrimas ir kontroliniai bandymai, topografinių nuotraukų, išpildomųjų geodezinių nuotraukų įsigijimas, statinių projektų ekspertizių bei kitos inžinerinės paslaugos</t>
  </si>
  <si>
    <t>patirtų įgyvendinant ES Sanglaudos fondų finansuojamus ekologiškų viešojo transporto  priemonių įsigijimo projektus</t>
  </si>
  <si>
    <t>Ekologiškų viešojo transporto priemonių, kuriomis važiuojant patiriami nuostoliai, vnt.</t>
  </si>
  <si>
    <t>Maršrutas, kuriais važinės du elektra varomi autobusai</t>
  </si>
  <si>
    <t>UAB „Klaipėdos autobusų parkas“ įstatinio kapitalo didinimas įsigyjant du elektra varomus autobusus</t>
  </si>
  <si>
    <t xml:space="preserve">(Klaipėdos miesto savivaldybės administracijos direktoriaus                                     2019 m. ........................d. įsakymo Nr. ..................... redakcija)    </t>
  </si>
  <si>
    <t xml:space="preserve">Danės g. rekonstravimas (siekiant racionaliai suplanuoti jungtis su Bastionų g., nauju tiltu per Danės upę ir Artojų g.) </t>
  </si>
  <si>
    <t>patirtų vykdant keleivinio kelių transporto viešųjų paslaugų vežant keleivius vietinio (miesto) reguliaraus susisiekimo autobusų maršrutais</t>
  </si>
  <si>
    <t xml:space="preserve">Naujai įrengta šviesoforų (Baltijos prospekte atkarpoje tarp Šilutės pl. ir Taikos pr., Šilutės pl. prie AB „Klaipėdos energija“, Taikos pr. ties Žvejų rūmais), vnt., Tilžės g. ir Sausio 15-osios g. sankryžoje), </t>
  </si>
  <si>
    <t xml:space="preserve">Uostamiesčiai: darnaus judumo principų integravimas (PORT Cities: Integrating Sustainability, PORTIS) </t>
  </si>
  <si>
    <t xml:space="preserve">* Pagal Klaipėdos miesto savivaldybės tarybos 2019-07-25 sprendimą T2-248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</si>
</sst>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L_t_-;\-* #,##0.00\ _L_t_-;_-* &quot;-&quot;??\ _L_t_-;_-@_-"/>
    <numFmt numFmtId="165" formatCode="0.0"/>
    <numFmt numFmtId="166" formatCode="#,##0.0"/>
  </numFmts>
  <fonts count="22" x14ac:knownFonts="1">
    <font>
      <sz val="10"/>
      <name val="Arial"/>
      <charset val="186"/>
    </font>
    <font>
      <sz val="8"/>
      <name val="Times New Roman"/>
      <family val="1"/>
      <charset val="186"/>
    </font>
    <font>
      <sz val="10"/>
      <name val="Times New Roman"/>
      <family val="1"/>
      <charset val="186"/>
    </font>
    <font>
      <b/>
      <sz val="10"/>
      <name val="Times New Roman"/>
      <family val="1"/>
      <charset val="186"/>
    </font>
    <font>
      <b/>
      <sz val="8"/>
      <name val="Times New Roman"/>
      <family val="1"/>
      <charset val="186"/>
    </font>
    <font>
      <b/>
      <sz val="10"/>
      <name val="Times New Roman"/>
      <family val="1"/>
      <charset val="204"/>
    </font>
    <font>
      <sz val="9"/>
      <name val="Times New Roman"/>
      <family val="1"/>
      <charset val="186"/>
    </font>
    <font>
      <sz val="10"/>
      <name val="Arial"/>
      <family val="2"/>
      <charset val="186"/>
    </font>
    <font>
      <sz val="9"/>
      <color indexed="81"/>
      <name val="Tahoma"/>
      <family val="2"/>
      <charset val="186"/>
    </font>
    <font>
      <b/>
      <sz val="9"/>
      <color indexed="81"/>
      <name val="Tahoma"/>
      <family val="2"/>
      <charset val="186"/>
    </font>
    <font>
      <b/>
      <sz val="9"/>
      <name val="Times New Roman"/>
      <family val="1"/>
      <charset val="186"/>
    </font>
    <font>
      <sz val="7"/>
      <name val="Times New Roman"/>
      <family val="1"/>
      <charset val="186"/>
    </font>
    <font>
      <sz val="7"/>
      <name val="Arial"/>
      <family val="2"/>
      <charset val="186"/>
    </font>
    <font>
      <i/>
      <sz val="10"/>
      <name val="Times New Roman"/>
      <family val="1"/>
      <charset val="186"/>
    </font>
    <font>
      <sz val="11"/>
      <name val="Times New Roman"/>
      <family val="1"/>
      <charset val="186"/>
    </font>
    <font>
      <b/>
      <sz val="11"/>
      <name val="Times New Roman"/>
      <family val="1"/>
      <charset val="186"/>
    </font>
    <font>
      <b/>
      <i/>
      <sz val="10"/>
      <name val="Times New Roman"/>
      <family val="1"/>
      <charset val="186"/>
    </font>
    <font>
      <sz val="8"/>
      <color indexed="81"/>
      <name val="Tahoma"/>
      <family val="2"/>
      <charset val="186"/>
    </font>
    <font>
      <b/>
      <sz val="8"/>
      <color indexed="81"/>
      <name val="Tahoma"/>
      <family val="2"/>
      <charset val="186"/>
    </font>
    <font>
      <sz val="11"/>
      <name val="Arial"/>
      <family val="2"/>
      <charset val="186"/>
    </font>
    <font>
      <sz val="10"/>
      <name val="Times New Roman"/>
      <family val="1"/>
    </font>
    <font>
      <sz val="10"/>
      <name val="Calibri"/>
      <family val="2"/>
      <charset val="186"/>
      <scheme val="minor"/>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FF"/>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s>
  <cellStyleXfs count="3">
    <xf numFmtId="0" fontId="0" fillId="0" borderId="0"/>
    <xf numFmtId="164" fontId="7" fillId="0" borderId="0" applyFont="0" applyFill="0" applyBorder="0" applyAlignment="0" applyProtection="0"/>
    <xf numFmtId="0" fontId="7" fillId="0" borderId="0"/>
  </cellStyleXfs>
  <cellXfs count="735">
    <xf numFmtId="0" fontId="0" fillId="0" borderId="0" xfId="0"/>
    <xf numFmtId="0" fontId="2" fillId="0" borderId="0" xfId="0" applyFont="1" applyBorder="1" applyAlignment="1">
      <alignment vertical="top"/>
    </xf>
    <xf numFmtId="0" fontId="2" fillId="0" borderId="0" xfId="0" applyFont="1" applyAlignment="1">
      <alignment vertical="top"/>
    </xf>
    <xf numFmtId="0" fontId="2" fillId="0" borderId="0" xfId="0" applyFont="1" applyAlignment="1">
      <alignment horizontal="center" vertical="top"/>
    </xf>
    <xf numFmtId="0" fontId="2" fillId="0" borderId="0" xfId="0" applyFont="1" applyFill="1" applyAlignment="1">
      <alignment vertical="top"/>
    </xf>
    <xf numFmtId="0" fontId="2" fillId="3" borderId="0" xfId="0" applyFont="1" applyFill="1" applyAlignment="1">
      <alignment vertical="top"/>
    </xf>
    <xf numFmtId="0" fontId="2" fillId="0" borderId="0" xfId="0" applyFont="1" applyAlignment="1">
      <alignment vertical="center"/>
    </xf>
    <xf numFmtId="164" fontId="2" fillId="0" borderId="0" xfId="1" applyFont="1" applyBorder="1" applyAlignment="1">
      <alignment vertical="top"/>
    </xf>
    <xf numFmtId="0" fontId="7" fillId="0" borderId="0" xfId="0" applyFont="1"/>
    <xf numFmtId="0" fontId="3" fillId="0" borderId="0" xfId="0" applyNumberFormat="1" applyFont="1" applyAlignment="1">
      <alignment vertical="top"/>
    </xf>
    <xf numFmtId="49" fontId="3" fillId="2" borderId="33" xfId="0" applyNumberFormat="1" applyFont="1" applyFill="1" applyBorder="1" applyAlignment="1">
      <alignment horizontal="center" vertical="top"/>
    </xf>
    <xf numFmtId="166" fontId="2" fillId="0" borderId="0" xfId="0" applyNumberFormat="1" applyFont="1" applyAlignment="1">
      <alignment vertical="top"/>
    </xf>
    <xf numFmtId="0" fontId="2" fillId="0" borderId="30" xfId="0" applyFont="1" applyBorder="1" applyAlignment="1">
      <alignment vertical="top"/>
    </xf>
    <xf numFmtId="0" fontId="2" fillId="0" borderId="30" xfId="0" applyFont="1" applyBorder="1" applyAlignment="1">
      <alignment vertical="center"/>
    </xf>
    <xf numFmtId="0" fontId="3" fillId="0" borderId="30" xfId="0" applyNumberFormat="1" applyFont="1" applyBorder="1" applyAlignment="1">
      <alignment vertical="top"/>
    </xf>
    <xf numFmtId="49" fontId="3" fillId="9" borderId="14" xfId="0" applyNumberFormat="1" applyFont="1" applyFill="1" applyBorder="1" applyAlignment="1">
      <alignment horizontal="center" vertical="top" wrapText="1"/>
    </xf>
    <xf numFmtId="0" fontId="2" fillId="7" borderId="27" xfId="0" applyFont="1" applyFill="1" applyBorder="1" applyAlignment="1">
      <alignment vertical="top" wrapText="1"/>
    </xf>
    <xf numFmtId="3" fontId="2" fillId="7" borderId="25" xfId="0" applyNumberFormat="1" applyFont="1" applyFill="1" applyBorder="1" applyAlignment="1">
      <alignment horizontal="center" vertical="top"/>
    </xf>
    <xf numFmtId="0" fontId="2" fillId="0" borderId="58" xfId="0" applyFont="1" applyBorder="1" applyAlignment="1">
      <alignment vertical="top"/>
    </xf>
    <xf numFmtId="3" fontId="2" fillId="7" borderId="79" xfId="0" applyNumberFormat="1" applyFont="1" applyFill="1" applyBorder="1" applyAlignment="1">
      <alignment horizontal="center" vertical="top"/>
    </xf>
    <xf numFmtId="0" fontId="2" fillId="7" borderId="77" xfId="0" applyFont="1" applyFill="1" applyBorder="1" applyAlignment="1">
      <alignment horizontal="left" vertical="top" wrapText="1"/>
    </xf>
    <xf numFmtId="3" fontId="2" fillId="7" borderId="25" xfId="0" applyNumberFormat="1" applyFont="1" applyFill="1" applyBorder="1" applyAlignment="1">
      <alignment horizontal="center" vertical="top" wrapText="1"/>
    </xf>
    <xf numFmtId="166" fontId="2" fillId="0" borderId="16" xfId="0" applyNumberFormat="1" applyFont="1" applyFill="1" applyBorder="1" applyAlignment="1">
      <alignment horizontal="center" vertical="top"/>
    </xf>
    <xf numFmtId="3" fontId="2" fillId="0" borderId="0" xfId="0" applyNumberFormat="1" applyFont="1" applyBorder="1" applyAlignment="1">
      <alignment vertical="top"/>
    </xf>
    <xf numFmtId="166" fontId="2" fillId="7" borderId="16" xfId="0" applyNumberFormat="1" applyFont="1" applyFill="1" applyBorder="1" applyAlignment="1">
      <alignment horizontal="center" vertical="top"/>
    </xf>
    <xf numFmtId="166" fontId="2" fillId="7" borderId="25" xfId="0" applyNumberFormat="1" applyFont="1" applyFill="1" applyBorder="1" applyAlignment="1">
      <alignment horizontal="center" vertical="top"/>
    </xf>
    <xf numFmtId="0" fontId="2" fillId="7" borderId="58" xfId="0" applyFont="1" applyFill="1" applyBorder="1" applyAlignment="1">
      <alignment horizontal="center" vertical="top"/>
    </xf>
    <xf numFmtId="0" fontId="2" fillId="7" borderId="32" xfId="0" applyFont="1" applyFill="1" applyBorder="1" applyAlignment="1">
      <alignment horizontal="center" vertical="top"/>
    </xf>
    <xf numFmtId="166" fontId="2" fillId="0" borderId="0" xfId="0" applyNumberFormat="1" applyFont="1" applyBorder="1" applyAlignment="1">
      <alignment vertical="top"/>
    </xf>
    <xf numFmtId="166" fontId="2" fillId="7" borderId="21" xfId="0" applyNumberFormat="1" applyFont="1" applyFill="1" applyBorder="1" applyAlignment="1">
      <alignment vertical="top"/>
    </xf>
    <xf numFmtId="166" fontId="2" fillId="0" borderId="21" xfId="0" applyNumberFormat="1" applyFont="1" applyBorder="1" applyAlignment="1">
      <alignment horizontal="center" vertical="top"/>
    </xf>
    <xf numFmtId="166" fontId="2" fillId="0" borderId="4" xfId="0" applyNumberFormat="1" applyFont="1" applyFill="1" applyBorder="1" applyAlignment="1">
      <alignment horizontal="center" vertical="top"/>
    </xf>
    <xf numFmtId="166" fontId="2" fillId="7" borderId="4" xfId="0" applyNumberFormat="1" applyFont="1" applyFill="1" applyBorder="1" applyAlignment="1">
      <alignment horizontal="center" vertical="top"/>
    </xf>
    <xf numFmtId="166" fontId="2" fillId="7" borderId="4" xfId="0" applyNumberFormat="1" applyFont="1" applyFill="1" applyBorder="1" applyAlignment="1">
      <alignment horizontal="center" vertical="top" wrapText="1"/>
    </xf>
    <xf numFmtId="166" fontId="2" fillId="7" borderId="81" xfId="0" applyNumberFormat="1" applyFont="1" applyFill="1" applyBorder="1" applyAlignment="1">
      <alignment horizontal="center" vertical="top"/>
    </xf>
    <xf numFmtId="166" fontId="3" fillId="9" borderId="66" xfId="0" applyNumberFormat="1" applyFont="1" applyFill="1" applyBorder="1" applyAlignment="1">
      <alignment horizontal="center" vertical="top"/>
    </xf>
    <xf numFmtId="166" fontId="2" fillId="0" borderId="14" xfId="0" applyNumberFormat="1" applyFont="1" applyFill="1" applyBorder="1" applyAlignment="1">
      <alignment horizontal="left" vertical="top" wrapText="1"/>
    </xf>
    <xf numFmtId="166" fontId="2" fillId="3" borderId="62" xfId="0" applyNumberFormat="1" applyFont="1" applyFill="1" applyBorder="1" applyAlignment="1">
      <alignment horizontal="center" vertical="top"/>
    </xf>
    <xf numFmtId="166" fontId="2" fillId="3" borderId="21" xfId="0" applyNumberFormat="1" applyFont="1" applyFill="1" applyBorder="1" applyAlignment="1">
      <alignment horizontal="center" vertical="top"/>
    </xf>
    <xf numFmtId="166" fontId="2" fillId="7" borderId="89" xfId="0" applyNumberFormat="1" applyFont="1" applyFill="1" applyBorder="1" applyAlignment="1">
      <alignment horizontal="center" vertical="top"/>
    </xf>
    <xf numFmtId="166" fontId="2" fillId="7" borderId="8" xfId="0" applyNumberFormat="1" applyFont="1" applyFill="1" applyBorder="1" applyAlignment="1">
      <alignment horizontal="right" vertical="top"/>
    </xf>
    <xf numFmtId="166" fontId="3" fillId="9" borderId="49" xfId="0" applyNumberFormat="1" applyFont="1" applyFill="1" applyBorder="1" applyAlignment="1">
      <alignment horizontal="center" vertical="top"/>
    </xf>
    <xf numFmtId="166" fontId="3" fillId="2" borderId="2" xfId="0" applyNumberFormat="1" applyFont="1" applyFill="1" applyBorder="1" applyAlignment="1">
      <alignment horizontal="center" vertical="top"/>
    </xf>
    <xf numFmtId="166" fontId="2" fillId="7" borderId="62" xfId="0" applyNumberFormat="1" applyFont="1" applyFill="1" applyBorder="1" applyAlignment="1">
      <alignment horizontal="center" vertical="top"/>
    </xf>
    <xf numFmtId="166" fontId="2" fillId="0" borderId="62" xfId="0" applyNumberFormat="1" applyFont="1" applyBorder="1" applyAlignment="1">
      <alignment vertical="top"/>
    </xf>
    <xf numFmtId="166" fontId="2" fillId="0" borderId="32" xfId="0" applyNumberFormat="1" applyFont="1" applyFill="1" applyBorder="1" applyAlignment="1">
      <alignment horizontal="center" vertical="top"/>
    </xf>
    <xf numFmtId="166" fontId="2" fillId="7" borderId="32" xfId="0" applyNumberFormat="1" applyFont="1" applyFill="1" applyBorder="1" applyAlignment="1">
      <alignment horizontal="center" vertical="top"/>
    </xf>
    <xf numFmtId="166" fontId="2" fillId="7" borderId="77" xfId="0" applyNumberFormat="1" applyFont="1" applyFill="1" applyBorder="1" applyAlignment="1">
      <alignment horizontal="left" vertical="top" wrapText="1"/>
    </xf>
    <xf numFmtId="166" fontId="2" fillId="7" borderId="58" xfId="0" applyNumberFormat="1" applyFont="1" applyFill="1" applyBorder="1" applyAlignment="1">
      <alignment horizontal="center" vertical="top"/>
    </xf>
    <xf numFmtId="166" fontId="2" fillId="7" borderId="45" xfId="0" applyNumberFormat="1" applyFont="1" applyFill="1" applyBorder="1" applyAlignment="1">
      <alignment horizontal="center" vertical="top"/>
    </xf>
    <xf numFmtId="166" fontId="3" fillId="7" borderId="0" xfId="0" applyNumberFormat="1" applyFont="1" applyFill="1" applyBorder="1" applyAlignment="1">
      <alignment horizontal="center" vertical="top"/>
    </xf>
    <xf numFmtId="166" fontId="3" fillId="8" borderId="52" xfId="0" applyNumberFormat="1" applyFont="1" applyFill="1" applyBorder="1" applyAlignment="1">
      <alignment horizontal="center" vertical="top"/>
    </xf>
    <xf numFmtId="166" fontId="3" fillId="9" borderId="50" xfId="0" applyNumberFormat="1" applyFont="1" applyFill="1" applyBorder="1" applyAlignment="1">
      <alignment horizontal="center" vertical="top"/>
    </xf>
    <xf numFmtId="166" fontId="2" fillId="7" borderId="8" xfId="0" applyNumberFormat="1" applyFont="1" applyFill="1" applyBorder="1" applyAlignment="1">
      <alignment horizontal="center" vertical="top"/>
    </xf>
    <xf numFmtId="166" fontId="2" fillId="7" borderId="10" xfId="0" applyNumberFormat="1" applyFont="1" applyFill="1" applyBorder="1" applyAlignment="1">
      <alignment horizontal="left" vertical="top" wrapText="1"/>
    </xf>
    <xf numFmtId="166" fontId="3" fillId="7" borderId="9" xfId="0" applyNumberFormat="1" applyFont="1" applyFill="1" applyBorder="1" applyAlignment="1">
      <alignment vertical="top"/>
    </xf>
    <xf numFmtId="166" fontId="3" fillId="7" borderId="26" xfId="0" applyNumberFormat="1" applyFont="1" applyFill="1" applyBorder="1" applyAlignment="1">
      <alignment vertical="top"/>
    </xf>
    <xf numFmtId="166" fontId="3" fillId="7" borderId="30" xfId="0" applyNumberFormat="1" applyFont="1" applyFill="1" applyBorder="1" applyAlignment="1">
      <alignment horizontal="center" vertical="top"/>
    </xf>
    <xf numFmtId="166" fontId="2" fillId="0" borderId="36" xfId="0" applyNumberFormat="1" applyFont="1" applyFill="1" applyBorder="1" applyAlignment="1">
      <alignment horizontal="center" vertical="top"/>
    </xf>
    <xf numFmtId="166" fontId="3" fillId="7" borderId="11" xfId="0" applyNumberFormat="1" applyFont="1" applyFill="1" applyBorder="1" applyAlignment="1">
      <alignment horizontal="center" vertical="top"/>
    </xf>
    <xf numFmtId="166" fontId="2" fillId="0" borderId="37" xfId="0" applyNumberFormat="1" applyFont="1" applyFill="1" applyBorder="1" applyAlignment="1">
      <alignment horizontal="left" vertical="top" wrapText="1"/>
    </xf>
    <xf numFmtId="166" fontId="3" fillId="7" borderId="28" xfId="0" applyNumberFormat="1" applyFont="1" applyFill="1" applyBorder="1" applyAlignment="1">
      <alignment vertical="top"/>
    </xf>
    <xf numFmtId="166" fontId="3" fillId="5" borderId="49" xfId="0" applyNumberFormat="1" applyFont="1" applyFill="1" applyBorder="1" applyAlignment="1">
      <alignment horizontal="center" vertical="top"/>
    </xf>
    <xf numFmtId="166" fontId="2" fillId="0" borderId="0" xfId="0" applyNumberFormat="1" applyFont="1" applyFill="1" applyBorder="1" applyAlignment="1">
      <alignment horizontal="center" vertical="top"/>
    </xf>
    <xf numFmtId="166" fontId="6" fillId="7" borderId="12" xfId="0" applyNumberFormat="1" applyFont="1" applyFill="1" applyBorder="1" applyAlignment="1">
      <alignment horizontal="center" vertical="center" textRotation="90" wrapText="1"/>
    </xf>
    <xf numFmtId="166" fontId="10" fillId="7" borderId="23" xfId="0" applyNumberFormat="1" applyFont="1" applyFill="1" applyBorder="1" applyAlignment="1">
      <alignment horizontal="center" vertical="center" wrapText="1"/>
    </xf>
    <xf numFmtId="166" fontId="7" fillId="7" borderId="26" xfId="0" applyNumberFormat="1" applyFont="1" applyFill="1" applyBorder="1" applyAlignment="1">
      <alignment horizontal="center" vertical="center" textRotation="90" wrapText="1"/>
    </xf>
    <xf numFmtId="166" fontId="2" fillId="3" borderId="26" xfId="0" applyNumberFormat="1" applyFont="1" applyFill="1" applyBorder="1" applyAlignment="1">
      <alignment horizontal="center" vertical="top" wrapText="1"/>
    </xf>
    <xf numFmtId="166" fontId="3" fillId="7" borderId="12" xfId="0" applyNumberFormat="1" applyFont="1" applyFill="1" applyBorder="1" applyAlignment="1">
      <alignment vertical="top" wrapText="1"/>
    </xf>
    <xf numFmtId="166" fontId="2" fillId="7" borderId="44" xfId="0" applyNumberFormat="1" applyFont="1" applyFill="1" applyBorder="1" applyAlignment="1">
      <alignment horizontal="center" vertical="top" wrapText="1"/>
    </xf>
    <xf numFmtId="166" fontId="2" fillId="7" borderId="58" xfId="0" applyNumberFormat="1" applyFont="1" applyFill="1" applyBorder="1" applyAlignment="1">
      <alignment horizontal="center" vertical="top" wrapText="1"/>
    </xf>
    <xf numFmtId="166" fontId="2" fillId="7" borderId="11" xfId="0" applyNumberFormat="1" applyFont="1" applyFill="1" applyBorder="1" applyAlignment="1">
      <alignment horizontal="center" vertical="center" textRotation="90" wrapText="1"/>
    </xf>
    <xf numFmtId="166" fontId="2" fillId="7" borderId="34" xfId="0" applyNumberFormat="1" applyFont="1" applyFill="1" applyBorder="1" applyAlignment="1">
      <alignment horizontal="center" vertical="top"/>
    </xf>
    <xf numFmtId="166" fontId="2" fillId="7" borderId="5" xfId="0" applyNumberFormat="1" applyFont="1" applyFill="1" applyBorder="1" applyAlignment="1">
      <alignment horizontal="center" vertical="top"/>
    </xf>
    <xf numFmtId="166" fontId="2" fillId="7" borderId="27" xfId="0" applyNumberFormat="1" applyFont="1" applyFill="1" applyBorder="1" applyAlignment="1">
      <alignment horizontal="center" vertical="top"/>
    </xf>
    <xf numFmtId="166" fontId="2" fillId="7" borderId="10" xfId="0" applyNumberFormat="1" applyFont="1" applyFill="1" applyBorder="1" applyAlignment="1">
      <alignment horizontal="center" vertical="top"/>
    </xf>
    <xf numFmtId="166" fontId="2" fillId="7" borderId="73" xfId="0" applyNumberFormat="1" applyFont="1" applyFill="1" applyBorder="1" applyAlignment="1">
      <alignment horizontal="center" vertical="top"/>
    </xf>
    <xf numFmtId="166" fontId="3" fillId="8" borderId="60" xfId="0" applyNumberFormat="1" applyFont="1" applyFill="1" applyBorder="1" applyAlignment="1">
      <alignment horizontal="center" vertical="top"/>
    </xf>
    <xf numFmtId="166" fontId="2" fillId="7" borderId="43" xfId="0" applyNumberFormat="1" applyFont="1" applyFill="1" applyBorder="1" applyAlignment="1">
      <alignment horizontal="center" vertical="center" textRotation="90" wrapText="1"/>
    </xf>
    <xf numFmtId="166" fontId="3" fillId="2" borderId="22" xfId="0" applyNumberFormat="1" applyFont="1" applyFill="1" applyBorder="1" applyAlignment="1">
      <alignment horizontal="center" vertical="top"/>
    </xf>
    <xf numFmtId="166" fontId="3" fillId="9" borderId="60" xfId="0" applyNumberFormat="1" applyFont="1" applyFill="1" applyBorder="1" applyAlignment="1">
      <alignment horizontal="center" vertical="top"/>
    </xf>
    <xf numFmtId="166" fontId="3" fillId="5" borderId="22" xfId="0" applyNumberFormat="1" applyFont="1" applyFill="1" applyBorder="1" applyAlignment="1">
      <alignment horizontal="center" vertical="top"/>
    </xf>
    <xf numFmtId="166" fontId="2" fillId="7" borderId="85" xfId="0" applyNumberFormat="1" applyFont="1" applyFill="1" applyBorder="1" applyAlignment="1">
      <alignment horizontal="center" vertical="top"/>
    </xf>
    <xf numFmtId="166" fontId="2" fillId="0" borderId="45" xfId="0" applyNumberFormat="1" applyFont="1" applyFill="1" applyBorder="1" applyAlignment="1">
      <alignment horizontal="center" vertical="top"/>
    </xf>
    <xf numFmtId="166" fontId="3" fillId="8" borderId="7" xfId="0" applyNumberFormat="1" applyFont="1" applyFill="1" applyBorder="1" applyAlignment="1">
      <alignment horizontal="center" vertical="top"/>
    </xf>
    <xf numFmtId="166" fontId="3" fillId="0" borderId="0" xfId="0" applyNumberFormat="1" applyFont="1" applyFill="1" applyBorder="1" applyAlignment="1">
      <alignment horizontal="center" vertical="top" wrapText="1"/>
    </xf>
    <xf numFmtId="0" fontId="2" fillId="0" borderId="58" xfId="0" applyFont="1" applyBorder="1" applyAlignment="1">
      <alignment horizontal="center" vertical="top"/>
    </xf>
    <xf numFmtId="166" fontId="3" fillId="8" borderId="59" xfId="0" applyNumberFormat="1" applyFont="1" applyFill="1" applyBorder="1" applyAlignment="1">
      <alignment horizontal="center" vertical="top"/>
    </xf>
    <xf numFmtId="166" fontId="3" fillId="8" borderId="30" xfId="0" applyNumberFormat="1" applyFont="1" applyFill="1" applyBorder="1" applyAlignment="1">
      <alignment horizontal="center" vertical="top"/>
    </xf>
    <xf numFmtId="166" fontId="2" fillId="7" borderId="36" xfId="0" applyNumberFormat="1" applyFont="1" applyFill="1" applyBorder="1" applyAlignment="1">
      <alignment horizontal="center" vertical="top"/>
    </xf>
    <xf numFmtId="166" fontId="2" fillId="7" borderId="11" xfId="0" applyNumberFormat="1" applyFont="1" applyFill="1" applyBorder="1" applyAlignment="1">
      <alignment horizontal="center" vertical="top"/>
    </xf>
    <xf numFmtId="166" fontId="2" fillId="0" borderId="6" xfId="0" applyNumberFormat="1" applyFont="1" applyFill="1" applyBorder="1" applyAlignment="1">
      <alignment horizontal="center" vertical="top"/>
    </xf>
    <xf numFmtId="3" fontId="2" fillId="7" borderId="91" xfId="0" applyNumberFormat="1" applyFont="1" applyFill="1" applyBorder="1" applyAlignment="1">
      <alignment horizontal="center" vertical="top"/>
    </xf>
    <xf numFmtId="166" fontId="3" fillId="8" borderId="66" xfId="0" applyNumberFormat="1" applyFont="1" applyFill="1" applyBorder="1" applyAlignment="1">
      <alignment horizontal="center" vertical="top"/>
    </xf>
    <xf numFmtId="3" fontId="6" fillId="7" borderId="16" xfId="0" applyNumberFormat="1" applyFont="1" applyFill="1" applyBorder="1" applyAlignment="1">
      <alignment horizontal="center" vertical="top" wrapText="1"/>
    </xf>
    <xf numFmtId="166" fontId="2" fillId="7" borderId="27" xfId="0" applyNumberFormat="1" applyFont="1" applyFill="1" applyBorder="1" applyAlignment="1">
      <alignment vertical="top" wrapText="1"/>
    </xf>
    <xf numFmtId="166" fontId="3" fillId="2" borderId="7" xfId="0" applyNumberFormat="1" applyFont="1" applyFill="1" applyBorder="1" applyAlignment="1">
      <alignment horizontal="center" vertical="top"/>
    </xf>
    <xf numFmtId="166" fontId="3" fillId="8" borderId="55" xfId="0" applyNumberFormat="1" applyFont="1" applyFill="1" applyBorder="1" applyAlignment="1">
      <alignment horizontal="center" vertical="top"/>
    </xf>
    <xf numFmtId="49" fontId="3" fillId="7" borderId="9" xfId="0" applyNumberFormat="1" applyFont="1" applyFill="1" applyBorder="1" applyAlignment="1">
      <alignment vertical="top"/>
    </xf>
    <xf numFmtId="166" fontId="3" fillId="7" borderId="44" xfId="0" applyNumberFormat="1" applyFont="1" applyFill="1" applyBorder="1" applyAlignment="1">
      <alignment vertical="top"/>
    </xf>
    <xf numFmtId="166" fontId="3" fillId="7" borderId="38" xfId="0" applyNumberFormat="1" applyFont="1" applyFill="1" applyBorder="1" applyAlignment="1">
      <alignment vertical="top" wrapText="1"/>
    </xf>
    <xf numFmtId="166" fontId="3" fillId="7" borderId="18" xfId="0" applyNumberFormat="1" applyFont="1" applyFill="1" applyBorder="1" applyAlignment="1">
      <alignment vertical="top"/>
    </xf>
    <xf numFmtId="166" fontId="2" fillId="7" borderId="24" xfId="0" applyNumberFormat="1" applyFont="1" applyFill="1" applyBorder="1" applyAlignment="1">
      <alignment horizontal="center" vertical="top"/>
    </xf>
    <xf numFmtId="166" fontId="2" fillId="7" borderId="73" xfId="0" applyNumberFormat="1" applyFont="1" applyFill="1" applyBorder="1" applyAlignment="1">
      <alignment vertical="top" wrapText="1"/>
    </xf>
    <xf numFmtId="166" fontId="2" fillId="0" borderId="13" xfId="0" applyNumberFormat="1" applyFont="1" applyBorder="1" applyAlignment="1">
      <alignment horizontal="center" vertical="top" wrapText="1"/>
    </xf>
    <xf numFmtId="166" fontId="2" fillId="7" borderId="78" xfId="0" applyNumberFormat="1" applyFont="1" applyFill="1" applyBorder="1" applyAlignment="1">
      <alignment vertical="top" wrapText="1"/>
    </xf>
    <xf numFmtId="166" fontId="2" fillId="7" borderId="28" xfId="0" applyNumberFormat="1" applyFont="1" applyFill="1" applyBorder="1" applyAlignment="1">
      <alignment vertical="top" wrapText="1"/>
    </xf>
    <xf numFmtId="166" fontId="2" fillId="7" borderId="3" xfId="0" applyNumberFormat="1" applyFont="1" applyFill="1" applyBorder="1" applyAlignment="1">
      <alignment vertical="top" wrapText="1"/>
    </xf>
    <xf numFmtId="166" fontId="2" fillId="7" borderId="71" xfId="0" applyNumberFormat="1" applyFont="1" applyFill="1" applyBorder="1" applyAlignment="1">
      <alignment horizontal="left" vertical="top" wrapText="1"/>
    </xf>
    <xf numFmtId="49" fontId="3" fillId="9" borderId="14" xfId="0" applyNumberFormat="1" applyFont="1" applyFill="1" applyBorder="1" applyAlignment="1">
      <alignment horizontal="center" vertical="top"/>
    </xf>
    <xf numFmtId="0" fontId="2" fillId="0" borderId="30" xfId="0" applyFont="1" applyBorder="1" applyAlignment="1">
      <alignment horizontal="center" vertical="top"/>
    </xf>
    <xf numFmtId="166" fontId="2" fillId="3" borderId="9" xfId="0" applyNumberFormat="1" applyFont="1" applyFill="1" applyBorder="1" applyAlignment="1">
      <alignment horizontal="center" vertical="center" textRotation="90" wrapText="1"/>
    </xf>
    <xf numFmtId="166" fontId="13" fillId="7" borderId="27" xfId="0" applyNumberFormat="1" applyFont="1" applyFill="1" applyBorder="1" applyAlignment="1">
      <alignment vertical="top" wrapText="1"/>
    </xf>
    <xf numFmtId="166" fontId="3" fillId="2" borderId="51" xfId="0" applyNumberFormat="1" applyFont="1" applyFill="1" applyBorder="1" applyAlignment="1">
      <alignment horizontal="center" vertical="top"/>
    </xf>
    <xf numFmtId="166" fontId="3" fillId="2" borderId="38" xfId="0" applyNumberFormat="1" applyFont="1" applyFill="1" applyBorder="1" applyAlignment="1">
      <alignment horizontal="center" vertical="top"/>
    </xf>
    <xf numFmtId="166" fontId="3" fillId="2" borderId="68" xfId="0" applyNumberFormat="1" applyFont="1" applyFill="1" applyBorder="1" applyAlignment="1">
      <alignment horizontal="center" vertical="top"/>
    </xf>
    <xf numFmtId="166" fontId="3" fillId="8" borderId="53" xfId="0" applyNumberFormat="1" applyFont="1" applyFill="1" applyBorder="1" applyAlignment="1">
      <alignment horizontal="center" vertical="top"/>
    </xf>
    <xf numFmtId="166" fontId="2" fillId="8" borderId="21" xfId="0" applyNumberFormat="1" applyFont="1" applyFill="1" applyBorder="1" applyAlignment="1">
      <alignment horizontal="center" vertical="top"/>
    </xf>
    <xf numFmtId="166" fontId="3" fillId="5" borderId="21" xfId="0" applyNumberFormat="1" applyFont="1" applyFill="1" applyBorder="1" applyAlignment="1">
      <alignment horizontal="center" vertical="top"/>
    </xf>
    <xf numFmtId="166" fontId="3" fillId="4" borderId="60" xfId="0" applyNumberFormat="1" applyFont="1" applyFill="1" applyBorder="1" applyAlignment="1">
      <alignment horizontal="center" vertical="top"/>
    </xf>
    <xf numFmtId="49" fontId="2" fillId="7" borderId="18" xfId="0" applyNumberFormat="1" applyFont="1" applyFill="1" applyBorder="1" applyAlignment="1">
      <alignment horizontal="left" vertical="top" wrapText="1"/>
    </xf>
    <xf numFmtId="0" fontId="2" fillId="7" borderId="78" xfId="0" applyNumberFormat="1" applyFont="1" applyFill="1" applyBorder="1" applyAlignment="1">
      <alignment horizontal="left" vertical="top" wrapText="1"/>
    </xf>
    <xf numFmtId="166" fontId="2" fillId="7" borderId="82" xfId="0" applyNumberFormat="1" applyFont="1" applyFill="1" applyBorder="1" applyAlignment="1">
      <alignment horizontal="left" vertical="top" wrapText="1"/>
    </xf>
    <xf numFmtId="166" fontId="7" fillId="7" borderId="25" xfId="0" applyNumberFormat="1" applyFont="1" applyFill="1" applyBorder="1" applyAlignment="1">
      <alignment horizontal="center" vertical="center" wrapText="1"/>
    </xf>
    <xf numFmtId="166" fontId="7" fillId="7" borderId="16" xfId="0" applyNumberFormat="1" applyFont="1" applyFill="1" applyBorder="1" applyAlignment="1">
      <alignment horizontal="center" wrapText="1"/>
    </xf>
    <xf numFmtId="0" fontId="2" fillId="7" borderId="45" xfId="0" applyFont="1" applyFill="1" applyBorder="1" applyAlignment="1">
      <alignment horizontal="center" vertical="top"/>
    </xf>
    <xf numFmtId="166" fontId="6" fillId="0" borderId="16" xfId="0" applyNumberFormat="1" applyFont="1" applyFill="1" applyBorder="1" applyAlignment="1">
      <alignment horizontal="center" vertical="top" wrapText="1"/>
    </xf>
    <xf numFmtId="166" fontId="2" fillId="7" borderId="34" xfId="0" applyNumberFormat="1" applyFont="1" applyFill="1" applyBorder="1" applyAlignment="1">
      <alignment vertical="top"/>
    </xf>
    <xf numFmtId="166" fontId="2" fillId="7" borderId="19" xfId="0" applyNumberFormat="1" applyFont="1" applyFill="1" applyBorder="1" applyAlignment="1">
      <alignment vertical="top"/>
    </xf>
    <xf numFmtId="166" fontId="2" fillId="7" borderId="13" xfId="0" applyNumberFormat="1" applyFont="1" applyFill="1" applyBorder="1" applyAlignment="1">
      <alignment horizontal="center" vertical="top"/>
    </xf>
    <xf numFmtId="166" fontId="7" fillId="7" borderId="41" xfId="0" applyNumberFormat="1" applyFont="1" applyFill="1" applyBorder="1" applyAlignment="1">
      <alignment horizontal="center" vertical="center" textRotation="90" wrapText="1"/>
    </xf>
    <xf numFmtId="49" fontId="3" fillId="9" borderId="32" xfId="0" applyNumberFormat="1" applyFont="1" applyFill="1" applyBorder="1" applyAlignment="1">
      <alignment horizontal="center" vertical="top"/>
    </xf>
    <xf numFmtId="3" fontId="2" fillId="7" borderId="16" xfId="0" applyNumberFormat="1" applyFont="1" applyFill="1" applyBorder="1" applyAlignment="1">
      <alignment horizontal="center" vertical="top" wrapText="1"/>
    </xf>
    <xf numFmtId="166" fontId="2" fillId="7" borderId="32" xfId="0" applyNumberFormat="1" applyFont="1" applyFill="1" applyBorder="1" applyAlignment="1">
      <alignment horizontal="center" vertical="top" wrapText="1"/>
    </xf>
    <xf numFmtId="166" fontId="2" fillId="7" borderId="21" xfId="1" applyNumberFormat="1" applyFont="1" applyFill="1" applyBorder="1" applyAlignment="1">
      <alignment horizontal="center" vertical="top"/>
    </xf>
    <xf numFmtId="49" fontId="2" fillId="7" borderId="16" xfId="0" applyNumberFormat="1" applyFont="1" applyFill="1" applyBorder="1" applyAlignment="1">
      <alignment horizontal="center" vertical="top"/>
    </xf>
    <xf numFmtId="166" fontId="3" fillId="8" borderId="31" xfId="0" applyNumberFormat="1" applyFont="1" applyFill="1" applyBorder="1" applyAlignment="1">
      <alignment horizontal="center" vertical="top"/>
    </xf>
    <xf numFmtId="166" fontId="3" fillId="8" borderId="51" xfId="0" applyNumberFormat="1" applyFont="1" applyFill="1" applyBorder="1" applyAlignment="1">
      <alignment horizontal="center" vertical="top"/>
    </xf>
    <xf numFmtId="166" fontId="7" fillId="8" borderId="53" xfId="0" applyNumberFormat="1" applyFont="1" applyFill="1" applyBorder="1" applyAlignment="1">
      <alignment vertical="top" wrapText="1"/>
    </xf>
    <xf numFmtId="166" fontId="10" fillId="8" borderId="53" xfId="0" applyNumberFormat="1" applyFont="1" applyFill="1" applyBorder="1" applyAlignment="1">
      <alignment horizontal="center" vertical="center" textRotation="90" wrapText="1"/>
    </xf>
    <xf numFmtId="166" fontId="3" fillId="8" borderId="23" xfId="0" applyNumberFormat="1" applyFont="1" applyFill="1" applyBorder="1" applyAlignment="1">
      <alignment horizontal="center" vertical="top"/>
    </xf>
    <xf numFmtId="166" fontId="13" fillId="8" borderId="59" xfId="0" applyNumberFormat="1" applyFont="1" applyFill="1" applyBorder="1" applyAlignment="1">
      <alignment horizontal="left" vertical="top" wrapText="1"/>
    </xf>
    <xf numFmtId="3" fontId="6" fillId="8" borderId="55" xfId="0" applyNumberFormat="1" applyFont="1" applyFill="1" applyBorder="1" applyAlignment="1">
      <alignment horizontal="center" vertical="top" wrapText="1"/>
    </xf>
    <xf numFmtId="166" fontId="3" fillId="8" borderId="9" xfId="0" applyNumberFormat="1" applyFont="1" applyFill="1" applyBorder="1" applyAlignment="1">
      <alignment vertical="top"/>
    </xf>
    <xf numFmtId="166" fontId="3" fillId="8" borderId="44" xfId="0" applyNumberFormat="1" applyFont="1" applyFill="1" applyBorder="1" applyAlignment="1">
      <alignment vertical="top"/>
    </xf>
    <xf numFmtId="49" fontId="3" fillId="7" borderId="9" xfId="0" applyNumberFormat="1" applyFont="1" applyFill="1" applyBorder="1" applyAlignment="1">
      <alignment horizontal="center" vertical="top" wrapText="1"/>
    </xf>
    <xf numFmtId="166" fontId="3" fillId="8" borderId="0" xfId="0" applyNumberFormat="1" applyFont="1" applyFill="1" applyBorder="1" applyAlignment="1">
      <alignment horizontal="center" vertical="top"/>
    </xf>
    <xf numFmtId="166" fontId="3" fillId="8" borderId="23" xfId="0" applyNumberFormat="1" applyFont="1" applyFill="1" applyBorder="1" applyAlignment="1">
      <alignment vertical="top"/>
    </xf>
    <xf numFmtId="166" fontId="7" fillId="8" borderId="30" xfId="0" applyNumberFormat="1" applyFont="1" applyFill="1" applyBorder="1" applyAlignment="1">
      <alignment vertical="top" wrapText="1"/>
    </xf>
    <xf numFmtId="166" fontId="10" fillId="8" borderId="30" xfId="0" applyNumberFormat="1" applyFont="1" applyFill="1" applyBorder="1" applyAlignment="1">
      <alignment horizontal="center" vertical="center" textRotation="90" wrapText="1"/>
    </xf>
    <xf numFmtId="166" fontId="13" fillId="8" borderId="66" xfId="0" applyNumberFormat="1" applyFont="1" applyFill="1" applyBorder="1" applyAlignment="1">
      <alignment horizontal="left" vertical="top" wrapText="1"/>
    </xf>
    <xf numFmtId="49" fontId="3" fillId="8" borderId="0" xfId="0" applyNumberFormat="1" applyFont="1" applyFill="1" applyBorder="1" applyAlignment="1">
      <alignment horizontal="center" vertical="top"/>
    </xf>
    <xf numFmtId="49" fontId="3" fillId="8" borderId="30" xfId="0" applyNumberFormat="1" applyFont="1" applyFill="1" applyBorder="1" applyAlignment="1">
      <alignment horizontal="center" vertical="top"/>
    </xf>
    <xf numFmtId="166" fontId="7" fillId="8" borderId="66" xfId="0" applyNumberFormat="1" applyFont="1" applyFill="1" applyBorder="1" applyAlignment="1">
      <alignment vertical="top" wrapText="1"/>
    </xf>
    <xf numFmtId="166" fontId="3" fillId="7" borderId="42" xfId="0" applyNumberFormat="1" applyFont="1" applyFill="1" applyBorder="1" applyAlignment="1">
      <alignment horizontal="center" vertical="top"/>
    </xf>
    <xf numFmtId="166" fontId="3" fillId="8" borderId="44" xfId="0" applyNumberFormat="1" applyFont="1" applyFill="1" applyBorder="1" applyAlignment="1">
      <alignment horizontal="center" vertical="top"/>
    </xf>
    <xf numFmtId="166" fontId="13" fillId="7" borderId="27" xfId="0" applyNumberFormat="1" applyFont="1" applyFill="1" applyBorder="1" applyAlignment="1">
      <alignment horizontal="left" vertical="top" wrapText="1"/>
    </xf>
    <xf numFmtId="166" fontId="3" fillId="0" borderId="12" xfId="0" applyNumberFormat="1" applyFont="1" applyBorder="1" applyAlignment="1">
      <alignment horizontal="center" vertical="top"/>
    </xf>
    <xf numFmtId="166" fontId="2" fillId="7" borderId="13" xfId="0" applyNumberFormat="1" applyFont="1" applyFill="1" applyBorder="1" applyAlignment="1">
      <alignment horizontal="center" vertical="top" wrapText="1"/>
    </xf>
    <xf numFmtId="166" fontId="2" fillId="7" borderId="1" xfId="0" applyNumberFormat="1" applyFont="1" applyFill="1" applyBorder="1" applyAlignment="1">
      <alignment vertical="top" wrapText="1"/>
    </xf>
    <xf numFmtId="0" fontId="2" fillId="0" borderId="78" xfId="0" applyFont="1" applyBorder="1" applyAlignment="1">
      <alignment vertical="top" wrapText="1"/>
    </xf>
    <xf numFmtId="49" fontId="2" fillId="7" borderId="19" xfId="0" applyNumberFormat="1" applyFont="1" applyFill="1" applyBorder="1" applyAlignment="1">
      <alignment horizontal="center" vertical="top"/>
    </xf>
    <xf numFmtId="49" fontId="2" fillId="7" borderId="91" xfId="0" applyNumberFormat="1" applyFont="1" applyFill="1" applyBorder="1" applyAlignment="1">
      <alignment horizontal="center" vertical="top"/>
    </xf>
    <xf numFmtId="49" fontId="2" fillId="7" borderId="25" xfId="0" applyNumberFormat="1" applyFont="1" applyFill="1" applyBorder="1" applyAlignment="1">
      <alignment horizontal="center" vertical="top"/>
    </xf>
    <xf numFmtId="166" fontId="16" fillId="7" borderId="44" xfId="0" applyNumberFormat="1" applyFont="1" applyFill="1" applyBorder="1" applyAlignment="1">
      <alignment horizontal="center" vertical="top"/>
    </xf>
    <xf numFmtId="3" fontId="2" fillId="7" borderId="92" xfId="0" applyNumberFormat="1" applyFont="1" applyFill="1" applyBorder="1" applyAlignment="1">
      <alignment horizontal="center" vertical="top"/>
    </xf>
    <xf numFmtId="166" fontId="2" fillId="7" borderId="78" xfId="0" applyNumberFormat="1" applyFont="1" applyFill="1" applyBorder="1" applyAlignment="1">
      <alignment horizontal="left" vertical="top" wrapText="1"/>
    </xf>
    <xf numFmtId="0" fontId="2" fillId="7" borderId="27" xfId="0" applyFont="1" applyFill="1" applyBorder="1" applyAlignment="1">
      <alignment horizontal="left" vertical="top" wrapText="1"/>
    </xf>
    <xf numFmtId="166" fontId="3" fillId="7" borderId="21" xfId="0" applyNumberFormat="1" applyFont="1" applyFill="1" applyBorder="1" applyAlignment="1">
      <alignment horizontal="center" vertical="top"/>
    </xf>
    <xf numFmtId="166" fontId="2" fillId="7" borderId="94" xfId="0" applyNumberFormat="1" applyFont="1" applyFill="1" applyBorder="1" applyAlignment="1">
      <alignment horizontal="center" vertical="top"/>
    </xf>
    <xf numFmtId="166" fontId="3" fillId="7" borderId="72" xfId="0" applyNumberFormat="1" applyFont="1" applyFill="1" applyBorder="1" applyAlignment="1">
      <alignment horizontal="center" vertical="top"/>
    </xf>
    <xf numFmtId="166" fontId="2" fillId="7" borderId="76" xfId="0" applyNumberFormat="1" applyFont="1" applyFill="1" applyBorder="1" applyAlignment="1">
      <alignment horizontal="left" vertical="top" wrapText="1"/>
    </xf>
    <xf numFmtId="166" fontId="3" fillId="7" borderId="1" xfId="0" applyNumberFormat="1" applyFont="1" applyFill="1" applyBorder="1" applyAlignment="1">
      <alignment horizontal="center" vertical="top"/>
    </xf>
    <xf numFmtId="166" fontId="2" fillId="7" borderId="69" xfId="0" applyNumberFormat="1" applyFont="1" applyFill="1" applyBorder="1" applyAlignment="1">
      <alignment horizontal="center" vertical="top" wrapText="1"/>
    </xf>
    <xf numFmtId="166" fontId="3" fillId="7" borderId="36" xfId="0" applyNumberFormat="1" applyFont="1" applyFill="1" applyBorder="1" applyAlignment="1">
      <alignment horizontal="center" vertical="top"/>
    </xf>
    <xf numFmtId="166" fontId="7" fillId="7" borderId="7" xfId="0" applyNumberFormat="1" applyFont="1" applyFill="1" applyBorder="1" applyAlignment="1">
      <alignment vertical="top" wrapText="1"/>
    </xf>
    <xf numFmtId="166" fontId="3" fillId="3" borderId="44" xfId="0" applyNumberFormat="1" applyFont="1" applyFill="1" applyBorder="1" applyAlignment="1">
      <alignment horizontal="center" vertical="top" wrapText="1"/>
    </xf>
    <xf numFmtId="49" fontId="2" fillId="7" borderId="75" xfId="0" applyNumberFormat="1" applyFont="1" applyFill="1" applyBorder="1" applyAlignment="1">
      <alignment horizontal="center" vertical="top"/>
    </xf>
    <xf numFmtId="166" fontId="2" fillId="7" borderId="29" xfId="0" applyNumberFormat="1" applyFont="1" applyFill="1" applyBorder="1" applyAlignment="1">
      <alignment horizontal="center" vertical="top"/>
    </xf>
    <xf numFmtId="166" fontId="2" fillId="7" borderId="16" xfId="0" applyNumberFormat="1" applyFont="1" applyFill="1" applyBorder="1" applyAlignment="1">
      <alignment vertical="top"/>
    </xf>
    <xf numFmtId="0" fontId="2" fillId="10" borderId="21" xfId="0" applyFont="1" applyFill="1" applyBorder="1" applyAlignment="1">
      <alignment horizontal="center" vertical="center"/>
    </xf>
    <xf numFmtId="166" fontId="2" fillId="10" borderId="4" xfId="0" applyNumberFormat="1" applyFont="1" applyFill="1" applyBorder="1" applyAlignment="1">
      <alignment horizontal="center" vertical="center"/>
    </xf>
    <xf numFmtId="0" fontId="2" fillId="10" borderId="58" xfId="0" applyFont="1" applyFill="1" applyBorder="1" applyAlignment="1">
      <alignment horizontal="center" vertical="center" wrapText="1"/>
    </xf>
    <xf numFmtId="3" fontId="2" fillId="7" borderId="24" xfId="0" applyNumberFormat="1" applyFont="1" applyFill="1" applyBorder="1" applyAlignment="1">
      <alignment horizontal="center" vertical="top"/>
    </xf>
    <xf numFmtId="49" fontId="3" fillId="2" borderId="23" xfId="0" applyNumberFormat="1" applyFont="1" applyFill="1" applyBorder="1" applyAlignment="1">
      <alignment horizontal="center" vertical="top"/>
    </xf>
    <xf numFmtId="49" fontId="3" fillId="8" borderId="23" xfId="0" applyNumberFormat="1" applyFont="1" applyFill="1" applyBorder="1" applyAlignment="1">
      <alignment horizontal="center" vertical="top"/>
    </xf>
    <xf numFmtId="166" fontId="7" fillId="7" borderId="3" xfId="0" applyNumberFormat="1" applyFont="1" applyFill="1" applyBorder="1" applyAlignment="1">
      <alignment vertical="top" wrapText="1"/>
    </xf>
    <xf numFmtId="166" fontId="2" fillId="3" borderId="32" xfId="0" applyNumberFormat="1" applyFont="1" applyFill="1" applyBorder="1" applyAlignment="1">
      <alignment horizontal="center" vertical="top"/>
    </xf>
    <xf numFmtId="166" fontId="13" fillId="7" borderId="17" xfId="0" applyNumberFormat="1" applyFont="1" applyFill="1" applyBorder="1" applyAlignment="1">
      <alignment horizontal="center" vertical="center" textRotation="90" wrapText="1"/>
    </xf>
    <xf numFmtId="3" fontId="2" fillId="0" borderId="93" xfId="0" applyNumberFormat="1" applyFont="1" applyFill="1" applyBorder="1" applyAlignment="1">
      <alignment horizontal="center" vertical="top"/>
    </xf>
    <xf numFmtId="166" fontId="2" fillId="7" borderId="14" xfId="0" applyNumberFormat="1" applyFont="1" applyFill="1" applyBorder="1" applyAlignment="1">
      <alignment horizontal="left" vertical="top" wrapText="1"/>
    </xf>
    <xf numFmtId="166" fontId="2" fillId="7" borderId="20" xfId="0" applyNumberFormat="1" applyFont="1" applyFill="1" applyBorder="1" applyAlignment="1">
      <alignment horizontal="center" vertical="top"/>
    </xf>
    <xf numFmtId="166" fontId="3" fillId="2" borderId="60" xfId="0" applyNumberFormat="1" applyFont="1" applyFill="1" applyBorder="1" applyAlignment="1">
      <alignment horizontal="center" vertical="top"/>
    </xf>
    <xf numFmtId="0" fontId="2" fillId="7" borderId="0" xfId="0" applyFont="1" applyFill="1" applyBorder="1" applyAlignment="1">
      <alignment horizontal="center" vertical="center"/>
    </xf>
    <xf numFmtId="166" fontId="1" fillId="7" borderId="18" xfId="0" applyNumberFormat="1" applyFont="1" applyFill="1" applyBorder="1" applyAlignment="1">
      <alignment horizontal="center" vertical="top" textRotation="90" wrapText="1"/>
    </xf>
    <xf numFmtId="3" fontId="2" fillId="0" borderId="24" xfId="0" applyNumberFormat="1" applyFont="1" applyFill="1" applyBorder="1" applyAlignment="1">
      <alignment horizontal="center" vertical="top"/>
    </xf>
    <xf numFmtId="166" fontId="3" fillId="8" borderId="40" xfId="0" applyNumberFormat="1" applyFont="1" applyFill="1" applyBorder="1" applyAlignment="1">
      <alignment horizontal="center" vertical="top"/>
    </xf>
    <xf numFmtId="166" fontId="6" fillId="7" borderId="29" xfId="0" applyNumberFormat="1" applyFont="1" applyFill="1" applyBorder="1" applyAlignment="1">
      <alignment horizontal="center" vertical="top" wrapText="1"/>
    </xf>
    <xf numFmtId="0" fontId="2" fillId="0" borderId="0" xfId="0" applyFont="1" applyFill="1" applyAlignment="1">
      <alignment horizontal="center" vertical="top"/>
    </xf>
    <xf numFmtId="3" fontId="2" fillId="0" borderId="0" xfId="0" applyNumberFormat="1" applyFont="1" applyFill="1" applyAlignment="1">
      <alignment vertical="top"/>
    </xf>
    <xf numFmtId="166" fontId="3" fillId="7" borderId="44" xfId="0" applyNumberFormat="1" applyFont="1" applyFill="1" applyBorder="1" applyAlignment="1">
      <alignment horizontal="center" vertical="top" wrapText="1"/>
    </xf>
    <xf numFmtId="0" fontId="2" fillId="0" borderId="0" xfId="0" applyFont="1" applyFill="1" applyBorder="1" applyAlignment="1">
      <alignment vertical="top"/>
    </xf>
    <xf numFmtId="166" fontId="2" fillId="7" borderId="15" xfId="0" applyNumberFormat="1" applyFont="1" applyFill="1" applyBorder="1" applyAlignment="1">
      <alignment horizontal="center" vertical="top"/>
    </xf>
    <xf numFmtId="3" fontId="2" fillId="7" borderId="75" xfId="0" applyNumberFormat="1" applyFont="1" applyFill="1" applyBorder="1" applyAlignment="1">
      <alignment horizontal="center" vertical="top"/>
    </xf>
    <xf numFmtId="166" fontId="2" fillId="0" borderId="58" xfId="0" applyNumberFormat="1" applyFont="1" applyFill="1" applyBorder="1" applyAlignment="1">
      <alignment horizontal="center" vertical="top"/>
    </xf>
    <xf numFmtId="166" fontId="2" fillId="0" borderId="58" xfId="1" applyNumberFormat="1" applyFont="1" applyFill="1" applyBorder="1" applyAlignment="1">
      <alignment horizontal="center" vertical="top" wrapText="1"/>
    </xf>
    <xf numFmtId="0" fontId="2" fillId="7" borderId="32" xfId="0" applyFont="1" applyFill="1" applyBorder="1" applyAlignment="1">
      <alignment horizontal="center" vertical="center"/>
    </xf>
    <xf numFmtId="166" fontId="2" fillId="0" borderId="13" xfId="0" applyNumberFormat="1" applyFont="1" applyBorder="1" applyAlignment="1">
      <alignment vertical="top"/>
    </xf>
    <xf numFmtId="166" fontId="2" fillId="0" borderId="79" xfId="0" applyNumberFormat="1" applyFont="1" applyFill="1" applyBorder="1" applyAlignment="1">
      <alignment horizontal="center" vertical="top"/>
    </xf>
    <xf numFmtId="166" fontId="2" fillId="7" borderId="47" xfId="0" applyNumberFormat="1" applyFont="1" applyFill="1" applyBorder="1" applyAlignment="1">
      <alignment vertical="top" wrapText="1"/>
    </xf>
    <xf numFmtId="3" fontId="6" fillId="7" borderId="25" xfId="0" applyNumberFormat="1" applyFont="1" applyFill="1" applyBorder="1" applyAlignment="1">
      <alignment horizontal="center" vertical="top" wrapText="1"/>
    </xf>
    <xf numFmtId="166" fontId="13" fillId="7" borderId="41" xfId="0" applyNumberFormat="1" applyFont="1" applyFill="1" applyBorder="1" applyAlignment="1">
      <alignment horizontal="center" vertical="center" textRotation="90" wrapText="1"/>
    </xf>
    <xf numFmtId="166" fontId="2" fillId="0" borderId="24" xfId="0" applyNumberFormat="1" applyFont="1" applyFill="1" applyBorder="1" applyAlignment="1">
      <alignment horizontal="center" vertical="top"/>
    </xf>
    <xf numFmtId="166" fontId="2" fillId="7" borderId="21" xfId="0" applyNumberFormat="1" applyFont="1" applyFill="1" applyBorder="1" applyAlignment="1">
      <alignment horizontal="center" vertical="center"/>
    </xf>
    <xf numFmtId="3" fontId="2" fillId="0" borderId="0" xfId="0" applyNumberFormat="1" applyFont="1" applyFill="1" applyBorder="1" applyAlignment="1">
      <alignment horizontal="left" vertical="top" wrapText="1"/>
    </xf>
    <xf numFmtId="3" fontId="2" fillId="7" borderId="75" xfId="0" applyNumberFormat="1" applyFont="1" applyFill="1" applyBorder="1" applyAlignment="1">
      <alignment horizontal="center" vertical="top" wrapText="1"/>
    </xf>
    <xf numFmtId="166" fontId="4" fillId="7" borderId="23" xfId="0" applyNumberFormat="1" applyFont="1" applyFill="1" applyBorder="1" applyAlignment="1">
      <alignment horizontal="center" vertical="top" wrapText="1"/>
    </xf>
    <xf numFmtId="166" fontId="4" fillId="7" borderId="9" xfId="0" applyNumberFormat="1" applyFont="1" applyFill="1" applyBorder="1" applyAlignment="1">
      <alignment horizontal="center" vertical="top" wrapText="1"/>
    </xf>
    <xf numFmtId="166" fontId="4" fillId="7" borderId="28" xfId="0" applyNumberFormat="1" applyFont="1" applyFill="1" applyBorder="1" applyAlignment="1">
      <alignment horizontal="center" vertical="top" wrapText="1"/>
    </xf>
    <xf numFmtId="166" fontId="4" fillId="7" borderId="26" xfId="0" applyNumberFormat="1" applyFont="1" applyFill="1" applyBorder="1" applyAlignment="1">
      <alignment horizontal="center" vertical="top" wrapText="1"/>
    </xf>
    <xf numFmtId="49" fontId="3" fillId="7" borderId="18" xfId="0" applyNumberFormat="1" applyFont="1" applyFill="1" applyBorder="1" applyAlignment="1">
      <alignment vertical="top"/>
    </xf>
    <xf numFmtId="0" fontId="7" fillId="7" borderId="16" xfId="0" applyFont="1" applyFill="1" applyBorder="1" applyAlignment="1">
      <alignment horizontal="center" wrapText="1"/>
    </xf>
    <xf numFmtId="166" fontId="10" fillId="7" borderId="18" xfId="0" applyNumberFormat="1" applyFont="1" applyFill="1" applyBorder="1" applyAlignment="1">
      <alignment horizontal="center" vertical="center" wrapText="1"/>
    </xf>
    <xf numFmtId="166" fontId="7" fillId="7" borderId="43" xfId="0" applyNumberFormat="1" applyFont="1" applyFill="1" applyBorder="1" applyAlignment="1">
      <alignment horizontal="center" vertical="center" textRotation="90" wrapText="1"/>
    </xf>
    <xf numFmtId="166" fontId="2" fillId="7" borderId="79" xfId="0" applyNumberFormat="1" applyFont="1" applyFill="1" applyBorder="1" applyAlignment="1">
      <alignment horizontal="center" vertical="top"/>
    </xf>
    <xf numFmtId="0" fontId="2" fillId="7" borderId="4" xfId="0" applyFont="1" applyFill="1" applyBorder="1" applyAlignment="1">
      <alignment horizontal="center" vertical="top" wrapText="1"/>
    </xf>
    <xf numFmtId="0" fontId="2" fillId="7" borderId="21" xfId="0" applyFont="1" applyFill="1" applyBorder="1" applyAlignment="1">
      <alignment horizontal="center" vertical="top" wrapText="1"/>
    </xf>
    <xf numFmtId="49" fontId="2" fillId="7" borderId="16" xfId="0" applyNumberFormat="1" applyFont="1" applyFill="1" applyBorder="1" applyAlignment="1">
      <alignment horizontal="center" vertical="center" wrapText="1"/>
    </xf>
    <xf numFmtId="166" fontId="2" fillId="7" borderId="89" xfId="0" applyNumberFormat="1" applyFont="1" applyFill="1" applyBorder="1" applyAlignment="1">
      <alignment horizontal="center" vertical="top" wrapText="1"/>
    </xf>
    <xf numFmtId="0" fontId="2" fillId="7" borderId="78" xfId="0" applyFont="1" applyFill="1" applyBorder="1" applyAlignment="1">
      <alignment horizontal="left" vertical="top" wrapText="1"/>
    </xf>
    <xf numFmtId="49" fontId="3" fillId="8" borderId="44" xfId="0" applyNumberFormat="1" applyFont="1" applyFill="1" applyBorder="1" applyAlignment="1">
      <alignment horizontal="center" vertical="top"/>
    </xf>
    <xf numFmtId="166" fontId="7" fillId="8" borderId="54" xfId="0" applyNumberFormat="1" applyFont="1" applyFill="1" applyBorder="1" applyAlignment="1">
      <alignment vertical="top" wrapText="1"/>
    </xf>
    <xf numFmtId="166" fontId="4" fillId="7" borderId="11" xfId="0" applyNumberFormat="1" applyFont="1" applyFill="1" applyBorder="1" applyAlignment="1">
      <alignment horizontal="center" vertical="top" wrapText="1"/>
    </xf>
    <xf numFmtId="166" fontId="3" fillId="8" borderId="54" xfId="0" applyNumberFormat="1" applyFont="1" applyFill="1" applyBorder="1" applyAlignment="1">
      <alignment horizontal="center" vertical="top"/>
    </xf>
    <xf numFmtId="166" fontId="3" fillId="8" borderId="32" xfId="0" applyNumberFormat="1" applyFont="1" applyFill="1" applyBorder="1" applyAlignment="1">
      <alignment horizontal="center" vertical="top"/>
    </xf>
    <xf numFmtId="166" fontId="3" fillId="7" borderId="12" xfId="0" applyNumberFormat="1" applyFont="1" applyFill="1" applyBorder="1" applyAlignment="1">
      <alignment horizontal="center" vertical="top"/>
    </xf>
    <xf numFmtId="166" fontId="3" fillId="7" borderId="11" xfId="0" applyNumberFormat="1" applyFont="1" applyFill="1" applyBorder="1" applyAlignment="1">
      <alignment vertical="top" wrapText="1"/>
    </xf>
    <xf numFmtId="3" fontId="6" fillId="8" borderId="31" xfId="0" applyNumberFormat="1" applyFont="1" applyFill="1" applyBorder="1" applyAlignment="1">
      <alignment horizontal="center" vertical="top" wrapText="1"/>
    </xf>
    <xf numFmtId="166" fontId="10" fillId="8" borderId="0" xfId="0" applyNumberFormat="1" applyFont="1" applyFill="1" applyBorder="1" applyAlignment="1">
      <alignment horizontal="center" vertical="center" textRotation="90" wrapText="1"/>
    </xf>
    <xf numFmtId="166" fontId="2" fillId="7" borderId="4" xfId="0" applyNumberFormat="1" applyFont="1" applyFill="1" applyBorder="1" applyAlignment="1">
      <alignment horizontal="center" vertical="center"/>
    </xf>
    <xf numFmtId="166" fontId="2" fillId="7" borderId="83" xfId="0" applyNumberFormat="1" applyFont="1" applyFill="1" applyBorder="1" applyAlignment="1">
      <alignment horizontal="center" vertical="top" wrapText="1"/>
    </xf>
    <xf numFmtId="49" fontId="2" fillId="0" borderId="19" xfId="0" applyNumberFormat="1" applyFont="1" applyFill="1" applyBorder="1" applyAlignment="1">
      <alignment horizontal="center" vertical="top"/>
    </xf>
    <xf numFmtId="166" fontId="3" fillId="7" borderId="54" xfId="0" applyNumberFormat="1" applyFont="1" applyFill="1" applyBorder="1" applyAlignment="1">
      <alignment horizontal="center" vertical="top" wrapText="1"/>
    </xf>
    <xf numFmtId="3" fontId="2" fillId="7" borderId="91" xfId="0" applyNumberFormat="1" applyFont="1" applyFill="1" applyBorder="1" applyAlignment="1">
      <alignment horizontal="center" vertical="top" wrapText="1"/>
    </xf>
    <xf numFmtId="166" fontId="2" fillId="7" borderId="21" xfId="0" applyNumberFormat="1" applyFont="1" applyFill="1" applyBorder="1" applyAlignment="1">
      <alignment horizontal="right" vertical="top" wrapText="1"/>
    </xf>
    <xf numFmtId="0" fontId="7" fillId="7" borderId="16" xfId="0" applyFont="1" applyFill="1" applyBorder="1" applyAlignment="1">
      <alignment horizontal="center" vertical="top" wrapText="1"/>
    </xf>
    <xf numFmtId="0" fontId="7" fillId="0" borderId="16" xfId="0" applyFont="1" applyBorder="1" applyAlignment="1">
      <alignment horizontal="center" vertical="top" wrapText="1"/>
    </xf>
    <xf numFmtId="166" fontId="3" fillId="8" borderId="20" xfId="0" applyNumberFormat="1" applyFont="1" applyFill="1" applyBorder="1" applyAlignment="1">
      <alignment horizontal="center" vertical="top" wrapText="1"/>
    </xf>
    <xf numFmtId="166" fontId="3" fillId="5" borderId="8" xfId="0" applyNumberFormat="1" applyFont="1" applyFill="1" applyBorder="1" applyAlignment="1">
      <alignment horizontal="center" vertical="top" wrapText="1"/>
    </xf>
    <xf numFmtId="166" fontId="2" fillId="7" borderId="6" xfId="0" applyNumberFormat="1" applyFont="1" applyFill="1" applyBorder="1" applyAlignment="1">
      <alignment horizontal="center" vertical="top" wrapText="1"/>
    </xf>
    <xf numFmtId="166" fontId="2" fillId="7" borderId="21" xfId="0" applyNumberFormat="1" applyFont="1" applyFill="1" applyBorder="1" applyAlignment="1">
      <alignment horizontal="center" vertical="top" wrapText="1"/>
    </xf>
    <xf numFmtId="166" fontId="2" fillId="7" borderId="6" xfId="0" applyNumberFormat="1" applyFont="1" applyFill="1" applyBorder="1" applyAlignment="1">
      <alignment horizontal="center" vertical="top"/>
    </xf>
    <xf numFmtId="166" fontId="2" fillId="7" borderId="21" xfId="0" applyNumberFormat="1" applyFont="1" applyFill="1" applyBorder="1" applyAlignment="1">
      <alignment horizontal="center" vertical="top"/>
    </xf>
    <xf numFmtId="0" fontId="2" fillId="7" borderId="6" xfId="0" applyFont="1" applyFill="1" applyBorder="1" applyAlignment="1">
      <alignment horizontal="center" vertical="top"/>
    </xf>
    <xf numFmtId="0" fontId="2" fillId="7" borderId="21" xfId="0" applyFont="1" applyFill="1" applyBorder="1" applyAlignment="1">
      <alignment horizontal="center" vertical="top"/>
    </xf>
    <xf numFmtId="166" fontId="7" fillId="7" borderId="16" xfId="0" applyNumberFormat="1" applyFont="1" applyFill="1" applyBorder="1" applyAlignment="1">
      <alignment vertical="top" wrapText="1"/>
    </xf>
    <xf numFmtId="166" fontId="2" fillId="7" borderId="6" xfId="0" applyNumberFormat="1" applyFont="1" applyFill="1" applyBorder="1" applyAlignment="1">
      <alignment vertical="top"/>
    </xf>
    <xf numFmtId="166" fontId="2" fillId="7" borderId="5" xfId="0" applyNumberFormat="1" applyFont="1" applyFill="1" applyBorder="1" applyAlignment="1">
      <alignment vertical="top"/>
    </xf>
    <xf numFmtId="166" fontId="2" fillId="7" borderId="84" xfId="0" applyNumberFormat="1" applyFont="1" applyFill="1" applyBorder="1" applyAlignment="1">
      <alignment vertical="top" wrapText="1"/>
    </xf>
    <xf numFmtId="3" fontId="2" fillId="0" borderId="25" xfId="0" applyNumberFormat="1" applyFont="1" applyFill="1" applyBorder="1" applyAlignment="1">
      <alignment horizontal="center" vertical="top" wrapText="1"/>
    </xf>
    <xf numFmtId="166" fontId="3" fillId="3" borderId="42" xfId="0" applyNumberFormat="1" applyFont="1" applyFill="1" applyBorder="1" applyAlignment="1">
      <alignment horizontal="center" vertical="top" wrapText="1"/>
    </xf>
    <xf numFmtId="166" fontId="2" fillId="7" borderId="41" xfId="0" applyNumberFormat="1" applyFont="1" applyFill="1" applyBorder="1" applyAlignment="1">
      <alignment vertical="top" wrapText="1"/>
    </xf>
    <xf numFmtId="0" fontId="2" fillId="0" borderId="0" xfId="0" applyNumberFormat="1" applyFont="1" applyAlignment="1">
      <alignment vertical="top"/>
    </xf>
    <xf numFmtId="49" fontId="2" fillId="7" borderId="79" xfId="0" applyNumberFormat="1" applyFont="1" applyFill="1" applyBorder="1" applyAlignment="1">
      <alignment horizontal="center" vertical="top"/>
    </xf>
    <xf numFmtId="166" fontId="3" fillId="7" borderId="16" xfId="0" applyNumberFormat="1" applyFont="1" applyFill="1" applyBorder="1" applyAlignment="1">
      <alignment horizontal="center" vertical="top"/>
    </xf>
    <xf numFmtId="166" fontId="2" fillId="0" borderId="34" xfId="0" applyNumberFormat="1" applyFont="1" applyFill="1" applyBorder="1" applyAlignment="1">
      <alignment horizontal="left" vertical="top" wrapText="1"/>
    </xf>
    <xf numFmtId="166" fontId="3" fillId="7" borderId="26" xfId="0" applyNumberFormat="1" applyFont="1" applyFill="1" applyBorder="1" applyAlignment="1">
      <alignment horizontal="center" vertical="center" textRotation="90"/>
    </xf>
    <xf numFmtId="3" fontId="2" fillId="0" borderId="16" xfId="0" applyNumberFormat="1" applyFont="1" applyFill="1" applyBorder="1" applyAlignment="1">
      <alignment horizontal="center" vertical="top"/>
    </xf>
    <xf numFmtId="3" fontId="2" fillId="7" borderId="19" xfId="0" applyNumberFormat="1" applyFont="1" applyFill="1" applyBorder="1" applyAlignment="1">
      <alignment horizontal="center" vertical="top"/>
    </xf>
    <xf numFmtId="166" fontId="13" fillId="7" borderId="16" xfId="0" applyNumberFormat="1" applyFont="1" applyFill="1" applyBorder="1" applyAlignment="1">
      <alignment horizontal="center" vertical="center" wrapText="1"/>
    </xf>
    <xf numFmtId="0" fontId="13" fillId="7" borderId="27" xfId="0" applyFont="1" applyFill="1" applyBorder="1" applyAlignment="1">
      <alignment vertical="top" wrapText="1"/>
    </xf>
    <xf numFmtId="166" fontId="3" fillId="7" borderId="33" xfId="0" applyNumberFormat="1" applyFont="1" applyFill="1" applyBorder="1" applyAlignment="1">
      <alignment horizontal="center" vertical="top"/>
    </xf>
    <xf numFmtId="166" fontId="7" fillId="7" borderId="16" xfId="0" applyNumberFormat="1" applyFont="1" applyFill="1" applyBorder="1" applyAlignment="1">
      <alignment horizontal="center" vertical="center" wrapText="1"/>
    </xf>
    <xf numFmtId="0" fontId="7" fillId="7" borderId="27" xfId="0" applyFont="1" applyFill="1" applyBorder="1" applyAlignment="1">
      <alignment horizontal="left" vertical="top" wrapText="1"/>
    </xf>
    <xf numFmtId="166" fontId="2" fillId="7" borderId="87" xfId="0" applyNumberFormat="1" applyFont="1" applyFill="1" applyBorder="1" applyAlignment="1">
      <alignment vertical="top" wrapText="1"/>
    </xf>
    <xf numFmtId="0" fontId="7" fillId="7" borderId="33" xfId="0" applyFont="1" applyFill="1" applyBorder="1" applyAlignment="1">
      <alignment vertical="top" wrapText="1"/>
    </xf>
    <xf numFmtId="0" fontId="2" fillId="0" borderId="25" xfId="0" applyFont="1" applyBorder="1" applyAlignment="1">
      <alignment vertical="top"/>
    </xf>
    <xf numFmtId="3" fontId="6" fillId="7" borderId="40" xfId="0" applyNumberFormat="1" applyFont="1" applyFill="1" applyBorder="1" applyAlignment="1">
      <alignment horizontal="center" vertical="top" wrapText="1"/>
    </xf>
    <xf numFmtId="3" fontId="6" fillId="7" borderId="48" xfId="0" applyNumberFormat="1" applyFont="1" applyFill="1" applyBorder="1" applyAlignment="1">
      <alignment horizontal="center" vertical="center" wrapText="1"/>
    </xf>
    <xf numFmtId="3" fontId="2" fillId="7" borderId="40" xfId="0" applyNumberFormat="1" applyFont="1" applyFill="1" applyBorder="1" applyAlignment="1">
      <alignment horizontal="center" vertical="top"/>
    </xf>
    <xf numFmtId="3" fontId="2" fillId="7" borderId="97" xfId="0" applyNumberFormat="1" applyFont="1" applyFill="1" applyBorder="1" applyAlignment="1">
      <alignment horizontal="center" vertical="top"/>
    </xf>
    <xf numFmtId="3" fontId="2" fillId="0" borderId="98" xfId="0" applyNumberFormat="1" applyFont="1" applyFill="1" applyBorder="1" applyAlignment="1">
      <alignment horizontal="center" vertical="top"/>
    </xf>
    <xf numFmtId="3" fontId="2" fillId="0" borderId="96" xfId="0" applyNumberFormat="1" applyFont="1" applyFill="1" applyBorder="1" applyAlignment="1">
      <alignment horizontal="center" vertical="top"/>
    </xf>
    <xf numFmtId="0" fontId="2" fillId="7" borderId="25" xfId="0" applyFont="1" applyFill="1" applyBorder="1" applyAlignment="1">
      <alignment horizontal="center" vertical="top"/>
    </xf>
    <xf numFmtId="49" fontId="2" fillId="7" borderId="63" xfId="0" applyNumberFormat="1" applyFont="1" applyFill="1" applyBorder="1" applyAlignment="1">
      <alignment horizontal="center" vertical="top"/>
    </xf>
    <xf numFmtId="49" fontId="2" fillId="7" borderId="86" xfId="0" applyNumberFormat="1" applyFont="1" applyFill="1" applyBorder="1" applyAlignment="1">
      <alignment horizontal="center" vertical="top"/>
    </xf>
    <xf numFmtId="49" fontId="2" fillId="7" borderId="48" xfId="0" applyNumberFormat="1" applyFont="1" applyFill="1" applyBorder="1" applyAlignment="1">
      <alignment horizontal="center" vertical="top"/>
    </xf>
    <xf numFmtId="49" fontId="2" fillId="7" borderId="83" xfId="0" applyNumberFormat="1" applyFont="1" applyFill="1" applyBorder="1" applyAlignment="1">
      <alignment horizontal="center" vertical="top"/>
    </xf>
    <xf numFmtId="3" fontId="2" fillId="7" borderId="25" xfId="0" applyNumberFormat="1" applyFont="1" applyFill="1" applyBorder="1" applyAlignment="1">
      <alignment horizontal="center" vertical="center"/>
    </xf>
    <xf numFmtId="166" fontId="2" fillId="7" borderId="8" xfId="0" applyNumberFormat="1" applyFont="1" applyFill="1" applyBorder="1" applyAlignment="1">
      <alignment vertical="top"/>
    </xf>
    <xf numFmtId="166" fontId="2" fillId="3" borderId="58" xfId="0" applyNumberFormat="1" applyFont="1" applyFill="1" applyBorder="1" applyAlignment="1">
      <alignment horizontal="center" vertical="top"/>
    </xf>
    <xf numFmtId="166" fontId="4" fillId="7" borderId="18" xfId="0" applyNumberFormat="1" applyFont="1" applyFill="1" applyBorder="1" applyAlignment="1">
      <alignment horizontal="center" vertical="top" wrapText="1"/>
    </xf>
    <xf numFmtId="166" fontId="2" fillId="3" borderId="45" xfId="0" applyNumberFormat="1" applyFont="1" applyFill="1" applyBorder="1" applyAlignment="1">
      <alignment horizontal="center" vertical="top"/>
    </xf>
    <xf numFmtId="49" fontId="2" fillId="7" borderId="97" xfId="0" applyNumberFormat="1" applyFont="1" applyFill="1" applyBorder="1" applyAlignment="1">
      <alignment horizontal="center" vertical="top"/>
    </xf>
    <xf numFmtId="0" fontId="2" fillId="0" borderId="90" xfId="0" applyFont="1" applyBorder="1" applyAlignment="1">
      <alignment vertical="top"/>
    </xf>
    <xf numFmtId="3" fontId="3" fillId="0" borderId="8" xfId="0" applyNumberFormat="1" applyFont="1" applyBorder="1" applyAlignment="1">
      <alignment horizontal="center" vertical="center" wrapText="1"/>
    </xf>
    <xf numFmtId="166" fontId="2" fillId="7" borderId="73" xfId="0" applyNumberFormat="1" applyFont="1" applyFill="1" applyBorder="1" applyAlignment="1">
      <alignment vertical="top"/>
    </xf>
    <xf numFmtId="166" fontId="2" fillId="7" borderId="75" xfId="0" applyNumberFormat="1" applyFont="1" applyFill="1" applyBorder="1" applyAlignment="1">
      <alignment vertical="top"/>
    </xf>
    <xf numFmtId="166" fontId="2" fillId="7" borderId="85" xfId="0" applyNumberFormat="1" applyFont="1" applyFill="1" applyBorder="1" applyAlignment="1">
      <alignment vertical="top" wrapText="1"/>
    </xf>
    <xf numFmtId="0" fontId="2" fillId="7" borderId="19" xfId="0" applyFont="1" applyFill="1" applyBorder="1" applyAlignment="1">
      <alignment horizontal="center" vertical="top"/>
    </xf>
    <xf numFmtId="166" fontId="2" fillId="7" borderId="35" xfId="0" applyNumberFormat="1" applyFont="1" applyFill="1" applyBorder="1" applyAlignment="1">
      <alignment vertical="top" wrapText="1"/>
    </xf>
    <xf numFmtId="166" fontId="3" fillId="3" borderId="1" xfId="0" applyNumberFormat="1" applyFont="1" applyFill="1" applyBorder="1" applyAlignment="1">
      <alignment horizontal="center" vertical="top" wrapText="1"/>
    </xf>
    <xf numFmtId="166" fontId="3" fillId="7" borderId="35" xfId="0" applyNumberFormat="1" applyFont="1" applyFill="1" applyBorder="1" applyAlignment="1">
      <alignment horizontal="center" vertical="top" wrapText="1"/>
    </xf>
    <xf numFmtId="166" fontId="2" fillId="7" borderId="15" xfId="0" applyNumberFormat="1" applyFont="1" applyFill="1" applyBorder="1" applyAlignment="1">
      <alignment horizontal="center" vertical="top" wrapText="1"/>
    </xf>
    <xf numFmtId="166" fontId="2" fillId="8" borderId="31" xfId="0" applyNumberFormat="1" applyFont="1" applyFill="1" applyBorder="1" applyAlignment="1">
      <alignment horizontal="center" vertical="top"/>
    </xf>
    <xf numFmtId="3" fontId="2" fillId="7" borderId="19" xfId="0" applyNumberFormat="1" applyFont="1" applyFill="1" applyBorder="1" applyAlignment="1">
      <alignment horizontal="center" vertical="center"/>
    </xf>
    <xf numFmtId="0" fontId="14" fillId="7" borderId="0" xfId="0" applyFont="1" applyFill="1" applyBorder="1" applyAlignment="1">
      <alignment vertical="top"/>
    </xf>
    <xf numFmtId="166" fontId="2" fillId="7" borderId="73" xfId="0" applyNumberFormat="1" applyFont="1" applyFill="1" applyBorder="1" applyAlignment="1">
      <alignment horizontal="left" vertical="top" wrapText="1"/>
    </xf>
    <xf numFmtId="166" fontId="2" fillId="7" borderId="82" xfId="0" applyNumberFormat="1" applyFont="1" applyFill="1" applyBorder="1" applyAlignment="1">
      <alignment vertical="top" wrapText="1"/>
    </xf>
    <xf numFmtId="166" fontId="2" fillId="7" borderId="88" xfId="0" applyNumberFormat="1" applyFont="1" applyFill="1" applyBorder="1" applyAlignment="1">
      <alignment vertical="top" wrapText="1"/>
    </xf>
    <xf numFmtId="3" fontId="2" fillId="7" borderId="16" xfId="0" applyNumberFormat="1" applyFont="1" applyFill="1" applyBorder="1" applyAlignment="1">
      <alignment horizontal="center" vertical="top"/>
    </xf>
    <xf numFmtId="3" fontId="2" fillId="7" borderId="19" xfId="0" applyNumberFormat="1" applyFont="1" applyFill="1" applyBorder="1" applyAlignment="1">
      <alignment horizontal="center" vertical="top" wrapText="1"/>
    </xf>
    <xf numFmtId="49" fontId="3" fillId="9" borderId="3" xfId="0" applyNumberFormat="1" applyFont="1" applyFill="1" applyBorder="1" applyAlignment="1">
      <alignment horizontal="center" vertical="top"/>
    </xf>
    <xf numFmtId="49" fontId="3" fillId="9" borderId="5" xfId="0" applyNumberFormat="1" applyFont="1" applyFill="1" applyBorder="1" applyAlignment="1">
      <alignment horizontal="center" vertical="top"/>
    </xf>
    <xf numFmtId="49" fontId="3" fillId="2" borderId="38" xfId="0" applyNumberFormat="1" applyFont="1" applyFill="1" applyBorder="1" applyAlignment="1">
      <alignment horizontal="center" vertical="top"/>
    </xf>
    <xf numFmtId="49" fontId="3" fillId="2" borderId="44" xfId="0" applyNumberFormat="1" applyFont="1" applyFill="1" applyBorder="1" applyAlignment="1">
      <alignment horizontal="center" vertical="top"/>
    </xf>
    <xf numFmtId="49" fontId="3" fillId="7" borderId="23" xfId="0" applyNumberFormat="1" applyFont="1" applyFill="1" applyBorder="1" applyAlignment="1">
      <alignment horizontal="center" vertical="top"/>
    </xf>
    <xf numFmtId="49" fontId="3" fillId="7" borderId="9" xfId="0" applyNumberFormat="1" applyFont="1" applyFill="1" applyBorder="1" applyAlignment="1">
      <alignment horizontal="center" vertical="top"/>
    </xf>
    <xf numFmtId="166" fontId="3" fillId="7" borderId="23" xfId="0" applyNumberFormat="1" applyFont="1" applyFill="1" applyBorder="1" applyAlignment="1">
      <alignment horizontal="center" vertical="top"/>
    </xf>
    <xf numFmtId="166" fontId="3" fillId="7" borderId="9" xfId="0" applyNumberFormat="1" applyFont="1" applyFill="1" applyBorder="1" applyAlignment="1">
      <alignment horizontal="center" vertical="top"/>
    </xf>
    <xf numFmtId="166" fontId="2" fillId="7" borderId="16" xfId="0" applyNumberFormat="1" applyFont="1" applyFill="1" applyBorder="1" applyAlignment="1">
      <alignment horizontal="center" vertical="top" wrapText="1"/>
    </xf>
    <xf numFmtId="166" fontId="7" fillId="7" borderId="25" xfId="0" applyNumberFormat="1" applyFont="1" applyFill="1" applyBorder="1" applyAlignment="1">
      <alignment vertical="top" wrapText="1"/>
    </xf>
    <xf numFmtId="166" fontId="2" fillId="7" borderId="9" xfId="0" applyNumberFormat="1" applyFont="1" applyFill="1" applyBorder="1" applyAlignment="1">
      <alignment vertical="top" wrapText="1"/>
    </xf>
    <xf numFmtId="166" fontId="3" fillId="7" borderId="9" xfId="0" applyNumberFormat="1" applyFont="1" applyFill="1" applyBorder="1" applyAlignment="1">
      <alignment horizontal="center" vertical="top" wrapText="1"/>
    </xf>
    <xf numFmtId="166" fontId="2" fillId="7" borderId="19" xfId="0" applyNumberFormat="1" applyFont="1" applyFill="1" applyBorder="1" applyAlignment="1">
      <alignment horizontal="center" vertical="top" wrapText="1"/>
    </xf>
    <xf numFmtId="166" fontId="3" fillId="9" borderId="5" xfId="0" applyNumberFormat="1" applyFont="1" applyFill="1" applyBorder="1" applyAlignment="1">
      <alignment horizontal="center" vertical="top"/>
    </xf>
    <xf numFmtId="166" fontId="3" fillId="2" borderId="44" xfId="0" applyNumberFormat="1" applyFont="1" applyFill="1" applyBorder="1" applyAlignment="1">
      <alignment horizontal="center" vertical="top"/>
    </xf>
    <xf numFmtId="166" fontId="3" fillId="8" borderId="9" xfId="0" applyNumberFormat="1" applyFont="1" applyFill="1" applyBorder="1" applyAlignment="1">
      <alignment horizontal="center" vertical="top"/>
    </xf>
    <xf numFmtId="49" fontId="3" fillId="7" borderId="42" xfId="0" applyNumberFormat="1" applyFont="1" applyFill="1" applyBorder="1" applyAlignment="1">
      <alignment horizontal="center" vertical="top"/>
    </xf>
    <xf numFmtId="49" fontId="3" fillId="7" borderId="33" xfId="0" applyNumberFormat="1" applyFont="1" applyFill="1" applyBorder="1" applyAlignment="1">
      <alignment horizontal="center" vertical="top"/>
    </xf>
    <xf numFmtId="166" fontId="2" fillId="7" borderId="26" xfId="0" applyNumberFormat="1" applyFont="1" applyFill="1" applyBorder="1" applyAlignment="1">
      <alignment vertical="top" wrapText="1"/>
    </xf>
    <xf numFmtId="166" fontId="3" fillId="7" borderId="26" xfId="0" applyNumberFormat="1" applyFont="1" applyFill="1" applyBorder="1" applyAlignment="1">
      <alignment horizontal="center" vertical="top" wrapText="1"/>
    </xf>
    <xf numFmtId="166" fontId="3" fillId="7" borderId="44" xfId="0" applyNumberFormat="1" applyFont="1" applyFill="1" applyBorder="1" applyAlignment="1">
      <alignment horizontal="center" vertical="top"/>
    </xf>
    <xf numFmtId="166" fontId="2" fillId="7" borderId="44" xfId="0" applyNumberFormat="1" applyFont="1" applyFill="1" applyBorder="1" applyAlignment="1">
      <alignment vertical="top" wrapText="1"/>
    </xf>
    <xf numFmtId="0" fontId="14" fillId="0" borderId="0" xfId="0" applyFont="1" applyAlignment="1">
      <alignment horizontal="center" vertical="top" wrapText="1"/>
    </xf>
    <xf numFmtId="166" fontId="2" fillId="7" borderId="33" xfId="0" applyNumberFormat="1" applyFont="1" applyFill="1" applyBorder="1" applyAlignment="1">
      <alignment horizontal="left" vertical="top" wrapText="1"/>
    </xf>
    <xf numFmtId="0" fontId="2" fillId="7" borderId="5" xfId="0" applyFont="1" applyFill="1" applyBorder="1" applyAlignment="1">
      <alignment vertical="top" wrapText="1"/>
    </xf>
    <xf numFmtId="49" fontId="3" fillId="7" borderId="44" xfId="0" applyNumberFormat="1" applyFont="1" applyFill="1" applyBorder="1" applyAlignment="1">
      <alignment horizontal="center" vertical="top"/>
    </xf>
    <xf numFmtId="166" fontId="2" fillId="7" borderId="34" xfId="0" applyNumberFormat="1" applyFont="1" applyFill="1" applyBorder="1" applyAlignment="1">
      <alignment horizontal="left" vertical="top" wrapText="1"/>
    </xf>
    <xf numFmtId="166" fontId="2" fillId="2" borderId="64" xfId="0" applyNumberFormat="1" applyFont="1" applyFill="1" applyBorder="1" applyAlignment="1">
      <alignment horizontal="center" vertical="top" wrapText="1"/>
    </xf>
    <xf numFmtId="0" fontId="2" fillId="7" borderId="26" xfId="0" applyFont="1" applyFill="1" applyBorder="1" applyAlignment="1">
      <alignment horizontal="left" vertical="top" wrapText="1"/>
    </xf>
    <xf numFmtId="166" fontId="2" fillId="7" borderId="9" xfId="0" applyNumberFormat="1" applyFont="1" applyFill="1" applyBorder="1" applyAlignment="1">
      <alignment horizontal="center" vertical="center" textRotation="90" wrapText="1"/>
    </xf>
    <xf numFmtId="166" fontId="2" fillId="7" borderId="5" xfId="0" applyNumberFormat="1" applyFont="1" applyFill="1" applyBorder="1" applyAlignment="1">
      <alignment vertical="top" wrapText="1"/>
    </xf>
    <xf numFmtId="166" fontId="7" fillId="7" borderId="27" xfId="0" applyNumberFormat="1" applyFont="1" applyFill="1" applyBorder="1" applyAlignment="1">
      <alignment vertical="top" wrapText="1"/>
    </xf>
    <xf numFmtId="0" fontId="2" fillId="7" borderId="34" xfId="0" applyFont="1" applyFill="1" applyBorder="1" applyAlignment="1">
      <alignment vertical="top" wrapText="1"/>
    </xf>
    <xf numFmtId="166" fontId="2" fillId="7" borderId="5" xfId="0" applyNumberFormat="1" applyFont="1" applyFill="1" applyBorder="1" applyAlignment="1">
      <alignment horizontal="left" vertical="top" wrapText="1"/>
    </xf>
    <xf numFmtId="166" fontId="2" fillId="7" borderId="18" xfId="0" applyNumberFormat="1" applyFont="1" applyFill="1" applyBorder="1" applyAlignment="1">
      <alignment horizontal="left" vertical="top" wrapText="1"/>
    </xf>
    <xf numFmtId="166" fontId="2" fillId="7" borderId="9" xfId="0" applyNumberFormat="1" applyFont="1" applyFill="1" applyBorder="1" applyAlignment="1">
      <alignment horizontal="left" vertical="top" wrapText="1"/>
    </xf>
    <xf numFmtId="49" fontId="3" fillId="7" borderId="18" xfId="0" applyNumberFormat="1" applyFont="1" applyFill="1" applyBorder="1" applyAlignment="1">
      <alignment horizontal="center" vertical="top"/>
    </xf>
    <xf numFmtId="49" fontId="3" fillId="7" borderId="26" xfId="0" applyNumberFormat="1" applyFont="1" applyFill="1" applyBorder="1" applyAlignment="1">
      <alignment horizontal="center" vertical="top"/>
    </xf>
    <xf numFmtId="166" fontId="2" fillId="7" borderId="87" xfId="0" applyNumberFormat="1" applyFont="1" applyFill="1" applyBorder="1" applyAlignment="1">
      <alignment horizontal="left" vertical="top" wrapText="1"/>
    </xf>
    <xf numFmtId="166" fontId="3" fillId="2" borderId="9" xfId="0" applyNumberFormat="1" applyFont="1" applyFill="1" applyBorder="1" applyAlignment="1">
      <alignment horizontal="center" vertical="top"/>
    </xf>
    <xf numFmtId="166" fontId="2" fillId="7" borderId="18" xfId="0" applyNumberFormat="1" applyFont="1" applyFill="1" applyBorder="1" applyAlignment="1">
      <alignment horizontal="center" vertical="center" textRotation="90" wrapText="1"/>
    </xf>
    <xf numFmtId="166" fontId="2" fillId="7" borderId="26" xfId="0" applyNumberFormat="1" applyFont="1" applyFill="1" applyBorder="1" applyAlignment="1">
      <alignment horizontal="center" vertical="center" textRotation="90" wrapText="1"/>
    </xf>
    <xf numFmtId="166" fontId="2" fillId="2" borderId="31" xfId="0" applyNumberFormat="1" applyFont="1" applyFill="1" applyBorder="1" applyAlignment="1">
      <alignment horizontal="center" vertical="top" wrapText="1"/>
    </xf>
    <xf numFmtId="166" fontId="2" fillId="7" borderId="27" xfId="0" applyNumberFormat="1" applyFont="1" applyFill="1" applyBorder="1" applyAlignment="1">
      <alignment horizontal="left" vertical="top" wrapText="1"/>
    </xf>
    <xf numFmtId="166" fontId="2" fillId="0" borderId="16" xfId="0" applyNumberFormat="1" applyFont="1" applyBorder="1" applyAlignment="1">
      <alignment horizontal="center" vertical="top" wrapText="1"/>
    </xf>
    <xf numFmtId="166" fontId="3" fillId="0" borderId="44" xfId="0" applyNumberFormat="1" applyFont="1" applyBorder="1" applyAlignment="1">
      <alignment horizontal="center" vertical="top"/>
    </xf>
    <xf numFmtId="49" fontId="3" fillId="2" borderId="9" xfId="0" applyNumberFormat="1" applyFont="1" applyFill="1" applyBorder="1" applyAlignment="1">
      <alignment horizontal="center" vertical="top"/>
    </xf>
    <xf numFmtId="49" fontId="3" fillId="8" borderId="9" xfId="0" applyNumberFormat="1" applyFont="1" applyFill="1" applyBorder="1" applyAlignment="1">
      <alignment horizontal="center" vertical="top"/>
    </xf>
    <xf numFmtId="166" fontId="2" fillId="7" borderId="42" xfId="0" applyNumberFormat="1" applyFont="1" applyFill="1" applyBorder="1" applyAlignment="1">
      <alignment vertical="top" wrapText="1"/>
    </xf>
    <xf numFmtId="0" fontId="7" fillId="7" borderId="44" xfId="0" applyFont="1" applyFill="1" applyBorder="1" applyAlignment="1">
      <alignment vertical="top" wrapText="1"/>
    </xf>
    <xf numFmtId="166" fontId="3" fillId="9" borderId="3" xfId="0" applyNumberFormat="1" applyFont="1" applyFill="1" applyBorder="1" applyAlignment="1">
      <alignment horizontal="center" vertical="top"/>
    </xf>
    <xf numFmtId="166" fontId="3" fillId="9" borderId="7" xfId="0" applyNumberFormat="1" applyFont="1" applyFill="1" applyBorder="1" applyAlignment="1">
      <alignment horizontal="center" vertical="top"/>
    </xf>
    <xf numFmtId="166" fontId="3" fillId="2" borderId="23" xfId="0" applyNumberFormat="1" applyFont="1" applyFill="1" applyBorder="1" applyAlignment="1">
      <alignment horizontal="center" vertical="top"/>
    </xf>
    <xf numFmtId="166" fontId="3" fillId="2" borderId="28" xfId="0" applyNumberFormat="1" applyFont="1" applyFill="1" applyBorder="1" applyAlignment="1">
      <alignment horizontal="center" vertical="top"/>
    </xf>
    <xf numFmtId="166" fontId="3" fillId="7" borderId="38" xfId="0" applyNumberFormat="1" applyFont="1" applyFill="1" applyBorder="1" applyAlignment="1">
      <alignment horizontal="center" vertical="top"/>
    </xf>
    <xf numFmtId="166" fontId="7" fillId="7" borderId="9" xfId="0" applyNumberFormat="1" applyFont="1" applyFill="1" applyBorder="1" applyAlignment="1">
      <alignment horizontal="center" vertical="center" textRotation="90" wrapText="1"/>
    </xf>
    <xf numFmtId="166" fontId="2" fillId="7" borderId="95" xfId="0" applyNumberFormat="1" applyFont="1" applyFill="1" applyBorder="1" applyAlignment="1">
      <alignment vertical="top" wrapText="1"/>
    </xf>
    <xf numFmtId="166" fontId="2" fillId="7" borderId="32" xfId="0" applyNumberFormat="1" applyFont="1" applyFill="1" applyBorder="1" applyAlignment="1">
      <alignment vertical="top" wrapText="1"/>
    </xf>
    <xf numFmtId="166" fontId="7" fillId="7" borderId="16" xfId="0" applyNumberFormat="1" applyFont="1" applyFill="1" applyBorder="1" applyAlignment="1">
      <alignment horizontal="center" vertical="top" wrapText="1"/>
    </xf>
    <xf numFmtId="0" fontId="7" fillId="7" borderId="5" xfId="0" applyFont="1" applyFill="1" applyBorder="1" applyAlignment="1">
      <alignment horizontal="left" vertical="top" wrapText="1"/>
    </xf>
    <xf numFmtId="166" fontId="3" fillId="7" borderId="18" xfId="0" applyNumberFormat="1" applyFont="1" applyFill="1" applyBorder="1" applyAlignment="1">
      <alignment horizontal="center" vertical="top"/>
    </xf>
    <xf numFmtId="166" fontId="3" fillId="3" borderId="9" xfId="0" applyNumberFormat="1" applyFont="1" applyFill="1" applyBorder="1" applyAlignment="1">
      <alignment horizontal="center" vertical="top" wrapText="1"/>
    </xf>
    <xf numFmtId="166" fontId="3" fillId="3" borderId="26" xfId="0" applyNumberFormat="1" applyFont="1" applyFill="1" applyBorder="1" applyAlignment="1">
      <alignment horizontal="center" vertical="top" wrapText="1"/>
    </xf>
    <xf numFmtId="166" fontId="3" fillId="3" borderId="44" xfId="0" applyNumberFormat="1" applyFont="1" applyFill="1" applyBorder="1" applyAlignment="1">
      <alignment horizontal="center" vertical="top"/>
    </xf>
    <xf numFmtId="166" fontId="2" fillId="7" borderId="16" xfId="0" applyNumberFormat="1" applyFont="1" applyFill="1" applyBorder="1" applyAlignment="1">
      <alignment horizontal="center" vertical="center" wrapText="1"/>
    </xf>
    <xf numFmtId="166" fontId="3" fillId="7" borderId="26" xfId="0" applyNumberFormat="1" applyFont="1" applyFill="1" applyBorder="1" applyAlignment="1">
      <alignment horizontal="center" vertical="top"/>
    </xf>
    <xf numFmtId="0" fontId="7" fillId="7" borderId="9" xfId="0" applyFont="1" applyFill="1" applyBorder="1" applyAlignment="1">
      <alignment horizontal="left" vertical="top" wrapText="1"/>
    </xf>
    <xf numFmtId="0" fontId="2" fillId="7" borderId="34" xfId="0" applyFont="1" applyFill="1" applyBorder="1" applyAlignment="1">
      <alignment horizontal="left" vertical="top" wrapText="1"/>
    </xf>
    <xf numFmtId="166" fontId="3" fillId="9" borderId="32" xfId="0" applyNumberFormat="1" applyFont="1" applyFill="1" applyBorder="1" applyAlignment="1">
      <alignment horizontal="center" vertical="top"/>
    </xf>
    <xf numFmtId="166" fontId="2" fillId="7" borderId="34" xfId="0" applyNumberFormat="1" applyFont="1" applyFill="1" applyBorder="1" applyAlignment="1">
      <alignment vertical="top" wrapText="1"/>
    </xf>
    <xf numFmtId="49" fontId="2" fillId="7" borderId="1" xfId="0" applyNumberFormat="1" applyFont="1" applyFill="1" applyBorder="1" applyAlignment="1">
      <alignment vertical="top"/>
    </xf>
    <xf numFmtId="0" fontId="3" fillId="7" borderId="35" xfId="0" applyFont="1" applyFill="1" applyBorder="1" applyAlignment="1">
      <alignment vertical="top" wrapText="1"/>
    </xf>
    <xf numFmtId="0" fontId="4" fillId="0" borderId="18" xfId="0" applyFont="1" applyFill="1" applyBorder="1" applyAlignment="1">
      <alignment horizontal="center" vertical="top" wrapText="1"/>
    </xf>
    <xf numFmtId="166" fontId="2" fillId="7" borderId="84" xfId="0" applyNumberFormat="1" applyFont="1" applyFill="1" applyBorder="1" applyAlignment="1">
      <alignment horizontal="center" vertical="top"/>
    </xf>
    <xf numFmtId="166" fontId="2" fillId="7" borderId="99" xfId="0" applyNumberFormat="1" applyFont="1" applyFill="1" applyBorder="1" applyAlignment="1">
      <alignment horizontal="center" vertical="top"/>
    </xf>
    <xf numFmtId="49" fontId="2" fillId="7" borderId="18" xfId="0" applyNumberFormat="1" applyFont="1" applyFill="1" applyBorder="1" applyAlignment="1">
      <alignment horizontal="center" vertical="top"/>
    </xf>
    <xf numFmtId="166" fontId="3" fillId="7" borderId="9" xfId="0" applyNumberFormat="1" applyFont="1" applyFill="1" applyBorder="1" applyAlignment="1">
      <alignment horizontal="center" vertical="center" wrapText="1"/>
    </xf>
    <xf numFmtId="49" fontId="2" fillId="7" borderId="9" xfId="0" applyNumberFormat="1" applyFont="1" applyFill="1" applyBorder="1" applyAlignment="1">
      <alignment horizontal="center" vertical="top"/>
    </xf>
    <xf numFmtId="49" fontId="2" fillId="7" borderId="26" xfId="0" applyNumberFormat="1" applyFont="1" applyFill="1" applyBorder="1" applyAlignment="1">
      <alignment horizontal="center" vertical="top"/>
    </xf>
    <xf numFmtId="166" fontId="3" fillId="7" borderId="9" xfId="0" applyNumberFormat="1" applyFont="1" applyFill="1" applyBorder="1" applyAlignment="1">
      <alignment horizontal="center" vertical="top" textRotation="90" wrapText="1"/>
    </xf>
    <xf numFmtId="49" fontId="2" fillId="7" borderId="79" xfId="0" applyNumberFormat="1" applyFont="1" applyFill="1" applyBorder="1" applyAlignment="1">
      <alignment horizontal="center" vertical="top" wrapText="1"/>
    </xf>
    <xf numFmtId="0" fontId="2" fillId="7" borderId="87" xfId="0" applyFont="1" applyFill="1" applyBorder="1" applyAlignment="1">
      <alignment horizontal="left" vertical="top" wrapText="1"/>
    </xf>
    <xf numFmtId="0" fontId="2" fillId="7" borderId="100" xfId="0" applyFont="1" applyFill="1" applyBorder="1" applyAlignment="1">
      <alignment horizontal="left" vertical="top" wrapText="1"/>
    </xf>
    <xf numFmtId="49" fontId="2" fillId="7" borderId="83" xfId="0" applyNumberFormat="1" applyFont="1" applyFill="1" applyBorder="1" applyAlignment="1">
      <alignment horizontal="center" vertical="top" wrapText="1"/>
    </xf>
    <xf numFmtId="49" fontId="2" fillId="7" borderId="9" xfId="0" applyNumberFormat="1" applyFont="1" applyFill="1" applyBorder="1" applyAlignment="1">
      <alignment horizontal="center" vertical="top" wrapText="1"/>
    </xf>
    <xf numFmtId="166" fontId="2" fillId="7" borderId="43" xfId="0" applyNumberFormat="1" applyFont="1" applyFill="1" applyBorder="1" applyAlignment="1">
      <alignment vertical="top" wrapText="1"/>
    </xf>
    <xf numFmtId="0" fontId="2" fillId="7" borderId="85" xfId="0" applyFont="1" applyFill="1" applyBorder="1" applyAlignment="1">
      <alignment horizontal="center" vertical="top"/>
    </xf>
    <xf numFmtId="166" fontId="2" fillId="7" borderId="81" xfId="0" applyNumberFormat="1" applyFont="1" applyFill="1" applyBorder="1" applyAlignment="1">
      <alignment horizontal="center" vertical="top" wrapText="1"/>
    </xf>
    <xf numFmtId="0" fontId="2" fillId="7" borderId="73" xfId="0" applyFont="1" applyFill="1" applyBorder="1" applyAlignment="1">
      <alignment horizontal="left" vertical="top" wrapText="1"/>
    </xf>
    <xf numFmtId="166" fontId="3" fillId="7" borderId="9" xfId="0" applyNumberFormat="1" applyFont="1" applyFill="1" applyBorder="1" applyAlignment="1">
      <alignment horizontal="center" vertical="center" textRotation="90" wrapText="1"/>
    </xf>
    <xf numFmtId="166" fontId="2" fillId="7" borderId="100" xfId="0" applyNumberFormat="1" applyFont="1" applyFill="1" applyBorder="1" applyAlignment="1">
      <alignment horizontal="left" vertical="top" wrapText="1"/>
    </xf>
    <xf numFmtId="3" fontId="6" fillId="7" borderId="83" xfId="0" applyNumberFormat="1" applyFont="1" applyFill="1" applyBorder="1" applyAlignment="1">
      <alignment horizontal="center" vertical="center" wrapText="1"/>
    </xf>
    <xf numFmtId="166" fontId="12" fillId="7" borderId="9" xfId="0" applyNumberFormat="1" applyFont="1" applyFill="1" applyBorder="1" applyAlignment="1">
      <alignment horizontal="center" vertical="center" wrapText="1"/>
    </xf>
    <xf numFmtId="49" fontId="2" fillId="8" borderId="53" xfId="0" applyNumberFormat="1" applyFont="1" applyFill="1" applyBorder="1" applyAlignment="1">
      <alignment horizontal="center" vertical="top"/>
    </xf>
    <xf numFmtId="49" fontId="3" fillId="0" borderId="19" xfId="0" applyNumberFormat="1" applyFont="1" applyBorder="1" applyAlignment="1">
      <alignment horizontal="center" vertical="top"/>
    </xf>
    <xf numFmtId="165" fontId="2" fillId="0" borderId="20" xfId="0" applyNumberFormat="1" applyFont="1" applyBorder="1" applyAlignment="1">
      <alignment horizontal="center"/>
    </xf>
    <xf numFmtId="0" fontId="2" fillId="7" borderId="5" xfId="0" applyFont="1" applyFill="1" applyBorder="1" applyAlignment="1">
      <alignment horizontal="left" vertical="top" wrapText="1"/>
    </xf>
    <xf numFmtId="0" fontId="2" fillId="7" borderId="16" xfId="0" applyNumberFormat="1" applyFont="1" applyFill="1" applyBorder="1" applyAlignment="1">
      <alignment horizontal="center" vertical="top" wrapText="1"/>
    </xf>
    <xf numFmtId="166" fontId="2" fillId="7" borderId="95" xfId="0" applyNumberFormat="1" applyFont="1" applyFill="1" applyBorder="1" applyAlignment="1">
      <alignment horizontal="center" vertical="top"/>
    </xf>
    <xf numFmtId="0" fontId="20" fillId="7" borderId="34" xfId="0" applyFont="1" applyFill="1" applyBorder="1" applyAlignment="1">
      <alignment vertical="top" wrapText="1"/>
    </xf>
    <xf numFmtId="0" fontId="7" fillId="7" borderId="27" xfId="0" applyFont="1" applyFill="1" applyBorder="1" applyAlignment="1">
      <alignment vertical="top" wrapText="1"/>
    </xf>
    <xf numFmtId="0" fontId="7" fillId="7" borderId="26" xfId="0" applyFont="1" applyFill="1" applyBorder="1" applyAlignment="1">
      <alignment horizontal="center" vertical="center" textRotation="90" wrapText="1"/>
    </xf>
    <xf numFmtId="0" fontId="2" fillId="7" borderId="41" xfId="0" applyFont="1" applyFill="1" applyBorder="1" applyAlignment="1">
      <alignment vertical="top" wrapText="1"/>
    </xf>
    <xf numFmtId="3" fontId="20" fillId="7" borderId="16" xfId="0" applyNumberFormat="1" applyFont="1" applyFill="1" applyBorder="1" applyAlignment="1">
      <alignment horizontal="center" vertical="top"/>
    </xf>
    <xf numFmtId="166" fontId="2" fillId="0" borderId="58" xfId="0" applyNumberFormat="1" applyFont="1" applyFill="1" applyBorder="1" applyAlignment="1">
      <alignment horizontal="center" vertical="top" wrapText="1"/>
    </xf>
    <xf numFmtId="3" fontId="2" fillId="7" borderId="16" xfId="1" applyNumberFormat="1" applyFont="1" applyFill="1" applyBorder="1" applyAlignment="1">
      <alignment horizontal="center" vertical="top" wrapText="1"/>
    </xf>
    <xf numFmtId="0" fontId="2" fillId="7" borderId="91" xfId="0" applyNumberFormat="1" applyFont="1" applyFill="1" applyBorder="1" applyAlignment="1">
      <alignment horizontal="center" vertical="top" wrapText="1"/>
    </xf>
    <xf numFmtId="3" fontId="2" fillId="7" borderId="101" xfId="0" applyNumberFormat="1" applyFont="1" applyFill="1" applyBorder="1" applyAlignment="1">
      <alignment horizontal="center" vertical="top"/>
    </xf>
    <xf numFmtId="0" fontId="7" fillId="0" borderId="9" xfId="0" applyFont="1" applyBorder="1" applyAlignment="1">
      <alignment horizontal="center" vertical="center" textRotation="90" wrapText="1"/>
    </xf>
    <xf numFmtId="0" fontId="7" fillId="7" borderId="24" xfId="0" applyFont="1" applyFill="1" applyBorder="1" applyAlignment="1">
      <alignment horizontal="center" vertical="top"/>
    </xf>
    <xf numFmtId="0" fontId="7" fillId="7" borderId="25" xfId="0" applyFont="1" applyFill="1" applyBorder="1" applyAlignment="1">
      <alignment horizontal="center" vertical="top"/>
    </xf>
    <xf numFmtId="0" fontId="7" fillId="7" borderId="5" xfId="0" applyFont="1" applyFill="1" applyBorder="1" applyAlignment="1">
      <alignment vertical="top"/>
    </xf>
    <xf numFmtId="0" fontId="7" fillId="0" borderId="26" xfId="0" applyFont="1" applyBorder="1" applyAlignment="1">
      <alignment horizontal="center" vertical="center" wrapText="1"/>
    </xf>
    <xf numFmtId="0" fontId="7" fillId="0" borderId="27" xfId="0" applyFont="1" applyBorder="1" applyAlignment="1">
      <alignment vertical="top" wrapText="1"/>
    </xf>
    <xf numFmtId="0" fontId="7" fillId="8" borderId="30" xfId="0" applyFont="1" applyFill="1" applyBorder="1" applyAlignment="1">
      <alignment vertical="top" wrapText="1"/>
    </xf>
    <xf numFmtId="0" fontId="7" fillId="8" borderId="30" xfId="0" applyFont="1" applyFill="1" applyBorder="1" applyAlignment="1">
      <alignment horizontal="center" textRotation="90" wrapText="1"/>
    </xf>
    <xf numFmtId="0" fontId="7" fillId="8" borderId="30" xfId="0" applyFont="1" applyFill="1" applyBorder="1" applyAlignment="1">
      <alignment horizontal="center" vertical="top"/>
    </xf>
    <xf numFmtId="0" fontId="7" fillId="0" borderId="44" xfId="0" applyFont="1" applyBorder="1" applyAlignment="1">
      <alignment vertical="top" wrapText="1"/>
    </xf>
    <xf numFmtId="0" fontId="2" fillId="7" borderId="87" xfId="0" applyFont="1" applyFill="1" applyBorder="1" applyAlignment="1">
      <alignment vertical="top" wrapText="1"/>
    </xf>
    <xf numFmtId="0" fontId="7" fillId="7" borderId="47" xfId="0" applyFont="1" applyFill="1" applyBorder="1" applyAlignment="1">
      <alignment vertical="top" wrapText="1"/>
    </xf>
    <xf numFmtId="0" fontId="7" fillId="0" borderId="0" xfId="0" applyFont="1" applyFill="1" applyAlignment="1">
      <alignment horizontal="left" vertical="top" wrapText="1"/>
    </xf>
    <xf numFmtId="49" fontId="2" fillId="7" borderId="5" xfId="0" applyNumberFormat="1" applyFont="1" applyFill="1" applyBorder="1" applyAlignment="1">
      <alignment horizontal="left" vertical="top" wrapText="1"/>
    </xf>
    <xf numFmtId="0" fontId="7" fillId="7" borderId="27" xfId="0" applyFont="1" applyFill="1" applyBorder="1" applyAlignment="1">
      <alignment horizontal="left" vertical="top" wrapText="1"/>
    </xf>
    <xf numFmtId="166" fontId="2" fillId="7" borderId="9" xfId="0" applyNumberFormat="1" applyFont="1" applyFill="1" applyBorder="1" applyAlignment="1">
      <alignment vertical="top" wrapText="1"/>
    </xf>
    <xf numFmtId="166" fontId="2" fillId="7" borderId="26" xfId="0" applyNumberFormat="1" applyFont="1" applyFill="1" applyBorder="1" applyAlignment="1">
      <alignment vertical="top" wrapText="1"/>
    </xf>
    <xf numFmtId="166" fontId="2" fillId="7" borderId="18" xfId="0" applyNumberFormat="1" applyFont="1" applyFill="1" applyBorder="1" applyAlignment="1">
      <alignment horizontal="left" vertical="top" wrapText="1"/>
    </xf>
    <xf numFmtId="166" fontId="2" fillId="7" borderId="26" xfId="0" applyNumberFormat="1" applyFont="1" applyFill="1" applyBorder="1" applyAlignment="1">
      <alignment horizontal="left" vertical="top" wrapText="1"/>
    </xf>
    <xf numFmtId="166" fontId="3" fillId="3" borderId="18" xfId="0" applyNumberFormat="1" applyFont="1" applyFill="1" applyBorder="1" applyAlignment="1">
      <alignment horizontal="center" vertical="top" wrapText="1"/>
    </xf>
    <xf numFmtId="166" fontId="3" fillId="3" borderId="26" xfId="0" applyNumberFormat="1" applyFont="1" applyFill="1" applyBorder="1" applyAlignment="1">
      <alignment horizontal="center" vertical="top" wrapText="1"/>
    </xf>
    <xf numFmtId="166" fontId="2" fillId="3" borderId="18" xfId="0" applyNumberFormat="1" applyFont="1" applyFill="1" applyBorder="1" applyAlignment="1">
      <alignment vertical="top" wrapText="1"/>
    </xf>
    <xf numFmtId="0" fontId="7" fillId="0" borderId="9" xfId="0" applyFont="1" applyBorder="1" applyAlignment="1">
      <alignment vertical="top" wrapText="1"/>
    </xf>
    <xf numFmtId="0" fontId="7" fillId="0" borderId="26" xfId="0" applyFont="1" applyBorder="1" applyAlignment="1">
      <alignment vertical="top" wrapText="1"/>
    </xf>
    <xf numFmtId="166" fontId="2" fillId="7" borderId="5" xfId="0" applyNumberFormat="1" applyFont="1" applyFill="1" applyBorder="1" applyAlignment="1">
      <alignment horizontal="left" vertical="top" wrapText="1"/>
    </xf>
    <xf numFmtId="166" fontId="7" fillId="7" borderId="5" xfId="0" applyNumberFormat="1" applyFont="1" applyFill="1" applyBorder="1" applyAlignment="1">
      <alignment horizontal="left" vertical="top" wrapText="1"/>
    </xf>
    <xf numFmtId="0" fontId="2" fillId="7" borderId="88" xfId="0" applyNumberFormat="1" applyFont="1" applyFill="1" applyBorder="1" applyAlignment="1">
      <alignment horizontal="left" vertical="top" wrapText="1"/>
    </xf>
    <xf numFmtId="0" fontId="7" fillId="7" borderId="26" xfId="0" applyFont="1" applyFill="1" applyBorder="1" applyAlignment="1">
      <alignment horizontal="left" vertical="top" wrapText="1"/>
    </xf>
    <xf numFmtId="0" fontId="2" fillId="7" borderId="87" xfId="0" applyFont="1" applyFill="1" applyBorder="1" applyAlignment="1">
      <alignment horizontal="left" vertical="top" wrapText="1"/>
    </xf>
    <xf numFmtId="0" fontId="7" fillId="0" borderId="27" xfId="0" applyFont="1" applyBorder="1" applyAlignment="1">
      <alignment horizontal="left" vertical="top" wrapText="1"/>
    </xf>
    <xf numFmtId="49" fontId="2" fillId="7" borderId="18" xfId="0" applyNumberFormat="1" applyFont="1" applyFill="1" applyBorder="1" applyAlignment="1">
      <alignment horizontal="center" vertical="top"/>
    </xf>
    <xf numFmtId="49" fontId="2" fillId="7" borderId="26" xfId="0" applyNumberFormat="1" applyFont="1" applyFill="1" applyBorder="1" applyAlignment="1">
      <alignment horizontal="center" vertical="top"/>
    </xf>
    <xf numFmtId="166" fontId="2" fillId="7" borderId="42" xfId="0" applyNumberFormat="1" applyFont="1" applyFill="1" applyBorder="1" applyAlignment="1">
      <alignment horizontal="left" vertical="top" wrapText="1"/>
    </xf>
    <xf numFmtId="166" fontId="2" fillId="7" borderId="44" xfId="0" applyNumberFormat="1" applyFont="1" applyFill="1" applyBorder="1" applyAlignment="1">
      <alignment horizontal="left" vertical="top" wrapText="1"/>
    </xf>
    <xf numFmtId="166" fontId="3" fillId="3" borderId="44" xfId="0" applyNumberFormat="1" applyFont="1" applyFill="1" applyBorder="1" applyAlignment="1">
      <alignment horizontal="center" vertical="top"/>
    </xf>
    <xf numFmtId="166" fontId="2" fillId="7" borderId="16" xfId="0" applyNumberFormat="1" applyFont="1" applyFill="1" applyBorder="1" applyAlignment="1">
      <alignment horizontal="center" vertical="center" wrapText="1"/>
    </xf>
    <xf numFmtId="166" fontId="3" fillId="2" borderId="68" xfId="0" applyNumberFormat="1" applyFont="1" applyFill="1" applyBorder="1" applyAlignment="1">
      <alignment horizontal="right" vertical="top"/>
    </xf>
    <xf numFmtId="166" fontId="3" fillId="2" borderId="64" xfId="0" applyNumberFormat="1" applyFont="1" applyFill="1" applyBorder="1" applyAlignment="1">
      <alignment horizontal="right" vertical="top"/>
    </xf>
    <xf numFmtId="166" fontId="3" fillId="2" borderId="65" xfId="0" applyNumberFormat="1" applyFont="1" applyFill="1" applyBorder="1" applyAlignment="1">
      <alignment horizontal="right" vertical="top"/>
    </xf>
    <xf numFmtId="166" fontId="3" fillId="2" borderId="2" xfId="0" applyNumberFormat="1" applyFont="1" applyFill="1" applyBorder="1" applyAlignment="1">
      <alignment horizontal="left" vertical="top"/>
    </xf>
    <xf numFmtId="166" fontId="3" fillId="2" borderId="23" xfId="0" applyNumberFormat="1" applyFont="1" applyFill="1" applyBorder="1" applyAlignment="1">
      <alignment horizontal="left" vertical="top"/>
    </xf>
    <xf numFmtId="166" fontId="3" fillId="2" borderId="70" xfId="0" applyNumberFormat="1" applyFont="1" applyFill="1" applyBorder="1" applyAlignment="1">
      <alignment horizontal="left" vertical="top"/>
    </xf>
    <xf numFmtId="166" fontId="2" fillId="7" borderId="16" xfId="0" applyNumberFormat="1" applyFont="1" applyFill="1" applyBorder="1" applyAlignment="1">
      <alignment horizontal="center" vertical="top" wrapText="1"/>
    </xf>
    <xf numFmtId="0" fontId="7" fillId="0" borderId="16" xfId="0" applyFont="1" applyBorder="1" applyAlignment="1">
      <alignment horizontal="center" vertical="top" wrapText="1"/>
    </xf>
    <xf numFmtId="166" fontId="2" fillId="7" borderId="80" xfId="0" applyNumberFormat="1" applyFont="1" applyFill="1" applyBorder="1" applyAlignment="1">
      <alignment horizontal="left" vertical="top" wrapText="1"/>
    </xf>
    <xf numFmtId="49" fontId="2" fillId="7" borderId="88" xfId="0" applyNumberFormat="1" applyFont="1" applyFill="1" applyBorder="1" applyAlignment="1">
      <alignment vertical="top" wrapText="1"/>
    </xf>
    <xf numFmtId="166" fontId="2" fillId="7" borderId="87" xfId="0" applyNumberFormat="1" applyFont="1" applyFill="1" applyBorder="1" applyAlignment="1">
      <alignment horizontal="left" vertical="top" wrapText="1"/>
    </xf>
    <xf numFmtId="166" fontId="3" fillId="9" borderId="5" xfId="0" applyNumberFormat="1" applyFont="1" applyFill="1" applyBorder="1" applyAlignment="1">
      <alignment horizontal="center" vertical="top"/>
    </xf>
    <xf numFmtId="166" fontId="3" fillId="2" borderId="44" xfId="0" applyNumberFormat="1" applyFont="1" applyFill="1" applyBorder="1" applyAlignment="1">
      <alignment horizontal="center" vertical="top"/>
    </xf>
    <xf numFmtId="166" fontId="3" fillId="8" borderId="9"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166" fontId="2" fillId="7" borderId="33" xfId="0" applyNumberFormat="1" applyFont="1" applyFill="1" applyBorder="1" applyAlignment="1">
      <alignment horizontal="left" vertical="top" wrapText="1"/>
    </xf>
    <xf numFmtId="166" fontId="3" fillId="0" borderId="18" xfId="0" applyNumberFormat="1" applyFont="1" applyFill="1" applyBorder="1" applyAlignment="1">
      <alignment horizontal="center" vertical="top" wrapText="1"/>
    </xf>
    <xf numFmtId="166" fontId="3" fillId="0" borderId="9" xfId="0" applyNumberFormat="1" applyFont="1" applyFill="1" applyBorder="1" applyAlignment="1">
      <alignment horizontal="center" vertical="top" wrapText="1"/>
    </xf>
    <xf numFmtId="166" fontId="3" fillId="0" borderId="26" xfId="0" applyNumberFormat="1" applyFont="1" applyFill="1" applyBorder="1" applyAlignment="1">
      <alignment horizontal="center" vertical="top" wrapText="1"/>
    </xf>
    <xf numFmtId="49" fontId="3" fillId="0" borderId="44" xfId="0" applyNumberFormat="1" applyFont="1" applyBorder="1" applyAlignment="1">
      <alignment horizontal="center" vertical="top"/>
    </xf>
    <xf numFmtId="0" fontId="7" fillId="0" borderId="16" xfId="0" applyFont="1" applyBorder="1" applyAlignment="1">
      <alignment horizontal="center" wrapText="1"/>
    </xf>
    <xf numFmtId="166" fontId="2" fillId="7" borderId="9" xfId="0" applyNumberFormat="1" applyFont="1" applyFill="1" applyBorder="1" applyAlignment="1">
      <alignment horizontal="left" vertical="top" wrapText="1"/>
    </xf>
    <xf numFmtId="0" fontId="7" fillId="7" borderId="9" xfId="0" applyFont="1" applyFill="1" applyBorder="1" applyAlignment="1">
      <alignment horizontal="left" vertical="top" wrapText="1"/>
    </xf>
    <xf numFmtId="0" fontId="2" fillId="0" borderId="16" xfId="0" applyFont="1" applyBorder="1" applyAlignment="1">
      <alignment horizontal="center" vertical="top" wrapText="1"/>
    </xf>
    <xf numFmtId="166" fontId="7" fillId="7" borderId="33" xfId="0" applyNumberFormat="1" applyFont="1" applyFill="1" applyBorder="1" applyAlignment="1">
      <alignment horizontal="left" vertical="top" wrapText="1"/>
    </xf>
    <xf numFmtId="0" fontId="7" fillId="0" borderId="9" xfId="0" applyFont="1" applyBorder="1" applyAlignment="1">
      <alignment horizontal="center" vertical="top" wrapText="1"/>
    </xf>
    <xf numFmtId="0" fontId="7" fillId="0" borderId="26" xfId="0" applyFont="1" applyBorder="1" applyAlignment="1">
      <alignment horizontal="center" vertical="top" wrapText="1"/>
    </xf>
    <xf numFmtId="166" fontId="3" fillId="3" borderId="9" xfId="0" applyNumberFormat="1" applyFont="1" applyFill="1" applyBorder="1" applyAlignment="1">
      <alignment horizontal="center" vertical="top" wrapText="1"/>
    </xf>
    <xf numFmtId="166" fontId="7" fillId="7" borderId="16" xfId="0" applyNumberFormat="1" applyFont="1" applyFill="1" applyBorder="1" applyAlignment="1">
      <alignment horizontal="center" vertical="top" wrapText="1"/>
    </xf>
    <xf numFmtId="166" fontId="3" fillId="9" borderId="32" xfId="0" applyNumberFormat="1" applyFont="1" applyFill="1" applyBorder="1" applyAlignment="1">
      <alignment horizontal="center" vertical="top"/>
    </xf>
    <xf numFmtId="166" fontId="3" fillId="2" borderId="9" xfId="0" applyNumberFormat="1" applyFont="1" applyFill="1" applyBorder="1" applyAlignment="1">
      <alignment horizontal="center" vertical="top"/>
    </xf>
    <xf numFmtId="166" fontId="3" fillId="7" borderId="44" xfId="0" applyNumberFormat="1" applyFont="1" applyFill="1" applyBorder="1" applyAlignment="1">
      <alignment horizontal="center" vertical="top"/>
    </xf>
    <xf numFmtId="166" fontId="2" fillId="7" borderId="34" xfId="0" applyNumberFormat="1" applyFont="1" applyFill="1" applyBorder="1" applyAlignment="1">
      <alignment horizontal="left" vertical="top" wrapText="1"/>
    </xf>
    <xf numFmtId="0" fontId="7" fillId="7" borderId="5" xfId="0" applyFont="1" applyFill="1" applyBorder="1" applyAlignment="1">
      <alignment horizontal="left" vertical="top" wrapText="1"/>
    </xf>
    <xf numFmtId="166" fontId="2" fillId="7" borderId="19" xfId="0" applyNumberFormat="1" applyFont="1" applyFill="1" applyBorder="1" applyAlignment="1">
      <alignment horizontal="center" vertical="top" wrapText="1"/>
    </xf>
    <xf numFmtId="166" fontId="2" fillId="7" borderId="25" xfId="0" applyNumberFormat="1" applyFont="1" applyFill="1" applyBorder="1" applyAlignment="1">
      <alignment horizontal="center" vertical="top" wrapText="1"/>
    </xf>
    <xf numFmtId="166" fontId="2" fillId="7" borderId="34" xfId="0" applyNumberFormat="1" applyFont="1" applyFill="1" applyBorder="1" applyAlignment="1">
      <alignment vertical="top" wrapText="1"/>
    </xf>
    <xf numFmtId="0" fontId="7" fillId="0" borderId="73" xfId="0" applyFont="1" applyBorder="1" applyAlignment="1">
      <alignment vertical="top" wrapText="1"/>
    </xf>
    <xf numFmtId="166" fontId="6" fillId="7" borderId="18" xfId="0" applyNumberFormat="1" applyFont="1" applyFill="1" applyBorder="1" applyAlignment="1">
      <alignment horizontal="center" vertical="center" textRotation="90" wrapText="1"/>
    </xf>
    <xf numFmtId="0" fontId="7" fillId="0" borderId="9" xfId="0" applyFont="1" applyBorder="1" applyAlignment="1">
      <alignment textRotation="90" wrapText="1"/>
    </xf>
    <xf numFmtId="166" fontId="2" fillId="8" borderId="18" xfId="0" applyNumberFormat="1" applyFont="1" applyFill="1" applyBorder="1" applyAlignment="1">
      <alignment horizontal="center" vertical="center" textRotation="90" wrapText="1"/>
    </xf>
    <xf numFmtId="166" fontId="2" fillId="8" borderId="9" xfId="0" applyNumberFormat="1" applyFont="1" applyFill="1" applyBorder="1" applyAlignment="1">
      <alignment horizontal="center" vertical="center" textRotation="90" wrapText="1"/>
    </xf>
    <xf numFmtId="0" fontId="7" fillId="0" borderId="9" xfId="0" applyFont="1" applyBorder="1" applyAlignment="1">
      <alignment vertical="center" textRotation="90" wrapText="1"/>
    </xf>
    <xf numFmtId="0" fontId="7" fillId="0" borderId="26" xfId="0" applyFont="1" applyBorder="1" applyAlignment="1">
      <alignment vertical="center" textRotation="90" wrapText="1"/>
    </xf>
    <xf numFmtId="0" fontId="2" fillId="7" borderId="18" xfId="0" applyFont="1" applyFill="1" applyBorder="1" applyAlignment="1">
      <alignment horizontal="left" vertical="top" wrapText="1"/>
    </xf>
    <xf numFmtId="0" fontId="2" fillId="7" borderId="9" xfId="0" applyFont="1" applyFill="1" applyBorder="1" applyAlignment="1">
      <alignment horizontal="left" vertical="top" wrapText="1"/>
    </xf>
    <xf numFmtId="166" fontId="3" fillId="7" borderId="18" xfId="0" applyNumberFormat="1" applyFont="1" applyFill="1" applyBorder="1" applyAlignment="1">
      <alignment horizontal="center" vertical="center" textRotation="90" wrapText="1"/>
    </xf>
    <xf numFmtId="0" fontId="7" fillId="0" borderId="9" xfId="0" applyFont="1" applyBorder="1" applyAlignment="1">
      <alignment horizontal="center" vertical="center" textRotation="90" wrapText="1"/>
    </xf>
    <xf numFmtId="166" fontId="3" fillId="7" borderId="9" xfId="0" applyNumberFormat="1" applyFont="1" applyFill="1" applyBorder="1" applyAlignment="1">
      <alignment horizontal="center" vertical="top"/>
    </xf>
    <xf numFmtId="0" fontId="2" fillId="7" borderId="34" xfId="0" applyFont="1" applyFill="1" applyBorder="1" applyAlignment="1">
      <alignment horizontal="left" vertical="top" wrapText="1"/>
    </xf>
    <xf numFmtId="49" fontId="2" fillId="8" borderId="18" xfId="0" applyNumberFormat="1" applyFont="1" applyFill="1" applyBorder="1" applyAlignment="1">
      <alignment horizontal="center" vertical="center" textRotation="90" wrapText="1"/>
    </xf>
    <xf numFmtId="0" fontId="7" fillId="8" borderId="9" xfId="0" applyFont="1" applyFill="1" applyBorder="1" applyAlignment="1">
      <alignment horizontal="center" vertical="center" textRotation="90" wrapText="1"/>
    </xf>
    <xf numFmtId="166" fontId="2" fillId="7" borderId="18" xfId="0" applyNumberFormat="1" applyFont="1" applyFill="1" applyBorder="1" applyAlignment="1">
      <alignment vertical="top" wrapText="1"/>
    </xf>
    <xf numFmtId="0" fontId="14" fillId="7" borderId="0" xfId="0" applyFont="1" applyFill="1" applyAlignment="1">
      <alignment vertical="top" wrapText="1"/>
    </xf>
    <xf numFmtId="0" fontId="19" fillId="0" borderId="0" xfId="0" applyFont="1" applyAlignment="1">
      <alignment vertical="top" wrapText="1"/>
    </xf>
    <xf numFmtId="0" fontId="14" fillId="0" borderId="0" xfId="0" applyFont="1" applyFill="1" applyBorder="1" applyAlignment="1">
      <alignment vertical="top" wrapText="1"/>
    </xf>
    <xf numFmtId="0" fontId="7" fillId="0" borderId="0" xfId="0" applyFont="1" applyAlignment="1">
      <alignment vertical="top" wrapText="1"/>
    </xf>
    <xf numFmtId="49" fontId="3" fillId="9" borderId="3" xfId="0" applyNumberFormat="1" applyFont="1" applyFill="1" applyBorder="1" applyAlignment="1">
      <alignment horizontal="center" vertical="top"/>
    </xf>
    <xf numFmtId="49" fontId="3" fillId="9" borderId="5" xfId="0" applyNumberFormat="1" applyFont="1" applyFill="1" applyBorder="1" applyAlignment="1">
      <alignment horizontal="center" vertical="top"/>
    </xf>
    <xf numFmtId="49" fontId="3" fillId="9" borderId="7" xfId="0" applyNumberFormat="1" applyFont="1" applyFill="1" applyBorder="1" applyAlignment="1">
      <alignment horizontal="center" vertical="top"/>
    </xf>
    <xf numFmtId="49" fontId="3" fillId="2" borderId="38" xfId="0" applyNumberFormat="1" applyFont="1" applyFill="1" applyBorder="1" applyAlignment="1">
      <alignment horizontal="center" vertical="top"/>
    </xf>
    <xf numFmtId="49" fontId="3" fillId="2" borderId="44" xfId="0" applyNumberFormat="1" applyFont="1" applyFill="1" applyBorder="1" applyAlignment="1">
      <alignment horizontal="center" vertical="top"/>
    </xf>
    <xf numFmtId="49" fontId="3" fillId="2" borderId="51" xfId="0" applyNumberFormat="1" applyFont="1" applyFill="1" applyBorder="1" applyAlignment="1">
      <alignment horizontal="center" vertical="top"/>
    </xf>
    <xf numFmtId="49" fontId="3" fillId="7" borderId="23" xfId="0" applyNumberFormat="1" applyFont="1" applyFill="1" applyBorder="1" applyAlignment="1">
      <alignment horizontal="center" vertical="top"/>
    </xf>
    <xf numFmtId="49" fontId="3" fillId="7" borderId="9" xfId="0" applyNumberFormat="1" applyFont="1" applyFill="1" applyBorder="1" applyAlignment="1">
      <alignment horizontal="center" vertical="top"/>
    </xf>
    <xf numFmtId="49" fontId="3" fillId="7" borderId="28" xfId="0" applyNumberFormat="1" applyFont="1" applyFill="1" applyBorder="1" applyAlignment="1">
      <alignment horizontal="center" vertical="top"/>
    </xf>
    <xf numFmtId="166" fontId="3" fillId="7" borderId="23" xfId="0" applyNumberFormat="1" applyFont="1" applyFill="1" applyBorder="1" applyAlignment="1">
      <alignment horizontal="center" vertical="top"/>
    </xf>
    <xf numFmtId="166" fontId="3" fillId="7" borderId="28" xfId="0" applyNumberFormat="1" applyFont="1" applyFill="1" applyBorder="1" applyAlignment="1">
      <alignment horizontal="center" vertical="top"/>
    </xf>
    <xf numFmtId="166" fontId="2" fillId="7" borderId="23" xfId="0" applyNumberFormat="1" applyFont="1" applyFill="1" applyBorder="1" applyAlignment="1">
      <alignment vertical="top" wrapText="1"/>
    </xf>
    <xf numFmtId="166" fontId="2" fillId="7" borderId="24" xfId="0" applyNumberFormat="1" applyFont="1" applyFill="1" applyBorder="1" applyAlignment="1">
      <alignment horizontal="center" vertical="top" wrapText="1"/>
    </xf>
    <xf numFmtId="166" fontId="2" fillId="7" borderId="29" xfId="0" applyNumberFormat="1" applyFont="1" applyFill="1" applyBorder="1" applyAlignment="1">
      <alignment horizontal="center" vertical="top" wrapText="1"/>
    </xf>
    <xf numFmtId="0" fontId="2" fillId="7" borderId="37" xfId="0" applyFont="1" applyFill="1" applyBorder="1" applyAlignment="1">
      <alignment vertical="top" wrapText="1"/>
    </xf>
    <xf numFmtId="0" fontId="2" fillId="7" borderId="43" xfId="0" applyFont="1" applyFill="1" applyBorder="1" applyAlignment="1">
      <alignment vertical="top" wrapText="1"/>
    </xf>
    <xf numFmtId="0" fontId="7" fillId="7" borderId="43" xfId="0" applyFont="1" applyFill="1" applyBorder="1" applyAlignment="1">
      <alignment vertical="top" wrapText="1"/>
    </xf>
    <xf numFmtId="166" fontId="7" fillId="7" borderId="25" xfId="0" applyNumberFormat="1" applyFont="1" applyFill="1" applyBorder="1" applyAlignment="1">
      <alignment vertical="top" wrapText="1"/>
    </xf>
    <xf numFmtId="166" fontId="3" fillId="7" borderId="18" xfId="0" applyNumberFormat="1" applyFont="1" applyFill="1" applyBorder="1" applyAlignment="1">
      <alignment horizontal="center" vertical="top" wrapText="1"/>
    </xf>
    <xf numFmtId="166" fontId="3" fillId="7" borderId="9" xfId="0" applyNumberFormat="1" applyFont="1" applyFill="1" applyBorder="1" applyAlignment="1">
      <alignment horizontal="center" vertical="top" wrapText="1"/>
    </xf>
    <xf numFmtId="0" fontId="7" fillId="0" borderId="9" xfId="0" applyFont="1" applyBorder="1" applyAlignment="1">
      <alignment horizontal="center" wrapText="1"/>
    </xf>
    <xf numFmtId="0" fontId="7" fillId="0" borderId="75" xfId="0" applyFont="1" applyBorder="1" applyAlignment="1">
      <alignment horizontal="center" vertical="top" wrapText="1"/>
    </xf>
    <xf numFmtId="0" fontId="7" fillId="0" borderId="74" xfId="0" applyFont="1" applyBorder="1" applyAlignment="1">
      <alignment vertical="top" wrapText="1"/>
    </xf>
    <xf numFmtId="49" fontId="3" fillId="7" borderId="42" xfId="0" applyNumberFormat="1" applyFont="1" applyFill="1" applyBorder="1" applyAlignment="1">
      <alignment horizontal="center" vertical="top"/>
    </xf>
    <xf numFmtId="49" fontId="3" fillId="7" borderId="33" xfId="0" applyNumberFormat="1" applyFont="1" applyFill="1" applyBorder="1" applyAlignment="1">
      <alignment horizontal="center" vertical="top"/>
    </xf>
    <xf numFmtId="166" fontId="3" fillId="7" borderId="26" xfId="0" applyNumberFormat="1" applyFont="1" applyFill="1" applyBorder="1" applyAlignment="1">
      <alignment horizontal="center" vertical="top" wrapText="1"/>
    </xf>
    <xf numFmtId="166" fontId="2" fillId="7" borderId="44" xfId="0" applyNumberFormat="1" applyFont="1" applyFill="1" applyBorder="1" applyAlignment="1">
      <alignment vertical="top" wrapText="1"/>
    </xf>
    <xf numFmtId="166" fontId="2" fillId="3" borderId="61" xfId="0" applyNumberFormat="1" applyFont="1" applyFill="1" applyBorder="1" applyAlignment="1">
      <alignment horizontal="left" vertical="top" wrapText="1"/>
    </xf>
    <xf numFmtId="166" fontId="2" fillId="3" borderId="56" xfId="0" applyNumberFormat="1" applyFont="1" applyFill="1" applyBorder="1" applyAlignment="1">
      <alignment horizontal="left" vertical="top" wrapText="1"/>
    </xf>
    <xf numFmtId="166" fontId="2" fillId="3" borderId="39" xfId="0" applyNumberFormat="1" applyFont="1" applyFill="1" applyBorder="1" applyAlignment="1">
      <alignment horizontal="left" vertical="top" wrapText="1"/>
    </xf>
    <xf numFmtId="166" fontId="2" fillId="0" borderId="61" xfId="0" applyNumberFormat="1" applyFont="1" applyBorder="1" applyAlignment="1">
      <alignment horizontal="left" vertical="top" wrapText="1"/>
    </xf>
    <xf numFmtId="166" fontId="2" fillId="0" borderId="56" xfId="0" applyNumberFormat="1" applyFont="1" applyBorder="1" applyAlignment="1">
      <alignment horizontal="left" vertical="top" wrapText="1"/>
    </xf>
    <xf numFmtId="166" fontId="2" fillId="0" borderId="39" xfId="0" applyNumberFormat="1" applyFont="1" applyBorder="1" applyAlignment="1">
      <alignment horizontal="left" vertical="top" wrapText="1"/>
    </xf>
    <xf numFmtId="0" fontId="2" fillId="3" borderId="58" xfId="0" applyFont="1" applyFill="1" applyBorder="1" applyAlignment="1">
      <alignment horizontal="left" vertical="top" wrapText="1"/>
    </xf>
    <xf numFmtId="0" fontId="2" fillId="3" borderId="69" xfId="0" applyFont="1" applyFill="1" applyBorder="1" applyAlignment="1">
      <alignment horizontal="left" vertical="top" wrapText="1"/>
    </xf>
    <xf numFmtId="0" fontId="2" fillId="3" borderId="48" xfId="0" applyFont="1" applyFill="1" applyBorder="1" applyAlignment="1">
      <alignment horizontal="left" vertical="top" wrapText="1"/>
    </xf>
    <xf numFmtId="166" fontId="3" fillId="4" borderId="66" xfId="0" applyNumberFormat="1" applyFont="1" applyFill="1" applyBorder="1" applyAlignment="1">
      <alignment horizontal="right" vertical="top" wrapText="1"/>
    </xf>
    <xf numFmtId="166" fontId="3" fillId="4" borderId="30" xfId="0" applyNumberFormat="1" applyFont="1" applyFill="1" applyBorder="1" applyAlignment="1">
      <alignment horizontal="right" vertical="top" wrapText="1"/>
    </xf>
    <xf numFmtId="166" fontId="3" fillId="4" borderId="31" xfId="0" applyNumberFormat="1" applyFont="1" applyFill="1" applyBorder="1" applyAlignment="1">
      <alignment horizontal="right" vertical="top" wrapText="1"/>
    </xf>
    <xf numFmtId="3" fontId="2" fillId="0" borderId="46" xfId="0" applyNumberFormat="1" applyFont="1" applyFill="1" applyBorder="1" applyAlignment="1">
      <alignment horizontal="left" vertical="top" wrapText="1"/>
    </xf>
    <xf numFmtId="0" fontId="21" fillId="0" borderId="46" xfId="0" applyFont="1" applyFill="1" applyBorder="1" applyAlignment="1">
      <alignment horizontal="left" vertical="top" wrapText="1"/>
    </xf>
    <xf numFmtId="0" fontId="7" fillId="0" borderId="46" xfId="0" applyFont="1" applyBorder="1" applyAlignment="1">
      <alignment horizontal="left" vertical="top" wrapText="1"/>
    </xf>
    <xf numFmtId="0" fontId="14" fillId="0" borderId="0" xfId="0" applyFont="1" applyAlignment="1">
      <alignment horizontal="center" vertical="top" wrapText="1"/>
    </xf>
    <xf numFmtId="0" fontId="7" fillId="0" borderId="0" xfId="0" applyFont="1" applyAlignment="1">
      <alignment vertical="top"/>
    </xf>
    <xf numFmtId="166" fontId="3" fillId="8" borderId="61" xfId="0" applyNumberFormat="1" applyFont="1" applyFill="1" applyBorder="1" applyAlignment="1">
      <alignment horizontal="left" vertical="top" wrapText="1"/>
    </xf>
    <xf numFmtId="166" fontId="3" fillId="8" borderId="56" xfId="0" applyNumberFormat="1" applyFont="1" applyFill="1" applyBorder="1" applyAlignment="1">
      <alignment horizontal="left" vertical="top" wrapText="1"/>
    </xf>
    <xf numFmtId="166" fontId="3" fillId="8" borderId="39" xfId="0" applyNumberFormat="1" applyFont="1" applyFill="1" applyBorder="1" applyAlignment="1">
      <alignment horizontal="left" vertical="top" wrapText="1"/>
    </xf>
    <xf numFmtId="166" fontId="2" fillId="8" borderId="61" xfId="0" applyNumberFormat="1" applyFont="1" applyFill="1" applyBorder="1" applyAlignment="1">
      <alignment horizontal="left" vertical="top" wrapText="1"/>
    </xf>
    <xf numFmtId="166" fontId="2" fillId="8" borderId="61" xfId="0" applyNumberFormat="1" applyFont="1" applyFill="1" applyBorder="1" applyAlignment="1">
      <alignment vertical="top" wrapText="1"/>
    </xf>
    <xf numFmtId="166" fontId="7" fillId="8" borderId="56" xfId="0" applyNumberFormat="1" applyFont="1" applyFill="1" applyBorder="1" applyAlignment="1">
      <alignment vertical="top" wrapText="1"/>
    </xf>
    <xf numFmtId="166" fontId="7" fillId="8" borderId="39" xfId="0" applyNumberFormat="1" applyFont="1" applyFill="1" applyBorder="1" applyAlignment="1">
      <alignment vertical="top" wrapText="1"/>
    </xf>
    <xf numFmtId="166" fontId="3" fillId="5" borderId="61" xfId="0" applyNumberFormat="1" applyFont="1" applyFill="1" applyBorder="1" applyAlignment="1">
      <alignment horizontal="right" vertical="top" wrapText="1"/>
    </xf>
    <xf numFmtId="166" fontId="3" fillId="5" borderId="56" xfId="0" applyNumberFormat="1" applyFont="1" applyFill="1" applyBorder="1" applyAlignment="1">
      <alignment horizontal="right" vertical="top" wrapText="1"/>
    </xf>
    <xf numFmtId="166" fontId="3" fillId="5" borderId="39" xfId="0" applyNumberFormat="1" applyFont="1" applyFill="1" applyBorder="1" applyAlignment="1">
      <alignment horizontal="right" vertical="top" wrapText="1"/>
    </xf>
    <xf numFmtId="166" fontId="2" fillId="3" borderId="58" xfId="0" applyNumberFormat="1" applyFont="1" applyFill="1" applyBorder="1" applyAlignment="1">
      <alignment horizontal="left" vertical="top" wrapText="1"/>
    </xf>
    <xf numFmtId="166" fontId="2" fillId="3" borderId="69" xfId="0" applyNumberFormat="1" applyFont="1" applyFill="1" applyBorder="1" applyAlignment="1">
      <alignment horizontal="left" vertical="top" wrapText="1"/>
    </xf>
    <xf numFmtId="166" fontId="2" fillId="3" borderId="48" xfId="0" applyNumberFormat="1" applyFont="1" applyFill="1" applyBorder="1" applyAlignment="1">
      <alignment horizontal="left" vertical="top" wrapText="1"/>
    </xf>
    <xf numFmtId="166" fontId="2" fillId="7" borderId="61" xfId="0" applyNumberFormat="1" applyFont="1" applyFill="1" applyBorder="1" applyAlignment="1">
      <alignment horizontal="left" vertical="top" wrapText="1"/>
    </xf>
    <xf numFmtId="166" fontId="2" fillId="7" borderId="56" xfId="0" applyNumberFormat="1" applyFont="1" applyFill="1" applyBorder="1" applyAlignment="1">
      <alignment horizontal="left" vertical="top" wrapText="1"/>
    </xf>
    <xf numFmtId="166" fontId="2" fillId="7" borderId="39" xfId="0" applyNumberFormat="1" applyFont="1" applyFill="1" applyBorder="1" applyAlignment="1">
      <alignment horizontal="left" vertical="top" wrapText="1"/>
    </xf>
    <xf numFmtId="166" fontId="2" fillId="8" borderId="56" xfId="0" applyNumberFormat="1" applyFont="1" applyFill="1" applyBorder="1" applyAlignment="1">
      <alignment horizontal="left" vertical="top" wrapText="1"/>
    </xf>
    <xf numFmtId="166" fontId="2" fillId="8" borderId="39" xfId="0" applyNumberFormat="1" applyFont="1" applyFill="1" applyBorder="1" applyAlignment="1">
      <alignment horizontal="left" vertical="top" wrapText="1"/>
    </xf>
    <xf numFmtId="166" fontId="3" fillId="0" borderId="30" xfId="0" applyNumberFormat="1" applyFont="1" applyFill="1" applyBorder="1" applyAlignment="1">
      <alignment horizontal="center" vertical="top" wrapText="1"/>
    </xf>
    <xf numFmtId="3" fontId="3" fillId="0" borderId="50" xfId="0" applyNumberFormat="1" applyFont="1" applyBorder="1" applyAlignment="1">
      <alignment horizontal="center" vertical="center" wrapText="1"/>
    </xf>
    <xf numFmtId="3" fontId="3" fillId="0" borderId="64" xfId="0" applyNumberFormat="1" applyFont="1" applyBorder="1" applyAlignment="1">
      <alignment horizontal="center" vertical="center" wrapText="1"/>
    </xf>
    <xf numFmtId="3" fontId="3" fillId="0" borderId="65" xfId="0" applyNumberFormat="1" applyFont="1" applyBorder="1" applyAlignment="1">
      <alignment horizontal="center" vertical="center" wrapText="1"/>
    </xf>
    <xf numFmtId="166" fontId="2" fillId="7" borderId="58" xfId="0" applyNumberFormat="1" applyFont="1" applyFill="1" applyBorder="1" applyAlignment="1">
      <alignment horizontal="left" vertical="top" wrapText="1"/>
    </xf>
    <xf numFmtId="166" fontId="2" fillId="7" borderId="69" xfId="0" applyNumberFormat="1" applyFont="1" applyFill="1" applyBorder="1" applyAlignment="1">
      <alignment horizontal="left" vertical="top" wrapText="1"/>
    </xf>
    <xf numFmtId="166" fontId="2" fillId="7" borderId="48" xfId="0" applyNumberFormat="1" applyFont="1" applyFill="1" applyBorder="1" applyAlignment="1">
      <alignment horizontal="left" vertical="top" wrapText="1"/>
    </xf>
    <xf numFmtId="0" fontId="2" fillId="7" borderId="5" xfId="0" applyFont="1" applyFill="1" applyBorder="1" applyAlignment="1">
      <alignment vertical="top" wrapText="1"/>
    </xf>
    <xf numFmtId="0" fontId="7" fillId="7" borderId="5" xfId="0" applyFont="1" applyFill="1" applyBorder="1" applyAlignment="1">
      <alignment vertical="top" wrapText="1"/>
    </xf>
    <xf numFmtId="166" fontId="3" fillId="7" borderId="18" xfId="0" applyNumberFormat="1" applyFont="1" applyFill="1" applyBorder="1" applyAlignment="1">
      <alignment horizontal="center" vertical="center" textRotation="90"/>
    </xf>
    <xf numFmtId="166" fontId="3" fillId="7" borderId="9" xfId="0" applyNumberFormat="1" applyFont="1" applyFill="1" applyBorder="1" applyAlignment="1">
      <alignment horizontal="center" vertical="center" textRotation="90"/>
    </xf>
    <xf numFmtId="49" fontId="3" fillId="7" borderId="44" xfId="0" applyNumberFormat="1" applyFont="1" applyFill="1" applyBorder="1" applyAlignment="1">
      <alignment horizontal="center" vertical="top"/>
    </xf>
    <xf numFmtId="0" fontId="7" fillId="0" borderId="5" xfId="0" applyFont="1" applyBorder="1" applyAlignment="1">
      <alignment horizontal="left" vertical="top" wrapText="1"/>
    </xf>
    <xf numFmtId="166" fontId="2" fillId="2" borderId="64" xfId="0" applyNumberFormat="1" applyFont="1" applyFill="1" applyBorder="1" applyAlignment="1">
      <alignment horizontal="center" vertical="top" wrapText="1"/>
    </xf>
    <xf numFmtId="166" fontId="2" fillId="2" borderId="65" xfId="0" applyNumberFormat="1" applyFont="1" applyFill="1" applyBorder="1" applyAlignment="1">
      <alignment horizontal="center" vertical="top" wrapText="1"/>
    </xf>
    <xf numFmtId="166" fontId="3" fillId="2" borderId="68" xfId="0" applyNumberFormat="1" applyFont="1" applyFill="1" applyBorder="1" applyAlignment="1">
      <alignment horizontal="left" vertical="top"/>
    </xf>
    <xf numFmtId="166" fontId="3" fillId="2" borderId="64" xfId="0" applyNumberFormat="1" applyFont="1" applyFill="1" applyBorder="1" applyAlignment="1">
      <alignment horizontal="left" vertical="top"/>
    </xf>
    <xf numFmtId="166" fontId="3" fillId="2" borderId="65" xfId="0" applyNumberFormat="1" applyFont="1" applyFill="1" applyBorder="1" applyAlignment="1">
      <alignment horizontal="left" vertical="top"/>
    </xf>
    <xf numFmtId="0" fontId="2" fillId="7" borderId="26" xfId="0" applyFont="1" applyFill="1" applyBorder="1" applyAlignment="1">
      <alignment horizontal="left" vertical="top" wrapText="1"/>
    </xf>
    <xf numFmtId="166" fontId="2" fillId="7" borderId="9" xfId="0" applyNumberFormat="1" applyFont="1" applyFill="1" applyBorder="1" applyAlignment="1">
      <alignment horizontal="center" vertical="center" textRotation="90" wrapText="1"/>
    </xf>
    <xf numFmtId="0" fontId="7" fillId="0" borderId="26" xfId="0" applyFont="1" applyBorder="1" applyAlignment="1">
      <alignment horizontal="center" wrapText="1"/>
    </xf>
    <xf numFmtId="166" fontId="2" fillId="7" borderId="33" xfId="0" applyNumberFormat="1" applyFont="1" applyFill="1" applyBorder="1" applyAlignment="1">
      <alignment vertical="top" wrapText="1"/>
    </xf>
    <xf numFmtId="166" fontId="2" fillId="7" borderId="5" xfId="0" applyNumberFormat="1" applyFont="1" applyFill="1" applyBorder="1" applyAlignment="1">
      <alignment vertical="top" wrapText="1"/>
    </xf>
    <xf numFmtId="166" fontId="7" fillId="7" borderId="27" xfId="0" applyNumberFormat="1" applyFont="1" applyFill="1" applyBorder="1" applyAlignment="1">
      <alignment vertical="top" wrapText="1"/>
    </xf>
    <xf numFmtId="0" fontId="2" fillId="7" borderId="34" xfId="0" applyFont="1" applyFill="1" applyBorder="1" applyAlignment="1">
      <alignment vertical="top" wrapText="1"/>
    </xf>
    <xf numFmtId="0" fontId="7" fillId="7" borderId="5" xfId="0" applyFont="1" applyFill="1" applyBorder="1" applyAlignment="1">
      <alignment vertical="top"/>
    </xf>
    <xf numFmtId="166" fontId="3" fillId="5" borderId="62" xfId="0" applyNumberFormat="1" applyFont="1" applyFill="1" applyBorder="1" applyAlignment="1">
      <alignment horizontal="right" vertical="top" wrapText="1"/>
    </xf>
    <xf numFmtId="166" fontId="3" fillId="5" borderId="67" xfId="0" applyNumberFormat="1" applyFont="1" applyFill="1" applyBorder="1" applyAlignment="1">
      <alignment horizontal="right" vertical="top" wrapText="1"/>
    </xf>
    <xf numFmtId="166" fontId="3" fillId="5" borderId="63" xfId="0" applyNumberFormat="1" applyFont="1" applyFill="1" applyBorder="1" applyAlignment="1">
      <alignment horizontal="right" vertical="top" wrapText="1"/>
    </xf>
    <xf numFmtId="166" fontId="3" fillId="8" borderId="61" xfId="0" applyNumberFormat="1" applyFont="1" applyFill="1" applyBorder="1" applyAlignment="1">
      <alignment horizontal="right" vertical="top" wrapText="1"/>
    </xf>
    <xf numFmtId="166" fontId="7" fillId="8" borderId="56" xfId="0" applyNumberFormat="1" applyFont="1" applyFill="1" applyBorder="1" applyAlignment="1">
      <alignment horizontal="right" vertical="top" wrapText="1"/>
    </xf>
    <xf numFmtId="166" fontId="7" fillId="8" borderId="39" xfId="0" applyNumberFormat="1" applyFont="1" applyFill="1" applyBorder="1" applyAlignment="1">
      <alignment horizontal="right" vertical="top" wrapText="1"/>
    </xf>
    <xf numFmtId="166" fontId="7" fillId="7" borderId="27" xfId="0" applyNumberFormat="1" applyFont="1" applyFill="1" applyBorder="1" applyAlignment="1">
      <alignment horizontal="left" vertical="top" wrapText="1"/>
    </xf>
    <xf numFmtId="49" fontId="3" fillId="7" borderId="18" xfId="0" applyNumberFormat="1" applyFont="1" applyFill="1" applyBorder="1" applyAlignment="1">
      <alignment horizontal="center" vertical="top"/>
    </xf>
    <xf numFmtId="49" fontId="3" fillId="7" borderId="26" xfId="0" applyNumberFormat="1" applyFont="1" applyFill="1" applyBorder="1" applyAlignment="1">
      <alignment horizontal="center" vertical="top"/>
    </xf>
    <xf numFmtId="166" fontId="2" fillId="7" borderId="41" xfId="0" applyNumberFormat="1" applyFont="1" applyFill="1" applyBorder="1" applyAlignment="1">
      <alignment horizontal="left" vertical="top" wrapText="1"/>
    </xf>
    <xf numFmtId="166" fontId="2" fillId="7" borderId="17" xfId="0" applyNumberFormat="1" applyFont="1" applyFill="1" applyBorder="1" applyAlignment="1">
      <alignment horizontal="left" vertical="top" wrapText="1"/>
    </xf>
    <xf numFmtId="0" fontId="7" fillId="7" borderId="73" xfId="0" applyFont="1" applyFill="1" applyBorder="1" applyAlignment="1">
      <alignment vertical="top" wrapText="1"/>
    </xf>
    <xf numFmtId="0" fontId="4" fillId="7" borderId="43" xfId="0" applyFont="1" applyFill="1" applyBorder="1" applyAlignment="1">
      <alignment horizontal="center" vertical="center" textRotation="90" wrapText="1"/>
    </xf>
    <xf numFmtId="0" fontId="4" fillId="7" borderId="17" xfId="0" applyFont="1" applyFill="1" applyBorder="1" applyAlignment="1">
      <alignment horizontal="center" vertical="center" textRotation="90" wrapText="1"/>
    </xf>
    <xf numFmtId="166" fontId="2" fillId="3" borderId="9" xfId="0" applyNumberFormat="1" applyFont="1" applyFill="1" applyBorder="1" applyAlignment="1">
      <alignment vertical="top" wrapText="1"/>
    </xf>
    <xf numFmtId="166" fontId="2" fillId="7" borderId="18" xfId="0" applyNumberFormat="1" applyFont="1" applyFill="1" applyBorder="1" applyAlignment="1">
      <alignment horizontal="center" vertical="center" textRotation="90" wrapText="1"/>
    </xf>
    <xf numFmtId="166" fontId="2" fillId="7" borderId="26" xfId="0" applyNumberFormat="1" applyFont="1" applyFill="1" applyBorder="1" applyAlignment="1">
      <alignment horizontal="center" vertical="center" textRotation="90" wrapText="1"/>
    </xf>
    <xf numFmtId="166" fontId="3" fillId="2" borderId="30" xfId="0" applyNumberFormat="1" applyFont="1" applyFill="1" applyBorder="1" applyAlignment="1">
      <alignment horizontal="right" vertical="top"/>
    </xf>
    <xf numFmtId="166" fontId="3" fillId="2" borderId="31" xfId="0" applyNumberFormat="1" applyFont="1" applyFill="1" applyBorder="1" applyAlignment="1">
      <alignment horizontal="right" vertical="top"/>
    </xf>
    <xf numFmtId="166" fontId="2" fillId="2" borderId="30" xfId="0" applyNumberFormat="1" applyFont="1" applyFill="1" applyBorder="1" applyAlignment="1">
      <alignment horizontal="center" vertical="top" wrapText="1"/>
    </xf>
    <xf numFmtId="166" fontId="2" fillId="2" borderId="31" xfId="0" applyNumberFormat="1" applyFont="1" applyFill="1" applyBorder="1" applyAlignment="1">
      <alignment horizontal="center" vertical="top" wrapText="1"/>
    </xf>
    <xf numFmtId="166" fontId="3" fillId="9" borderId="68" xfId="0" applyNumberFormat="1" applyFont="1" applyFill="1" applyBorder="1" applyAlignment="1">
      <alignment horizontal="right" vertical="top"/>
    </xf>
    <xf numFmtId="166" fontId="3" fillId="9" borderId="64" xfId="0" applyNumberFormat="1" applyFont="1" applyFill="1" applyBorder="1" applyAlignment="1">
      <alignment horizontal="right" vertical="top"/>
    </xf>
    <xf numFmtId="166" fontId="3" fillId="9" borderId="65" xfId="0" applyNumberFormat="1" applyFont="1" applyFill="1" applyBorder="1" applyAlignment="1">
      <alignment horizontal="right" vertical="top"/>
    </xf>
    <xf numFmtId="166" fontId="2" fillId="9" borderId="64" xfId="0" applyNumberFormat="1" applyFont="1" applyFill="1" applyBorder="1" applyAlignment="1">
      <alignment horizontal="center" vertical="top"/>
    </xf>
    <xf numFmtId="166" fontId="2" fillId="9" borderId="65" xfId="0" applyNumberFormat="1" applyFont="1" applyFill="1" applyBorder="1" applyAlignment="1">
      <alignment horizontal="center" vertical="top"/>
    </xf>
    <xf numFmtId="166" fontId="3" fillId="5" borderId="68" xfId="0" applyNumberFormat="1" applyFont="1" applyFill="1" applyBorder="1" applyAlignment="1">
      <alignment horizontal="right" vertical="top"/>
    </xf>
    <xf numFmtId="166" fontId="3" fillId="5" borderId="64" xfId="0" applyNumberFormat="1" applyFont="1" applyFill="1" applyBorder="1" applyAlignment="1">
      <alignment horizontal="right" vertical="top"/>
    </xf>
    <xf numFmtId="166" fontId="3" fillId="5" borderId="65" xfId="0" applyNumberFormat="1" applyFont="1" applyFill="1" applyBorder="1" applyAlignment="1">
      <alignment horizontal="right" vertical="top"/>
    </xf>
    <xf numFmtId="166" fontId="2" fillId="5" borderId="64" xfId="0" applyNumberFormat="1" applyFont="1" applyFill="1" applyBorder="1" applyAlignment="1">
      <alignment horizontal="center" vertical="top"/>
    </xf>
    <xf numFmtId="166" fontId="2" fillId="5" borderId="65" xfId="0" applyNumberFormat="1" applyFont="1" applyFill="1" applyBorder="1" applyAlignment="1">
      <alignment horizontal="center" vertical="top"/>
    </xf>
    <xf numFmtId="166" fontId="2" fillId="7" borderId="27" xfId="0" applyNumberFormat="1" applyFont="1" applyFill="1" applyBorder="1" applyAlignment="1">
      <alignment horizontal="left" vertical="top" wrapText="1"/>
    </xf>
    <xf numFmtId="166" fontId="2" fillId="0" borderId="24" xfId="0" applyNumberFormat="1" applyFont="1" applyBorder="1" applyAlignment="1">
      <alignment horizontal="center" vertical="top" wrapText="1"/>
    </xf>
    <xf numFmtId="166" fontId="2" fillId="0" borderId="16" xfId="0" applyNumberFormat="1" applyFont="1" applyBorder="1" applyAlignment="1">
      <alignment horizontal="center" vertical="top" wrapText="1"/>
    </xf>
    <xf numFmtId="0" fontId="7" fillId="0" borderId="29" xfId="0" applyFont="1" applyBorder="1" applyAlignment="1">
      <alignment horizontal="center" vertical="top"/>
    </xf>
    <xf numFmtId="166" fontId="2" fillId="7" borderId="23" xfId="0" applyNumberFormat="1" applyFont="1" applyFill="1" applyBorder="1" applyAlignment="1">
      <alignment horizontal="left" vertical="top" wrapText="1"/>
    </xf>
    <xf numFmtId="0" fontId="7" fillId="0" borderId="28" xfId="0" applyFont="1" applyBorder="1" applyAlignment="1">
      <alignment vertical="top"/>
    </xf>
    <xf numFmtId="166" fontId="3" fillId="0" borderId="28" xfId="0" applyNumberFormat="1" applyFont="1" applyFill="1" applyBorder="1" applyAlignment="1">
      <alignment horizontal="center" vertical="top" wrapText="1"/>
    </xf>
    <xf numFmtId="166" fontId="3" fillId="0" borderId="33" xfId="0" applyNumberFormat="1" applyFont="1" applyBorder="1" applyAlignment="1">
      <alignment horizontal="center" vertical="top"/>
    </xf>
    <xf numFmtId="166" fontId="3" fillId="0" borderId="44" xfId="0" applyNumberFormat="1" applyFont="1" applyBorder="1" applyAlignment="1">
      <alignment horizontal="center" vertical="top"/>
    </xf>
    <xf numFmtId="166" fontId="3" fillId="0" borderId="57" xfId="0" applyNumberFormat="1" applyFont="1" applyBorder="1" applyAlignment="1">
      <alignment horizontal="center" vertical="top"/>
    </xf>
    <xf numFmtId="166" fontId="7" fillId="7" borderId="33" xfId="0" applyNumberFormat="1" applyFont="1" applyFill="1" applyBorder="1" applyAlignment="1">
      <alignment vertical="top" wrapText="1"/>
    </xf>
    <xf numFmtId="49" fontId="3" fillId="2" borderId="9" xfId="0" applyNumberFormat="1" applyFont="1" applyFill="1" applyBorder="1" applyAlignment="1">
      <alignment horizontal="center" vertical="top"/>
    </xf>
    <xf numFmtId="49" fontId="3" fillId="8" borderId="9" xfId="0" applyNumberFormat="1" applyFont="1" applyFill="1" applyBorder="1" applyAlignment="1">
      <alignment horizontal="center" vertical="top"/>
    </xf>
    <xf numFmtId="166" fontId="2" fillId="7" borderId="42" xfId="0" applyNumberFormat="1" applyFont="1" applyFill="1" applyBorder="1" applyAlignment="1">
      <alignment vertical="top" wrapText="1"/>
    </xf>
    <xf numFmtId="0" fontId="7" fillId="7" borderId="44" xfId="0" applyFont="1" applyFill="1" applyBorder="1" applyAlignment="1">
      <alignment vertical="top" wrapText="1"/>
    </xf>
    <xf numFmtId="0" fontId="7" fillId="0" borderId="9" xfId="0" applyFont="1" applyBorder="1" applyAlignment="1">
      <alignment horizontal="center" vertical="center" wrapText="1"/>
    </xf>
    <xf numFmtId="49" fontId="3" fillId="0" borderId="18" xfId="0" applyNumberFormat="1" applyFont="1" applyBorder="1" applyAlignment="1">
      <alignment horizontal="center" vertical="top"/>
    </xf>
    <xf numFmtId="49" fontId="3" fillId="0" borderId="9" xfId="0" applyNumberFormat="1" applyFont="1" applyBorder="1" applyAlignment="1">
      <alignment horizontal="center" vertical="top"/>
    </xf>
    <xf numFmtId="49" fontId="3" fillId="0" borderId="26" xfId="0" applyNumberFormat="1" applyFont="1" applyBorder="1" applyAlignment="1">
      <alignment horizontal="center" vertical="top"/>
    </xf>
    <xf numFmtId="0" fontId="7" fillId="7" borderId="26" xfId="0" applyFont="1" applyFill="1" applyBorder="1" applyAlignment="1">
      <alignment vertical="top" wrapText="1"/>
    </xf>
    <xf numFmtId="0" fontId="7" fillId="0" borderId="26" xfId="0" applyFont="1" applyBorder="1" applyAlignment="1">
      <alignment horizontal="center" vertical="center" wrapText="1"/>
    </xf>
    <xf numFmtId="0" fontId="7" fillId="7" borderId="9" xfId="0" applyFont="1" applyFill="1" applyBorder="1" applyAlignment="1">
      <alignment vertical="top" wrapText="1"/>
    </xf>
    <xf numFmtId="166" fontId="3" fillId="9" borderId="3" xfId="0" applyNumberFormat="1" applyFont="1" applyFill="1" applyBorder="1" applyAlignment="1">
      <alignment horizontal="center" vertical="top"/>
    </xf>
    <xf numFmtId="166" fontId="3" fillId="9" borderId="7" xfId="0" applyNumberFormat="1" applyFont="1" applyFill="1" applyBorder="1" applyAlignment="1">
      <alignment horizontal="center" vertical="top"/>
    </xf>
    <xf numFmtId="166" fontId="3" fillId="2" borderId="23" xfId="0" applyNumberFormat="1" applyFont="1" applyFill="1" applyBorder="1" applyAlignment="1">
      <alignment horizontal="center" vertical="top"/>
    </xf>
    <xf numFmtId="166" fontId="3" fillId="2" borderId="28" xfId="0" applyNumberFormat="1" applyFont="1" applyFill="1" applyBorder="1" applyAlignment="1">
      <alignment horizontal="center" vertical="top"/>
    </xf>
    <xf numFmtId="166" fontId="3" fillId="0" borderId="23" xfId="0" applyNumberFormat="1" applyFont="1" applyBorder="1" applyAlignment="1">
      <alignment horizontal="center" vertical="top"/>
    </xf>
    <xf numFmtId="166" fontId="3" fillId="0" borderId="9" xfId="0" applyNumberFormat="1" applyFont="1" applyBorder="1" applyAlignment="1">
      <alignment horizontal="center" vertical="top"/>
    </xf>
    <xf numFmtId="166" fontId="3" fillId="0" borderId="28" xfId="0" applyNumberFormat="1" applyFont="1" applyBorder="1" applyAlignment="1">
      <alignment horizontal="center" vertical="top"/>
    </xf>
    <xf numFmtId="166" fontId="2" fillId="7" borderId="38" xfId="0" applyNumberFormat="1" applyFont="1" applyFill="1" applyBorder="1" applyAlignment="1">
      <alignment vertical="top" wrapText="1"/>
    </xf>
    <xf numFmtId="166" fontId="2" fillId="7" borderId="51" xfId="0" applyNumberFormat="1" applyFont="1" applyFill="1" applyBorder="1" applyAlignment="1">
      <alignment vertical="top" wrapText="1"/>
    </xf>
    <xf numFmtId="166" fontId="4" fillId="0" borderId="23" xfId="0" applyNumberFormat="1" applyFont="1" applyFill="1" applyBorder="1" applyAlignment="1">
      <alignment horizontal="center" vertical="top" wrapText="1"/>
    </xf>
    <xf numFmtId="166" fontId="4" fillId="0" borderId="9" xfId="0" applyNumberFormat="1" applyFont="1" applyFill="1" applyBorder="1" applyAlignment="1">
      <alignment horizontal="center" vertical="top" wrapText="1"/>
    </xf>
    <xf numFmtId="166" fontId="4" fillId="0" borderId="28" xfId="0" applyNumberFormat="1" applyFont="1" applyFill="1" applyBorder="1" applyAlignment="1">
      <alignment horizontal="center" vertical="top" wrapText="1"/>
    </xf>
    <xf numFmtId="166" fontId="3" fillId="7" borderId="38" xfId="0" applyNumberFormat="1" applyFont="1" applyFill="1" applyBorder="1" applyAlignment="1">
      <alignment horizontal="center" vertical="top"/>
    </xf>
    <xf numFmtId="166" fontId="3" fillId="7" borderId="51" xfId="0" applyNumberFormat="1" applyFont="1" applyFill="1" applyBorder="1" applyAlignment="1">
      <alignment horizontal="center" vertical="top"/>
    </xf>
    <xf numFmtId="166" fontId="3" fillId="7" borderId="23" xfId="0" applyNumberFormat="1" applyFont="1" applyFill="1" applyBorder="1" applyAlignment="1">
      <alignment vertical="top" wrapText="1"/>
    </xf>
    <xf numFmtId="166" fontId="10" fillId="7" borderId="23" xfId="0" applyNumberFormat="1" applyFont="1" applyFill="1" applyBorder="1" applyAlignment="1">
      <alignment horizontal="center" vertical="top" wrapText="1"/>
    </xf>
    <xf numFmtId="0" fontId="7" fillId="0" borderId="26" xfId="0" applyFont="1" applyBorder="1" applyAlignment="1">
      <alignment wrapText="1"/>
    </xf>
    <xf numFmtId="166" fontId="7" fillId="7" borderId="9" xfId="0" applyNumberFormat="1" applyFont="1" applyFill="1" applyBorder="1" applyAlignment="1">
      <alignment horizontal="center" vertical="center" textRotation="90" wrapText="1"/>
    </xf>
    <xf numFmtId="166" fontId="2" fillId="7" borderId="95" xfId="0" applyNumberFormat="1" applyFont="1" applyFill="1" applyBorder="1" applyAlignment="1">
      <alignment vertical="top" wrapText="1"/>
    </xf>
    <xf numFmtId="0" fontId="7" fillId="7" borderId="85" xfId="0" applyFont="1" applyFill="1" applyBorder="1" applyAlignment="1">
      <alignment vertical="top"/>
    </xf>
    <xf numFmtId="166" fontId="2" fillId="7" borderId="32" xfId="0" applyNumberFormat="1" applyFont="1" applyFill="1" applyBorder="1" applyAlignment="1">
      <alignment vertical="top" wrapText="1"/>
    </xf>
    <xf numFmtId="0" fontId="7" fillId="7" borderId="85" xfId="0" applyFont="1" applyFill="1" applyBorder="1" applyAlignment="1">
      <alignment vertical="top" wrapText="1"/>
    </xf>
    <xf numFmtId="0" fontId="7" fillId="0" borderId="25" xfId="0" applyFont="1" applyBorder="1" applyAlignment="1">
      <alignment horizontal="center" vertical="top" wrapText="1"/>
    </xf>
    <xf numFmtId="3" fontId="2" fillId="0" borderId="16" xfId="0" applyNumberFormat="1" applyFont="1" applyFill="1" applyBorder="1" applyAlignment="1">
      <alignment horizontal="center" vertical="top"/>
    </xf>
    <xf numFmtId="3" fontId="2" fillId="0" borderId="25" xfId="0" applyNumberFormat="1" applyFont="1" applyFill="1" applyBorder="1" applyAlignment="1">
      <alignment horizontal="center" vertical="top"/>
    </xf>
    <xf numFmtId="166" fontId="3" fillId="0" borderId="44" xfId="0" applyNumberFormat="1" applyFont="1" applyFill="1" applyBorder="1" applyAlignment="1">
      <alignment horizontal="center" vertical="top" wrapText="1"/>
    </xf>
    <xf numFmtId="166" fontId="2" fillId="0" borderId="5" xfId="0" applyNumberFormat="1" applyFont="1" applyFill="1" applyBorder="1" applyAlignment="1">
      <alignment horizontal="left" vertical="top" wrapText="1"/>
    </xf>
    <xf numFmtId="166" fontId="2" fillId="0" borderId="27" xfId="0" applyNumberFormat="1" applyFont="1" applyFill="1" applyBorder="1" applyAlignment="1">
      <alignment horizontal="left" vertical="top" wrapText="1"/>
    </xf>
    <xf numFmtId="0" fontId="7" fillId="0" borderId="73" xfId="0" applyFont="1" applyBorder="1" applyAlignment="1">
      <alignment horizontal="left" vertical="top" wrapText="1"/>
    </xf>
    <xf numFmtId="0" fontId="5" fillId="5" borderId="61" xfId="0" applyFont="1" applyFill="1" applyBorder="1" applyAlignment="1">
      <alignment horizontal="left" vertical="top" wrapText="1"/>
    </xf>
    <xf numFmtId="0" fontId="5" fillId="5" borderId="56" xfId="0" applyFont="1" applyFill="1" applyBorder="1" applyAlignment="1">
      <alignment horizontal="left" vertical="top" wrapText="1"/>
    </xf>
    <xf numFmtId="0" fontId="5" fillId="5" borderId="39" xfId="0" applyFont="1" applyFill="1" applyBorder="1" applyAlignment="1">
      <alignment horizontal="left" vertical="top" wrapText="1"/>
    </xf>
    <xf numFmtId="0" fontId="3" fillId="9" borderId="35" xfId="0" applyFont="1" applyFill="1" applyBorder="1" applyAlignment="1">
      <alignment horizontal="left" vertical="top"/>
    </xf>
    <xf numFmtId="0" fontId="3" fillId="9" borderId="56" xfId="0" applyFont="1" applyFill="1" applyBorder="1" applyAlignment="1">
      <alignment horizontal="left" vertical="top"/>
    </xf>
    <xf numFmtId="0" fontId="3" fillId="9" borderId="39" xfId="0" applyFont="1" applyFill="1" applyBorder="1" applyAlignment="1">
      <alignment horizontal="left" vertical="top"/>
    </xf>
    <xf numFmtId="0" fontId="3" fillId="2" borderId="35" xfId="0" applyFont="1" applyFill="1" applyBorder="1" applyAlignment="1">
      <alignment horizontal="left" vertical="top" wrapText="1"/>
    </xf>
    <xf numFmtId="0" fontId="3" fillId="2" borderId="56" xfId="0" applyFont="1" applyFill="1" applyBorder="1" applyAlignment="1">
      <alignment horizontal="left" vertical="top" wrapText="1"/>
    </xf>
    <xf numFmtId="0" fontId="3" fillId="2" borderId="39" xfId="0" applyFont="1" applyFill="1" applyBorder="1" applyAlignment="1">
      <alignment horizontal="left" vertical="top" wrapText="1"/>
    </xf>
    <xf numFmtId="0" fontId="7" fillId="7" borderId="16" xfId="0" applyFont="1" applyFill="1" applyBorder="1" applyAlignment="1">
      <alignment horizontal="center" vertical="center" wrapText="1"/>
    </xf>
    <xf numFmtId="166" fontId="11" fillId="7" borderId="9" xfId="0" applyNumberFormat="1" applyFont="1" applyFill="1" applyBorder="1" applyAlignment="1">
      <alignment horizontal="center" vertical="center" textRotation="90" wrapText="1"/>
    </xf>
    <xf numFmtId="49" fontId="5" fillId="6" borderId="62" xfId="0" applyNumberFormat="1" applyFont="1" applyFill="1" applyBorder="1" applyAlignment="1">
      <alignment horizontal="left" vertical="top" wrapText="1"/>
    </xf>
    <xf numFmtId="49" fontId="5" fillId="6" borderId="67" xfId="0" applyNumberFormat="1" applyFont="1" applyFill="1" applyBorder="1" applyAlignment="1">
      <alignment horizontal="left" vertical="top" wrapText="1"/>
    </xf>
    <xf numFmtId="49" fontId="5" fillId="6" borderId="63" xfId="0" applyNumberFormat="1" applyFont="1" applyFill="1" applyBorder="1" applyAlignment="1">
      <alignment horizontal="left" vertical="top" wrapText="1"/>
    </xf>
    <xf numFmtId="3" fontId="2" fillId="0" borderId="38" xfId="0" applyNumberFormat="1" applyFont="1" applyBorder="1" applyAlignment="1">
      <alignment horizontal="center" vertical="center" textRotation="90" shrinkToFit="1"/>
    </xf>
    <xf numFmtId="3" fontId="2" fillId="0" borderId="44" xfId="0" applyNumberFormat="1" applyFont="1" applyBorder="1" applyAlignment="1">
      <alignment horizontal="center" vertical="center" textRotation="90" shrinkToFit="1"/>
    </xf>
    <xf numFmtId="3" fontId="2" fillId="0" borderId="51" xfId="0" applyNumberFormat="1" applyFont="1" applyBorder="1" applyAlignment="1">
      <alignment horizontal="center" vertical="center" textRotation="90" shrinkToFit="1"/>
    </xf>
    <xf numFmtId="3" fontId="2" fillId="0" borderId="38" xfId="0" applyNumberFormat="1" applyFont="1" applyBorder="1" applyAlignment="1">
      <alignment horizontal="center" vertical="center" textRotation="90" wrapText="1"/>
    </xf>
    <xf numFmtId="3" fontId="2" fillId="0" borderId="44" xfId="0" applyNumberFormat="1" applyFont="1" applyBorder="1" applyAlignment="1">
      <alignment horizontal="center" vertical="center" textRotation="90" wrapText="1"/>
    </xf>
    <xf numFmtId="3" fontId="2" fillId="0" borderId="51" xfId="0" applyNumberFormat="1" applyFont="1" applyBorder="1" applyAlignment="1">
      <alignment horizontal="center" vertical="center" textRotation="90" wrapText="1"/>
    </xf>
    <xf numFmtId="3" fontId="2" fillId="0" borderId="24" xfId="0" applyNumberFormat="1" applyFont="1" applyFill="1" applyBorder="1" applyAlignment="1">
      <alignment horizontal="center" vertical="center" textRotation="90" wrapText="1" shrinkToFit="1"/>
    </xf>
    <xf numFmtId="3" fontId="2" fillId="0" borderId="16" xfId="0" applyNumberFormat="1" applyFont="1" applyFill="1" applyBorder="1" applyAlignment="1">
      <alignment horizontal="center" vertical="center" textRotation="90" wrapText="1" shrinkToFit="1"/>
    </xf>
    <xf numFmtId="3" fontId="2" fillId="0" borderId="29" xfId="0" applyNumberFormat="1" applyFont="1" applyFill="1" applyBorder="1" applyAlignment="1">
      <alignment horizontal="center" vertical="center" textRotation="90" wrapText="1" shrinkToFit="1"/>
    </xf>
    <xf numFmtId="3" fontId="2" fillId="0" borderId="36" xfId="0" applyNumberFormat="1" applyFont="1" applyBorder="1" applyAlignment="1">
      <alignment horizontal="center" vertical="center" textRotation="90" wrapText="1" shrinkToFit="1"/>
    </xf>
    <xf numFmtId="3" fontId="2" fillId="0" borderId="4" xfId="0" applyNumberFormat="1" applyFont="1" applyBorder="1" applyAlignment="1">
      <alignment horizontal="center" vertical="center" textRotation="90" wrapText="1" shrinkToFit="1"/>
    </xf>
    <xf numFmtId="3" fontId="2" fillId="0" borderId="60" xfId="0" applyNumberFormat="1" applyFont="1" applyBorder="1" applyAlignment="1">
      <alignment horizontal="center" vertical="center" textRotation="90" wrapText="1" shrinkToFit="1"/>
    </xf>
    <xf numFmtId="0" fontId="2" fillId="0" borderId="36"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60" xfId="0" applyFont="1" applyBorder="1" applyAlignment="1">
      <alignment horizontal="center" vertical="center" textRotation="90" wrapText="1"/>
    </xf>
    <xf numFmtId="49" fontId="2" fillId="7" borderId="18" xfId="0" applyNumberFormat="1" applyFont="1" applyFill="1" applyBorder="1" applyAlignment="1">
      <alignment horizontal="center" vertical="top" wrapText="1"/>
    </xf>
    <xf numFmtId="49" fontId="2" fillId="7" borderId="9" xfId="0" applyNumberFormat="1" applyFont="1" applyFill="1" applyBorder="1" applyAlignment="1">
      <alignment horizontal="center" vertical="top" wrapText="1"/>
    </xf>
    <xf numFmtId="49" fontId="2" fillId="7" borderId="26" xfId="0" applyNumberFormat="1" applyFont="1" applyFill="1" applyBorder="1" applyAlignment="1">
      <alignment horizontal="center" vertical="top" wrapText="1"/>
    </xf>
    <xf numFmtId="0" fontId="15" fillId="0" borderId="0" xfId="0" applyFont="1" applyBorder="1" applyAlignment="1">
      <alignment horizontal="center" vertical="top" wrapText="1"/>
    </xf>
    <xf numFmtId="0" fontId="14" fillId="0" borderId="0" xfId="0" applyFont="1" applyBorder="1" applyAlignment="1">
      <alignment horizontal="center" vertical="top"/>
    </xf>
    <xf numFmtId="0" fontId="2" fillId="0" borderId="30" xfId="0" applyFont="1" applyBorder="1" applyAlignment="1">
      <alignment horizontal="right" vertical="top"/>
    </xf>
    <xf numFmtId="3" fontId="2" fillId="0" borderId="3" xfId="0" applyNumberFormat="1" applyFont="1" applyBorder="1" applyAlignment="1">
      <alignment horizontal="center" vertical="center" textRotation="90" shrinkToFit="1"/>
    </xf>
    <xf numFmtId="3" fontId="2" fillId="0" borderId="5" xfId="0" applyNumberFormat="1" applyFont="1" applyBorder="1" applyAlignment="1">
      <alignment horizontal="center" vertical="center" textRotation="90" shrinkToFit="1"/>
    </xf>
    <xf numFmtId="3" fontId="2" fillId="0" borderId="7" xfId="0" applyNumberFormat="1" applyFont="1" applyBorder="1" applyAlignment="1">
      <alignment horizontal="center" vertical="center" textRotation="90" shrinkToFit="1"/>
    </xf>
    <xf numFmtId="3" fontId="2" fillId="0" borderId="23" xfId="0" applyNumberFormat="1" applyFont="1" applyBorder="1" applyAlignment="1">
      <alignment horizontal="center" vertical="center" textRotation="90" shrinkToFit="1"/>
    </xf>
    <xf numFmtId="3" fontId="2" fillId="0" borderId="9" xfId="0" applyNumberFormat="1" applyFont="1" applyBorder="1" applyAlignment="1">
      <alignment horizontal="center" vertical="center" textRotation="90" shrinkToFit="1"/>
    </xf>
    <xf numFmtId="3" fontId="2" fillId="0" borderId="28" xfId="0" applyNumberFormat="1" applyFont="1" applyBorder="1" applyAlignment="1">
      <alignment horizontal="center" vertical="center" textRotation="90" shrinkToFit="1"/>
    </xf>
    <xf numFmtId="3" fontId="2" fillId="0" borderId="38" xfId="0" applyNumberFormat="1" applyFont="1" applyBorder="1" applyAlignment="1">
      <alignment horizontal="center" vertical="center" shrinkToFit="1"/>
    </xf>
    <xf numFmtId="3" fontId="2" fillId="0" borderId="44" xfId="0" applyNumberFormat="1" applyFont="1" applyBorder="1" applyAlignment="1">
      <alignment horizontal="center" vertical="center" shrinkToFit="1"/>
    </xf>
    <xf numFmtId="3" fontId="2" fillId="0" borderId="51" xfId="0" applyNumberFormat="1" applyFont="1" applyBorder="1" applyAlignment="1">
      <alignment horizontal="center" vertical="center" shrinkToFit="1"/>
    </xf>
    <xf numFmtId="0" fontId="2" fillId="0" borderId="19" xfId="0" applyFont="1" applyBorder="1" applyAlignment="1">
      <alignment horizontal="center" vertical="center" textRotation="90" wrapText="1"/>
    </xf>
    <xf numFmtId="0" fontId="7" fillId="0" borderId="29" xfId="0" applyFont="1" applyBorder="1" applyAlignment="1">
      <alignment horizontal="center" vertical="center" wrapText="1"/>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2" fillId="0" borderId="34" xfId="0" applyFont="1" applyBorder="1" applyAlignment="1">
      <alignment horizontal="center" vertical="center" wrapText="1"/>
    </xf>
    <xf numFmtId="0" fontId="2" fillId="0" borderId="7" xfId="0" applyFont="1" applyBorder="1" applyAlignment="1">
      <alignment horizontal="center" vertical="center" wrapText="1"/>
    </xf>
    <xf numFmtId="0" fontId="7" fillId="7" borderId="9" xfId="0" applyFont="1" applyFill="1" applyBorder="1" applyAlignment="1">
      <alignment horizontal="center" vertical="center" wrapText="1"/>
    </xf>
    <xf numFmtId="0" fontId="7" fillId="7" borderId="26" xfId="0" applyFont="1" applyFill="1" applyBorder="1" applyAlignment="1">
      <alignment horizontal="center" vertical="center" wrapText="1"/>
    </xf>
  </cellXfs>
  <cellStyles count="3">
    <cellStyle name="Įprastas" xfId="0" builtinId="0"/>
    <cellStyle name="Įprastas 2" xfId="2"/>
    <cellStyle name="Kablelis" xfId="1" builtinId="3"/>
  </cellStyles>
  <dxfs count="0"/>
  <tableStyles count="0" defaultTableStyle="TableStyleMedium2" defaultPivotStyle="PivotStyleLight16"/>
  <colors>
    <mruColors>
      <color rgb="FF99FF99"/>
      <color rgb="FFFFFFCC"/>
      <color rgb="FFE9C9C7"/>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56"/>
  <sheetViews>
    <sheetView tabSelected="1" topLeftCell="B1" zoomScaleNormal="100" zoomScaleSheetLayoutView="100" workbookViewId="0">
      <selection activeCell="U14" sqref="U14"/>
    </sheetView>
  </sheetViews>
  <sheetFormatPr defaultRowHeight="12.75" x14ac:dyDescent="0.2"/>
  <cols>
    <col min="1" max="3" width="2.7109375" style="2" customWidth="1"/>
    <col min="4" max="4" width="3.140625" style="2" customWidth="1"/>
    <col min="5" max="5" width="36.28515625" style="2" customWidth="1"/>
    <col min="6" max="6" width="3.28515625" style="6" customWidth="1"/>
    <col min="7" max="7" width="3" style="9" customWidth="1"/>
    <col min="8" max="8" width="10.28515625" style="9" customWidth="1"/>
    <col min="9" max="9" width="8.85546875" style="3" customWidth="1"/>
    <col min="10" max="10" width="9.28515625" style="2" customWidth="1"/>
    <col min="11" max="11" width="39.85546875" style="2" customWidth="1"/>
    <col min="12" max="12" width="6.28515625" style="2" customWidth="1"/>
    <col min="13" max="16384" width="9.140625" style="1"/>
  </cols>
  <sheetData>
    <row r="1" spans="1:12" ht="19.5" customHeight="1" x14ac:dyDescent="0.2">
      <c r="G1" s="262"/>
      <c r="H1" s="262"/>
      <c r="J1" s="509" t="s">
        <v>232</v>
      </c>
      <c r="K1" s="510"/>
      <c r="L1" s="510"/>
    </row>
    <row r="2" spans="1:12" ht="12" customHeight="1" x14ac:dyDescent="0.2">
      <c r="G2" s="262"/>
      <c r="H2" s="262"/>
      <c r="J2" s="510"/>
      <c r="K2" s="510"/>
      <c r="L2" s="510"/>
    </row>
    <row r="3" spans="1:12" ht="14.25" customHeight="1" x14ac:dyDescent="0.2">
      <c r="G3" s="262"/>
      <c r="H3" s="262"/>
      <c r="J3" s="511" t="s">
        <v>242</v>
      </c>
      <c r="K3" s="510"/>
      <c r="L3" s="306"/>
    </row>
    <row r="4" spans="1:12" ht="31.5" customHeight="1" x14ac:dyDescent="0.2">
      <c r="G4" s="262"/>
      <c r="H4" s="262"/>
      <c r="J4" s="511" t="s">
        <v>282</v>
      </c>
      <c r="K4" s="512"/>
      <c r="L4" s="512"/>
    </row>
    <row r="5" spans="1:12" ht="16.5" customHeight="1" x14ac:dyDescent="0.2">
      <c r="G5" s="262"/>
      <c r="H5" s="262"/>
      <c r="K5" s="1"/>
      <c r="L5" s="1"/>
    </row>
    <row r="6" spans="1:12" x14ac:dyDescent="0.2">
      <c r="G6" s="262"/>
      <c r="H6" s="262"/>
      <c r="K6" s="1"/>
      <c r="L6" s="1"/>
    </row>
    <row r="7" spans="1:12" s="2" customFormat="1" ht="15" customHeight="1" x14ac:dyDescent="0.2">
      <c r="A7" s="334"/>
      <c r="B7" s="334"/>
      <c r="C7" s="334"/>
      <c r="D7" s="555" t="s">
        <v>233</v>
      </c>
      <c r="E7" s="556"/>
      <c r="F7" s="556"/>
      <c r="G7" s="556"/>
      <c r="H7" s="556"/>
      <c r="I7" s="556"/>
      <c r="J7" s="556"/>
      <c r="K7" s="556"/>
    </row>
    <row r="8" spans="1:12" ht="15.75" customHeight="1" x14ac:dyDescent="0.2">
      <c r="A8" s="715" t="s">
        <v>29</v>
      </c>
      <c r="B8" s="715"/>
      <c r="C8" s="715"/>
      <c r="D8" s="715"/>
      <c r="E8" s="715"/>
      <c r="F8" s="715"/>
      <c r="G8" s="715"/>
      <c r="H8" s="715"/>
      <c r="I8" s="715"/>
      <c r="J8" s="715"/>
      <c r="K8" s="715"/>
      <c r="L8" s="715"/>
    </row>
    <row r="9" spans="1:12" ht="15" customHeight="1" x14ac:dyDescent="0.2">
      <c r="A9" s="716" t="s">
        <v>17</v>
      </c>
      <c r="B9" s="716"/>
      <c r="C9" s="716"/>
      <c r="D9" s="716"/>
      <c r="E9" s="716"/>
      <c r="F9" s="716"/>
      <c r="G9" s="716"/>
      <c r="H9" s="716"/>
      <c r="I9" s="716"/>
      <c r="J9" s="716"/>
      <c r="K9" s="716"/>
      <c r="L9" s="716"/>
    </row>
    <row r="10" spans="1:12" ht="15" customHeight="1" thickBot="1" x14ac:dyDescent="0.25">
      <c r="A10" s="12"/>
      <c r="B10" s="12"/>
      <c r="C10" s="12"/>
      <c r="D10" s="12"/>
      <c r="E10" s="12"/>
      <c r="F10" s="13"/>
      <c r="G10" s="14"/>
      <c r="H10" s="14"/>
      <c r="I10" s="110"/>
      <c r="J10" s="12"/>
      <c r="K10" s="717" t="s">
        <v>94</v>
      </c>
      <c r="L10" s="717"/>
    </row>
    <row r="11" spans="1:12" s="23" customFormat="1" ht="30" customHeight="1" x14ac:dyDescent="0.2">
      <c r="A11" s="718" t="s">
        <v>18</v>
      </c>
      <c r="B11" s="721" t="s">
        <v>0</v>
      </c>
      <c r="C11" s="721" t="s">
        <v>1</v>
      </c>
      <c r="D11" s="721" t="s">
        <v>27</v>
      </c>
      <c r="E11" s="724" t="s">
        <v>12</v>
      </c>
      <c r="F11" s="697" t="s">
        <v>2</v>
      </c>
      <c r="G11" s="700" t="s">
        <v>3</v>
      </c>
      <c r="H11" s="703" t="s">
        <v>59</v>
      </c>
      <c r="I11" s="706" t="s">
        <v>4</v>
      </c>
      <c r="J11" s="709" t="s">
        <v>234</v>
      </c>
      <c r="K11" s="729" t="s">
        <v>11</v>
      </c>
      <c r="L11" s="730"/>
    </row>
    <row r="12" spans="1:12" s="23" customFormat="1" ht="18.75" customHeight="1" x14ac:dyDescent="0.2">
      <c r="A12" s="719"/>
      <c r="B12" s="722"/>
      <c r="C12" s="722"/>
      <c r="D12" s="722"/>
      <c r="E12" s="725"/>
      <c r="F12" s="698"/>
      <c r="G12" s="701"/>
      <c r="H12" s="704"/>
      <c r="I12" s="707"/>
      <c r="J12" s="710"/>
      <c r="K12" s="731" t="s">
        <v>12</v>
      </c>
      <c r="L12" s="727" t="s">
        <v>101</v>
      </c>
    </row>
    <row r="13" spans="1:12" s="23" customFormat="1" ht="63" customHeight="1" thickBot="1" x14ac:dyDescent="0.25">
      <c r="A13" s="720"/>
      <c r="B13" s="723"/>
      <c r="C13" s="723"/>
      <c r="D13" s="723"/>
      <c r="E13" s="726"/>
      <c r="F13" s="699"/>
      <c r="G13" s="702"/>
      <c r="H13" s="705"/>
      <c r="I13" s="708"/>
      <c r="J13" s="711"/>
      <c r="K13" s="732"/>
      <c r="L13" s="728"/>
    </row>
    <row r="14" spans="1:12" s="8" customFormat="1" ht="14.25" customHeight="1" x14ac:dyDescent="0.2">
      <c r="A14" s="694" t="s">
        <v>58</v>
      </c>
      <c r="B14" s="695"/>
      <c r="C14" s="695"/>
      <c r="D14" s="695"/>
      <c r="E14" s="695"/>
      <c r="F14" s="695"/>
      <c r="G14" s="695"/>
      <c r="H14" s="695"/>
      <c r="I14" s="695"/>
      <c r="J14" s="695"/>
      <c r="K14" s="695"/>
      <c r="L14" s="696"/>
    </row>
    <row r="15" spans="1:12" s="8" customFormat="1" ht="14.25" customHeight="1" x14ac:dyDescent="0.2">
      <c r="A15" s="683" t="s">
        <v>26</v>
      </c>
      <c r="B15" s="684"/>
      <c r="C15" s="684"/>
      <c r="D15" s="684"/>
      <c r="E15" s="684"/>
      <c r="F15" s="684"/>
      <c r="G15" s="684"/>
      <c r="H15" s="684"/>
      <c r="I15" s="684"/>
      <c r="J15" s="684"/>
      <c r="K15" s="684"/>
      <c r="L15" s="685"/>
    </row>
    <row r="16" spans="1:12" ht="16.5" customHeight="1" x14ac:dyDescent="0.2">
      <c r="A16" s="15" t="s">
        <v>5</v>
      </c>
      <c r="B16" s="686" t="s">
        <v>30</v>
      </c>
      <c r="C16" s="687"/>
      <c r="D16" s="687"/>
      <c r="E16" s="687"/>
      <c r="F16" s="687"/>
      <c r="G16" s="687"/>
      <c r="H16" s="687"/>
      <c r="I16" s="687"/>
      <c r="J16" s="687"/>
      <c r="K16" s="687"/>
      <c r="L16" s="688"/>
    </row>
    <row r="17" spans="1:14" ht="15" customHeight="1" x14ac:dyDescent="0.2">
      <c r="A17" s="109" t="s">
        <v>5</v>
      </c>
      <c r="B17" s="10" t="s">
        <v>5</v>
      </c>
      <c r="C17" s="689" t="s">
        <v>31</v>
      </c>
      <c r="D17" s="690"/>
      <c r="E17" s="690"/>
      <c r="F17" s="690"/>
      <c r="G17" s="690"/>
      <c r="H17" s="690"/>
      <c r="I17" s="690"/>
      <c r="J17" s="690"/>
      <c r="K17" s="690"/>
      <c r="L17" s="691"/>
    </row>
    <row r="18" spans="1:14" ht="18" customHeight="1" x14ac:dyDescent="0.2">
      <c r="A18" s="313" t="s">
        <v>5</v>
      </c>
      <c r="B18" s="358" t="s">
        <v>5</v>
      </c>
      <c r="C18" s="359" t="s">
        <v>5</v>
      </c>
      <c r="D18" s="382"/>
      <c r="E18" s="383" t="s">
        <v>250</v>
      </c>
      <c r="F18" s="384" t="s">
        <v>47</v>
      </c>
      <c r="G18" s="337" t="s">
        <v>43</v>
      </c>
      <c r="H18" s="406"/>
      <c r="I18" s="86"/>
      <c r="J18" s="407"/>
      <c r="K18" s="18"/>
      <c r="L18" s="276"/>
    </row>
    <row r="19" spans="1:14" ht="14.1" customHeight="1" x14ac:dyDescent="0.2">
      <c r="A19" s="467"/>
      <c r="B19" s="468"/>
      <c r="C19" s="469"/>
      <c r="D19" s="450" t="s">
        <v>5</v>
      </c>
      <c r="E19" s="437" t="s">
        <v>209</v>
      </c>
      <c r="F19" s="532"/>
      <c r="G19" s="504"/>
      <c r="H19" s="455" t="s">
        <v>68</v>
      </c>
      <c r="I19" s="49" t="s">
        <v>84</v>
      </c>
      <c r="J19" s="249">
        <f>755.4-236.1-378</f>
        <v>141.30000000000001</v>
      </c>
      <c r="K19" s="488"/>
      <c r="L19" s="268"/>
      <c r="M19" s="201"/>
      <c r="N19" s="201"/>
    </row>
    <row r="20" spans="1:14" ht="14.1" customHeight="1" x14ac:dyDescent="0.2">
      <c r="A20" s="467"/>
      <c r="B20" s="468"/>
      <c r="C20" s="469"/>
      <c r="D20" s="470"/>
      <c r="E20" s="478"/>
      <c r="F20" s="532"/>
      <c r="G20" s="504"/>
      <c r="H20" s="692"/>
      <c r="I20" s="46" t="s">
        <v>25</v>
      </c>
      <c r="J20" s="33">
        <v>875.5</v>
      </c>
      <c r="K20" s="489"/>
      <c r="L20" s="310"/>
    </row>
    <row r="21" spans="1:14" ht="14.1" customHeight="1" x14ac:dyDescent="0.2">
      <c r="A21" s="467"/>
      <c r="B21" s="468"/>
      <c r="C21" s="469"/>
      <c r="D21" s="470"/>
      <c r="E21" s="478"/>
      <c r="F21" s="532"/>
      <c r="G21" s="504"/>
      <c r="H21" s="692"/>
      <c r="I21" s="46" t="s">
        <v>172</v>
      </c>
      <c r="J21" s="32">
        <v>1482.2</v>
      </c>
      <c r="K21" s="371"/>
      <c r="L21" s="310"/>
    </row>
    <row r="22" spans="1:14" ht="14.1" customHeight="1" x14ac:dyDescent="0.2">
      <c r="A22" s="467"/>
      <c r="B22" s="468"/>
      <c r="C22" s="469"/>
      <c r="D22" s="470"/>
      <c r="E22" s="378"/>
      <c r="F22" s="532"/>
      <c r="G22" s="504"/>
      <c r="H22" s="692"/>
      <c r="I22" s="46" t="s">
        <v>48</v>
      </c>
      <c r="J22" s="32">
        <v>200</v>
      </c>
      <c r="K22" s="371"/>
      <c r="L22" s="310"/>
    </row>
    <row r="23" spans="1:14" ht="14.1" customHeight="1" x14ac:dyDescent="0.2">
      <c r="A23" s="467"/>
      <c r="B23" s="468"/>
      <c r="C23" s="469"/>
      <c r="D23" s="470"/>
      <c r="E23" s="378"/>
      <c r="F23" s="532"/>
      <c r="G23" s="504"/>
      <c r="H23" s="692"/>
      <c r="I23" s="46" t="s">
        <v>45</v>
      </c>
      <c r="J23" s="32">
        <v>104.9</v>
      </c>
      <c r="K23" s="371"/>
      <c r="L23" s="310"/>
    </row>
    <row r="24" spans="1:14" ht="14.1" customHeight="1" x14ac:dyDescent="0.2">
      <c r="A24" s="467"/>
      <c r="B24" s="468"/>
      <c r="C24" s="469"/>
      <c r="D24" s="470"/>
      <c r="E24" s="378"/>
      <c r="F24" s="532"/>
      <c r="G24" s="504"/>
      <c r="H24" s="692"/>
      <c r="I24" s="46" t="s">
        <v>57</v>
      </c>
      <c r="J24" s="32">
        <v>186.9</v>
      </c>
      <c r="K24" s="371"/>
      <c r="L24" s="310"/>
    </row>
    <row r="25" spans="1:14" ht="25.5" customHeight="1" x14ac:dyDescent="0.2">
      <c r="A25" s="467"/>
      <c r="B25" s="468"/>
      <c r="C25" s="469"/>
      <c r="D25" s="470"/>
      <c r="E25" s="166" t="s">
        <v>123</v>
      </c>
      <c r="F25" s="532"/>
      <c r="G25" s="504"/>
      <c r="H25" s="692"/>
      <c r="I25" s="385"/>
      <c r="J25" s="386"/>
      <c r="K25" s="47" t="s">
        <v>145</v>
      </c>
      <c r="L25" s="19">
        <v>100</v>
      </c>
    </row>
    <row r="26" spans="1:14" ht="40.5" customHeight="1" x14ac:dyDescent="0.2">
      <c r="A26" s="467"/>
      <c r="B26" s="468"/>
      <c r="C26" s="469"/>
      <c r="D26" s="470"/>
      <c r="E26" s="335" t="s">
        <v>106</v>
      </c>
      <c r="F26" s="532"/>
      <c r="G26" s="504"/>
      <c r="H26" s="123"/>
      <c r="I26" s="48"/>
      <c r="J26" s="252"/>
      <c r="K26" s="167" t="s">
        <v>146</v>
      </c>
      <c r="L26" s="17">
        <v>80</v>
      </c>
    </row>
    <row r="27" spans="1:14" ht="15" customHeight="1" x14ac:dyDescent="0.2">
      <c r="A27" s="325"/>
      <c r="B27" s="326"/>
      <c r="C27" s="327"/>
      <c r="D27" s="712" t="s">
        <v>7</v>
      </c>
      <c r="E27" s="437" t="s">
        <v>56</v>
      </c>
      <c r="F27" s="483"/>
      <c r="G27" s="532"/>
      <c r="H27" s="490" t="s">
        <v>67</v>
      </c>
      <c r="I27" s="251"/>
      <c r="J27" s="251"/>
      <c r="K27" s="599" t="s">
        <v>147</v>
      </c>
      <c r="L27" s="268">
        <v>100</v>
      </c>
    </row>
    <row r="28" spans="1:14" ht="15" customHeight="1" x14ac:dyDescent="0.2">
      <c r="A28" s="325"/>
      <c r="B28" s="326"/>
      <c r="C28" s="327"/>
      <c r="D28" s="713"/>
      <c r="E28" s="477"/>
      <c r="F28" s="483"/>
      <c r="G28" s="532"/>
      <c r="H28" s="463"/>
      <c r="I28" s="32" t="s">
        <v>48</v>
      </c>
      <c r="J28" s="32">
        <v>1300</v>
      </c>
      <c r="K28" s="582"/>
      <c r="L28" s="310"/>
    </row>
    <row r="29" spans="1:14" ht="15" customHeight="1" x14ac:dyDescent="0.2">
      <c r="A29" s="325"/>
      <c r="B29" s="326"/>
      <c r="C29" s="327"/>
      <c r="D29" s="714"/>
      <c r="E29" s="438"/>
      <c r="F29" s="483"/>
      <c r="G29" s="532"/>
      <c r="H29" s="463"/>
      <c r="I29" s="252" t="s">
        <v>45</v>
      </c>
      <c r="J29" s="252"/>
      <c r="K29" s="270"/>
      <c r="L29" s="17"/>
    </row>
    <row r="30" spans="1:14" ht="14.25" customHeight="1" x14ac:dyDescent="0.2">
      <c r="A30" s="325"/>
      <c r="B30" s="326"/>
      <c r="C30" s="327"/>
      <c r="D30" s="387" t="s">
        <v>28</v>
      </c>
      <c r="E30" s="437" t="s">
        <v>159</v>
      </c>
      <c r="F30" s="388"/>
      <c r="G30" s="332"/>
      <c r="H30" s="463"/>
      <c r="I30" s="46" t="s">
        <v>84</v>
      </c>
      <c r="J30" s="32">
        <f>845.7+10-200+320.6</f>
        <v>976.3</v>
      </c>
      <c r="K30" s="444" t="s">
        <v>148</v>
      </c>
      <c r="L30" s="132">
        <v>80</v>
      </c>
    </row>
    <row r="31" spans="1:14" ht="12.75" customHeight="1" x14ac:dyDescent="0.2">
      <c r="A31" s="325"/>
      <c r="B31" s="326"/>
      <c r="C31" s="327"/>
      <c r="D31" s="389"/>
      <c r="E31" s="477"/>
      <c r="F31" s="693"/>
      <c r="G31" s="332"/>
      <c r="H31" s="463"/>
      <c r="I31" s="193" t="s">
        <v>25</v>
      </c>
      <c r="J31" s="239">
        <f>472.5-10-320.6</f>
        <v>141.9</v>
      </c>
      <c r="K31" s="489"/>
      <c r="L31" s="132"/>
    </row>
    <row r="32" spans="1:14" ht="15" customHeight="1" x14ac:dyDescent="0.2">
      <c r="A32" s="325"/>
      <c r="B32" s="326"/>
      <c r="C32" s="327"/>
      <c r="D32" s="389"/>
      <c r="E32" s="477"/>
      <c r="F32" s="693"/>
      <c r="G32" s="332"/>
      <c r="H32" s="463"/>
      <c r="I32" s="206"/>
      <c r="J32" s="181"/>
      <c r="K32" s="371"/>
      <c r="L32" s="132"/>
    </row>
    <row r="33" spans="1:12" ht="16.5" customHeight="1" x14ac:dyDescent="0.2">
      <c r="A33" s="325"/>
      <c r="B33" s="326"/>
      <c r="C33" s="327"/>
      <c r="D33" s="390"/>
      <c r="E33" s="438"/>
      <c r="F33" s="693"/>
      <c r="G33" s="332"/>
      <c r="H33" s="463"/>
      <c r="I33" s="182"/>
      <c r="J33" s="180"/>
      <c r="K33" s="273"/>
      <c r="L33" s="21"/>
    </row>
    <row r="34" spans="1:12" ht="15.75" customHeight="1" x14ac:dyDescent="0.2">
      <c r="A34" s="467"/>
      <c r="B34" s="486"/>
      <c r="C34" s="469"/>
      <c r="D34" s="450" t="s">
        <v>33</v>
      </c>
      <c r="E34" s="437" t="s">
        <v>160</v>
      </c>
      <c r="F34" s="323"/>
      <c r="G34" s="487"/>
      <c r="H34" s="221"/>
      <c r="I34" s="49" t="s">
        <v>25</v>
      </c>
      <c r="J34" s="251">
        <f>814.8+100</f>
        <v>914.8</v>
      </c>
      <c r="K34" s="345" t="s">
        <v>132</v>
      </c>
      <c r="L34" s="277">
        <v>100</v>
      </c>
    </row>
    <row r="35" spans="1:12" ht="15" customHeight="1" x14ac:dyDescent="0.2">
      <c r="A35" s="467"/>
      <c r="B35" s="486"/>
      <c r="C35" s="469"/>
      <c r="D35" s="470"/>
      <c r="E35" s="477"/>
      <c r="F35" s="323"/>
      <c r="G35" s="487"/>
      <c r="H35" s="221"/>
      <c r="I35" s="46" t="s">
        <v>84</v>
      </c>
      <c r="J35" s="32">
        <v>1100</v>
      </c>
      <c r="K35" s="345"/>
      <c r="L35" s="277"/>
    </row>
    <row r="36" spans="1:12" ht="15" customHeight="1" x14ac:dyDescent="0.2">
      <c r="A36" s="467"/>
      <c r="B36" s="486"/>
      <c r="C36" s="469"/>
      <c r="D36" s="470"/>
      <c r="E36" s="477"/>
      <c r="F36" s="323"/>
      <c r="G36" s="487"/>
      <c r="H36" s="221"/>
      <c r="I36" s="46" t="s">
        <v>48</v>
      </c>
      <c r="J36" s="32">
        <v>162.4</v>
      </c>
      <c r="K36" s="345"/>
      <c r="L36" s="277"/>
    </row>
    <row r="37" spans="1:12" ht="15" customHeight="1" x14ac:dyDescent="0.2">
      <c r="A37" s="467"/>
      <c r="B37" s="486"/>
      <c r="C37" s="469"/>
      <c r="D37" s="470"/>
      <c r="E37" s="477"/>
      <c r="F37" s="323"/>
      <c r="G37" s="487"/>
      <c r="H37" s="221"/>
      <c r="I37" s="46" t="s">
        <v>83</v>
      </c>
      <c r="J37" s="32">
        <v>151.9</v>
      </c>
      <c r="K37" s="345"/>
      <c r="L37" s="277"/>
    </row>
    <row r="38" spans="1:12" ht="16.5" customHeight="1" x14ac:dyDescent="0.2">
      <c r="A38" s="467"/>
      <c r="B38" s="486"/>
      <c r="C38" s="469"/>
      <c r="D38" s="451"/>
      <c r="E38" s="438"/>
      <c r="F38" s="391"/>
      <c r="G38" s="487"/>
      <c r="H38" s="221"/>
      <c r="I38" s="70" t="s">
        <v>57</v>
      </c>
      <c r="J38" s="252">
        <v>100</v>
      </c>
      <c r="K38" s="156"/>
      <c r="L38" s="278"/>
    </row>
    <row r="39" spans="1:12" ht="16.5" customHeight="1" x14ac:dyDescent="0.2">
      <c r="A39" s="485"/>
      <c r="B39" s="486"/>
      <c r="C39" s="469"/>
      <c r="D39" s="389" t="s">
        <v>34</v>
      </c>
      <c r="E39" s="453" t="s">
        <v>158</v>
      </c>
      <c r="F39" s="323"/>
      <c r="G39" s="504"/>
      <c r="H39" s="462"/>
      <c r="I39" s="49" t="s">
        <v>84</v>
      </c>
      <c r="J39" s="251">
        <f>200+200</f>
        <v>400</v>
      </c>
      <c r="K39" s="505" t="s">
        <v>143</v>
      </c>
      <c r="L39" s="243">
        <v>100</v>
      </c>
    </row>
    <row r="40" spans="1:12" ht="23.25" customHeight="1" x14ac:dyDescent="0.2">
      <c r="A40" s="485"/>
      <c r="B40" s="486"/>
      <c r="C40" s="469"/>
      <c r="D40" s="389"/>
      <c r="E40" s="453"/>
      <c r="F40" s="323"/>
      <c r="G40" s="504"/>
      <c r="H40" s="462"/>
      <c r="I40" s="46" t="s">
        <v>25</v>
      </c>
      <c r="J40" s="32">
        <f>500-143.4</f>
        <v>356.6</v>
      </c>
      <c r="K40" s="682"/>
      <c r="L40" s="215"/>
    </row>
    <row r="41" spans="1:12" ht="28.5" customHeight="1" x14ac:dyDescent="0.2">
      <c r="A41" s="485"/>
      <c r="B41" s="486"/>
      <c r="C41" s="469"/>
      <c r="D41" s="389"/>
      <c r="E41" s="453"/>
      <c r="F41" s="323"/>
      <c r="G41" s="504"/>
      <c r="H41" s="462"/>
      <c r="I41" s="1"/>
      <c r="J41" s="32"/>
      <c r="K41" s="20" t="s">
        <v>144</v>
      </c>
      <c r="L41" s="392" t="s">
        <v>251</v>
      </c>
    </row>
    <row r="42" spans="1:12" ht="41.25" customHeight="1" x14ac:dyDescent="0.2">
      <c r="A42" s="485"/>
      <c r="B42" s="486"/>
      <c r="C42" s="469"/>
      <c r="D42" s="389"/>
      <c r="E42" s="453"/>
      <c r="F42" s="323"/>
      <c r="G42" s="504"/>
      <c r="H42" s="462"/>
      <c r="I42" s="1"/>
      <c r="J42" s="32"/>
      <c r="K42" s="393" t="s">
        <v>125</v>
      </c>
      <c r="L42" s="392" t="s">
        <v>52</v>
      </c>
    </row>
    <row r="43" spans="1:12" ht="54" customHeight="1" x14ac:dyDescent="0.2">
      <c r="A43" s="485"/>
      <c r="B43" s="486"/>
      <c r="C43" s="469"/>
      <c r="D43" s="390"/>
      <c r="E43" s="453"/>
      <c r="F43" s="323"/>
      <c r="G43" s="504"/>
      <c r="H43" s="462"/>
      <c r="I43" s="46"/>
      <c r="J43" s="32"/>
      <c r="K43" s="394" t="s">
        <v>252</v>
      </c>
      <c r="L43" s="395"/>
    </row>
    <row r="44" spans="1:12" ht="14.25" customHeight="1" x14ac:dyDescent="0.2">
      <c r="A44" s="325"/>
      <c r="B44" s="326"/>
      <c r="C44" s="327"/>
      <c r="D44" s="396" t="s">
        <v>35</v>
      </c>
      <c r="E44" s="452" t="s">
        <v>110</v>
      </c>
      <c r="F44" s="439" t="s">
        <v>253</v>
      </c>
      <c r="G44" s="332"/>
      <c r="H44" s="69"/>
      <c r="I44" s="249" t="s">
        <v>25</v>
      </c>
      <c r="J44" s="251">
        <v>105</v>
      </c>
      <c r="K44" s="397" t="s">
        <v>46</v>
      </c>
      <c r="L44" s="279">
        <v>1</v>
      </c>
    </row>
    <row r="45" spans="1:12" ht="13.5" customHeight="1" x14ac:dyDescent="0.2">
      <c r="A45" s="325"/>
      <c r="B45" s="326"/>
      <c r="C45" s="327"/>
      <c r="D45" s="396"/>
      <c r="E45" s="453"/>
      <c r="F45" s="481"/>
      <c r="G45" s="332"/>
      <c r="H45" s="69"/>
      <c r="I45" s="33" t="s">
        <v>84</v>
      </c>
      <c r="J45" s="32">
        <v>243.1</v>
      </c>
      <c r="K45" s="597" t="s">
        <v>254</v>
      </c>
      <c r="L45" s="279"/>
    </row>
    <row r="46" spans="1:12" ht="12.75" customHeight="1" x14ac:dyDescent="0.2">
      <c r="A46" s="325"/>
      <c r="B46" s="326"/>
      <c r="C46" s="327"/>
      <c r="D46" s="396"/>
      <c r="E46" s="453"/>
      <c r="F46" s="481"/>
      <c r="G46" s="332"/>
      <c r="H46" s="69"/>
      <c r="I46" s="33" t="s">
        <v>255</v>
      </c>
      <c r="J46" s="32"/>
      <c r="K46" s="583"/>
      <c r="L46" s="279"/>
    </row>
    <row r="47" spans="1:12" ht="12.75" customHeight="1" x14ac:dyDescent="0.2">
      <c r="A47" s="325"/>
      <c r="B47" s="326"/>
      <c r="C47" s="327"/>
      <c r="D47" s="396"/>
      <c r="E47" s="453"/>
      <c r="F47" s="374"/>
      <c r="G47" s="332"/>
      <c r="H47" s="69"/>
      <c r="I47" s="250" t="s">
        <v>256</v>
      </c>
      <c r="J47" s="252"/>
      <c r="K47" s="412"/>
      <c r="L47" s="279"/>
    </row>
    <row r="48" spans="1:12" ht="18.75" customHeight="1" x14ac:dyDescent="0.2">
      <c r="A48" s="313"/>
      <c r="B48" s="358"/>
      <c r="C48" s="506" t="s">
        <v>257</v>
      </c>
      <c r="D48" s="387" t="s">
        <v>36</v>
      </c>
      <c r="E48" s="508" t="s">
        <v>170</v>
      </c>
      <c r="F48" s="222" t="s">
        <v>47</v>
      </c>
      <c r="G48" s="317"/>
      <c r="H48" s="490" t="s">
        <v>68</v>
      </c>
      <c r="I48" s="251" t="s">
        <v>25</v>
      </c>
      <c r="J48" s="251">
        <v>100</v>
      </c>
      <c r="K48" s="492" t="s">
        <v>258</v>
      </c>
      <c r="L48" s="161"/>
    </row>
    <row r="49" spans="1:12" ht="33" customHeight="1" x14ac:dyDescent="0.2">
      <c r="A49" s="313"/>
      <c r="B49" s="358"/>
      <c r="C49" s="507"/>
      <c r="D49" s="389"/>
      <c r="E49" s="435"/>
      <c r="F49" s="494" t="s">
        <v>178</v>
      </c>
      <c r="G49" s="337"/>
      <c r="H49" s="462"/>
      <c r="I49" s="32" t="s">
        <v>44</v>
      </c>
      <c r="J49" s="32"/>
      <c r="K49" s="493"/>
      <c r="L49" s="177"/>
    </row>
    <row r="50" spans="1:12" ht="30.75" customHeight="1" x14ac:dyDescent="0.2">
      <c r="A50" s="313"/>
      <c r="B50" s="315"/>
      <c r="C50" s="507"/>
      <c r="D50" s="390"/>
      <c r="E50" s="435"/>
      <c r="F50" s="495"/>
      <c r="G50" s="337"/>
      <c r="H50" s="491"/>
      <c r="I50" s="252"/>
      <c r="J50" s="252"/>
      <c r="K50" s="95" t="s">
        <v>259</v>
      </c>
      <c r="L50" s="177"/>
    </row>
    <row r="51" spans="1:12" ht="27.75" customHeight="1" x14ac:dyDescent="0.2">
      <c r="A51" s="467"/>
      <c r="B51" s="468"/>
      <c r="C51" s="496" t="s">
        <v>260</v>
      </c>
      <c r="D51" s="450" t="s">
        <v>149</v>
      </c>
      <c r="E51" s="500" t="s">
        <v>181</v>
      </c>
      <c r="F51" s="502" t="s">
        <v>93</v>
      </c>
      <c r="G51" s="504"/>
      <c r="H51" s="476"/>
      <c r="I51" s="125" t="s">
        <v>83</v>
      </c>
      <c r="J51" s="249">
        <v>328.7</v>
      </c>
      <c r="K51" s="379" t="s">
        <v>117</v>
      </c>
      <c r="L51" s="268">
        <v>2</v>
      </c>
    </row>
    <row r="52" spans="1:12" ht="30" customHeight="1" x14ac:dyDescent="0.2">
      <c r="A52" s="467"/>
      <c r="B52" s="468"/>
      <c r="C52" s="497"/>
      <c r="D52" s="470"/>
      <c r="E52" s="501"/>
      <c r="F52" s="503"/>
      <c r="G52" s="504"/>
      <c r="H52" s="476"/>
      <c r="I52" s="398" t="s">
        <v>25</v>
      </c>
      <c r="J52" s="399"/>
      <c r="K52" s="400" t="s">
        <v>174</v>
      </c>
      <c r="L52" s="203">
        <v>1</v>
      </c>
    </row>
    <row r="53" spans="1:12" ht="13.5" customHeight="1" x14ac:dyDescent="0.2">
      <c r="A53" s="467"/>
      <c r="B53" s="468"/>
      <c r="C53" s="497"/>
      <c r="D53" s="470"/>
      <c r="E53" s="501"/>
      <c r="F53" s="503"/>
      <c r="G53" s="504"/>
      <c r="H53" s="476"/>
      <c r="I53" s="27" t="s">
        <v>84</v>
      </c>
      <c r="J53" s="33"/>
      <c r="K53" s="466" t="s">
        <v>261</v>
      </c>
      <c r="L53" s="310"/>
    </row>
    <row r="54" spans="1:12" ht="14.25" customHeight="1" x14ac:dyDescent="0.2">
      <c r="A54" s="467"/>
      <c r="B54" s="468"/>
      <c r="C54" s="497"/>
      <c r="D54" s="470"/>
      <c r="E54" s="501"/>
      <c r="F54" s="401"/>
      <c r="G54" s="504"/>
      <c r="H54" s="476"/>
      <c r="I54" s="27" t="s">
        <v>255</v>
      </c>
      <c r="J54" s="33"/>
      <c r="K54" s="489"/>
      <c r="L54" s="310"/>
    </row>
    <row r="55" spans="1:12" ht="16.5" customHeight="1" x14ac:dyDescent="0.2">
      <c r="A55" s="467"/>
      <c r="B55" s="468"/>
      <c r="C55" s="497"/>
      <c r="D55" s="470"/>
      <c r="E55" s="478"/>
      <c r="F55" s="413"/>
      <c r="G55" s="504"/>
      <c r="H55" s="476"/>
      <c r="I55" s="26" t="s">
        <v>44</v>
      </c>
      <c r="J55" s="250"/>
      <c r="K55" s="167"/>
      <c r="L55" s="17"/>
    </row>
    <row r="56" spans="1:12" ht="13.5" customHeight="1" x14ac:dyDescent="0.2">
      <c r="A56" s="325"/>
      <c r="B56" s="351"/>
      <c r="C56" s="498"/>
      <c r="D56" s="387" t="s">
        <v>230</v>
      </c>
      <c r="E56" s="452" t="s">
        <v>283</v>
      </c>
      <c r="F56" s="502" t="s">
        <v>93</v>
      </c>
      <c r="G56" s="50"/>
      <c r="H56" s="462"/>
      <c r="I56" s="46" t="s">
        <v>25</v>
      </c>
      <c r="J56" s="32"/>
      <c r="K56" s="505" t="s">
        <v>262</v>
      </c>
      <c r="L56" s="268">
        <v>1</v>
      </c>
    </row>
    <row r="57" spans="1:12" ht="12.75" customHeight="1" x14ac:dyDescent="0.2">
      <c r="A57" s="325"/>
      <c r="B57" s="351"/>
      <c r="C57" s="498"/>
      <c r="D57" s="389"/>
      <c r="E57" s="453"/>
      <c r="F57" s="503"/>
      <c r="G57" s="50"/>
      <c r="H57" s="462"/>
      <c r="I57" s="46" t="s">
        <v>57</v>
      </c>
      <c r="J57" s="32">
        <v>1.5</v>
      </c>
      <c r="K57" s="489"/>
      <c r="L57" s="310"/>
    </row>
    <row r="58" spans="1:12" ht="29.25" customHeight="1" x14ac:dyDescent="0.2">
      <c r="A58" s="325"/>
      <c r="B58" s="351"/>
      <c r="C58" s="499"/>
      <c r="D58" s="390"/>
      <c r="E58" s="471"/>
      <c r="F58" s="503"/>
      <c r="G58" s="319"/>
      <c r="H58" s="462"/>
      <c r="I58" s="48"/>
      <c r="J58" s="252"/>
      <c r="K58" s="402" t="s">
        <v>263</v>
      </c>
      <c r="L58" s="403"/>
    </row>
    <row r="59" spans="1:12" ht="18" customHeight="1" x14ac:dyDescent="0.2">
      <c r="A59" s="325"/>
      <c r="B59" s="326"/>
      <c r="C59" s="327"/>
      <c r="D59" s="387" t="s">
        <v>264</v>
      </c>
      <c r="E59" s="452" t="s">
        <v>162</v>
      </c>
      <c r="F59" s="388"/>
      <c r="G59" s="332"/>
      <c r="H59" s="462"/>
      <c r="I59" s="46" t="s">
        <v>25</v>
      </c>
      <c r="J59" s="32">
        <f>43.3+100</f>
        <v>143.30000000000001</v>
      </c>
      <c r="K59" s="488" t="s">
        <v>165</v>
      </c>
      <c r="L59" s="132">
        <v>10</v>
      </c>
    </row>
    <row r="60" spans="1:12" ht="19.5" customHeight="1" x14ac:dyDescent="0.2">
      <c r="A60" s="325"/>
      <c r="B60" s="326"/>
      <c r="C60" s="327"/>
      <c r="D60" s="390"/>
      <c r="E60" s="480"/>
      <c r="F60" s="404"/>
      <c r="G60" s="332"/>
      <c r="H60" s="484"/>
      <c r="I60" s="252" t="s">
        <v>84</v>
      </c>
      <c r="J60" s="252">
        <v>57.4</v>
      </c>
      <c r="K60" s="449"/>
      <c r="L60" s="21"/>
    </row>
    <row r="61" spans="1:12" ht="18.75" customHeight="1" x14ac:dyDescent="0.2">
      <c r="A61" s="485"/>
      <c r="B61" s="486"/>
      <c r="C61" s="469"/>
      <c r="D61" s="450" t="s">
        <v>265</v>
      </c>
      <c r="E61" s="452" t="s">
        <v>55</v>
      </c>
      <c r="F61" s="319"/>
      <c r="G61" s="487"/>
      <c r="H61" s="69"/>
      <c r="I61" s="49" t="s">
        <v>25</v>
      </c>
      <c r="J61" s="251">
        <v>50</v>
      </c>
      <c r="K61" s="488" t="s">
        <v>121</v>
      </c>
      <c r="L61" s="311">
        <v>5</v>
      </c>
    </row>
    <row r="62" spans="1:12" ht="12" customHeight="1" x14ac:dyDescent="0.2">
      <c r="A62" s="485"/>
      <c r="B62" s="486"/>
      <c r="C62" s="469"/>
      <c r="D62" s="470"/>
      <c r="E62" s="453"/>
      <c r="F62" s="319"/>
      <c r="G62" s="487"/>
      <c r="H62" s="69"/>
      <c r="I62" s="46" t="s">
        <v>84</v>
      </c>
      <c r="J62" s="32"/>
      <c r="K62" s="489"/>
      <c r="L62" s="132"/>
    </row>
    <row r="63" spans="1:12" ht="9.75" customHeight="1" x14ac:dyDescent="0.2">
      <c r="A63" s="485"/>
      <c r="B63" s="486"/>
      <c r="C63" s="469"/>
      <c r="D63" s="451"/>
      <c r="E63" s="471"/>
      <c r="F63" s="319"/>
      <c r="G63" s="487"/>
      <c r="H63" s="69"/>
      <c r="I63" s="70"/>
      <c r="J63" s="252"/>
      <c r="K63" s="112"/>
      <c r="L63" s="21"/>
    </row>
    <row r="64" spans="1:12" ht="15" customHeight="1" x14ac:dyDescent="0.2">
      <c r="A64" s="325"/>
      <c r="B64" s="326"/>
      <c r="C64" s="155"/>
      <c r="D64" s="450" t="s">
        <v>266</v>
      </c>
      <c r="E64" s="437" t="s">
        <v>210</v>
      </c>
      <c r="F64" s="260" t="s">
        <v>47</v>
      </c>
      <c r="G64" s="454"/>
      <c r="H64" s="479"/>
      <c r="I64" s="46" t="s">
        <v>84</v>
      </c>
      <c r="J64" s="32"/>
      <c r="K64" s="338" t="s">
        <v>46</v>
      </c>
      <c r="L64" s="268">
        <v>1</v>
      </c>
    </row>
    <row r="65" spans="1:12" ht="13.5" customHeight="1" x14ac:dyDescent="0.2">
      <c r="A65" s="325"/>
      <c r="B65" s="326"/>
      <c r="C65" s="155"/>
      <c r="D65" s="470"/>
      <c r="E65" s="477"/>
      <c r="F65" s="176"/>
      <c r="G65" s="454"/>
      <c r="H65" s="463"/>
      <c r="I65" s="46" t="s">
        <v>57</v>
      </c>
      <c r="J65" s="32">
        <v>11.8</v>
      </c>
      <c r="K65" s="345" t="s">
        <v>267</v>
      </c>
      <c r="L65" s="310"/>
    </row>
    <row r="66" spans="1:12" ht="12.75" customHeight="1" x14ac:dyDescent="0.2">
      <c r="A66" s="325"/>
      <c r="B66" s="326"/>
      <c r="C66" s="155"/>
      <c r="D66" s="470"/>
      <c r="E66" s="477"/>
      <c r="F66" s="176"/>
      <c r="G66" s="454"/>
      <c r="H66" s="463"/>
      <c r="I66" s="46" t="s">
        <v>25</v>
      </c>
      <c r="J66" s="32"/>
      <c r="K66" s="345"/>
      <c r="L66" s="310"/>
    </row>
    <row r="67" spans="1:12" ht="12.75" customHeight="1" x14ac:dyDescent="0.2">
      <c r="A67" s="325"/>
      <c r="B67" s="326"/>
      <c r="C67" s="155"/>
      <c r="D67" s="470"/>
      <c r="E67" s="477"/>
      <c r="F67" s="176"/>
      <c r="G67" s="454"/>
      <c r="H67" s="463"/>
      <c r="I67" s="46" t="s">
        <v>44</v>
      </c>
      <c r="J67" s="32"/>
      <c r="K67" s="345"/>
      <c r="L67" s="310"/>
    </row>
    <row r="68" spans="1:12" ht="15.75" customHeight="1" x14ac:dyDescent="0.2">
      <c r="A68" s="325"/>
      <c r="B68" s="326"/>
      <c r="C68" s="155"/>
      <c r="D68" s="451"/>
      <c r="E68" s="478"/>
      <c r="F68" s="374"/>
      <c r="G68" s="454"/>
      <c r="H68" s="463"/>
      <c r="I68" s="70" t="s">
        <v>45</v>
      </c>
      <c r="J68" s="252"/>
      <c r="K68" s="355"/>
      <c r="L68" s="17"/>
    </row>
    <row r="69" spans="1:12" ht="16.5" customHeight="1" x14ac:dyDescent="0.2">
      <c r="A69" s="325"/>
      <c r="B69" s="326"/>
      <c r="C69" s="327"/>
      <c r="D69" s="387" t="s">
        <v>268</v>
      </c>
      <c r="E69" s="452" t="s">
        <v>112</v>
      </c>
      <c r="F69" s="439" t="s">
        <v>253</v>
      </c>
      <c r="G69" s="332"/>
      <c r="H69" s="462"/>
      <c r="I69" s="46" t="s">
        <v>57</v>
      </c>
      <c r="J69" s="32">
        <v>18.2</v>
      </c>
      <c r="K69" s="261" t="s">
        <v>46</v>
      </c>
      <c r="L69" s="311">
        <v>1</v>
      </c>
    </row>
    <row r="70" spans="1:12" ht="21" customHeight="1" x14ac:dyDescent="0.2">
      <c r="A70" s="325"/>
      <c r="B70" s="326"/>
      <c r="C70" s="155"/>
      <c r="D70" s="389"/>
      <c r="E70" s="453"/>
      <c r="F70" s="481"/>
      <c r="G70" s="332"/>
      <c r="H70" s="462"/>
      <c r="I70" s="46"/>
      <c r="J70" s="32"/>
      <c r="K70" s="345"/>
      <c r="L70" s="132"/>
    </row>
    <row r="71" spans="1:12" ht="16.5" customHeight="1" x14ac:dyDescent="0.2">
      <c r="A71" s="325"/>
      <c r="B71" s="326"/>
      <c r="C71" s="155"/>
      <c r="D71" s="390"/>
      <c r="E71" s="480"/>
      <c r="F71" s="482"/>
      <c r="G71" s="332"/>
      <c r="H71" s="462"/>
      <c r="I71" s="48"/>
      <c r="J71" s="252"/>
      <c r="K71" s="355"/>
      <c r="L71" s="17"/>
    </row>
    <row r="72" spans="1:12" ht="21.75" customHeight="1" x14ac:dyDescent="0.2">
      <c r="A72" s="325"/>
      <c r="B72" s="326"/>
      <c r="C72" s="155"/>
      <c r="D72" s="470" t="s">
        <v>269</v>
      </c>
      <c r="E72" s="453" t="s">
        <v>207</v>
      </c>
      <c r="F72" s="483" t="s">
        <v>176</v>
      </c>
      <c r="G72" s="454"/>
      <c r="H72" s="245"/>
      <c r="I72" s="133" t="s">
        <v>57</v>
      </c>
      <c r="J72" s="32">
        <v>100</v>
      </c>
      <c r="K72" s="488" t="s">
        <v>46</v>
      </c>
      <c r="L72" s="310">
        <v>1</v>
      </c>
    </row>
    <row r="73" spans="1:12" ht="17.25" customHeight="1" x14ac:dyDescent="0.2">
      <c r="A73" s="325"/>
      <c r="B73" s="326"/>
      <c r="C73" s="155"/>
      <c r="D73" s="451"/>
      <c r="E73" s="471"/>
      <c r="F73" s="440"/>
      <c r="G73" s="454"/>
      <c r="H73" s="246"/>
      <c r="I73" s="70" t="s">
        <v>25</v>
      </c>
      <c r="J73" s="252">
        <v>10</v>
      </c>
      <c r="K73" s="449"/>
      <c r="L73" s="17"/>
    </row>
    <row r="74" spans="1:12" ht="17.25" customHeight="1" x14ac:dyDescent="0.2">
      <c r="A74" s="325"/>
      <c r="B74" s="351"/>
      <c r="C74" s="146"/>
      <c r="D74" s="450" t="s">
        <v>270</v>
      </c>
      <c r="E74" s="452" t="s">
        <v>161</v>
      </c>
      <c r="F74" s="439"/>
      <c r="G74" s="454"/>
      <c r="H74" s="455"/>
      <c r="I74" s="49" t="s">
        <v>57</v>
      </c>
      <c r="J74" s="249">
        <v>0.8</v>
      </c>
      <c r="K74" s="344" t="s">
        <v>80</v>
      </c>
      <c r="L74" s="268">
        <v>1</v>
      </c>
    </row>
    <row r="75" spans="1:12" ht="21.75" customHeight="1" x14ac:dyDescent="0.2">
      <c r="A75" s="325"/>
      <c r="B75" s="351"/>
      <c r="C75" s="146"/>
      <c r="D75" s="451"/>
      <c r="E75" s="453"/>
      <c r="F75" s="440"/>
      <c r="G75" s="454"/>
      <c r="H75" s="455"/>
      <c r="I75" s="48"/>
      <c r="J75" s="244"/>
      <c r="K75" s="16"/>
      <c r="L75" s="17"/>
    </row>
    <row r="76" spans="1:12" ht="14.25" customHeight="1" x14ac:dyDescent="0.2">
      <c r="A76" s="467"/>
      <c r="B76" s="468"/>
      <c r="C76" s="469"/>
      <c r="D76" s="450" t="s">
        <v>271</v>
      </c>
      <c r="E76" s="452" t="s">
        <v>182</v>
      </c>
      <c r="F76" s="472"/>
      <c r="G76" s="475"/>
      <c r="H76" s="476"/>
      <c r="I76" s="27" t="s">
        <v>25</v>
      </c>
      <c r="J76" s="32">
        <v>10</v>
      </c>
      <c r="K76" s="338" t="s">
        <v>46</v>
      </c>
      <c r="L76" s="268">
        <v>1</v>
      </c>
    </row>
    <row r="77" spans="1:12" ht="21" customHeight="1" x14ac:dyDescent="0.2">
      <c r="A77" s="467"/>
      <c r="B77" s="468"/>
      <c r="C77" s="469"/>
      <c r="D77" s="470"/>
      <c r="E77" s="453"/>
      <c r="F77" s="473"/>
      <c r="G77" s="475"/>
      <c r="H77" s="476"/>
      <c r="I77" s="46" t="s">
        <v>44</v>
      </c>
      <c r="J77" s="32"/>
      <c r="K77" s="433" t="s">
        <v>272</v>
      </c>
      <c r="L77" s="310"/>
    </row>
    <row r="78" spans="1:12" ht="18.75" customHeight="1" x14ac:dyDescent="0.2">
      <c r="A78" s="467"/>
      <c r="B78" s="468"/>
      <c r="C78" s="469"/>
      <c r="D78" s="451"/>
      <c r="E78" s="471"/>
      <c r="F78" s="474"/>
      <c r="G78" s="475"/>
      <c r="H78" s="476"/>
      <c r="I78" s="70"/>
      <c r="J78" s="252"/>
      <c r="K78" s="434"/>
      <c r="L78" s="17"/>
    </row>
    <row r="79" spans="1:12" ht="17.25" customHeight="1" x14ac:dyDescent="0.2">
      <c r="A79" s="325"/>
      <c r="B79" s="351"/>
      <c r="C79" s="144"/>
      <c r="D79" s="389" t="s">
        <v>273</v>
      </c>
      <c r="E79" s="435" t="s">
        <v>163</v>
      </c>
      <c r="F79" s="291" t="s">
        <v>176</v>
      </c>
      <c r="G79" s="332"/>
      <c r="H79" s="221"/>
      <c r="I79" s="46" t="s">
        <v>45</v>
      </c>
      <c r="J79" s="32">
        <v>21.5</v>
      </c>
      <c r="K79" s="345" t="s">
        <v>46</v>
      </c>
      <c r="L79" s="310">
        <v>1</v>
      </c>
    </row>
    <row r="80" spans="1:12" ht="18" customHeight="1" x14ac:dyDescent="0.2">
      <c r="A80" s="325"/>
      <c r="B80" s="351"/>
      <c r="C80" s="143"/>
      <c r="D80" s="390"/>
      <c r="E80" s="436"/>
      <c r="F80" s="219"/>
      <c r="G80" s="332"/>
      <c r="H80" s="221"/>
      <c r="I80" s="48"/>
      <c r="J80" s="29"/>
      <c r="K80" s="95"/>
      <c r="L80" s="17"/>
    </row>
    <row r="81" spans="1:12" ht="17.25" customHeight="1" x14ac:dyDescent="0.2">
      <c r="A81" s="325"/>
      <c r="B81" s="326"/>
      <c r="C81" s="327"/>
      <c r="D81" s="389" t="s">
        <v>274</v>
      </c>
      <c r="E81" s="437" t="s">
        <v>275</v>
      </c>
      <c r="F81" s="439"/>
      <c r="G81" s="375"/>
      <c r="H81" s="272"/>
      <c r="I81" s="49" t="s">
        <v>57</v>
      </c>
      <c r="J81" s="251">
        <v>10</v>
      </c>
      <c r="K81" s="414" t="s">
        <v>80</v>
      </c>
      <c r="L81" s="415"/>
    </row>
    <row r="82" spans="1:12" ht="19.5" customHeight="1" x14ac:dyDescent="0.2">
      <c r="A82" s="325"/>
      <c r="B82" s="326"/>
      <c r="C82" s="327"/>
      <c r="D82" s="390"/>
      <c r="E82" s="438"/>
      <c r="F82" s="440"/>
      <c r="G82" s="375"/>
      <c r="H82" s="272"/>
      <c r="I82" s="416"/>
      <c r="J82" s="252"/>
      <c r="K82" s="16"/>
      <c r="L82" s="310"/>
    </row>
    <row r="83" spans="1:12" ht="13.5" customHeight="1" x14ac:dyDescent="0.2">
      <c r="A83" s="325"/>
      <c r="B83" s="326"/>
      <c r="C83" s="143"/>
      <c r="D83" s="387" t="s">
        <v>276</v>
      </c>
      <c r="E83" s="441" t="s">
        <v>277</v>
      </c>
      <c r="F83" s="352"/>
      <c r="G83" s="319"/>
      <c r="H83" s="370"/>
      <c r="I83" s="46" t="s">
        <v>25</v>
      </c>
      <c r="J83" s="32">
        <v>28</v>
      </c>
      <c r="K83" s="444" t="s">
        <v>115</v>
      </c>
      <c r="L83" s="268">
        <v>100</v>
      </c>
    </row>
    <row r="84" spans="1:12" ht="16.5" customHeight="1" x14ac:dyDescent="0.2">
      <c r="A84" s="325"/>
      <c r="B84" s="326"/>
      <c r="C84" s="143"/>
      <c r="D84" s="389"/>
      <c r="E84" s="442"/>
      <c r="F84" s="341"/>
      <c r="G84" s="332"/>
      <c r="H84" s="370"/>
      <c r="I84" s="46"/>
      <c r="J84" s="32"/>
      <c r="K84" s="444"/>
      <c r="L84" s="310"/>
    </row>
    <row r="85" spans="1:12" s="7" customFormat="1" ht="54.75" customHeight="1" x14ac:dyDescent="0.2">
      <c r="A85" s="325"/>
      <c r="B85" s="326"/>
      <c r="C85" s="327"/>
      <c r="D85" s="389"/>
      <c r="E85" s="443"/>
      <c r="F85" s="111"/>
      <c r="G85" s="357"/>
      <c r="H85" s="126"/>
      <c r="I85" s="205"/>
      <c r="J85" s="134"/>
      <c r="K85" s="445"/>
      <c r="L85" s="417"/>
    </row>
    <row r="86" spans="1:12" ht="15" customHeight="1" thickBot="1" x14ac:dyDescent="0.25">
      <c r="A86" s="363"/>
      <c r="B86" s="113"/>
      <c r="C86" s="137"/>
      <c r="D86" s="405"/>
      <c r="E86" s="138"/>
      <c r="F86" s="139"/>
      <c r="G86" s="116"/>
      <c r="H86" s="97"/>
      <c r="I86" s="87" t="s">
        <v>6</v>
      </c>
      <c r="J86" s="77">
        <f>SUM(J19:J84)</f>
        <v>9834</v>
      </c>
      <c r="K86" s="141"/>
      <c r="L86" s="142"/>
    </row>
    <row r="87" spans="1:12" ht="14.25" customHeight="1" thickBot="1" x14ac:dyDescent="0.25">
      <c r="A87" s="41" t="s">
        <v>5</v>
      </c>
      <c r="B87" s="115" t="s">
        <v>5</v>
      </c>
      <c r="C87" s="456" t="s">
        <v>8</v>
      </c>
      <c r="D87" s="457"/>
      <c r="E87" s="457"/>
      <c r="F87" s="457"/>
      <c r="G87" s="457"/>
      <c r="H87" s="457"/>
      <c r="I87" s="458"/>
      <c r="J87" s="79">
        <f t="shared" ref="J87" si="0">J86</f>
        <v>9834</v>
      </c>
      <c r="K87" s="339"/>
      <c r="L87" s="354"/>
    </row>
    <row r="88" spans="1:12" ht="14.25" customHeight="1" thickBot="1" x14ac:dyDescent="0.25">
      <c r="A88" s="41" t="s">
        <v>5</v>
      </c>
      <c r="B88" s="115" t="s">
        <v>7</v>
      </c>
      <c r="C88" s="459" t="s">
        <v>32</v>
      </c>
      <c r="D88" s="459"/>
      <c r="E88" s="459"/>
      <c r="F88" s="459"/>
      <c r="G88" s="459"/>
      <c r="H88" s="459"/>
      <c r="I88" s="459"/>
      <c r="J88" s="460"/>
      <c r="K88" s="459"/>
      <c r="L88" s="461"/>
    </row>
    <row r="89" spans="1:12" ht="30" customHeight="1" x14ac:dyDescent="0.2">
      <c r="A89" s="362" t="s">
        <v>5</v>
      </c>
      <c r="B89" s="114" t="s">
        <v>7</v>
      </c>
      <c r="C89" s="140" t="s">
        <v>5</v>
      </c>
      <c r="D89" s="90"/>
      <c r="E89" s="68" t="s">
        <v>53</v>
      </c>
      <c r="F89" s="64" t="s">
        <v>97</v>
      </c>
      <c r="G89" s="157"/>
      <c r="H89" s="158"/>
      <c r="I89" s="43"/>
      <c r="J89" s="289"/>
      <c r="K89" s="44"/>
      <c r="L89" s="207"/>
    </row>
    <row r="90" spans="1:12" ht="14.25" customHeight="1" x14ac:dyDescent="0.2">
      <c r="A90" s="325"/>
      <c r="B90" s="326"/>
      <c r="C90" s="327"/>
      <c r="D90" s="319" t="s">
        <v>5</v>
      </c>
      <c r="E90" s="333" t="s">
        <v>49</v>
      </c>
      <c r="F90" s="200"/>
      <c r="G90" s="317">
        <v>6</v>
      </c>
      <c r="H90" s="462" t="s">
        <v>69</v>
      </c>
      <c r="I90" s="46" t="s">
        <v>25</v>
      </c>
      <c r="J90" s="32">
        <f>2865.4+10.5+56.3-400-5</f>
        <v>2527.1999999999998</v>
      </c>
      <c r="K90" s="127"/>
      <c r="L90" s="128"/>
    </row>
    <row r="91" spans="1:12" ht="14.25" customHeight="1" x14ac:dyDescent="0.2">
      <c r="A91" s="325"/>
      <c r="B91" s="326"/>
      <c r="C91" s="327"/>
      <c r="D91" s="319"/>
      <c r="E91" s="333"/>
      <c r="F91" s="200"/>
      <c r="G91" s="317"/>
      <c r="H91" s="462"/>
      <c r="I91" s="46" t="s">
        <v>57</v>
      </c>
      <c r="J91" s="32">
        <v>2062.6</v>
      </c>
      <c r="K91" s="257"/>
      <c r="L91" s="179"/>
    </row>
    <row r="92" spans="1:12" ht="14.25" customHeight="1" x14ac:dyDescent="0.2">
      <c r="A92" s="325"/>
      <c r="B92" s="326"/>
      <c r="C92" s="327"/>
      <c r="D92" s="319"/>
      <c r="E92" s="333"/>
      <c r="F92" s="200"/>
      <c r="G92" s="317"/>
      <c r="H92" s="462"/>
      <c r="I92" s="46" t="s">
        <v>71</v>
      </c>
      <c r="J92" s="32">
        <f>97+75.2+63.9</f>
        <v>236.1</v>
      </c>
      <c r="K92" s="257"/>
      <c r="L92" s="179"/>
    </row>
    <row r="93" spans="1:12" ht="14.25" customHeight="1" x14ac:dyDescent="0.2">
      <c r="A93" s="325"/>
      <c r="B93" s="326"/>
      <c r="C93" s="327"/>
      <c r="D93" s="319"/>
      <c r="E93" s="333"/>
      <c r="F93" s="200"/>
      <c r="G93" s="317"/>
      <c r="H93" s="462"/>
      <c r="I93" s="82" t="s">
        <v>65</v>
      </c>
      <c r="J93" s="34">
        <v>10</v>
      </c>
      <c r="K93" s="296"/>
      <c r="L93" s="297"/>
    </row>
    <row r="94" spans="1:12" ht="14.25" customHeight="1" x14ac:dyDescent="0.2">
      <c r="A94" s="325"/>
      <c r="B94" s="326"/>
      <c r="C94" s="327"/>
      <c r="D94" s="319"/>
      <c r="E94" s="464" t="s">
        <v>73</v>
      </c>
      <c r="F94" s="200"/>
      <c r="G94" s="319"/>
      <c r="H94" s="463"/>
      <c r="I94" s="46"/>
      <c r="J94" s="32"/>
      <c r="K94" s="345" t="s">
        <v>41</v>
      </c>
      <c r="L94" s="24">
        <v>6</v>
      </c>
    </row>
    <row r="95" spans="1:12" ht="13.5" customHeight="1" x14ac:dyDescent="0.2">
      <c r="A95" s="325"/>
      <c r="B95" s="326"/>
      <c r="C95" s="327"/>
      <c r="D95" s="319"/>
      <c r="E95" s="464"/>
      <c r="F95" s="323"/>
      <c r="G95" s="319"/>
      <c r="H95" s="463"/>
      <c r="I95" s="46"/>
      <c r="J95" s="32"/>
      <c r="K95" s="307"/>
      <c r="L95" s="203"/>
    </row>
    <row r="96" spans="1:12" ht="27" customHeight="1" x14ac:dyDescent="0.2">
      <c r="A96" s="325"/>
      <c r="B96" s="326"/>
      <c r="C96" s="327"/>
      <c r="D96" s="319"/>
      <c r="E96" s="309" t="s">
        <v>74</v>
      </c>
      <c r="F96" s="323"/>
      <c r="G96" s="319"/>
      <c r="H96" s="245"/>
      <c r="I96" s="46" t="s">
        <v>25</v>
      </c>
      <c r="J96" s="32">
        <v>118.8</v>
      </c>
      <c r="K96" s="47" t="s">
        <v>237</v>
      </c>
      <c r="L96" s="208">
        <v>2</v>
      </c>
    </row>
    <row r="97" spans="1:13" ht="19.5" customHeight="1" x14ac:dyDescent="0.2">
      <c r="A97" s="325"/>
      <c r="B97" s="326"/>
      <c r="C97" s="327"/>
      <c r="D97" s="319"/>
      <c r="E97" s="308"/>
      <c r="F97" s="323"/>
      <c r="G97" s="319"/>
      <c r="H97" s="245"/>
      <c r="I97" s="46"/>
      <c r="J97" s="32"/>
      <c r="K97" s="307" t="s">
        <v>118</v>
      </c>
      <c r="L97" s="22">
        <v>4</v>
      </c>
    </row>
    <row r="98" spans="1:13" ht="26.25" customHeight="1" x14ac:dyDescent="0.2">
      <c r="A98" s="325"/>
      <c r="B98" s="326"/>
      <c r="C98" s="327"/>
      <c r="D98" s="319"/>
      <c r="E98" s="122" t="s">
        <v>75</v>
      </c>
      <c r="F98" s="323"/>
      <c r="G98" s="319"/>
      <c r="H98" s="245"/>
      <c r="I98" s="45"/>
      <c r="J98" s="32"/>
      <c r="K98" s="307" t="s">
        <v>119</v>
      </c>
      <c r="L98" s="208">
        <v>22</v>
      </c>
    </row>
    <row r="99" spans="1:13" ht="15.75" customHeight="1" x14ac:dyDescent="0.2">
      <c r="A99" s="325"/>
      <c r="B99" s="326"/>
      <c r="C99" s="327"/>
      <c r="D99" s="317"/>
      <c r="E99" s="465" t="s">
        <v>111</v>
      </c>
      <c r="F99" s="323"/>
      <c r="G99" s="319"/>
      <c r="H99" s="264"/>
      <c r="I99" s="46"/>
      <c r="J99" s="32"/>
      <c r="K99" s="466" t="s">
        <v>229</v>
      </c>
      <c r="L99" s="92">
        <v>6</v>
      </c>
    </row>
    <row r="100" spans="1:13" ht="24.75" customHeight="1" x14ac:dyDescent="0.2">
      <c r="A100" s="325"/>
      <c r="B100" s="326"/>
      <c r="C100" s="327"/>
      <c r="D100" s="349"/>
      <c r="E100" s="443"/>
      <c r="F100" s="331"/>
      <c r="G100" s="319"/>
      <c r="H100" s="264"/>
      <c r="I100" s="46"/>
      <c r="J100" s="32"/>
      <c r="K100" s="449"/>
      <c r="L100" s="17"/>
    </row>
    <row r="101" spans="1:13" ht="14.25" customHeight="1" x14ac:dyDescent="0.2">
      <c r="A101" s="325"/>
      <c r="B101" s="326"/>
      <c r="C101" s="327"/>
      <c r="D101" s="317" t="s">
        <v>7</v>
      </c>
      <c r="E101" s="120" t="s">
        <v>130</v>
      </c>
      <c r="F101" s="200"/>
      <c r="G101" s="319"/>
      <c r="H101" s="264"/>
      <c r="I101" s="83"/>
      <c r="J101" s="256"/>
      <c r="K101" s="345"/>
      <c r="L101" s="135"/>
    </row>
    <row r="102" spans="1:13" ht="52.5" customHeight="1" x14ac:dyDescent="0.2">
      <c r="A102" s="325"/>
      <c r="B102" s="326"/>
      <c r="C102" s="327"/>
      <c r="D102" s="317"/>
      <c r="E102" s="121" t="s">
        <v>284</v>
      </c>
      <c r="F102" s="323"/>
      <c r="G102" s="319"/>
      <c r="H102" s="264"/>
      <c r="I102" s="46" t="s">
        <v>25</v>
      </c>
      <c r="J102" s="32">
        <v>400</v>
      </c>
      <c r="K102" s="408" t="s">
        <v>127</v>
      </c>
      <c r="L102" s="409">
        <v>21</v>
      </c>
      <c r="M102" s="201"/>
    </row>
    <row r="103" spans="1:13" ht="37.5" customHeight="1" x14ac:dyDescent="0.2">
      <c r="A103" s="325"/>
      <c r="B103" s="326"/>
      <c r="C103" s="327"/>
      <c r="D103" s="317"/>
      <c r="E103" s="446" t="s">
        <v>278</v>
      </c>
      <c r="F103" s="323"/>
      <c r="G103" s="319"/>
      <c r="H103" s="264"/>
      <c r="I103" s="410" t="s">
        <v>25</v>
      </c>
      <c r="J103" s="39">
        <v>31.2</v>
      </c>
      <c r="K103" s="448" t="s">
        <v>279</v>
      </c>
      <c r="L103" s="418">
        <v>18</v>
      </c>
      <c r="M103" s="201"/>
    </row>
    <row r="104" spans="1:13" ht="6.75" customHeight="1" x14ac:dyDescent="0.2">
      <c r="A104" s="325"/>
      <c r="B104" s="326"/>
      <c r="C104" s="327"/>
      <c r="D104" s="349"/>
      <c r="E104" s="447"/>
      <c r="F104" s="323"/>
      <c r="G104" s="319"/>
      <c r="H104" s="264"/>
      <c r="I104" s="48"/>
      <c r="J104" s="252"/>
      <c r="K104" s="449"/>
      <c r="L104" s="163"/>
      <c r="M104" s="201"/>
    </row>
    <row r="105" spans="1:13" ht="18" customHeight="1" x14ac:dyDescent="0.2">
      <c r="A105" s="467"/>
      <c r="B105" s="486"/>
      <c r="C105" s="469"/>
      <c r="D105" s="520" t="s">
        <v>28</v>
      </c>
      <c r="E105" s="508" t="s">
        <v>42</v>
      </c>
      <c r="F105" s="531"/>
      <c r="G105" s="504"/>
      <c r="H105" s="320"/>
      <c r="I105" s="46" t="s">
        <v>25</v>
      </c>
      <c r="J105" s="32">
        <v>59.5</v>
      </c>
      <c r="K105" s="680" t="s">
        <v>51</v>
      </c>
      <c r="L105" s="677">
        <v>7</v>
      </c>
    </row>
    <row r="106" spans="1:13" ht="18" customHeight="1" x14ac:dyDescent="0.2">
      <c r="A106" s="467"/>
      <c r="B106" s="486"/>
      <c r="C106" s="469"/>
      <c r="D106" s="520"/>
      <c r="E106" s="436"/>
      <c r="F106" s="538"/>
      <c r="G106" s="504"/>
      <c r="H106" s="320"/>
      <c r="I106" s="48"/>
      <c r="J106" s="252"/>
      <c r="K106" s="681"/>
      <c r="L106" s="678"/>
    </row>
    <row r="107" spans="1:13" ht="18" customHeight="1" x14ac:dyDescent="0.2">
      <c r="A107" s="467"/>
      <c r="B107" s="468"/>
      <c r="C107" s="469"/>
      <c r="D107" s="608" t="s">
        <v>33</v>
      </c>
      <c r="E107" s="645" t="s">
        <v>223</v>
      </c>
      <c r="F107" s="679"/>
      <c r="G107" s="487"/>
      <c r="H107" s="462"/>
      <c r="I107" s="49" t="s">
        <v>25</v>
      </c>
      <c r="J107" s="251">
        <v>44</v>
      </c>
      <c r="K107" s="108" t="s">
        <v>142</v>
      </c>
      <c r="L107" s="280"/>
    </row>
    <row r="108" spans="1:13" ht="18.75" customHeight="1" x14ac:dyDescent="0.2">
      <c r="A108" s="467"/>
      <c r="B108" s="468"/>
      <c r="C108" s="469"/>
      <c r="D108" s="520"/>
      <c r="E108" s="539"/>
      <c r="F108" s="679"/>
      <c r="G108" s="487"/>
      <c r="H108" s="462"/>
      <c r="I108" s="46" t="s">
        <v>71</v>
      </c>
      <c r="J108" s="32">
        <v>55</v>
      </c>
      <c r="K108" s="47" t="s">
        <v>164</v>
      </c>
      <c r="L108" s="281">
        <v>1</v>
      </c>
    </row>
    <row r="109" spans="1:13" ht="25.5" customHeight="1" x14ac:dyDescent="0.2">
      <c r="A109" s="467"/>
      <c r="B109" s="468"/>
      <c r="C109" s="469"/>
      <c r="D109" s="520"/>
      <c r="E109" s="539"/>
      <c r="F109" s="679"/>
      <c r="G109" s="487"/>
      <c r="H109" s="462"/>
      <c r="I109" s="46"/>
      <c r="J109" s="32"/>
      <c r="K109" s="350" t="s">
        <v>126</v>
      </c>
      <c r="L109" s="282">
        <v>1</v>
      </c>
    </row>
    <row r="110" spans="1:13" ht="15" customHeight="1" x14ac:dyDescent="0.2">
      <c r="A110" s="325"/>
      <c r="B110" s="326"/>
      <c r="C110" s="327"/>
      <c r="D110" s="337"/>
      <c r="E110" s="333"/>
      <c r="F110" s="323"/>
      <c r="G110" s="332"/>
      <c r="H110" s="320"/>
      <c r="I110" s="46"/>
      <c r="J110" s="32"/>
      <c r="K110" s="47" t="s">
        <v>187</v>
      </c>
      <c r="L110" s="281">
        <v>1</v>
      </c>
    </row>
    <row r="111" spans="1:13" ht="15" customHeight="1" x14ac:dyDescent="0.2">
      <c r="A111" s="325"/>
      <c r="B111" s="326"/>
      <c r="C111" s="327"/>
      <c r="D111" s="337"/>
      <c r="E111" s="333"/>
      <c r="F111" s="200"/>
      <c r="G111" s="332"/>
      <c r="H111" s="320"/>
      <c r="I111" s="46"/>
      <c r="J111" s="32"/>
      <c r="K111" s="345" t="s">
        <v>186</v>
      </c>
      <c r="L111" s="279">
        <v>1</v>
      </c>
    </row>
    <row r="112" spans="1:13" ht="29.25" customHeight="1" x14ac:dyDescent="0.2">
      <c r="A112" s="325"/>
      <c r="B112" s="326"/>
      <c r="C112" s="327"/>
      <c r="D112" s="337"/>
      <c r="E112" s="333"/>
      <c r="F112" s="200"/>
      <c r="G112" s="332"/>
      <c r="H112" s="320"/>
      <c r="I112" s="46"/>
      <c r="J112" s="32"/>
      <c r="K112" s="402" t="s">
        <v>280</v>
      </c>
      <c r="L112" s="419">
        <v>1</v>
      </c>
    </row>
    <row r="113" spans="1:17" ht="22.5" customHeight="1" x14ac:dyDescent="0.2">
      <c r="A113" s="467"/>
      <c r="B113" s="468"/>
      <c r="C113" s="469"/>
      <c r="D113" s="536" t="s">
        <v>34</v>
      </c>
      <c r="E113" s="508" t="s">
        <v>109</v>
      </c>
      <c r="F113" s="531" t="s">
        <v>228</v>
      </c>
      <c r="G113" s="487"/>
      <c r="H113" s="320"/>
      <c r="I113" s="49" t="s">
        <v>65</v>
      </c>
      <c r="J113" s="251">
        <v>188.7</v>
      </c>
      <c r="K113" s="344" t="s">
        <v>188</v>
      </c>
      <c r="L113" s="299">
        <v>205</v>
      </c>
    </row>
    <row r="114" spans="1:17" ht="26.25" customHeight="1" x14ac:dyDescent="0.2">
      <c r="A114" s="467"/>
      <c r="B114" s="468"/>
      <c r="C114" s="469"/>
      <c r="D114" s="537"/>
      <c r="E114" s="436"/>
      <c r="F114" s="538"/>
      <c r="G114" s="487"/>
      <c r="H114" s="320"/>
      <c r="I114" s="48" t="s">
        <v>71</v>
      </c>
      <c r="J114" s="252">
        <v>250</v>
      </c>
      <c r="K114" s="355" t="s">
        <v>189</v>
      </c>
      <c r="L114" s="283">
        <f>65+18</f>
        <v>83</v>
      </c>
    </row>
    <row r="115" spans="1:17" ht="19.5" customHeight="1" x14ac:dyDescent="0.2">
      <c r="A115" s="380"/>
      <c r="B115" s="326"/>
      <c r="C115" s="144"/>
      <c r="D115" s="317" t="s">
        <v>35</v>
      </c>
      <c r="E115" s="539" t="s">
        <v>154</v>
      </c>
      <c r="F115" s="367"/>
      <c r="G115" s="332"/>
      <c r="H115" s="462"/>
      <c r="I115" s="46" t="s">
        <v>71</v>
      </c>
      <c r="J115" s="32">
        <v>3</v>
      </c>
      <c r="K115" s="342" t="s">
        <v>155</v>
      </c>
      <c r="L115" s="267">
        <v>1</v>
      </c>
    </row>
    <row r="116" spans="1:17" ht="15" customHeight="1" x14ac:dyDescent="0.2">
      <c r="A116" s="380"/>
      <c r="B116" s="326"/>
      <c r="C116" s="144"/>
      <c r="D116" s="349"/>
      <c r="E116" s="539"/>
      <c r="F116" s="66"/>
      <c r="G116" s="271"/>
      <c r="H116" s="530"/>
      <c r="I116" s="48"/>
      <c r="J116" s="252"/>
      <c r="K116" s="95"/>
      <c r="L116" s="279"/>
    </row>
    <row r="117" spans="1:17" ht="18" customHeight="1" thickBot="1" x14ac:dyDescent="0.25">
      <c r="A117" s="325"/>
      <c r="B117" s="326"/>
      <c r="C117" s="155"/>
      <c r="D117" s="233"/>
      <c r="E117" s="231"/>
      <c r="F117" s="238"/>
      <c r="G117" s="146"/>
      <c r="H117" s="196"/>
      <c r="I117" s="234" t="s">
        <v>6</v>
      </c>
      <c r="J117" s="77">
        <f>SUM(J90:J116)</f>
        <v>5986.1</v>
      </c>
      <c r="K117" s="150"/>
      <c r="L117" s="142"/>
    </row>
    <row r="118" spans="1:17" ht="27.75" customHeight="1" x14ac:dyDescent="0.2">
      <c r="A118" s="312" t="s">
        <v>5</v>
      </c>
      <c r="B118" s="314" t="s">
        <v>7</v>
      </c>
      <c r="C118" s="185" t="s">
        <v>7</v>
      </c>
      <c r="D118" s="316"/>
      <c r="E118" s="236" t="s">
        <v>203</v>
      </c>
      <c r="F118" s="232"/>
      <c r="G118" s="235"/>
      <c r="H118" s="158"/>
      <c r="I118" s="37"/>
      <c r="J118" s="43"/>
      <c r="K118" s="54"/>
      <c r="L118" s="284"/>
    </row>
    <row r="119" spans="1:17" ht="17.25" customHeight="1" x14ac:dyDescent="0.2">
      <c r="A119" s="380"/>
      <c r="B119" s="326"/>
      <c r="C119" s="144"/>
      <c r="D119" s="328" t="s">
        <v>5</v>
      </c>
      <c r="E119" s="508" t="s">
        <v>103</v>
      </c>
      <c r="F119" s="531" t="s">
        <v>175</v>
      </c>
      <c r="G119" s="337">
        <v>6</v>
      </c>
      <c r="H119" s="490" t="s">
        <v>208</v>
      </c>
      <c r="I119" s="46" t="s">
        <v>65</v>
      </c>
      <c r="J119" s="46">
        <f>33.4+48</f>
        <v>81.400000000000006</v>
      </c>
      <c r="K119" s="345" t="s">
        <v>157</v>
      </c>
      <c r="L119" s="310">
        <v>8</v>
      </c>
    </row>
    <row r="120" spans="1:17" ht="12" customHeight="1" x14ac:dyDescent="0.2">
      <c r="A120" s="380"/>
      <c r="B120" s="326"/>
      <c r="C120" s="144"/>
      <c r="D120" s="337"/>
      <c r="E120" s="435"/>
      <c r="F120" s="532"/>
      <c r="G120" s="337"/>
      <c r="H120" s="463"/>
      <c r="I120" s="46" t="s">
        <v>71</v>
      </c>
      <c r="J120" s="46">
        <v>6.8</v>
      </c>
      <c r="K120" s="345"/>
      <c r="L120" s="310"/>
    </row>
    <row r="121" spans="1:17" ht="11.25" customHeight="1" x14ac:dyDescent="0.2">
      <c r="A121" s="380"/>
      <c r="B121" s="326"/>
      <c r="C121" s="144"/>
      <c r="D121" s="337"/>
      <c r="E121" s="442"/>
      <c r="F121" s="533"/>
      <c r="G121" s="332"/>
      <c r="H121" s="534"/>
      <c r="I121" s="46"/>
      <c r="J121" s="32"/>
      <c r="K121" s="307"/>
      <c r="L121" s="203"/>
    </row>
    <row r="122" spans="1:17" ht="30" customHeight="1" x14ac:dyDescent="0.2">
      <c r="A122" s="380"/>
      <c r="B122" s="326"/>
      <c r="C122" s="144"/>
      <c r="D122" s="337"/>
      <c r="E122" s="322"/>
      <c r="F122" s="66"/>
      <c r="G122" s="271"/>
      <c r="H122" s="240" t="s">
        <v>156</v>
      </c>
      <c r="I122" s="48"/>
      <c r="J122" s="48"/>
      <c r="K122" s="95" t="s">
        <v>104</v>
      </c>
      <c r="L122" s="17">
        <v>8</v>
      </c>
      <c r="N122" s="28"/>
    </row>
    <row r="123" spans="1:17" ht="16.5" customHeight="1" x14ac:dyDescent="0.2">
      <c r="A123" s="131"/>
      <c r="B123" s="315"/>
      <c r="C123" s="230"/>
      <c r="D123" s="328" t="s">
        <v>7</v>
      </c>
      <c r="E123" s="508" t="s">
        <v>204</v>
      </c>
      <c r="F123" s="291" t="s">
        <v>47</v>
      </c>
      <c r="G123" s="154" t="s">
        <v>43</v>
      </c>
      <c r="H123" s="490" t="s">
        <v>107</v>
      </c>
      <c r="I123" s="292" t="s">
        <v>65</v>
      </c>
      <c r="J123" s="49">
        <f>595.9-190+26.5+30</f>
        <v>462.4</v>
      </c>
      <c r="K123" s="108" t="s">
        <v>184</v>
      </c>
      <c r="L123" s="293" t="s">
        <v>183</v>
      </c>
    </row>
    <row r="124" spans="1:17" ht="24.75" customHeight="1" x14ac:dyDescent="0.2">
      <c r="A124" s="131"/>
      <c r="B124" s="315"/>
      <c r="C124" s="230"/>
      <c r="D124" s="337"/>
      <c r="E124" s="535"/>
      <c r="F124" s="323"/>
      <c r="G124" s="332"/>
      <c r="H124" s="463"/>
      <c r="I124" s="187" t="s">
        <v>57</v>
      </c>
      <c r="J124" s="46">
        <v>0.4</v>
      </c>
      <c r="K124" s="103" t="s">
        <v>166</v>
      </c>
      <c r="L124" s="285" t="s">
        <v>52</v>
      </c>
      <c r="Q124" s="294"/>
    </row>
    <row r="125" spans="1:17" ht="39.75" customHeight="1" x14ac:dyDescent="0.2">
      <c r="A125" s="131"/>
      <c r="B125" s="315"/>
      <c r="C125" s="230"/>
      <c r="D125" s="329"/>
      <c r="E125" s="330" t="s">
        <v>206</v>
      </c>
      <c r="F125" s="331"/>
      <c r="G125" s="271"/>
      <c r="H125" s="676"/>
      <c r="I125" s="290"/>
      <c r="J125" s="48"/>
      <c r="K125" s="355" t="s">
        <v>205</v>
      </c>
      <c r="L125" s="286"/>
    </row>
    <row r="126" spans="1:17" ht="18" customHeight="1" thickBot="1" x14ac:dyDescent="0.25">
      <c r="A126" s="363"/>
      <c r="B126" s="113"/>
      <c r="C126" s="137"/>
      <c r="D126" s="88"/>
      <c r="E126" s="148"/>
      <c r="F126" s="149"/>
      <c r="G126" s="88"/>
      <c r="H126" s="136"/>
      <c r="I126" s="93" t="s">
        <v>6</v>
      </c>
      <c r="J126" s="93">
        <f>SUM(J119:J125)</f>
        <v>551</v>
      </c>
      <c r="K126" s="150"/>
      <c r="L126" s="237"/>
    </row>
    <row r="127" spans="1:17" ht="14.25" customHeight="1" x14ac:dyDescent="0.2">
      <c r="A127" s="513" t="s">
        <v>5</v>
      </c>
      <c r="B127" s="516" t="s">
        <v>7</v>
      </c>
      <c r="C127" s="519" t="s">
        <v>28</v>
      </c>
      <c r="D127" s="522"/>
      <c r="E127" s="524" t="s">
        <v>102</v>
      </c>
      <c r="F127" s="216" t="s">
        <v>47</v>
      </c>
      <c r="G127" s="519">
        <v>5</v>
      </c>
      <c r="H127" s="525" t="s">
        <v>68</v>
      </c>
      <c r="I127" s="32" t="s">
        <v>57</v>
      </c>
      <c r="J127" s="89">
        <f>344.9+113</f>
        <v>457.9</v>
      </c>
      <c r="K127" s="527" t="s">
        <v>167</v>
      </c>
      <c r="L127" s="183">
        <v>18</v>
      </c>
    </row>
    <row r="128" spans="1:17" ht="14.25" customHeight="1" x14ac:dyDescent="0.2">
      <c r="A128" s="514"/>
      <c r="B128" s="517"/>
      <c r="C128" s="520"/>
      <c r="D128" s="504"/>
      <c r="E128" s="435"/>
      <c r="F128" s="217" t="s">
        <v>176</v>
      </c>
      <c r="G128" s="520"/>
      <c r="H128" s="462"/>
      <c r="I128" s="32" t="s">
        <v>172</v>
      </c>
      <c r="J128" s="32">
        <v>4264.5</v>
      </c>
      <c r="K128" s="528"/>
      <c r="L128" s="310"/>
    </row>
    <row r="129" spans="1:12" ht="15" customHeight="1" x14ac:dyDescent="0.2">
      <c r="A129" s="514"/>
      <c r="B129" s="517"/>
      <c r="C129" s="520"/>
      <c r="D129" s="504"/>
      <c r="E129" s="435"/>
      <c r="F129" s="217"/>
      <c r="G129" s="520"/>
      <c r="H129" s="462"/>
      <c r="I129" s="32" t="s">
        <v>25</v>
      </c>
      <c r="J129" s="32">
        <v>294.60000000000002</v>
      </c>
      <c r="K129" s="529"/>
      <c r="L129" s="310"/>
    </row>
    <row r="130" spans="1:12" ht="15.75" customHeight="1" thickBot="1" x14ac:dyDescent="0.25">
      <c r="A130" s="515"/>
      <c r="B130" s="518"/>
      <c r="C130" s="521"/>
      <c r="D130" s="523"/>
      <c r="E130" s="106"/>
      <c r="F130" s="218"/>
      <c r="G130" s="521"/>
      <c r="H130" s="526"/>
      <c r="I130" s="51" t="s">
        <v>6</v>
      </c>
      <c r="J130" s="51">
        <f>SUM(J127:J129)</f>
        <v>5017</v>
      </c>
      <c r="K130" s="209"/>
      <c r="L130" s="178"/>
    </row>
    <row r="131" spans="1:12" ht="14.25" customHeight="1" x14ac:dyDescent="0.2">
      <c r="A131" s="513" t="s">
        <v>5</v>
      </c>
      <c r="B131" s="516" t="s">
        <v>7</v>
      </c>
      <c r="C131" s="519" t="s">
        <v>33</v>
      </c>
      <c r="D131" s="522"/>
      <c r="E131" s="524" t="s">
        <v>281</v>
      </c>
      <c r="F131" s="217" t="s">
        <v>176</v>
      </c>
      <c r="G131" s="519" t="s">
        <v>52</v>
      </c>
      <c r="H131" s="525" t="s">
        <v>238</v>
      </c>
      <c r="I131" s="32" t="s">
        <v>57</v>
      </c>
      <c r="J131" s="32">
        <v>665</v>
      </c>
      <c r="K131" s="527" t="s">
        <v>239</v>
      </c>
      <c r="L131" s="183">
        <v>1</v>
      </c>
    </row>
    <row r="132" spans="1:12" ht="14.25" customHeight="1" x14ac:dyDescent="0.2">
      <c r="A132" s="514"/>
      <c r="B132" s="517"/>
      <c r="C132" s="520"/>
      <c r="D132" s="504"/>
      <c r="E132" s="435"/>
      <c r="F132" s="217"/>
      <c r="G132" s="520"/>
      <c r="H132" s="462"/>
      <c r="I132" s="32"/>
      <c r="J132" s="32"/>
      <c r="K132" s="528"/>
      <c r="L132" s="310"/>
    </row>
    <row r="133" spans="1:12" ht="15" customHeight="1" x14ac:dyDescent="0.2">
      <c r="A133" s="514"/>
      <c r="B133" s="517"/>
      <c r="C133" s="520"/>
      <c r="D133" s="504"/>
      <c r="E133" s="435"/>
      <c r="F133" s="217"/>
      <c r="G133" s="520"/>
      <c r="H133" s="462"/>
      <c r="I133" s="32"/>
      <c r="J133" s="32"/>
      <c r="K133" s="529"/>
      <c r="L133" s="310"/>
    </row>
    <row r="134" spans="1:12" ht="16.5" customHeight="1" thickBot="1" x14ac:dyDescent="0.25">
      <c r="A134" s="515"/>
      <c r="B134" s="518"/>
      <c r="C134" s="521"/>
      <c r="D134" s="523"/>
      <c r="E134" s="106"/>
      <c r="F134" s="218"/>
      <c r="G134" s="521"/>
      <c r="H134" s="526"/>
      <c r="I134" s="51" t="s">
        <v>6</v>
      </c>
      <c r="J134" s="51">
        <f>SUM(J131:J133)</f>
        <v>665</v>
      </c>
      <c r="K134" s="209"/>
      <c r="L134" s="178"/>
    </row>
    <row r="135" spans="1:12" ht="14.25" customHeight="1" thickBot="1" x14ac:dyDescent="0.25">
      <c r="A135" s="52" t="s">
        <v>5</v>
      </c>
      <c r="B135" s="115" t="s">
        <v>7</v>
      </c>
      <c r="C135" s="456" t="s">
        <v>8</v>
      </c>
      <c r="D135" s="457"/>
      <c r="E135" s="457"/>
      <c r="F135" s="457"/>
      <c r="G135" s="457"/>
      <c r="H135" s="457"/>
      <c r="I135" s="458"/>
      <c r="J135" s="79">
        <f>J130+J126+J117+J134</f>
        <v>12219.1</v>
      </c>
      <c r="K135" s="588"/>
      <c r="L135" s="589"/>
    </row>
    <row r="136" spans="1:12" ht="18" customHeight="1" thickBot="1" x14ac:dyDescent="0.25">
      <c r="A136" s="41" t="s">
        <v>5</v>
      </c>
      <c r="B136" s="115" t="s">
        <v>28</v>
      </c>
      <c r="C136" s="590" t="s">
        <v>95</v>
      </c>
      <c r="D136" s="591"/>
      <c r="E136" s="591"/>
      <c r="F136" s="591"/>
      <c r="G136" s="591"/>
      <c r="H136" s="591"/>
      <c r="I136" s="591"/>
      <c r="J136" s="591"/>
      <c r="K136" s="591"/>
      <c r="L136" s="592"/>
    </row>
    <row r="137" spans="1:12" ht="27" customHeight="1" x14ac:dyDescent="0.2">
      <c r="A137" s="362" t="s">
        <v>5</v>
      </c>
      <c r="B137" s="114" t="s">
        <v>28</v>
      </c>
      <c r="C137" s="140" t="s">
        <v>5</v>
      </c>
      <c r="D137" s="318"/>
      <c r="E137" s="100" t="s">
        <v>92</v>
      </c>
      <c r="F137" s="65" t="s">
        <v>176</v>
      </c>
      <c r="G137" s="366"/>
      <c r="H137" s="104"/>
      <c r="I137" s="53"/>
      <c r="J137" s="75"/>
      <c r="K137" s="54"/>
      <c r="L137" s="129"/>
    </row>
    <row r="138" spans="1:12" ht="13.5" customHeight="1" x14ac:dyDescent="0.2">
      <c r="A138" s="325"/>
      <c r="B138" s="326"/>
      <c r="C138" s="327"/>
      <c r="D138" s="372" t="s">
        <v>5</v>
      </c>
      <c r="E138" s="437" t="s">
        <v>90</v>
      </c>
      <c r="F138" s="616" t="s">
        <v>72</v>
      </c>
      <c r="G138" s="154" t="s">
        <v>37</v>
      </c>
      <c r="H138" s="490" t="s">
        <v>70</v>
      </c>
      <c r="I138" s="251" t="s">
        <v>84</v>
      </c>
      <c r="J138" s="72">
        <f>224-125</f>
        <v>99</v>
      </c>
      <c r="K138" s="381"/>
      <c r="L138" s="24"/>
    </row>
    <row r="139" spans="1:12" ht="15" customHeight="1" x14ac:dyDescent="0.2">
      <c r="A139" s="325"/>
      <c r="B139" s="326"/>
      <c r="C139" s="327"/>
      <c r="D139" s="319"/>
      <c r="E139" s="477"/>
      <c r="F139" s="671"/>
      <c r="G139" s="332"/>
      <c r="H139" s="462"/>
      <c r="I139" s="32" t="s">
        <v>65</v>
      </c>
      <c r="J139" s="73">
        <v>254.1</v>
      </c>
      <c r="K139" s="342"/>
      <c r="L139" s="279"/>
    </row>
    <row r="140" spans="1:12" ht="12.75" customHeight="1" x14ac:dyDescent="0.2">
      <c r="A140" s="325"/>
      <c r="B140" s="326"/>
      <c r="C140" s="327"/>
      <c r="D140" s="319"/>
      <c r="E140" s="477"/>
      <c r="F140" s="503"/>
      <c r="G140" s="332"/>
      <c r="H140" s="462"/>
      <c r="I140" s="32" t="s">
        <v>71</v>
      </c>
      <c r="J140" s="32">
        <v>33.299999999999997</v>
      </c>
      <c r="K140" s="342"/>
      <c r="L140" s="279"/>
    </row>
    <row r="141" spans="1:12" ht="13.5" customHeight="1" x14ac:dyDescent="0.2">
      <c r="A141" s="325"/>
      <c r="B141" s="326"/>
      <c r="C141" s="327"/>
      <c r="D141" s="319"/>
      <c r="E141" s="477"/>
      <c r="F141" s="420"/>
      <c r="G141" s="332"/>
      <c r="H141" s="462"/>
      <c r="I141" s="32" t="s">
        <v>57</v>
      </c>
      <c r="J141" s="32">
        <v>0</v>
      </c>
      <c r="K141" s="298"/>
      <c r="L141" s="203"/>
    </row>
    <row r="142" spans="1:12" ht="25.5" customHeight="1" x14ac:dyDescent="0.2">
      <c r="A142" s="325"/>
      <c r="B142" s="326"/>
      <c r="C142" s="327"/>
      <c r="D142" s="319"/>
      <c r="E142" s="477"/>
      <c r="F142" s="367"/>
      <c r="G142" s="332"/>
      <c r="H142" s="462"/>
      <c r="I142" s="32" t="s">
        <v>25</v>
      </c>
      <c r="J142" s="73">
        <v>40</v>
      </c>
      <c r="K142" s="258" t="s">
        <v>96</v>
      </c>
      <c r="L142" s="224">
        <v>14.5</v>
      </c>
    </row>
    <row r="143" spans="1:12" ht="15" customHeight="1" x14ac:dyDescent="0.2">
      <c r="A143" s="325"/>
      <c r="B143" s="326"/>
      <c r="C143" s="327"/>
      <c r="D143" s="319"/>
      <c r="E143" s="477"/>
      <c r="F143" s="367"/>
      <c r="G143" s="332"/>
      <c r="H143" s="462"/>
      <c r="I143" s="32"/>
      <c r="J143" s="73"/>
      <c r="K143" s="369" t="s">
        <v>38</v>
      </c>
      <c r="L143" s="310">
        <f>66+5</f>
        <v>71</v>
      </c>
    </row>
    <row r="144" spans="1:12" ht="15.75" customHeight="1" x14ac:dyDescent="0.2">
      <c r="A144" s="325"/>
      <c r="B144" s="326"/>
      <c r="C144" s="327"/>
      <c r="D144" s="319"/>
      <c r="E144" s="477"/>
      <c r="F144" s="367"/>
      <c r="G144" s="332"/>
      <c r="H144" s="462"/>
      <c r="I144" s="32"/>
      <c r="J144" s="32"/>
      <c r="K144" s="368" t="s">
        <v>222</v>
      </c>
      <c r="L144" s="19">
        <v>100</v>
      </c>
    </row>
    <row r="145" spans="1:12" ht="13.5" customHeight="1" x14ac:dyDescent="0.2">
      <c r="A145" s="325"/>
      <c r="B145" s="326"/>
      <c r="C145" s="327"/>
      <c r="D145" s="319"/>
      <c r="E145" s="477"/>
      <c r="F145" s="367"/>
      <c r="G145" s="332"/>
      <c r="H145" s="462"/>
      <c r="I145" s="32"/>
      <c r="J145" s="32"/>
      <c r="K145" s="672" t="s">
        <v>221</v>
      </c>
      <c r="L145" s="310">
        <v>10</v>
      </c>
    </row>
    <row r="146" spans="1:12" ht="15" customHeight="1" x14ac:dyDescent="0.2">
      <c r="A146" s="325"/>
      <c r="B146" s="326"/>
      <c r="C146" s="327"/>
      <c r="D146" s="319"/>
      <c r="E146" s="477"/>
      <c r="F146" s="367"/>
      <c r="G146" s="332"/>
      <c r="H146" s="462"/>
      <c r="I146" s="32"/>
      <c r="J146" s="32"/>
      <c r="K146" s="673"/>
      <c r="L146" s="203"/>
    </row>
    <row r="147" spans="1:12" ht="27" customHeight="1" x14ac:dyDescent="0.2">
      <c r="A147" s="325"/>
      <c r="B147" s="326"/>
      <c r="C147" s="327"/>
      <c r="D147" s="319"/>
      <c r="E147" s="477"/>
      <c r="F147" s="367"/>
      <c r="G147" s="332"/>
      <c r="H147" s="462"/>
      <c r="I147" s="32"/>
      <c r="J147" s="32"/>
      <c r="K147" s="258" t="s">
        <v>190</v>
      </c>
      <c r="L147" s="19">
        <v>1</v>
      </c>
    </row>
    <row r="148" spans="1:12" ht="19.5" customHeight="1" x14ac:dyDescent="0.2">
      <c r="A148" s="325"/>
      <c r="B148" s="326"/>
      <c r="C148" s="327"/>
      <c r="D148" s="319"/>
      <c r="E148" s="477"/>
      <c r="F148" s="367"/>
      <c r="G148" s="332"/>
      <c r="H148" s="462"/>
      <c r="I148" s="32"/>
      <c r="J148" s="73"/>
      <c r="K148" s="674" t="s">
        <v>285</v>
      </c>
      <c r="L148" s="310">
        <v>5</v>
      </c>
    </row>
    <row r="149" spans="1:12" ht="36.75" customHeight="1" x14ac:dyDescent="0.2">
      <c r="A149" s="325"/>
      <c r="B149" s="326"/>
      <c r="C149" s="327"/>
      <c r="D149" s="377"/>
      <c r="E149" s="477"/>
      <c r="F149" s="367"/>
      <c r="G149" s="332"/>
      <c r="H149" s="462"/>
      <c r="I149" s="252"/>
      <c r="J149" s="76"/>
      <c r="K149" s="675"/>
      <c r="L149" s="17"/>
    </row>
    <row r="150" spans="1:12" ht="15" customHeight="1" x14ac:dyDescent="0.2">
      <c r="A150" s="325"/>
      <c r="B150" s="326"/>
      <c r="C150" s="327"/>
      <c r="D150" s="319" t="s">
        <v>7</v>
      </c>
      <c r="E150" s="346" t="s">
        <v>61</v>
      </c>
      <c r="F150" s="130"/>
      <c r="G150" s="319"/>
      <c r="H150" s="370"/>
      <c r="I150" s="32" t="s">
        <v>84</v>
      </c>
      <c r="J150" s="72">
        <v>120</v>
      </c>
      <c r="K150" s="381" t="s">
        <v>76</v>
      </c>
      <c r="L150" s="268">
        <v>1</v>
      </c>
    </row>
    <row r="151" spans="1:12" ht="15" customHeight="1" x14ac:dyDescent="0.2">
      <c r="A151" s="325"/>
      <c r="B151" s="326"/>
      <c r="C151" s="327"/>
      <c r="D151" s="319"/>
      <c r="E151" s="347"/>
      <c r="F151" s="223"/>
      <c r="G151" s="319"/>
      <c r="H151" s="370"/>
      <c r="I151" s="252" t="s">
        <v>65</v>
      </c>
      <c r="J151" s="73">
        <v>15</v>
      </c>
      <c r="K151" s="342"/>
      <c r="L151" s="310"/>
    </row>
    <row r="152" spans="1:12" ht="13.5" customHeight="1" x14ac:dyDescent="0.2">
      <c r="A152" s="325"/>
      <c r="B152" s="326"/>
      <c r="C152" s="327"/>
      <c r="D152" s="348" t="s">
        <v>28</v>
      </c>
      <c r="E152" s="500" t="s">
        <v>98</v>
      </c>
      <c r="F152" s="211"/>
      <c r="G152" s="164"/>
      <c r="H152" s="269"/>
      <c r="I152" s="32" t="s">
        <v>65</v>
      </c>
      <c r="J152" s="72">
        <v>8</v>
      </c>
      <c r="K152" s="381" t="s">
        <v>171</v>
      </c>
      <c r="L152" s="268">
        <v>14</v>
      </c>
    </row>
    <row r="153" spans="1:12" ht="15.75" customHeight="1" x14ac:dyDescent="0.2">
      <c r="A153" s="325"/>
      <c r="B153" s="326"/>
      <c r="C153" s="327"/>
      <c r="D153" s="377"/>
      <c r="E153" s="593"/>
      <c r="F153" s="188"/>
      <c r="G153" s="164"/>
      <c r="H153" s="269"/>
      <c r="I153" s="252"/>
      <c r="J153" s="48"/>
      <c r="K153" s="95"/>
      <c r="L153" s="17"/>
    </row>
    <row r="154" spans="1:12" ht="15" customHeight="1" x14ac:dyDescent="0.2">
      <c r="A154" s="380"/>
      <c r="B154" s="326"/>
      <c r="C154" s="144"/>
      <c r="D154" s="317" t="s">
        <v>33</v>
      </c>
      <c r="E154" s="539" t="s">
        <v>124</v>
      </c>
      <c r="F154" s="373" t="s">
        <v>47</v>
      </c>
      <c r="G154" s="337"/>
      <c r="H154" s="462"/>
      <c r="I154" s="32" t="s">
        <v>25</v>
      </c>
      <c r="J154" s="46">
        <v>76.5</v>
      </c>
      <c r="K154" s="597" t="s">
        <v>113</v>
      </c>
      <c r="L154" s="94">
        <v>15</v>
      </c>
    </row>
    <row r="155" spans="1:12" ht="13.5" customHeight="1" x14ac:dyDescent="0.2">
      <c r="A155" s="380"/>
      <c r="B155" s="326"/>
      <c r="C155" s="143"/>
      <c r="D155" s="349"/>
      <c r="E155" s="596"/>
      <c r="F155" s="67"/>
      <c r="G155" s="271"/>
      <c r="H155" s="530"/>
      <c r="I155" s="252"/>
      <c r="J155" s="74"/>
      <c r="K155" s="598"/>
      <c r="L155" s="210"/>
    </row>
    <row r="156" spans="1:12" ht="38.25" customHeight="1" x14ac:dyDescent="0.2">
      <c r="A156" s="325"/>
      <c r="B156" s="326"/>
      <c r="C156" s="327"/>
      <c r="D156" s="349" t="s">
        <v>34</v>
      </c>
      <c r="E156" s="300" t="s">
        <v>91</v>
      </c>
      <c r="F156" s="301"/>
      <c r="G156" s="302"/>
      <c r="H156" s="303" t="s">
        <v>100</v>
      </c>
      <c r="I156" s="191" t="s">
        <v>65</v>
      </c>
      <c r="J156" s="204">
        <v>544</v>
      </c>
      <c r="K156" s="95" t="s">
        <v>116</v>
      </c>
      <c r="L156" s="259">
        <v>172</v>
      </c>
    </row>
    <row r="157" spans="1:12" ht="15.75" customHeight="1" thickBot="1" x14ac:dyDescent="0.25">
      <c r="A157" s="35"/>
      <c r="B157" s="365"/>
      <c r="C157" s="88"/>
      <c r="D157" s="88"/>
      <c r="E157" s="148"/>
      <c r="F157" s="149"/>
      <c r="G157" s="88"/>
      <c r="H157" s="136"/>
      <c r="I157" s="77" t="s">
        <v>6</v>
      </c>
      <c r="J157" s="77">
        <f>SUM(J138:J156)</f>
        <v>1189.9000000000001</v>
      </c>
      <c r="K157" s="150"/>
      <c r="L157" s="237"/>
    </row>
    <row r="158" spans="1:12" ht="17.25" customHeight="1" x14ac:dyDescent="0.2">
      <c r="A158" s="654" t="s">
        <v>5</v>
      </c>
      <c r="B158" s="656" t="s">
        <v>28</v>
      </c>
      <c r="C158" s="519" t="s">
        <v>7</v>
      </c>
      <c r="D158" s="658"/>
      <c r="E158" s="661" t="s">
        <v>225</v>
      </c>
      <c r="F158" s="663" t="s">
        <v>176</v>
      </c>
      <c r="G158" s="666" t="s">
        <v>52</v>
      </c>
      <c r="H158" s="525" t="s">
        <v>60</v>
      </c>
      <c r="I158" s="58" t="s">
        <v>25</v>
      </c>
      <c r="J158" s="89">
        <v>136.80000000000001</v>
      </c>
      <c r="K158" s="107" t="s">
        <v>64</v>
      </c>
      <c r="L158" s="195">
        <v>18</v>
      </c>
    </row>
    <row r="159" spans="1:12" ht="15.75" customHeight="1" x14ac:dyDescent="0.2">
      <c r="A159" s="467"/>
      <c r="B159" s="486"/>
      <c r="C159" s="520"/>
      <c r="D159" s="659"/>
      <c r="E159" s="539"/>
      <c r="F159" s="664"/>
      <c r="G159" s="487"/>
      <c r="H159" s="462"/>
      <c r="I159" s="38"/>
      <c r="J159" s="30"/>
      <c r="K159" s="342" t="s">
        <v>77</v>
      </c>
      <c r="L159" s="310">
        <v>7</v>
      </c>
    </row>
    <row r="160" spans="1:12" ht="16.5" customHeight="1" thickBot="1" x14ac:dyDescent="0.25">
      <c r="A160" s="655"/>
      <c r="B160" s="657"/>
      <c r="C160" s="521"/>
      <c r="D160" s="660"/>
      <c r="E160" s="662"/>
      <c r="F160" s="665"/>
      <c r="G160" s="667"/>
      <c r="H160" s="635"/>
      <c r="I160" s="77" t="s">
        <v>6</v>
      </c>
      <c r="J160" s="84">
        <f>SUM(J158:J159)</f>
        <v>136.80000000000001</v>
      </c>
      <c r="K160" s="175"/>
      <c r="L160" s="178"/>
    </row>
    <row r="161" spans="1:12" ht="19.5" customHeight="1" x14ac:dyDescent="0.2">
      <c r="A161" s="312" t="s">
        <v>5</v>
      </c>
      <c r="B161" s="184" t="s">
        <v>28</v>
      </c>
      <c r="C161" s="185" t="s">
        <v>28</v>
      </c>
      <c r="D161" s="316"/>
      <c r="E161" s="668" t="s">
        <v>137</v>
      </c>
      <c r="F161" s="669" t="s">
        <v>175</v>
      </c>
      <c r="G161" s="366"/>
      <c r="H161" s="421"/>
      <c r="I161" s="174"/>
      <c r="J161" s="174"/>
      <c r="K161" s="186"/>
      <c r="L161" s="102"/>
    </row>
    <row r="162" spans="1:12" ht="20.25" customHeight="1" x14ac:dyDescent="0.2">
      <c r="A162" s="313"/>
      <c r="B162" s="358"/>
      <c r="C162" s="359"/>
      <c r="D162" s="349"/>
      <c r="E162" s="651"/>
      <c r="F162" s="670"/>
      <c r="G162" s="271"/>
      <c r="H162" s="422"/>
      <c r="I162" s="168"/>
      <c r="J162" s="168"/>
      <c r="K162" s="343"/>
      <c r="L162" s="25"/>
    </row>
    <row r="163" spans="1:12" ht="17.25" customHeight="1" x14ac:dyDescent="0.2">
      <c r="A163" s="514"/>
      <c r="B163" s="643"/>
      <c r="C163" s="644"/>
      <c r="D163" s="348" t="s">
        <v>5</v>
      </c>
      <c r="E163" s="645" t="s">
        <v>286</v>
      </c>
      <c r="F163" s="616" t="s">
        <v>179</v>
      </c>
      <c r="G163" s="337">
        <v>5</v>
      </c>
      <c r="H163" s="462" t="s">
        <v>134</v>
      </c>
      <c r="I163" s="32" t="s">
        <v>44</v>
      </c>
      <c r="J163" s="32">
        <v>420</v>
      </c>
      <c r="K163" s="599" t="s">
        <v>153</v>
      </c>
      <c r="L163" s="310">
        <v>1</v>
      </c>
    </row>
    <row r="164" spans="1:12" ht="16.5" customHeight="1" x14ac:dyDescent="0.2">
      <c r="A164" s="514"/>
      <c r="B164" s="643"/>
      <c r="C164" s="644"/>
      <c r="D164" s="317"/>
      <c r="E164" s="646"/>
      <c r="F164" s="647"/>
      <c r="G164" s="332"/>
      <c r="H164" s="462"/>
      <c r="I164" s="32" t="s">
        <v>25</v>
      </c>
      <c r="J164" s="32">
        <v>207</v>
      </c>
      <c r="K164" s="600"/>
      <c r="L164" s="310"/>
    </row>
    <row r="165" spans="1:12" ht="11.25" customHeight="1" x14ac:dyDescent="0.2">
      <c r="A165" s="514"/>
      <c r="B165" s="643"/>
      <c r="C165" s="644"/>
      <c r="D165" s="317"/>
      <c r="E165" s="646"/>
      <c r="F165" s="647"/>
      <c r="G165" s="332"/>
      <c r="H165" s="462"/>
      <c r="I165" s="32" t="s">
        <v>57</v>
      </c>
      <c r="J165" s="32">
        <v>277.3</v>
      </c>
      <c r="K165" s="423"/>
      <c r="L165" s="310"/>
    </row>
    <row r="166" spans="1:12" ht="8.25" customHeight="1" x14ac:dyDescent="0.2">
      <c r="A166" s="313"/>
      <c r="B166" s="358"/>
      <c r="C166" s="359"/>
      <c r="D166" s="349"/>
      <c r="E166" s="275"/>
      <c r="F166" s="424"/>
      <c r="G166" s="332"/>
      <c r="H166" s="320"/>
      <c r="I166" s="252"/>
      <c r="J166" s="252"/>
      <c r="K166" s="425"/>
      <c r="L166" s="17"/>
    </row>
    <row r="167" spans="1:12" ht="15.75" customHeight="1" x14ac:dyDescent="0.2">
      <c r="A167" s="514"/>
      <c r="B167" s="643"/>
      <c r="C167" s="644"/>
      <c r="D167" s="317" t="s">
        <v>7</v>
      </c>
      <c r="E167" s="435" t="s">
        <v>150</v>
      </c>
      <c r="F167" s="594" t="s">
        <v>177</v>
      </c>
      <c r="G167" s="317"/>
      <c r="H167" s="462"/>
      <c r="I167" s="32" t="s">
        <v>25</v>
      </c>
      <c r="J167" s="32">
        <v>42.2</v>
      </c>
      <c r="K167" s="336" t="s">
        <v>131</v>
      </c>
      <c r="L167" s="310">
        <v>1</v>
      </c>
    </row>
    <row r="168" spans="1:12" ht="18" customHeight="1" x14ac:dyDescent="0.2">
      <c r="A168" s="514"/>
      <c r="B168" s="643"/>
      <c r="C168" s="644"/>
      <c r="D168" s="317"/>
      <c r="E168" s="653"/>
      <c r="F168" s="533"/>
      <c r="G168" s="319"/>
      <c r="H168" s="462"/>
      <c r="I168" s="32" t="s">
        <v>57</v>
      </c>
      <c r="J168" s="32">
        <v>12.3</v>
      </c>
      <c r="K168" s="582"/>
      <c r="L168" s="310"/>
    </row>
    <row r="169" spans="1:12" ht="17.25" customHeight="1" x14ac:dyDescent="0.2">
      <c r="A169" s="131"/>
      <c r="B169" s="358"/>
      <c r="C169" s="151"/>
      <c r="D169" s="317"/>
      <c r="E169" s="653"/>
      <c r="F169" s="595"/>
      <c r="G169" s="319"/>
      <c r="H169" s="320"/>
      <c r="I169" s="32" t="s">
        <v>44</v>
      </c>
      <c r="J169" s="32">
        <v>499.1</v>
      </c>
      <c r="K169" s="583"/>
      <c r="L169" s="310"/>
    </row>
    <row r="170" spans="1:12" ht="14.25" customHeight="1" x14ac:dyDescent="0.2">
      <c r="A170" s="467"/>
      <c r="B170" s="486"/>
      <c r="C170" s="644"/>
      <c r="D170" s="648" t="s">
        <v>28</v>
      </c>
      <c r="E170" s="508" t="s">
        <v>129</v>
      </c>
      <c r="F170" s="616" t="s">
        <v>105</v>
      </c>
      <c r="G170" s="520"/>
      <c r="H170" s="462"/>
      <c r="I170" s="91" t="s">
        <v>25</v>
      </c>
      <c r="J170" s="251">
        <v>14.7</v>
      </c>
      <c r="K170" s="344" t="s">
        <v>151</v>
      </c>
      <c r="L170" s="311">
        <v>6</v>
      </c>
    </row>
    <row r="171" spans="1:12" ht="12.75" customHeight="1" x14ac:dyDescent="0.2">
      <c r="A171" s="467"/>
      <c r="B171" s="486"/>
      <c r="C171" s="644"/>
      <c r="D171" s="649"/>
      <c r="E171" s="653"/>
      <c r="F171" s="647"/>
      <c r="G171" s="520"/>
      <c r="H171" s="462"/>
      <c r="I171" s="32" t="s">
        <v>172</v>
      </c>
      <c r="J171" s="32">
        <v>83.3</v>
      </c>
      <c r="K171" s="336"/>
      <c r="L171" s="132"/>
    </row>
    <row r="172" spans="1:12" ht="11.25" customHeight="1" x14ac:dyDescent="0.2">
      <c r="A172" s="467"/>
      <c r="B172" s="486"/>
      <c r="C172" s="644"/>
      <c r="D172" s="650"/>
      <c r="E172" s="651"/>
      <c r="F172" s="652"/>
      <c r="G172" s="520"/>
      <c r="H172" s="462"/>
      <c r="I172" s="38"/>
      <c r="J172" s="252"/>
      <c r="K172" s="16"/>
      <c r="L172" s="259"/>
    </row>
    <row r="173" spans="1:12" ht="15.75" customHeight="1" x14ac:dyDescent="0.2">
      <c r="A173" s="514"/>
      <c r="B173" s="643"/>
      <c r="C173" s="644"/>
      <c r="D173" s="317" t="s">
        <v>33</v>
      </c>
      <c r="E173" s="508" t="s">
        <v>243</v>
      </c>
      <c r="F173" s="616" t="s">
        <v>105</v>
      </c>
      <c r="G173" s="317"/>
      <c r="H173" s="462"/>
      <c r="I173" s="32" t="s">
        <v>25</v>
      </c>
      <c r="J173" s="32">
        <v>2.8</v>
      </c>
      <c r="K173" s="336" t="s">
        <v>245</v>
      </c>
      <c r="L173" s="132"/>
    </row>
    <row r="174" spans="1:12" ht="15" customHeight="1" x14ac:dyDescent="0.2">
      <c r="A174" s="514"/>
      <c r="B174" s="643"/>
      <c r="C174" s="644"/>
      <c r="D174" s="317"/>
      <c r="E174" s="653"/>
      <c r="F174" s="733"/>
      <c r="G174" s="319"/>
      <c r="H174" s="462"/>
      <c r="I174" s="32" t="s">
        <v>44</v>
      </c>
      <c r="J174" s="32"/>
      <c r="K174" s="336" t="s">
        <v>246</v>
      </c>
      <c r="L174" s="132"/>
    </row>
    <row r="175" spans="1:12" ht="9.75" customHeight="1" x14ac:dyDescent="0.2">
      <c r="A175" s="131"/>
      <c r="B175" s="358"/>
      <c r="C175" s="151"/>
      <c r="D175" s="317"/>
      <c r="E175" s="651"/>
      <c r="F175" s="734"/>
      <c r="G175" s="319"/>
      <c r="H175" s="320"/>
      <c r="I175" s="32"/>
      <c r="J175" s="32"/>
      <c r="K175" s="16"/>
      <c r="L175" s="259"/>
    </row>
    <row r="176" spans="1:12" ht="14.25" customHeight="1" x14ac:dyDescent="0.2">
      <c r="A176" s="467"/>
      <c r="B176" s="486"/>
      <c r="C176" s="644"/>
      <c r="D176" s="648" t="s">
        <v>34</v>
      </c>
      <c r="E176" s="508" t="s">
        <v>244</v>
      </c>
      <c r="F176" s="616" t="s">
        <v>105</v>
      </c>
      <c r="G176" s="520"/>
      <c r="H176" s="462"/>
      <c r="I176" s="91" t="s">
        <v>44</v>
      </c>
      <c r="J176" s="251"/>
      <c r="K176" s="336" t="s">
        <v>247</v>
      </c>
      <c r="L176" s="132"/>
    </row>
    <row r="177" spans="1:14" ht="12.75" customHeight="1" x14ac:dyDescent="0.2">
      <c r="A177" s="467"/>
      <c r="B177" s="486"/>
      <c r="C177" s="644"/>
      <c r="D177" s="649"/>
      <c r="E177" s="653"/>
      <c r="F177" s="733"/>
      <c r="G177" s="520"/>
      <c r="H177" s="462"/>
      <c r="I177" s="32"/>
      <c r="J177" s="32"/>
      <c r="K177" s="336"/>
      <c r="L177" s="132"/>
    </row>
    <row r="178" spans="1:14" ht="11.25" customHeight="1" x14ac:dyDescent="0.2">
      <c r="A178" s="467"/>
      <c r="B178" s="486"/>
      <c r="C178" s="644"/>
      <c r="D178" s="650"/>
      <c r="E178" s="651"/>
      <c r="F178" s="734"/>
      <c r="G178" s="520"/>
      <c r="H178" s="462"/>
      <c r="I178" s="38"/>
      <c r="J178" s="252"/>
      <c r="K178" s="16"/>
      <c r="L178" s="259"/>
    </row>
    <row r="179" spans="1:14" ht="37.5" customHeight="1" x14ac:dyDescent="0.2">
      <c r="A179" s="325"/>
      <c r="B179" s="351"/>
      <c r="C179" s="327"/>
      <c r="D179" s="348" t="s">
        <v>35</v>
      </c>
      <c r="E179" s="360" t="s">
        <v>108</v>
      </c>
      <c r="F179" s="194" t="s">
        <v>133</v>
      </c>
      <c r="G179" s="170" t="s">
        <v>37</v>
      </c>
      <c r="H179" s="324" t="s">
        <v>152</v>
      </c>
      <c r="I179" s="169" t="s">
        <v>71</v>
      </c>
      <c r="J179" s="169">
        <v>24.2</v>
      </c>
      <c r="K179" s="36" t="s">
        <v>78</v>
      </c>
      <c r="L179" s="189">
        <v>1</v>
      </c>
      <c r="N179" s="28"/>
    </row>
    <row r="180" spans="1:14" ht="15.75" customHeight="1" x14ac:dyDescent="0.2">
      <c r="A180" s="467"/>
      <c r="B180" s="486"/>
      <c r="C180" s="644"/>
      <c r="D180" s="648" t="s">
        <v>36</v>
      </c>
      <c r="E180" s="508" t="s">
        <v>169</v>
      </c>
      <c r="F180" s="616" t="s">
        <v>105</v>
      </c>
      <c r="G180" s="536" t="s">
        <v>37</v>
      </c>
      <c r="H180" s="462"/>
      <c r="I180" s="251" t="s">
        <v>65</v>
      </c>
      <c r="J180" s="251">
        <v>12</v>
      </c>
      <c r="K180" s="488" t="s">
        <v>173</v>
      </c>
      <c r="L180" s="311">
        <v>11</v>
      </c>
    </row>
    <row r="181" spans="1:14" ht="10.5" customHeight="1" x14ac:dyDescent="0.2">
      <c r="A181" s="467"/>
      <c r="B181" s="486"/>
      <c r="C181" s="644"/>
      <c r="D181" s="649"/>
      <c r="E181" s="435"/>
      <c r="F181" s="594"/>
      <c r="G181" s="586"/>
      <c r="H181" s="462"/>
      <c r="I181" s="32"/>
      <c r="J181" s="33"/>
      <c r="K181" s="587"/>
      <c r="L181" s="132"/>
    </row>
    <row r="182" spans="1:14" ht="12.75" customHeight="1" x14ac:dyDescent="0.2">
      <c r="A182" s="467"/>
      <c r="B182" s="486"/>
      <c r="C182" s="644"/>
      <c r="D182" s="650"/>
      <c r="E182" s="651"/>
      <c r="F182" s="652"/>
      <c r="G182" s="537"/>
      <c r="H182" s="491"/>
      <c r="I182" s="252"/>
      <c r="J182" s="252"/>
      <c r="K182" s="16"/>
      <c r="L182" s="21"/>
    </row>
    <row r="183" spans="1:14" ht="14.25" customHeight="1" thickBot="1" x14ac:dyDescent="0.25">
      <c r="A183" s="35"/>
      <c r="B183" s="365"/>
      <c r="C183" s="152"/>
      <c r="D183" s="152"/>
      <c r="E183" s="426"/>
      <c r="F183" s="427"/>
      <c r="G183" s="152"/>
      <c r="H183" s="428"/>
      <c r="I183" s="77" t="s">
        <v>6</v>
      </c>
      <c r="J183" s="93">
        <f>SUM(J163:J182)</f>
        <v>1594.9</v>
      </c>
      <c r="K183" s="153"/>
      <c r="L183" s="304"/>
    </row>
    <row r="184" spans="1:14" ht="14.25" customHeight="1" thickBot="1" x14ac:dyDescent="0.25">
      <c r="A184" s="52" t="s">
        <v>5</v>
      </c>
      <c r="B184" s="42" t="s">
        <v>28</v>
      </c>
      <c r="C184" s="457" t="s">
        <v>8</v>
      </c>
      <c r="D184" s="457"/>
      <c r="E184" s="457"/>
      <c r="F184" s="457"/>
      <c r="G184" s="457"/>
      <c r="H184" s="457"/>
      <c r="I184" s="458"/>
      <c r="J184" s="96">
        <f>J183+J160+J157</f>
        <v>2921.6</v>
      </c>
      <c r="K184" s="588"/>
      <c r="L184" s="589"/>
    </row>
    <row r="185" spans="1:14" ht="14.25" customHeight="1" thickBot="1" x14ac:dyDescent="0.25">
      <c r="A185" s="41" t="s">
        <v>5</v>
      </c>
      <c r="B185" s="42" t="s">
        <v>33</v>
      </c>
      <c r="C185" s="590" t="s">
        <v>136</v>
      </c>
      <c r="D185" s="591"/>
      <c r="E185" s="591"/>
      <c r="F185" s="591"/>
      <c r="G185" s="591"/>
      <c r="H185" s="591"/>
      <c r="I185" s="591"/>
      <c r="J185" s="591"/>
      <c r="K185" s="591"/>
      <c r="L185" s="592"/>
    </row>
    <row r="186" spans="1:14" ht="31.5" customHeight="1" x14ac:dyDescent="0.2">
      <c r="A186" s="362" t="s">
        <v>5</v>
      </c>
      <c r="B186" s="364" t="s">
        <v>33</v>
      </c>
      <c r="C186" s="147" t="s">
        <v>5</v>
      </c>
      <c r="D186" s="59"/>
      <c r="E186" s="68" t="s">
        <v>89</v>
      </c>
      <c r="F186" s="71"/>
      <c r="G186" s="59"/>
      <c r="H186" s="158"/>
      <c r="I186" s="53"/>
      <c r="J186" s="40"/>
      <c r="K186" s="60"/>
      <c r="L186" s="212"/>
    </row>
    <row r="187" spans="1:14" ht="15.75" customHeight="1" x14ac:dyDescent="0.2">
      <c r="A187" s="325"/>
      <c r="B187" s="351"/>
      <c r="C187" s="144"/>
      <c r="D187" s="172" t="s">
        <v>5</v>
      </c>
      <c r="E187" s="159" t="s">
        <v>86</v>
      </c>
      <c r="F187" s="341"/>
      <c r="G187" s="337">
        <v>6</v>
      </c>
      <c r="H187" s="490" t="s">
        <v>85</v>
      </c>
      <c r="I187" s="191"/>
      <c r="J187" s="191"/>
      <c r="K187" s="190"/>
      <c r="L187" s="202"/>
    </row>
    <row r="188" spans="1:14" ht="14.25" customHeight="1" x14ac:dyDescent="0.2">
      <c r="A188" s="325"/>
      <c r="B188" s="351"/>
      <c r="C188" s="144"/>
      <c r="D188" s="584" t="s">
        <v>139</v>
      </c>
      <c r="E188" s="333" t="s">
        <v>191</v>
      </c>
      <c r="F188" s="341"/>
      <c r="G188" s="337"/>
      <c r="H188" s="463"/>
      <c r="I188" s="32" t="s">
        <v>84</v>
      </c>
      <c r="J188" s="32">
        <v>1000</v>
      </c>
      <c r="K188" s="345" t="s">
        <v>63</v>
      </c>
      <c r="L188" s="24">
        <v>5.9</v>
      </c>
    </row>
    <row r="189" spans="1:14" ht="13.5" customHeight="1" x14ac:dyDescent="0.2">
      <c r="A189" s="325"/>
      <c r="B189" s="351"/>
      <c r="C189" s="144"/>
      <c r="D189" s="585"/>
      <c r="E189" s="105" t="s">
        <v>140</v>
      </c>
      <c r="F189" s="341"/>
      <c r="G189" s="337"/>
      <c r="H189" s="463"/>
      <c r="I189" s="32" t="s">
        <v>57</v>
      </c>
      <c r="J189" s="32">
        <v>38.200000000000003</v>
      </c>
      <c r="K189" s="345"/>
      <c r="L189" s="24"/>
    </row>
    <row r="190" spans="1:14" ht="14.25" customHeight="1" x14ac:dyDescent="0.2">
      <c r="A190" s="325"/>
      <c r="B190" s="351"/>
      <c r="C190" s="144"/>
      <c r="D190" s="585"/>
      <c r="E190" s="105" t="s">
        <v>138</v>
      </c>
      <c r="F190" s="341"/>
      <c r="G190" s="337"/>
      <c r="H190" s="463"/>
      <c r="I190" s="32" t="s">
        <v>25</v>
      </c>
      <c r="J190" s="32">
        <v>7.5</v>
      </c>
      <c r="K190" s="345"/>
      <c r="L190" s="24"/>
    </row>
    <row r="191" spans="1:14" ht="14.25" customHeight="1" x14ac:dyDescent="0.2">
      <c r="A191" s="325"/>
      <c r="B191" s="351"/>
      <c r="C191" s="144"/>
      <c r="D191" s="585"/>
      <c r="E191" s="333" t="s">
        <v>141</v>
      </c>
      <c r="F191" s="341"/>
      <c r="G191" s="337"/>
      <c r="H191" s="320"/>
      <c r="I191" s="32"/>
      <c r="J191" s="32"/>
      <c r="K191" s="345"/>
      <c r="L191" s="24"/>
    </row>
    <row r="192" spans="1:14" ht="29.25" customHeight="1" x14ac:dyDescent="0.2">
      <c r="A192" s="325"/>
      <c r="B192" s="351"/>
      <c r="C192" s="144"/>
      <c r="D192" s="585"/>
      <c r="E192" s="105" t="s">
        <v>192</v>
      </c>
      <c r="F192" s="341"/>
      <c r="G192" s="337"/>
      <c r="H192" s="320"/>
      <c r="I192" s="32"/>
      <c r="J192" s="32"/>
      <c r="K192" s="345"/>
      <c r="L192" s="24"/>
    </row>
    <row r="193" spans="1:16" ht="26.25" customHeight="1" x14ac:dyDescent="0.2">
      <c r="A193" s="325"/>
      <c r="B193" s="351"/>
      <c r="C193" s="144"/>
      <c r="D193" s="585"/>
      <c r="E193" s="160" t="s">
        <v>193</v>
      </c>
      <c r="F193" s="341"/>
      <c r="G193" s="337"/>
      <c r="H193" s="320"/>
      <c r="I193" s="32"/>
      <c r="J193" s="32"/>
      <c r="K193" s="345"/>
      <c r="L193" s="24"/>
    </row>
    <row r="194" spans="1:16" ht="27" customHeight="1" x14ac:dyDescent="0.2">
      <c r="A194" s="325"/>
      <c r="B194" s="351"/>
      <c r="C194" s="144"/>
      <c r="D194" s="585"/>
      <c r="E194" s="105" t="s">
        <v>194</v>
      </c>
      <c r="F194" s="341"/>
      <c r="G194" s="337"/>
      <c r="H194" s="320"/>
      <c r="I194" s="32"/>
      <c r="J194" s="32"/>
      <c r="K194" s="345"/>
      <c r="L194" s="24"/>
    </row>
    <row r="195" spans="1:16" ht="27" customHeight="1" x14ac:dyDescent="0.2">
      <c r="A195" s="325"/>
      <c r="B195" s="351"/>
      <c r="C195" s="144"/>
      <c r="D195" s="266"/>
      <c r="E195" s="330" t="s">
        <v>195</v>
      </c>
      <c r="F195" s="341"/>
      <c r="G195" s="337"/>
      <c r="H195" s="320"/>
      <c r="I195" s="32"/>
      <c r="J195" s="32"/>
      <c r="K195" s="345"/>
      <c r="L195" s="24"/>
    </row>
    <row r="196" spans="1:16" ht="29.25" customHeight="1" x14ac:dyDescent="0.2">
      <c r="A196" s="325"/>
      <c r="B196" s="351"/>
      <c r="C196" s="144"/>
      <c r="D196" s="101" t="s">
        <v>7</v>
      </c>
      <c r="E196" s="452" t="s">
        <v>88</v>
      </c>
      <c r="F196" s="352"/>
      <c r="G196" s="332"/>
      <c r="H196" s="376"/>
      <c r="I196" s="251" t="s">
        <v>84</v>
      </c>
      <c r="J196" s="251">
        <f>110.3+152+110.5+4.7</f>
        <v>377.5</v>
      </c>
      <c r="K196" s="265" t="s">
        <v>216</v>
      </c>
      <c r="L196" s="161" t="s">
        <v>215</v>
      </c>
    </row>
    <row r="197" spans="1:16" ht="29.25" customHeight="1" x14ac:dyDescent="0.2">
      <c r="A197" s="325"/>
      <c r="B197" s="351"/>
      <c r="C197" s="144"/>
      <c r="D197" s="55"/>
      <c r="E197" s="453"/>
      <c r="F197" s="341"/>
      <c r="G197" s="332"/>
      <c r="H197" s="376"/>
      <c r="I197" s="32"/>
      <c r="J197" s="32"/>
      <c r="K197" s="47" t="s">
        <v>248</v>
      </c>
      <c r="L197" s="263" t="s">
        <v>249</v>
      </c>
    </row>
    <row r="198" spans="1:16" ht="26.25" customHeight="1" x14ac:dyDescent="0.2">
      <c r="A198" s="325"/>
      <c r="B198" s="351"/>
      <c r="C198" s="144"/>
      <c r="D198" s="55"/>
      <c r="E198" s="453"/>
      <c r="F198" s="341"/>
      <c r="G198" s="332"/>
      <c r="H198" s="376"/>
      <c r="I198" s="32" t="s">
        <v>25</v>
      </c>
      <c r="J198" s="32">
        <f>1006.7-300-40</f>
        <v>666.7</v>
      </c>
      <c r="K198" s="47" t="s">
        <v>40</v>
      </c>
      <c r="L198" s="263" t="s">
        <v>217</v>
      </c>
    </row>
    <row r="199" spans="1:16" ht="17.25" customHeight="1" x14ac:dyDescent="0.2">
      <c r="A199" s="325"/>
      <c r="B199" s="351"/>
      <c r="C199" s="144"/>
      <c r="D199" s="56"/>
      <c r="E199" s="471"/>
      <c r="F199" s="353"/>
      <c r="G199" s="332"/>
      <c r="H199" s="272"/>
      <c r="I199" s="38"/>
      <c r="J199" s="252"/>
      <c r="K199" s="355" t="s">
        <v>62</v>
      </c>
      <c r="L199" s="287" t="s">
        <v>211</v>
      </c>
    </row>
    <row r="200" spans="1:16" ht="15.75" customHeight="1" x14ac:dyDescent="0.2">
      <c r="A200" s="467"/>
      <c r="B200" s="486"/>
      <c r="C200" s="469"/>
      <c r="D200" s="98" t="s">
        <v>28</v>
      </c>
      <c r="E200" s="437" t="s">
        <v>50</v>
      </c>
      <c r="F200" s="341"/>
      <c r="G200" s="332"/>
      <c r="H200" s="272"/>
      <c r="I200" s="32" t="s">
        <v>25</v>
      </c>
      <c r="J200" s="32">
        <v>400</v>
      </c>
      <c r="K200" s="488" t="s">
        <v>213</v>
      </c>
      <c r="L200" s="161" t="s">
        <v>212</v>
      </c>
    </row>
    <row r="201" spans="1:16" ht="18" customHeight="1" x14ac:dyDescent="0.2">
      <c r="A201" s="467"/>
      <c r="B201" s="486"/>
      <c r="C201" s="469"/>
      <c r="D201" s="56"/>
      <c r="E201" s="438"/>
      <c r="F201" s="353"/>
      <c r="G201" s="332"/>
      <c r="H201" s="272"/>
      <c r="I201" s="213"/>
      <c r="J201" s="213"/>
      <c r="K201" s="632"/>
      <c r="L201" s="25"/>
    </row>
    <row r="202" spans="1:16" ht="15.75" customHeight="1" x14ac:dyDescent="0.2">
      <c r="A202" s="467"/>
      <c r="B202" s="486"/>
      <c r="C202" s="469"/>
      <c r="D202" s="608" t="s">
        <v>33</v>
      </c>
      <c r="E202" s="441" t="s">
        <v>202</v>
      </c>
      <c r="F202" s="616"/>
      <c r="G202" s="504"/>
      <c r="H202" s="124"/>
      <c r="I202" s="32" t="s">
        <v>65</v>
      </c>
      <c r="J202" s="32">
        <f>268-48-30+5</f>
        <v>195</v>
      </c>
      <c r="K202" s="338"/>
      <c r="L202" s="241"/>
    </row>
    <row r="203" spans="1:16" ht="12" customHeight="1" x14ac:dyDescent="0.2">
      <c r="A203" s="467"/>
      <c r="B203" s="486"/>
      <c r="C203" s="469"/>
      <c r="D203" s="520"/>
      <c r="E203" s="615"/>
      <c r="F203" s="594"/>
      <c r="G203" s="504"/>
      <c r="H203" s="124"/>
      <c r="I203" s="32" t="s">
        <v>71</v>
      </c>
      <c r="J203" s="32">
        <f>270+17.9</f>
        <v>287.89999999999998</v>
      </c>
      <c r="K203" s="444"/>
      <c r="L203" s="135"/>
    </row>
    <row r="204" spans="1:16" ht="15" customHeight="1" x14ac:dyDescent="0.2">
      <c r="A204" s="467"/>
      <c r="B204" s="486"/>
      <c r="C204" s="469"/>
      <c r="D204" s="520"/>
      <c r="E204" s="442"/>
      <c r="F204" s="594"/>
      <c r="G204" s="504"/>
      <c r="H204" s="124"/>
      <c r="I204" s="32" t="s">
        <v>84</v>
      </c>
      <c r="J204" s="32">
        <f>120+111.5+4.3</f>
        <v>235.8</v>
      </c>
      <c r="K204" s="612"/>
      <c r="L204" s="177"/>
    </row>
    <row r="205" spans="1:16" ht="17.25" customHeight="1" x14ac:dyDescent="0.2">
      <c r="A205" s="467"/>
      <c r="B205" s="486"/>
      <c r="C205" s="469"/>
      <c r="D205" s="520"/>
      <c r="E205" s="361"/>
      <c r="F205" s="594"/>
      <c r="G205" s="504"/>
      <c r="H205" s="124"/>
      <c r="I205" s="32"/>
      <c r="J205" s="32"/>
      <c r="K205" s="307" t="s">
        <v>218</v>
      </c>
      <c r="L205" s="177" t="s">
        <v>240</v>
      </c>
      <c r="P205" s="1" t="s">
        <v>231</v>
      </c>
    </row>
    <row r="206" spans="1:16" ht="18" customHeight="1" x14ac:dyDescent="0.2">
      <c r="A206" s="467"/>
      <c r="B206" s="486"/>
      <c r="C206" s="469"/>
      <c r="D206" s="520"/>
      <c r="E206" s="429"/>
      <c r="F206" s="594"/>
      <c r="G206" s="504"/>
      <c r="H206" s="124"/>
      <c r="I206" s="32"/>
      <c r="J206" s="32"/>
      <c r="K206" s="345" t="s">
        <v>214</v>
      </c>
      <c r="L206" s="135" t="s">
        <v>241</v>
      </c>
    </row>
    <row r="207" spans="1:16" ht="21.75" customHeight="1" x14ac:dyDescent="0.2">
      <c r="A207" s="467"/>
      <c r="B207" s="486"/>
      <c r="C207" s="469"/>
      <c r="D207" s="520"/>
      <c r="E207" s="361"/>
      <c r="F207" s="594"/>
      <c r="G207" s="504"/>
      <c r="H207" s="124"/>
      <c r="I207" s="32"/>
      <c r="J207" s="32"/>
      <c r="K207" s="466" t="s">
        <v>219</v>
      </c>
      <c r="L207" s="162"/>
    </row>
    <row r="208" spans="1:16" ht="11.25" customHeight="1" x14ac:dyDescent="0.2">
      <c r="A208" s="467"/>
      <c r="B208" s="486"/>
      <c r="C208" s="469"/>
      <c r="D208" s="520"/>
      <c r="E208" s="361"/>
      <c r="F208" s="594"/>
      <c r="G208" s="504"/>
      <c r="H208" s="124"/>
      <c r="I208" s="32"/>
      <c r="J208" s="32"/>
      <c r="K208" s="612"/>
      <c r="L208" s="177"/>
    </row>
    <row r="209" spans="1:14" ht="43.5" customHeight="1" x14ac:dyDescent="0.2">
      <c r="A209" s="467"/>
      <c r="B209" s="486"/>
      <c r="C209" s="469"/>
      <c r="D209" s="520"/>
      <c r="E209" s="429"/>
      <c r="F209" s="594"/>
      <c r="G209" s="504"/>
      <c r="H209" s="124"/>
      <c r="I209" s="32"/>
      <c r="J209" s="32"/>
      <c r="K209" s="307" t="s">
        <v>220</v>
      </c>
      <c r="L209" s="177"/>
    </row>
    <row r="210" spans="1:14" ht="30.75" customHeight="1" x14ac:dyDescent="0.2">
      <c r="A210" s="467"/>
      <c r="B210" s="486"/>
      <c r="C210" s="469"/>
      <c r="D210" s="609"/>
      <c r="E210" s="275"/>
      <c r="F210" s="617"/>
      <c r="G210" s="504"/>
      <c r="H210" s="124"/>
      <c r="I210" s="252"/>
      <c r="J210" s="252"/>
      <c r="K210" s="355" t="s">
        <v>235</v>
      </c>
      <c r="L210" s="163" t="s">
        <v>52</v>
      </c>
    </row>
    <row r="211" spans="1:14" ht="22.5" customHeight="1" x14ac:dyDescent="0.2">
      <c r="A211" s="325"/>
      <c r="B211" s="351"/>
      <c r="C211" s="327"/>
      <c r="D211" s="317" t="s">
        <v>34</v>
      </c>
      <c r="E211" s="539" t="s">
        <v>87</v>
      </c>
      <c r="F211" s="341"/>
      <c r="G211" s="332"/>
      <c r="H211" s="320"/>
      <c r="I211" s="32" t="s">
        <v>25</v>
      </c>
      <c r="J211" s="32">
        <f>631-100</f>
        <v>531</v>
      </c>
      <c r="K211" s="444" t="s">
        <v>122</v>
      </c>
      <c r="L211" s="310">
        <v>14</v>
      </c>
    </row>
    <row r="212" spans="1:14" ht="16.5" customHeight="1" x14ac:dyDescent="0.2">
      <c r="A212" s="325"/>
      <c r="B212" s="351"/>
      <c r="C212" s="327"/>
      <c r="D212" s="349"/>
      <c r="E212" s="642"/>
      <c r="F212" s="353"/>
      <c r="G212" s="332"/>
      <c r="H212" s="320"/>
      <c r="I212" s="252" t="s">
        <v>57</v>
      </c>
      <c r="J212" s="252">
        <v>61.7</v>
      </c>
      <c r="K212" s="607"/>
      <c r="L212" s="17"/>
    </row>
    <row r="213" spans="1:14" ht="15.75" customHeight="1" x14ac:dyDescent="0.2">
      <c r="A213" s="380"/>
      <c r="B213" s="351"/>
      <c r="C213" s="155"/>
      <c r="D213" s="220" t="s">
        <v>35</v>
      </c>
      <c r="E213" s="437" t="s">
        <v>39</v>
      </c>
      <c r="F213" s="352"/>
      <c r="G213" s="332"/>
      <c r="H213" s="356"/>
      <c r="I213" s="31" t="s">
        <v>84</v>
      </c>
      <c r="J213" s="32">
        <f>70-9</f>
        <v>61</v>
      </c>
      <c r="K213" s="338" t="s">
        <v>201</v>
      </c>
      <c r="L213" s="268">
        <v>14</v>
      </c>
    </row>
    <row r="214" spans="1:14" ht="13.5" customHeight="1" x14ac:dyDescent="0.2">
      <c r="A214" s="380"/>
      <c r="B214" s="351"/>
      <c r="C214" s="155"/>
      <c r="D214" s="98"/>
      <c r="E214" s="477"/>
      <c r="F214" s="341"/>
      <c r="G214" s="332"/>
      <c r="H214" s="320"/>
      <c r="I214" s="32" t="s">
        <v>25</v>
      </c>
      <c r="J214" s="32">
        <f>121.9-7.5</f>
        <v>114.4</v>
      </c>
      <c r="K214" s="345"/>
      <c r="L214" s="310"/>
    </row>
    <row r="215" spans="1:14" ht="13.5" customHeight="1" x14ac:dyDescent="0.2">
      <c r="A215" s="380"/>
      <c r="B215" s="351"/>
      <c r="C215" s="155"/>
      <c r="D215" s="98"/>
      <c r="E215" s="477"/>
      <c r="F215" s="341"/>
      <c r="G215" s="332"/>
      <c r="H215" s="320"/>
      <c r="I215" s="32" t="s">
        <v>57</v>
      </c>
      <c r="J215" s="32">
        <v>66.900000000000006</v>
      </c>
      <c r="K215" s="345"/>
      <c r="L215" s="310"/>
    </row>
    <row r="216" spans="1:14" ht="16.5" customHeight="1" x14ac:dyDescent="0.2">
      <c r="A216" s="380"/>
      <c r="B216" s="351"/>
      <c r="C216" s="155"/>
      <c r="D216" s="56"/>
      <c r="E216" s="438"/>
      <c r="F216" s="353"/>
      <c r="G216" s="332"/>
      <c r="H216" s="320"/>
      <c r="I216" s="252" t="s">
        <v>71</v>
      </c>
      <c r="J216" s="252">
        <v>4.7</v>
      </c>
      <c r="K216" s="345"/>
      <c r="L216" s="17"/>
    </row>
    <row r="217" spans="1:14" ht="15" customHeight="1" x14ac:dyDescent="0.2">
      <c r="A217" s="380"/>
      <c r="B217" s="351"/>
      <c r="C217" s="155"/>
      <c r="D217" s="608" t="s">
        <v>36</v>
      </c>
      <c r="E217" s="610" t="s">
        <v>180</v>
      </c>
      <c r="F217" s="341"/>
      <c r="G217" s="332"/>
      <c r="H217" s="356"/>
      <c r="I217" s="33" t="s">
        <v>84</v>
      </c>
      <c r="J217" s="32">
        <v>15</v>
      </c>
      <c r="K217" s="411" t="s">
        <v>80</v>
      </c>
      <c r="L217" s="310">
        <v>1</v>
      </c>
    </row>
    <row r="218" spans="1:14" ht="18.75" customHeight="1" x14ac:dyDescent="0.2">
      <c r="A218" s="380"/>
      <c r="B218" s="351"/>
      <c r="C218" s="327"/>
      <c r="D218" s="609"/>
      <c r="E218" s="611"/>
      <c r="F218" s="341"/>
      <c r="G218" s="332"/>
      <c r="H218" s="320"/>
      <c r="I218" s="250"/>
      <c r="J218" s="252"/>
      <c r="K218" s="16"/>
      <c r="L218" s="288"/>
    </row>
    <row r="219" spans="1:14" ht="17.25" customHeight="1" x14ac:dyDescent="0.2">
      <c r="A219" s="380"/>
      <c r="B219" s="351"/>
      <c r="C219" s="327"/>
      <c r="D219" s="317" t="s">
        <v>149</v>
      </c>
      <c r="E219" s="346" t="s">
        <v>200</v>
      </c>
      <c r="F219" s="78"/>
      <c r="G219" s="332"/>
      <c r="H219" s="320"/>
      <c r="I219" s="228" t="s">
        <v>84</v>
      </c>
      <c r="J219" s="39">
        <v>20</v>
      </c>
      <c r="K219" s="430" t="s">
        <v>46</v>
      </c>
      <c r="L219" s="92">
        <v>3</v>
      </c>
    </row>
    <row r="220" spans="1:14" ht="26.25" customHeight="1" x14ac:dyDescent="0.2">
      <c r="A220" s="313"/>
      <c r="B220" s="358"/>
      <c r="C220" s="359"/>
      <c r="D220" s="145"/>
      <c r="E220" s="229" t="s">
        <v>198</v>
      </c>
      <c r="F220" s="613"/>
      <c r="G220" s="586"/>
      <c r="H220" s="227"/>
      <c r="I220" s="225"/>
      <c r="J220" s="33"/>
      <c r="K220" s="336" t="s">
        <v>196</v>
      </c>
      <c r="L220" s="132"/>
    </row>
    <row r="221" spans="1:14" ht="17.25" customHeight="1" x14ac:dyDescent="0.2">
      <c r="A221" s="313"/>
      <c r="B221" s="358"/>
      <c r="C221" s="359"/>
      <c r="D221" s="145"/>
      <c r="E221" s="229" t="s">
        <v>197</v>
      </c>
      <c r="F221" s="613"/>
      <c r="G221" s="586"/>
      <c r="H221" s="227"/>
      <c r="I221" s="225"/>
      <c r="J221" s="33"/>
      <c r="K221" s="336"/>
      <c r="L221" s="132"/>
    </row>
    <row r="222" spans="1:14" ht="15.75" customHeight="1" x14ac:dyDescent="0.2">
      <c r="A222" s="313"/>
      <c r="B222" s="358"/>
      <c r="C222" s="359"/>
      <c r="D222" s="145"/>
      <c r="E222" s="340" t="s">
        <v>199</v>
      </c>
      <c r="F222" s="614"/>
      <c r="G222" s="586"/>
      <c r="H222" s="227"/>
      <c r="I222" s="226"/>
      <c r="J222" s="250"/>
      <c r="K222" s="16"/>
      <c r="L222" s="132"/>
    </row>
    <row r="223" spans="1:14" ht="13.5" customHeight="1" x14ac:dyDescent="0.2">
      <c r="A223" s="380"/>
      <c r="B223" s="326"/>
      <c r="C223" s="143"/>
      <c r="D223" s="608" t="s">
        <v>230</v>
      </c>
      <c r="E223" s="437" t="s">
        <v>224</v>
      </c>
      <c r="F223" s="242" t="s">
        <v>47</v>
      </c>
      <c r="G223" s="332"/>
      <c r="H223" s="255"/>
      <c r="I223" s="253" t="s">
        <v>84</v>
      </c>
      <c r="J223" s="251">
        <v>20</v>
      </c>
      <c r="K223" s="411" t="s">
        <v>80</v>
      </c>
      <c r="L223" s="305">
        <v>1</v>
      </c>
    </row>
    <row r="224" spans="1:14" ht="12.75" customHeight="1" x14ac:dyDescent="0.2">
      <c r="A224" s="380"/>
      <c r="B224" s="326"/>
      <c r="C224" s="143"/>
      <c r="D224" s="609"/>
      <c r="E224" s="438"/>
      <c r="F224" s="173"/>
      <c r="G224" s="271"/>
      <c r="H224" s="321"/>
      <c r="I224" s="254"/>
      <c r="J224" s="252"/>
      <c r="K224" s="16"/>
      <c r="L224" s="288"/>
      <c r="N224" s="28"/>
    </row>
    <row r="225" spans="1:12" ht="14.25" customHeight="1" thickBot="1" x14ac:dyDescent="0.25">
      <c r="A225" s="35"/>
      <c r="B225" s="365"/>
      <c r="C225" s="88"/>
      <c r="D225" s="116"/>
      <c r="E225" s="148"/>
      <c r="F225" s="149"/>
      <c r="G225" s="88"/>
      <c r="H225" s="136"/>
      <c r="I225" s="77" t="s">
        <v>6</v>
      </c>
      <c r="J225" s="93">
        <f>SUM(J187:J224)</f>
        <v>4103.3</v>
      </c>
      <c r="K225" s="150"/>
      <c r="L225" s="142"/>
    </row>
    <row r="226" spans="1:12" ht="26.25" customHeight="1" x14ac:dyDescent="0.2">
      <c r="A226" s="380" t="s">
        <v>5</v>
      </c>
      <c r="B226" s="351" t="s">
        <v>33</v>
      </c>
      <c r="C226" s="99" t="s">
        <v>7</v>
      </c>
      <c r="D226" s="504"/>
      <c r="E226" s="636" t="s">
        <v>114</v>
      </c>
      <c r="F226" s="473" t="s">
        <v>47</v>
      </c>
      <c r="G226" s="639" t="s">
        <v>43</v>
      </c>
      <c r="H226" s="633" t="s">
        <v>99</v>
      </c>
      <c r="I226" s="32" t="s">
        <v>57</v>
      </c>
      <c r="J226" s="32">
        <v>83.9</v>
      </c>
      <c r="K226" s="171" t="s">
        <v>120</v>
      </c>
      <c r="L226" s="165"/>
    </row>
    <row r="227" spans="1:12" ht="26.25" customHeight="1" x14ac:dyDescent="0.2">
      <c r="A227" s="380"/>
      <c r="B227" s="351"/>
      <c r="C227" s="99"/>
      <c r="D227" s="504"/>
      <c r="E227" s="477"/>
      <c r="F227" s="473"/>
      <c r="G227" s="639"/>
      <c r="H227" s="634"/>
      <c r="I227" s="32"/>
      <c r="J227" s="32"/>
      <c r="K227" s="47" t="s">
        <v>168</v>
      </c>
      <c r="L227" s="19">
        <v>100</v>
      </c>
    </row>
    <row r="228" spans="1:12" ht="26.25" customHeight="1" x14ac:dyDescent="0.2">
      <c r="A228" s="380"/>
      <c r="B228" s="351"/>
      <c r="C228" s="99"/>
      <c r="D228" s="319"/>
      <c r="E228" s="477"/>
      <c r="F228" s="473"/>
      <c r="G228" s="640"/>
      <c r="H228" s="634"/>
      <c r="I228" s="252"/>
      <c r="J228" s="252"/>
      <c r="K228" s="274"/>
      <c r="L228" s="162"/>
    </row>
    <row r="229" spans="1:12" ht="17.25" customHeight="1" thickBot="1" x14ac:dyDescent="0.25">
      <c r="A229" s="35"/>
      <c r="B229" s="365"/>
      <c r="C229" s="57"/>
      <c r="D229" s="61"/>
      <c r="E229" s="637"/>
      <c r="F229" s="638"/>
      <c r="G229" s="641"/>
      <c r="H229" s="635"/>
      <c r="I229" s="77" t="s">
        <v>6</v>
      </c>
      <c r="J229" s="77">
        <f>SUM(J226:J227)</f>
        <v>83.9</v>
      </c>
      <c r="K229" s="431"/>
      <c r="L229" s="197"/>
    </row>
    <row r="230" spans="1:12" ht="14.25" customHeight="1" thickBot="1" x14ac:dyDescent="0.25">
      <c r="A230" s="35" t="s">
        <v>5</v>
      </c>
      <c r="B230" s="365" t="s">
        <v>33</v>
      </c>
      <c r="C230" s="618" t="s">
        <v>8</v>
      </c>
      <c r="D230" s="618"/>
      <c r="E230" s="618"/>
      <c r="F230" s="618"/>
      <c r="G230" s="618"/>
      <c r="H230" s="618"/>
      <c r="I230" s="619"/>
      <c r="J230" s="192">
        <f>J229+J225</f>
        <v>4187.2</v>
      </c>
      <c r="K230" s="620"/>
      <c r="L230" s="621"/>
    </row>
    <row r="231" spans="1:12" ht="14.25" customHeight="1" thickBot="1" x14ac:dyDescent="0.25">
      <c r="A231" s="52" t="s">
        <v>5</v>
      </c>
      <c r="B231" s="622" t="s">
        <v>9</v>
      </c>
      <c r="C231" s="623"/>
      <c r="D231" s="623"/>
      <c r="E231" s="623"/>
      <c r="F231" s="623"/>
      <c r="G231" s="623"/>
      <c r="H231" s="623"/>
      <c r="I231" s="624"/>
      <c r="J231" s="80">
        <f>J230+J184+J135+J87</f>
        <v>29161.9</v>
      </c>
      <c r="K231" s="625"/>
      <c r="L231" s="626"/>
    </row>
    <row r="232" spans="1:12" ht="14.25" customHeight="1" thickBot="1" x14ac:dyDescent="0.25">
      <c r="A232" s="62" t="s">
        <v>35</v>
      </c>
      <c r="B232" s="627" t="s">
        <v>54</v>
      </c>
      <c r="C232" s="628"/>
      <c r="D232" s="628"/>
      <c r="E232" s="628"/>
      <c r="F232" s="628"/>
      <c r="G232" s="628"/>
      <c r="H232" s="628"/>
      <c r="I232" s="629"/>
      <c r="J232" s="81">
        <f>SUM(J231)</f>
        <v>29161.9</v>
      </c>
      <c r="K232" s="630"/>
      <c r="L232" s="631"/>
    </row>
    <row r="233" spans="1:12" s="5" customFormat="1" ht="17.25" customHeight="1" x14ac:dyDescent="0.2">
      <c r="A233" s="552" t="s">
        <v>287</v>
      </c>
      <c r="B233" s="553"/>
      <c r="C233" s="553"/>
      <c r="D233" s="553"/>
      <c r="E233" s="553"/>
      <c r="F233" s="553"/>
      <c r="G233" s="553"/>
      <c r="H233" s="553"/>
      <c r="I233" s="553"/>
      <c r="J233" s="553"/>
      <c r="K233" s="554"/>
      <c r="L233" s="214"/>
    </row>
    <row r="234" spans="1:12" s="4" customFormat="1" ht="12" customHeight="1" x14ac:dyDescent="0.2">
      <c r="A234" s="214"/>
      <c r="B234" s="432"/>
      <c r="C234" s="432"/>
      <c r="D234" s="432"/>
      <c r="E234" s="432"/>
      <c r="F234" s="432"/>
      <c r="G234" s="432"/>
      <c r="H234" s="432"/>
      <c r="I234" s="432"/>
      <c r="J234" s="432"/>
      <c r="K234" s="432"/>
      <c r="L234" s="214"/>
    </row>
    <row r="235" spans="1:12" s="5" customFormat="1" ht="15" customHeight="1" thickBot="1" x14ac:dyDescent="0.25">
      <c r="A235" s="575" t="s">
        <v>13</v>
      </c>
      <c r="B235" s="575"/>
      <c r="C235" s="575"/>
      <c r="D235" s="575"/>
      <c r="E235" s="575"/>
      <c r="F235" s="575"/>
      <c r="G235" s="575"/>
      <c r="H235" s="575"/>
      <c r="I235" s="575"/>
      <c r="J235" s="85"/>
      <c r="K235" s="63"/>
      <c r="L235" s="63"/>
    </row>
    <row r="236" spans="1:12" ht="62.25" customHeight="1" thickBot="1" x14ac:dyDescent="0.25">
      <c r="A236" s="576" t="s">
        <v>10</v>
      </c>
      <c r="B236" s="577"/>
      <c r="C236" s="577"/>
      <c r="D236" s="577"/>
      <c r="E236" s="577"/>
      <c r="F236" s="577"/>
      <c r="G236" s="577"/>
      <c r="H236" s="577"/>
      <c r="I236" s="578"/>
      <c r="J236" s="295" t="s">
        <v>234</v>
      </c>
      <c r="K236" s="11"/>
      <c r="L236" s="11"/>
    </row>
    <row r="237" spans="1:12" ht="14.25" customHeight="1" x14ac:dyDescent="0.2">
      <c r="A237" s="601" t="s">
        <v>14</v>
      </c>
      <c r="B237" s="602"/>
      <c r="C237" s="602"/>
      <c r="D237" s="602"/>
      <c r="E237" s="602"/>
      <c r="F237" s="602"/>
      <c r="G237" s="602"/>
      <c r="H237" s="602"/>
      <c r="I237" s="603"/>
      <c r="J237" s="248">
        <f t="shared" ref="J237" si="1">J238+J246+J247+J248+J245</f>
        <v>26454</v>
      </c>
      <c r="K237" s="11"/>
      <c r="L237" s="11"/>
    </row>
    <row r="238" spans="1:12" ht="14.25" customHeight="1" x14ac:dyDescent="0.2">
      <c r="A238" s="604" t="s">
        <v>79</v>
      </c>
      <c r="B238" s="605"/>
      <c r="C238" s="605"/>
      <c r="D238" s="605"/>
      <c r="E238" s="605"/>
      <c r="F238" s="605"/>
      <c r="G238" s="605"/>
      <c r="H238" s="605"/>
      <c r="I238" s="606"/>
      <c r="J238" s="247">
        <f>SUM(J239:J244)</f>
        <v>20917</v>
      </c>
      <c r="K238" s="11"/>
      <c r="L238" s="11"/>
    </row>
    <row r="239" spans="1:12" ht="14.25" customHeight="1" x14ac:dyDescent="0.2">
      <c r="A239" s="579" t="s">
        <v>19</v>
      </c>
      <c r="B239" s="580"/>
      <c r="C239" s="580"/>
      <c r="D239" s="580"/>
      <c r="E239" s="580"/>
      <c r="F239" s="580"/>
      <c r="G239" s="580"/>
      <c r="H239" s="580"/>
      <c r="I239" s="581"/>
      <c r="J239" s="252">
        <f>SUMIF(I14:I232,"SB",J14:J232)</f>
        <v>8450</v>
      </c>
      <c r="K239" s="11"/>
      <c r="L239" s="11"/>
    </row>
    <row r="240" spans="1:12" ht="14.25" customHeight="1" x14ac:dyDescent="0.2">
      <c r="A240" s="543" t="s">
        <v>20</v>
      </c>
      <c r="B240" s="544"/>
      <c r="C240" s="544"/>
      <c r="D240" s="544"/>
      <c r="E240" s="544"/>
      <c r="F240" s="544"/>
      <c r="G240" s="544"/>
      <c r="H240" s="544"/>
      <c r="I240" s="545"/>
      <c r="J240" s="30">
        <f>SUMIF(I14:I232,"SB(P)",J14:J232)</f>
        <v>0</v>
      </c>
      <c r="K240" s="11"/>
      <c r="L240" s="11"/>
    </row>
    <row r="241" spans="1:12" ht="14.25" customHeight="1" x14ac:dyDescent="0.2">
      <c r="A241" s="543" t="s">
        <v>66</v>
      </c>
      <c r="B241" s="544"/>
      <c r="C241" s="544"/>
      <c r="D241" s="544"/>
      <c r="E241" s="544"/>
      <c r="F241" s="544"/>
      <c r="G241" s="544"/>
      <c r="H241" s="544"/>
      <c r="I241" s="545"/>
      <c r="J241" s="252">
        <f>SUMIF(I14:I232,"SB(VR)",J14:J232)</f>
        <v>1770.6</v>
      </c>
      <c r="K241" s="11"/>
      <c r="L241" s="11"/>
    </row>
    <row r="242" spans="1:12" ht="14.25" customHeight="1" x14ac:dyDescent="0.2">
      <c r="A242" s="567" t="s">
        <v>128</v>
      </c>
      <c r="B242" s="568"/>
      <c r="C242" s="568"/>
      <c r="D242" s="568"/>
      <c r="E242" s="568"/>
      <c r="F242" s="568"/>
      <c r="G242" s="568"/>
      <c r="H242" s="568"/>
      <c r="I242" s="569"/>
      <c r="J242" s="30">
        <f>SUMIF(I14:I226,"SB(ES)",J14:J226)</f>
        <v>5830</v>
      </c>
      <c r="K242" s="11"/>
      <c r="L242" s="11"/>
    </row>
    <row r="243" spans="1:12" ht="14.25" customHeight="1" x14ac:dyDescent="0.2">
      <c r="A243" s="567" t="s">
        <v>185</v>
      </c>
      <c r="B243" s="568"/>
      <c r="C243" s="568"/>
      <c r="D243" s="568"/>
      <c r="E243" s="568"/>
      <c r="F243" s="568"/>
      <c r="G243" s="568"/>
      <c r="H243" s="568"/>
      <c r="I243" s="569"/>
      <c r="J243" s="30">
        <f>SUMIF(I14:I227,"SB(VB)",J14:J227)</f>
        <v>0</v>
      </c>
      <c r="K243" s="11"/>
      <c r="L243" s="11"/>
    </row>
    <row r="244" spans="1:12" ht="15.75" customHeight="1" x14ac:dyDescent="0.2">
      <c r="A244" s="570" t="s">
        <v>226</v>
      </c>
      <c r="B244" s="571"/>
      <c r="C244" s="571"/>
      <c r="D244" s="571"/>
      <c r="E244" s="571"/>
      <c r="F244" s="571"/>
      <c r="G244" s="571"/>
      <c r="H244" s="571"/>
      <c r="I244" s="572"/>
      <c r="J244" s="30">
        <f>SUMIF(I14:I233,"SB(KPP)",J14:J233)</f>
        <v>4866.3999999999996</v>
      </c>
      <c r="K244" s="11"/>
      <c r="L244" s="11"/>
    </row>
    <row r="245" spans="1:12" ht="15.75" customHeight="1" x14ac:dyDescent="0.2">
      <c r="A245" s="560" t="s">
        <v>227</v>
      </c>
      <c r="B245" s="573"/>
      <c r="C245" s="573"/>
      <c r="D245" s="573"/>
      <c r="E245" s="573"/>
      <c r="F245" s="573"/>
      <c r="G245" s="573"/>
      <c r="H245" s="573"/>
      <c r="I245" s="574"/>
      <c r="J245" s="117">
        <f>SUMIF(I14:I233,"SB(KP)",J14:J233)</f>
        <v>0</v>
      </c>
      <c r="K245" s="11"/>
      <c r="L245" s="11"/>
    </row>
    <row r="246" spans="1:12" ht="14.25" customHeight="1" x14ac:dyDescent="0.2">
      <c r="A246" s="557" t="s">
        <v>81</v>
      </c>
      <c r="B246" s="558"/>
      <c r="C246" s="558"/>
      <c r="D246" s="558"/>
      <c r="E246" s="558"/>
      <c r="F246" s="558"/>
      <c r="G246" s="558"/>
      <c r="H246" s="558"/>
      <c r="I246" s="559"/>
      <c r="J246" s="117">
        <f>SUMIF(I14:I231,"SB(VRL)",J14:J231)</f>
        <v>901</v>
      </c>
      <c r="K246" s="11"/>
      <c r="L246" s="11"/>
    </row>
    <row r="247" spans="1:12" ht="14.25" customHeight="1" x14ac:dyDescent="0.2">
      <c r="A247" s="560" t="s">
        <v>82</v>
      </c>
      <c r="B247" s="558"/>
      <c r="C247" s="558"/>
      <c r="D247" s="558"/>
      <c r="E247" s="558"/>
      <c r="F247" s="558"/>
      <c r="G247" s="558"/>
      <c r="H247" s="558"/>
      <c r="I247" s="559"/>
      <c r="J247" s="117">
        <f>SUMIF(I14:I232,"SB(ŽPL)",J14:J232)</f>
        <v>480.6</v>
      </c>
      <c r="K247" s="11"/>
      <c r="L247" s="11"/>
    </row>
    <row r="248" spans="1:12" ht="14.25" customHeight="1" x14ac:dyDescent="0.2">
      <c r="A248" s="561" t="s">
        <v>135</v>
      </c>
      <c r="B248" s="562"/>
      <c r="C248" s="562"/>
      <c r="D248" s="562"/>
      <c r="E248" s="562"/>
      <c r="F248" s="562"/>
      <c r="G248" s="562"/>
      <c r="H248" s="562"/>
      <c r="I248" s="563"/>
      <c r="J248" s="117">
        <f>SUMIF(I14:I232,"SB(L)",J14:J232)</f>
        <v>4155.3999999999996</v>
      </c>
      <c r="K248" s="11"/>
      <c r="L248" s="11"/>
    </row>
    <row r="249" spans="1:12" ht="14.25" customHeight="1" x14ac:dyDescent="0.2">
      <c r="A249" s="564" t="s">
        <v>15</v>
      </c>
      <c r="B249" s="565"/>
      <c r="C249" s="565"/>
      <c r="D249" s="565"/>
      <c r="E249" s="565"/>
      <c r="F249" s="565"/>
      <c r="G249" s="565"/>
      <c r="H249" s="565"/>
      <c r="I249" s="566"/>
      <c r="J249" s="118">
        <f>J251+J252+J253+J250</f>
        <v>2707.9</v>
      </c>
      <c r="K249" s="11"/>
      <c r="L249" s="11"/>
    </row>
    <row r="250" spans="1:12" ht="14.25" customHeight="1" x14ac:dyDescent="0.2">
      <c r="A250" s="567" t="s">
        <v>21</v>
      </c>
      <c r="B250" s="568"/>
      <c r="C250" s="568"/>
      <c r="D250" s="568"/>
      <c r="E250" s="568"/>
      <c r="F250" s="568"/>
      <c r="G250" s="568"/>
      <c r="H250" s="568"/>
      <c r="I250" s="569"/>
      <c r="J250" s="30">
        <f>SUMIF(I14:I232,"ES",J14:J232)</f>
        <v>919.1</v>
      </c>
      <c r="K250" s="11"/>
      <c r="L250" s="11"/>
    </row>
    <row r="251" spans="1:12" ht="14.25" customHeight="1" x14ac:dyDescent="0.2">
      <c r="A251" s="540" t="s">
        <v>22</v>
      </c>
      <c r="B251" s="541"/>
      <c r="C251" s="541"/>
      <c r="D251" s="541"/>
      <c r="E251" s="541"/>
      <c r="F251" s="541"/>
      <c r="G251" s="541"/>
      <c r="H251" s="541"/>
      <c r="I251" s="542"/>
      <c r="J251" s="30">
        <f>SUMIF(I14:I232,"KVJUD",J14:J232)</f>
        <v>1662.4</v>
      </c>
      <c r="K251" s="28"/>
      <c r="L251" s="28"/>
    </row>
    <row r="252" spans="1:12" ht="14.25" customHeight="1" x14ac:dyDescent="0.2">
      <c r="A252" s="543" t="s">
        <v>23</v>
      </c>
      <c r="B252" s="544"/>
      <c r="C252" s="544"/>
      <c r="D252" s="544"/>
      <c r="E252" s="544"/>
      <c r="F252" s="544"/>
      <c r="G252" s="544"/>
      <c r="H252" s="544"/>
      <c r="I252" s="545"/>
      <c r="J252" s="30">
        <f>SUMIF(I14:I232,"LRVB",J14:J232)</f>
        <v>0</v>
      </c>
      <c r="K252" s="28"/>
      <c r="L252" s="28"/>
    </row>
    <row r="253" spans="1:12" ht="14.25" customHeight="1" x14ac:dyDescent="0.2">
      <c r="A253" s="546" t="s">
        <v>24</v>
      </c>
      <c r="B253" s="547"/>
      <c r="C253" s="547"/>
      <c r="D253" s="547"/>
      <c r="E253" s="547"/>
      <c r="F253" s="547"/>
      <c r="G253" s="547"/>
      <c r="H253" s="547"/>
      <c r="I253" s="548"/>
      <c r="J253" s="30">
        <f>SUMIF(I14:I232,"Kt",J14:J232)</f>
        <v>126.4</v>
      </c>
      <c r="K253" s="28"/>
      <c r="L253" s="28"/>
    </row>
    <row r="254" spans="1:12" ht="14.25" customHeight="1" thickBot="1" x14ac:dyDescent="0.25">
      <c r="A254" s="549" t="s">
        <v>16</v>
      </c>
      <c r="B254" s="550"/>
      <c r="C254" s="550"/>
      <c r="D254" s="550"/>
      <c r="E254" s="550"/>
      <c r="F254" s="550"/>
      <c r="G254" s="550"/>
      <c r="H254" s="550"/>
      <c r="I254" s="551"/>
      <c r="J254" s="119">
        <f>SUM(J237,J249)</f>
        <v>29161.9</v>
      </c>
      <c r="K254" s="28"/>
      <c r="L254" s="28"/>
    </row>
    <row r="255" spans="1:12" x14ac:dyDescent="0.2">
      <c r="I255" s="198"/>
      <c r="J255" s="199"/>
      <c r="K255" s="4"/>
    </row>
    <row r="256" spans="1:12" x14ac:dyDescent="0.2">
      <c r="H256" s="9" t="s">
        <v>236</v>
      </c>
    </row>
  </sheetData>
  <mergeCells count="300">
    <mergeCell ref="A173:A174"/>
    <mergeCell ref="B173:B174"/>
    <mergeCell ref="C173:C174"/>
    <mergeCell ref="E173:E175"/>
    <mergeCell ref="F173:F175"/>
    <mergeCell ref="H173:H174"/>
    <mergeCell ref="A176:A178"/>
    <mergeCell ref="B176:B178"/>
    <mergeCell ref="C176:C178"/>
    <mergeCell ref="D176:D178"/>
    <mergeCell ref="E176:E178"/>
    <mergeCell ref="F176:F178"/>
    <mergeCell ref="G176:G178"/>
    <mergeCell ref="H176:H178"/>
    <mergeCell ref="A8:L8"/>
    <mergeCell ref="A9:L9"/>
    <mergeCell ref="K10:L10"/>
    <mergeCell ref="A11:A13"/>
    <mergeCell ref="B11:B13"/>
    <mergeCell ref="C11:C13"/>
    <mergeCell ref="D11:D13"/>
    <mergeCell ref="E11:E13"/>
    <mergeCell ref="L12:L13"/>
    <mergeCell ref="K11:L11"/>
    <mergeCell ref="K12:K13"/>
    <mergeCell ref="A14:L14"/>
    <mergeCell ref="F11:F13"/>
    <mergeCell ref="G11:G13"/>
    <mergeCell ref="H11:H13"/>
    <mergeCell ref="I11:I13"/>
    <mergeCell ref="J11:J13"/>
    <mergeCell ref="E27:E29"/>
    <mergeCell ref="K27:K28"/>
    <mergeCell ref="D27:D29"/>
    <mergeCell ref="F27:F29"/>
    <mergeCell ref="G27:G29"/>
    <mergeCell ref="H27:H33"/>
    <mergeCell ref="E30:E33"/>
    <mergeCell ref="K30:K31"/>
    <mergeCell ref="K72:K73"/>
    <mergeCell ref="K59:K60"/>
    <mergeCell ref="H39:H43"/>
    <mergeCell ref="K39:K40"/>
    <mergeCell ref="E44:E47"/>
    <mergeCell ref="F44:F46"/>
    <mergeCell ref="K45:K46"/>
    <mergeCell ref="A15:L15"/>
    <mergeCell ref="B16:L16"/>
    <mergeCell ref="C17:L17"/>
    <mergeCell ref="A19:A26"/>
    <mergeCell ref="B19:B26"/>
    <mergeCell ref="C19:C26"/>
    <mergeCell ref="D19:D26"/>
    <mergeCell ref="E19:E21"/>
    <mergeCell ref="F19:F26"/>
    <mergeCell ref="G19:G26"/>
    <mergeCell ref="H19:H25"/>
    <mergeCell ref="K19:K20"/>
    <mergeCell ref="F31:F33"/>
    <mergeCell ref="A34:A38"/>
    <mergeCell ref="B34:B38"/>
    <mergeCell ref="C34:C38"/>
    <mergeCell ref="D34:D38"/>
    <mergeCell ref="L105:L106"/>
    <mergeCell ref="A107:A109"/>
    <mergeCell ref="B107:B109"/>
    <mergeCell ref="C107:C109"/>
    <mergeCell ref="D107:D109"/>
    <mergeCell ref="E107:E109"/>
    <mergeCell ref="F107:F109"/>
    <mergeCell ref="A105:A106"/>
    <mergeCell ref="B105:B106"/>
    <mergeCell ref="C105:C106"/>
    <mergeCell ref="D105:D106"/>
    <mergeCell ref="E105:E106"/>
    <mergeCell ref="F105:F106"/>
    <mergeCell ref="G105:G106"/>
    <mergeCell ref="K105:K106"/>
    <mergeCell ref="G107:G109"/>
    <mergeCell ref="H107:H109"/>
    <mergeCell ref="E138:E149"/>
    <mergeCell ref="F138:F140"/>
    <mergeCell ref="H138:H149"/>
    <mergeCell ref="K145:K146"/>
    <mergeCell ref="K148:K149"/>
    <mergeCell ref="H123:H125"/>
    <mergeCell ref="G127:G130"/>
    <mergeCell ref="H127:H130"/>
    <mergeCell ref="K127:K129"/>
    <mergeCell ref="C135:I135"/>
    <mergeCell ref="K135:L135"/>
    <mergeCell ref="C136:L136"/>
    <mergeCell ref="C127:C130"/>
    <mergeCell ref="D127:D130"/>
    <mergeCell ref="E127:E129"/>
    <mergeCell ref="A158:A160"/>
    <mergeCell ref="B158:B160"/>
    <mergeCell ref="C158:C160"/>
    <mergeCell ref="D158:D160"/>
    <mergeCell ref="E158:E160"/>
    <mergeCell ref="F158:F160"/>
    <mergeCell ref="G158:G160"/>
    <mergeCell ref="H158:H160"/>
    <mergeCell ref="E161:E162"/>
    <mergeCell ref="F161:F162"/>
    <mergeCell ref="A163:A165"/>
    <mergeCell ref="B163:B165"/>
    <mergeCell ref="C163:C165"/>
    <mergeCell ref="E163:E165"/>
    <mergeCell ref="F163:F165"/>
    <mergeCell ref="H163:H165"/>
    <mergeCell ref="A180:A182"/>
    <mergeCell ref="B180:B182"/>
    <mergeCell ref="C180:C182"/>
    <mergeCell ref="D180:D182"/>
    <mergeCell ref="E180:E182"/>
    <mergeCell ref="F180:F182"/>
    <mergeCell ref="A170:A172"/>
    <mergeCell ref="B170:B172"/>
    <mergeCell ref="C170:C172"/>
    <mergeCell ref="D170:D172"/>
    <mergeCell ref="E170:E172"/>
    <mergeCell ref="F170:F172"/>
    <mergeCell ref="G170:G172"/>
    <mergeCell ref="H170:H172"/>
    <mergeCell ref="A167:A168"/>
    <mergeCell ref="B167:B168"/>
    <mergeCell ref="C167:C168"/>
    <mergeCell ref="E167:E169"/>
    <mergeCell ref="A200:A201"/>
    <mergeCell ref="B200:B201"/>
    <mergeCell ref="C200:C201"/>
    <mergeCell ref="E200:E201"/>
    <mergeCell ref="K200:K201"/>
    <mergeCell ref="H226:H229"/>
    <mergeCell ref="E223:E224"/>
    <mergeCell ref="D226:D227"/>
    <mergeCell ref="E226:E229"/>
    <mergeCell ref="F226:F229"/>
    <mergeCell ref="G226:G229"/>
    <mergeCell ref="E211:E212"/>
    <mergeCell ref="A237:I237"/>
    <mergeCell ref="A238:I238"/>
    <mergeCell ref="K211:K212"/>
    <mergeCell ref="E213:E216"/>
    <mergeCell ref="D217:D218"/>
    <mergeCell ref="E217:E218"/>
    <mergeCell ref="G202:G210"/>
    <mergeCell ref="K203:K204"/>
    <mergeCell ref="K207:K208"/>
    <mergeCell ref="F220:F222"/>
    <mergeCell ref="G220:G222"/>
    <mergeCell ref="A202:A210"/>
    <mergeCell ref="B202:B210"/>
    <mergeCell ref="C202:C210"/>
    <mergeCell ref="D202:D210"/>
    <mergeCell ref="E202:E204"/>
    <mergeCell ref="F202:F210"/>
    <mergeCell ref="C230:I230"/>
    <mergeCell ref="K230:L230"/>
    <mergeCell ref="B231:I231"/>
    <mergeCell ref="K231:L231"/>
    <mergeCell ref="B232:I232"/>
    <mergeCell ref="K232:L232"/>
    <mergeCell ref="D223:D224"/>
    <mergeCell ref="H187:H190"/>
    <mergeCell ref="D188:D194"/>
    <mergeCell ref="G180:G182"/>
    <mergeCell ref="H180:H182"/>
    <mergeCell ref="K180:K181"/>
    <mergeCell ref="C184:I184"/>
    <mergeCell ref="K184:L184"/>
    <mergeCell ref="C185:L185"/>
    <mergeCell ref="E152:E153"/>
    <mergeCell ref="F167:F169"/>
    <mergeCell ref="H167:H168"/>
    <mergeCell ref="E154:E155"/>
    <mergeCell ref="H154:H155"/>
    <mergeCell ref="K154:K155"/>
    <mergeCell ref="K163:K164"/>
    <mergeCell ref="B127:B130"/>
    <mergeCell ref="E115:E116"/>
    <mergeCell ref="A251:I251"/>
    <mergeCell ref="A252:I252"/>
    <mergeCell ref="A253:I253"/>
    <mergeCell ref="A254:I254"/>
    <mergeCell ref="A233:K233"/>
    <mergeCell ref="D7:K7"/>
    <mergeCell ref="A246:I246"/>
    <mergeCell ref="A247:I247"/>
    <mergeCell ref="A248:I248"/>
    <mergeCell ref="A249:I249"/>
    <mergeCell ref="A250:I250"/>
    <mergeCell ref="A240:I240"/>
    <mergeCell ref="A241:I241"/>
    <mergeCell ref="A242:I242"/>
    <mergeCell ref="A243:I243"/>
    <mergeCell ref="A244:I244"/>
    <mergeCell ref="A245:I245"/>
    <mergeCell ref="A235:I235"/>
    <mergeCell ref="A236:I236"/>
    <mergeCell ref="A239:I239"/>
    <mergeCell ref="E196:E199"/>
    <mergeCell ref="K168:K169"/>
    <mergeCell ref="J1:L2"/>
    <mergeCell ref="J3:K3"/>
    <mergeCell ref="J4:L4"/>
    <mergeCell ref="A131:A134"/>
    <mergeCell ref="B131:B134"/>
    <mergeCell ref="C131:C134"/>
    <mergeCell ref="D131:D134"/>
    <mergeCell ref="E131:E133"/>
    <mergeCell ref="G131:G134"/>
    <mergeCell ref="H131:H134"/>
    <mergeCell ref="K131:K133"/>
    <mergeCell ref="H115:H116"/>
    <mergeCell ref="E119:E121"/>
    <mergeCell ref="F119:F121"/>
    <mergeCell ref="H119:H121"/>
    <mergeCell ref="E123:E124"/>
    <mergeCell ref="A113:A114"/>
    <mergeCell ref="B113:B114"/>
    <mergeCell ref="C113:C114"/>
    <mergeCell ref="D113:D114"/>
    <mergeCell ref="E113:E114"/>
    <mergeCell ref="F113:F114"/>
    <mergeCell ref="G113:G114"/>
    <mergeCell ref="A127:A130"/>
    <mergeCell ref="E34:E38"/>
    <mergeCell ref="G34:G38"/>
    <mergeCell ref="A39:A43"/>
    <mergeCell ref="B39:B43"/>
    <mergeCell ref="C39:C43"/>
    <mergeCell ref="E39:E43"/>
    <mergeCell ref="G39:G43"/>
    <mergeCell ref="C48:C50"/>
    <mergeCell ref="E48:E50"/>
    <mergeCell ref="H48:H50"/>
    <mergeCell ref="K48:K49"/>
    <mergeCell ref="F49:F50"/>
    <mergeCell ref="A51:A55"/>
    <mergeCell ref="B51:B55"/>
    <mergeCell ref="C51:C58"/>
    <mergeCell ref="D51:D55"/>
    <mergeCell ref="E51:E55"/>
    <mergeCell ref="F51:F53"/>
    <mergeCell ref="G51:G55"/>
    <mergeCell ref="H51:H55"/>
    <mergeCell ref="K53:K54"/>
    <mergeCell ref="E56:E58"/>
    <mergeCell ref="F56:F58"/>
    <mergeCell ref="H56:H58"/>
    <mergeCell ref="K56:K57"/>
    <mergeCell ref="E59:E60"/>
    <mergeCell ref="H59:H60"/>
    <mergeCell ref="A61:A63"/>
    <mergeCell ref="B61:B63"/>
    <mergeCell ref="C61:C63"/>
    <mergeCell ref="D61:D63"/>
    <mergeCell ref="E61:E63"/>
    <mergeCell ref="G61:G63"/>
    <mergeCell ref="K61:K62"/>
    <mergeCell ref="A76:A78"/>
    <mergeCell ref="B76:B78"/>
    <mergeCell ref="C76:C78"/>
    <mergeCell ref="D76:D78"/>
    <mergeCell ref="E76:E78"/>
    <mergeCell ref="F76:F78"/>
    <mergeCell ref="G76:G78"/>
    <mergeCell ref="H76:H78"/>
    <mergeCell ref="D64:D68"/>
    <mergeCell ref="E64:E68"/>
    <mergeCell ref="G64:G68"/>
    <mergeCell ref="H64:H68"/>
    <mergeCell ref="E69:E71"/>
    <mergeCell ref="F69:F71"/>
    <mergeCell ref="H69:H71"/>
    <mergeCell ref="D72:D73"/>
    <mergeCell ref="E72:E73"/>
    <mergeCell ref="F72:F73"/>
    <mergeCell ref="G72:G73"/>
    <mergeCell ref="K77:K78"/>
    <mergeCell ref="E79:E80"/>
    <mergeCell ref="E81:E82"/>
    <mergeCell ref="F81:F82"/>
    <mergeCell ref="E83:E85"/>
    <mergeCell ref="K83:K85"/>
    <mergeCell ref="E103:E104"/>
    <mergeCell ref="K103:K104"/>
    <mergeCell ref="D74:D75"/>
    <mergeCell ref="E74:E75"/>
    <mergeCell ref="F74:F75"/>
    <mergeCell ref="G74:G75"/>
    <mergeCell ref="H74:H75"/>
    <mergeCell ref="C87:I87"/>
    <mergeCell ref="C88:L88"/>
    <mergeCell ref="H90:H95"/>
    <mergeCell ref="E94:E95"/>
    <mergeCell ref="E99:E100"/>
    <mergeCell ref="K99:K100"/>
  </mergeCells>
  <printOptions horizontalCentered="1"/>
  <pageMargins left="0.59055118110236227" right="0.39370078740157483" top="0.39370078740157483" bottom="0.19685039370078741" header="0" footer="0"/>
  <pageSetup paperSize="9" scale="73" orientation="portrait" r:id="rId1"/>
  <headerFooter alignWithMargins="0"/>
  <rowBreaks count="2" manualBreakCount="2">
    <brk id="55" max="11" man="1"/>
    <brk id="106"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2</vt:i4>
      </vt:variant>
    </vt:vector>
  </HeadingPairs>
  <TitlesOfParts>
    <vt:vector size="3" baseType="lpstr">
      <vt:lpstr>6 programa MVP</vt:lpstr>
      <vt:lpstr>'6 programa MVP'!Print_Area</vt:lpstr>
      <vt:lpstr>'6 programa MVP'!Print_Titles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2019-07-24T10:59:50Z</cp:lastPrinted>
  <dcterms:created xsi:type="dcterms:W3CDTF">2007-07-27T10:32:34Z</dcterms:created>
  <dcterms:modified xsi:type="dcterms:W3CDTF">2019-08-29T08:32:34Z</dcterms:modified>
</cp:coreProperties>
</file>