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MVP PLANAI\2019 MVP\6,7,10 Saulinos 08-30\"/>
    </mc:Choice>
  </mc:AlternateContent>
  <bookViews>
    <workbookView xWindow="30" yWindow="3285" windowWidth="15480" windowHeight="8100"/>
  </bookViews>
  <sheets>
    <sheet name="7 programa MVP" sheetId="20" r:id="rId1"/>
  </sheets>
  <definedNames>
    <definedName name="_xlnm.Print_Area" localSheetId="0">'7 programa MVP'!$A$1:$L$243</definedName>
    <definedName name="_xlnm.Print_Titles" localSheetId="0">'7 programa MVP'!$11:$13</definedName>
  </definedNames>
  <calcPr calcId="162913" fullPrecision="0"/>
</workbook>
</file>

<file path=xl/calcChain.xml><?xml version="1.0" encoding="utf-8"?>
<calcChain xmlns="http://schemas.openxmlformats.org/spreadsheetml/2006/main">
  <c r="J164" i="20" l="1"/>
  <c r="J161" i="20"/>
  <c r="J104" i="20"/>
  <c r="J102" i="20"/>
  <c r="J61" i="20" l="1"/>
  <c r="J59" i="20"/>
  <c r="J27" i="20"/>
  <c r="J22" i="20"/>
  <c r="J202" i="20" l="1"/>
  <c r="J134" i="20"/>
  <c r="J133" i="20"/>
  <c r="J132" i="20"/>
  <c r="J130" i="20"/>
  <c r="J129" i="20"/>
  <c r="J128" i="20"/>
  <c r="J127" i="20"/>
  <c r="J123" i="20"/>
  <c r="J70" i="20"/>
  <c r="J110" i="20" l="1"/>
  <c r="J135" i="20" l="1"/>
  <c r="J64" i="20" l="1"/>
  <c r="J49" i="20" l="1"/>
  <c r="J238" i="20" l="1"/>
  <c r="J237" i="20"/>
  <c r="J236" i="20"/>
  <c r="J235" i="20"/>
  <c r="J233" i="20"/>
  <c r="J232" i="20"/>
  <c r="J229" i="20"/>
  <c r="J227" i="20"/>
  <c r="J226" i="20"/>
  <c r="J225" i="20"/>
  <c r="J213" i="20"/>
  <c r="J210" i="20"/>
  <c r="J207" i="20"/>
  <c r="L181" i="20"/>
  <c r="J177" i="20"/>
  <c r="J193" i="20" s="1"/>
  <c r="J165" i="20"/>
  <c r="J173" i="20" s="1"/>
  <c r="J174" i="20" s="1"/>
  <c r="J157" i="20"/>
  <c r="J230" i="20"/>
  <c r="J120" i="20"/>
  <c r="J117" i="20"/>
  <c r="J114" i="20"/>
  <c r="J77" i="20"/>
  <c r="J68" i="20"/>
  <c r="J48" i="20"/>
  <c r="J45" i="20"/>
  <c r="J28" i="20"/>
  <c r="J57" i="20" l="1"/>
  <c r="J151" i="20"/>
  <c r="J234" i="20"/>
  <c r="J214" i="20"/>
  <c r="J231" i="20"/>
  <c r="J99" i="20"/>
  <c r="J203" i="20"/>
  <c r="J224" i="20"/>
  <c r="J228" i="20"/>
  <c r="J158" i="20" l="1"/>
  <c r="J215" i="20" s="1"/>
  <c r="J216" i="20" s="1"/>
  <c r="J223" i="20"/>
  <c r="J222" i="20" l="1"/>
  <c r="J239" i="20" s="1"/>
</calcChain>
</file>

<file path=xl/comments1.xml><?xml version="1.0" encoding="utf-8"?>
<comments xmlns="http://schemas.openxmlformats.org/spreadsheetml/2006/main">
  <authors>
    <author>Audra Cepiene</author>
    <author>Saulina Paulauskiene</author>
  </authors>
  <commentList>
    <comment ref="F18" authorId="0" shapeId="0">
      <text>
        <r>
          <rPr>
            <b/>
            <sz val="9"/>
            <color indexed="81"/>
            <rFont val="Tahoma"/>
            <family val="2"/>
            <charset val="186"/>
          </rPr>
          <t>Klaipėdos miesto ekonominės plėtros strategija ir įgyvendinimo veiksmų planas iki 2030 metų, 3.1.13 priemonė</t>
        </r>
        <r>
          <rPr>
            <sz val="9"/>
            <color indexed="81"/>
            <rFont val="Tahoma"/>
            <family val="2"/>
            <charset val="186"/>
          </rPr>
          <t xml:space="preserve">
</t>
        </r>
      </text>
    </comment>
    <comment ref="F22"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K22" authorId="0" shapeId="0">
      <text>
        <r>
          <rPr>
            <sz val="9"/>
            <color indexed="81"/>
            <rFont val="Tahoma"/>
            <family val="2"/>
            <charset val="186"/>
          </rPr>
          <t xml:space="preserve">Eksploatuojami 4 fontanai: "Taravos Anikė"; "Laivelis" Meridiano skvere; Debreceno aikštės fontanas; Pempininkų aikštės fontanas
</t>
        </r>
      </text>
    </comment>
    <comment ref="L25" authorId="0" shapeId="0">
      <text>
        <r>
          <rPr>
            <sz val="9"/>
            <color indexed="81"/>
            <rFont val="Tahoma"/>
            <family val="2"/>
            <charset val="186"/>
          </rPr>
          <t>iš viso projekto kaina 53,8 tūkst. eur , iš jų 3,6 tūkst. eur projektas</t>
        </r>
      </text>
    </comment>
    <comment ref="K39" authorId="0" shapeId="0">
      <text>
        <r>
          <rPr>
            <sz val="9"/>
            <color indexed="81"/>
            <rFont val="Tahoma"/>
            <family val="2"/>
            <charset val="186"/>
          </rPr>
          <t>Iš viso mieste yra 1,5 tūkst. vnt. šiukšliadėžių</t>
        </r>
      </text>
    </comment>
    <comment ref="K40" authorId="0" shapeId="0">
      <text>
        <r>
          <rPr>
            <sz val="9"/>
            <color indexed="81"/>
            <rFont val="Tahoma"/>
            <family val="2"/>
            <charset val="186"/>
          </rPr>
          <t>Iš viso mieste yra 1,1 tūkst. vnt. suoliuk</t>
        </r>
      </text>
    </comment>
    <comment ref="F44"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F49"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F51"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K51" authorId="0" shapeId="0">
      <text>
        <r>
          <rPr>
            <sz val="9"/>
            <color indexed="81"/>
            <rFont val="Tahoma"/>
            <family val="2"/>
            <charset val="186"/>
          </rPr>
          <t xml:space="preserve">Parengtas techninis projektas. Paveldosaugos skyrius 
</t>
        </r>
      </text>
    </comment>
    <comment ref="E55" authorId="0" shapeId="0">
      <text>
        <r>
          <rPr>
            <sz val="9"/>
            <color indexed="81"/>
            <rFont val="Tahoma"/>
            <family val="2"/>
            <charset val="186"/>
          </rPr>
          <t xml:space="preserve">Skveras ties prekybos centru „Maxima“ (Šilutės pl. 40A) ir pėsčiųjų ir dviračių tako nuo 
Šilutės pl. iki Taikos pr. atnaujinimas 
</t>
        </r>
      </text>
    </comment>
    <comment ref="F55"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J77" authorId="0" shapeId="0">
      <text>
        <r>
          <rPr>
            <b/>
            <sz val="9"/>
            <color indexed="81"/>
            <rFont val="Tahoma"/>
            <family val="2"/>
            <charset val="186"/>
          </rPr>
          <t>projektų užbaigimui už atramines sienutes</t>
        </r>
        <r>
          <rPr>
            <sz val="9"/>
            <color indexed="81"/>
            <rFont val="Tahoma"/>
            <family val="2"/>
            <charset val="186"/>
          </rPr>
          <t xml:space="preserve">
</t>
        </r>
      </text>
    </comment>
    <comment ref="E80" authorId="0" shape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F80"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K94" authorId="0" shapeId="0">
      <text>
        <r>
          <rPr>
            <sz val="9"/>
            <color indexed="81"/>
            <rFont val="Tahoma"/>
            <family val="2"/>
            <charset val="186"/>
          </rPr>
          <t>Viešieji tualetai: Stovyklų g. 4 –21,79 m2; Kopų g. 1A (I Melnragė) – 87,25 m2;</t>
        </r>
      </text>
    </comment>
    <comment ref="F100"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L108" authorId="1" shapeId="0">
      <text>
        <r>
          <rPr>
            <sz val="9"/>
            <color indexed="81"/>
            <rFont val="Tahoma"/>
            <family val="2"/>
            <charset val="186"/>
          </rPr>
          <t>pravažiavimo nuo J. Janonio g. 5 iki Pievų  Pako g. 37 apšvietimo techninio darbo projekto parengimas ir Karlsronos aikštės apšvietimo techninio darbo projekto parengimas</t>
        </r>
      </text>
    </comment>
    <comment ref="K115" authorId="0" shapeId="0">
      <text>
        <r>
          <rPr>
            <sz val="9"/>
            <color indexed="81"/>
            <rFont val="Tahoma"/>
            <family val="2"/>
            <charset val="186"/>
          </rPr>
          <t xml:space="preserve">87 kamerų priežiūra (58 esamos+8(Poilsio parkas)+7(Sąjūdžio parkas)+12(Gedminų alėja)+2(Minijos-Baltijos sankryža), 
60 kamerų priežiūra (45 naujų kamerų, 7 naujos policijai pagal prašymą, 8 (Klaipėdos piliavietė ir Vasaros estradoje)
</t>
        </r>
        <r>
          <rPr>
            <b/>
            <sz val="9"/>
            <color indexed="81"/>
            <rFont val="Tahoma"/>
            <family val="2"/>
            <charset val="186"/>
          </rPr>
          <t>4 slaptos kameros</t>
        </r>
        <r>
          <rPr>
            <sz val="9"/>
            <color indexed="81"/>
            <rFont val="Tahoma"/>
            <family val="2"/>
            <charset val="186"/>
          </rPr>
          <t xml:space="preserve">
Stebėjimo kamerų tinklo diegimas autobusų ir geležinkelių stotyse bei intermodaliniuose centruose (Darnaus judumo planas)
</t>
        </r>
        <r>
          <rPr>
            <b/>
            <sz val="9"/>
            <color indexed="81"/>
            <rFont val="Tahoma"/>
            <family val="2"/>
            <charset val="186"/>
          </rPr>
          <t xml:space="preserve">
</t>
        </r>
      </text>
    </comment>
    <comment ref="F123" authorId="0" shape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K123" authorId="0" shapeId="0">
      <text>
        <r>
          <rPr>
            <sz val="9"/>
            <color indexed="81"/>
            <rFont val="Tahoma"/>
            <family val="2"/>
            <charset val="186"/>
          </rPr>
          <t xml:space="preserve">2019 m. vyksta projekto ekspertizė, projekto sąmatos korekcija, rangos darbų pirkimas ir archeologiniai tyrinėjimai 
</t>
        </r>
      </text>
    </comment>
    <comment ref="F127" authorId="0" shapeId="0">
      <text>
        <r>
          <rPr>
            <b/>
            <sz val="9"/>
            <color indexed="81"/>
            <rFont val="Tahoma"/>
            <family val="2"/>
            <charset val="186"/>
          </rPr>
          <t>2.4.1.2. KSP</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F131"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r>
          <rPr>
            <b/>
            <sz val="9"/>
            <color indexed="81"/>
            <rFont val="Tahoma"/>
            <family val="2"/>
            <charset val="186"/>
          </rPr>
          <t xml:space="preserve">P6, Klaipėdos miesto ekonominės plėtros strategija ir įgyvendinimo veiksmų planas iki 2030 metų, 3.1.5. </t>
        </r>
        <r>
          <rPr>
            <sz val="9"/>
            <color indexed="81"/>
            <rFont val="Tahoma"/>
            <family val="2"/>
            <charset val="186"/>
          </rPr>
          <t xml:space="preserve">"Intencyvinti linijinį centrą Taikos pr. ašyje" </t>
        </r>
      </text>
    </comment>
    <comment ref="F135" authorId="0" shapeId="0">
      <text>
        <r>
          <rPr>
            <sz val="9"/>
            <color indexed="81"/>
            <rFont val="Tahoma"/>
            <family val="2"/>
            <charset val="186"/>
          </rPr>
          <t xml:space="preserve">2.4.2.5. KSP priemonė: Atnaujinti gyvenamųjų kvartalų centrines aikštes ir kitas viešąsias erdves, 3.1.1.1. priemonė "Išvystyti senąją turgavietę", Klaipėdos miesto ekonominės plėtros strategija ir įgyvendinimo veiksmų planas iki 2030 metų </t>
        </r>
      </text>
    </comment>
    <comment ref="F138"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42"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46"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54" authorId="0" shapeId="0">
      <text>
        <r>
          <rPr>
            <b/>
            <sz val="9"/>
            <color indexed="81"/>
            <rFont val="Tahoma"/>
            <family val="2"/>
            <charset val="186"/>
          </rPr>
          <t>2.4.1.2</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K171" authorId="0" shapeId="0">
      <text>
        <r>
          <rPr>
            <sz val="9"/>
            <color indexed="81"/>
            <rFont val="Tahoma"/>
            <family val="2"/>
            <charset val="186"/>
          </rPr>
          <t>parengtas techninis projekas 2018 m.</t>
        </r>
      </text>
    </comment>
    <comment ref="K172" authorId="0" shapeId="0">
      <text>
        <r>
          <rPr>
            <sz val="9"/>
            <color indexed="81"/>
            <rFont val="Tahoma"/>
            <family val="2"/>
            <charset val="186"/>
          </rPr>
          <t>parengtas techninis projekas 2018 m.</t>
        </r>
      </text>
    </comment>
    <comment ref="E177" authorId="0" shapeId="0">
      <text>
        <r>
          <rPr>
            <b/>
            <sz val="9"/>
            <color indexed="81"/>
            <rFont val="Tahoma"/>
            <family val="2"/>
            <charset val="186"/>
          </rPr>
          <t>Panaudotos lėšos:</t>
        </r>
        <r>
          <rPr>
            <sz val="9"/>
            <color indexed="81"/>
            <rFont val="Tahoma"/>
            <family val="2"/>
            <charset val="186"/>
          </rPr>
          <t xml:space="preserve">
2016 m. panaudota 102.200,97 Eur SB ;
2017 m. panaudota 398.962,26 Eur SB ir 41.418,00 Eur KT lėšų;
2018 m. planuojama panaudoti visa sumą 1.408.500,00 Eur SB
</t>
        </r>
        <r>
          <rPr>
            <b/>
            <sz val="9"/>
            <color indexed="81"/>
            <rFont val="Tahoma"/>
            <family val="2"/>
            <charset val="186"/>
          </rPr>
          <t>Namų valdos:</t>
        </r>
        <r>
          <rPr>
            <sz val="9"/>
            <color indexed="81"/>
            <rFont val="Tahoma"/>
            <family val="2"/>
            <charset val="186"/>
          </rPr>
          <t xml:space="preserve">
1.  UAB „Pempininkų valda“, 2. UAB „Laukininkų valda“, 3. UAB „Žardės būstas“, 4. UAB „Vingio būstas“, 5.  UAB „Jūros būstas“, 6. UAB „Vėtrungės būstas“, 7. UAB „Danės būstas“, 8. UAB „Vitės valdos“, 9. UAB „Paslaugos būstui“, 10. UAB „Debreceno valdos“</t>
        </r>
      </text>
    </comment>
    <comment ref="L181" authorId="0" shapeId="0">
      <text>
        <r>
          <rPr>
            <sz val="9"/>
            <color indexed="81"/>
            <rFont val="Tahoma"/>
            <family val="2"/>
            <charset val="186"/>
          </rPr>
          <t xml:space="preserve">neįvykdyti darbai 2018 m. -182 vnt., 2019 m. -390 vnt.
</t>
        </r>
      </text>
    </comment>
    <comment ref="L205" authorId="0" shapeId="0">
      <text>
        <r>
          <rPr>
            <sz val="9"/>
            <color indexed="81"/>
            <rFont val="Tahoma"/>
            <family val="2"/>
            <charset val="186"/>
          </rPr>
          <t>2019 m. planuojama rekonstruoti lietaus nuotekų tinklus Kauno g. 31, 33, 35, Malūnininkų g. 1 ir Taikos pr. 4A–5 paviršinių nuotekų kolektorius, taip pat planuojama tvarkyti KLASKO teritorijoje esantį kolektorių, kuris priklauso Klaipėdos miesto savivaldybei, sugriuvus kolektoriui ar didelio lietaus metu, galimas teritorijų apsėmimas šalia Janonio g. ir N. Uosto g.</t>
        </r>
      </text>
    </comment>
    <comment ref="L206" authorId="0" shapeId="0">
      <text>
        <r>
          <rPr>
            <b/>
            <sz val="9"/>
            <color indexed="81"/>
            <rFont val="Tahoma"/>
            <family val="2"/>
            <charset val="186"/>
          </rPr>
          <t xml:space="preserve">neįvykdyti darbai 2018 m. </t>
        </r>
      </text>
    </comment>
    <comment ref="E208" authorId="0" shapeId="0">
      <text>
        <r>
          <rPr>
            <b/>
            <sz val="9"/>
            <color indexed="81"/>
            <rFont val="Tahoma"/>
            <family val="2"/>
            <charset val="186"/>
          </rPr>
          <t>2016-09-23 STR3-12,</t>
        </r>
        <r>
          <rPr>
            <sz val="9"/>
            <color indexed="81"/>
            <rFont val="Tahoma"/>
            <family val="2"/>
            <charset val="186"/>
          </rPr>
          <t xml:space="preserve"> 2016 m. parengta teritorijos išvystymo galimybių studija. Projektas apima gatvių nutiesimą, vandentiekį, nuotekas, šilumos tinklus, apšvietimą, elektros tinklus, dujas. </t>
        </r>
      </text>
    </comment>
    <comment ref="E211" authorId="0" shapeId="0">
      <text>
        <r>
          <rPr>
            <sz val="9"/>
            <color indexed="81"/>
            <rFont val="Tahoma"/>
            <family val="2"/>
            <charset val="186"/>
          </rPr>
          <t>2017 m.  ties vieta (Baltijos pr. 109) statybos darbų atlikimo eigoje papildomai buvo nuspręsta remontuoti esamą pėsčiųjų taką, kad būtų sklandesnis sujungimas su esamais prie daugiabučių namų takais.</t>
        </r>
        <r>
          <rPr>
            <b/>
            <sz val="9"/>
            <color indexed="81"/>
            <rFont val="Tahoma"/>
            <family val="2"/>
            <charset val="186"/>
          </rPr>
          <t xml:space="preserve"> Šalia įrengiamo tako esama asfaltuota kelio danga nebuvo tvarkoma, taip pat ir lietaus surinkimo sistema</t>
        </r>
        <r>
          <rPr>
            <sz val="9"/>
            <color indexed="81"/>
            <rFont val="Tahoma"/>
            <family val="2"/>
            <charset val="186"/>
          </rPr>
          <t>. Įrengus papildomą pėsčiųjų tako atkarpą, atsirado problema dėl kelio apsėmimo, nes nebenuteka lietaus vanduo. Gautas AB „Klaipėdos vanduo“ prašymas, kad šioje atkarpoje būtina įrengti lietaus nuotekų tinklus (ilgis ~60 m., reikia įrengti laiptuotas surinkimo groteles (2 vnt.) ir gelžbetoninius šulinėlius.</t>
        </r>
      </text>
    </comment>
    <comment ref="J223" authorId="0" shapeId="0">
      <text>
        <r>
          <rPr>
            <b/>
            <sz val="9"/>
            <color indexed="81"/>
            <rFont val="Tahoma"/>
            <family val="2"/>
            <charset val="186"/>
          </rPr>
          <t xml:space="preserve">11031,4
</t>
        </r>
        <r>
          <rPr>
            <sz val="9"/>
            <color indexed="81"/>
            <rFont val="Tahoma"/>
            <family val="2"/>
            <charset val="186"/>
          </rPr>
          <t xml:space="preserve">
</t>
        </r>
      </text>
    </comment>
  </commentList>
</comments>
</file>

<file path=xl/sharedStrings.xml><?xml version="1.0" encoding="utf-8"?>
<sst xmlns="http://schemas.openxmlformats.org/spreadsheetml/2006/main" count="521" uniqueCount="280">
  <si>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</si>
  <si>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</si>
  <si>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</si>
  <si>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</si>
  <si>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</si>
  <si>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</si>
  <si>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</si>
  <si>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</si>
  <si>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</si>
  <si>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</si>
  <si>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</si>
  <si>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</si>
  <si>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</si>
  <si>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</si>
  <si>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</si>
  <si>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</si>
  <si>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</si>
  <si>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Veiklos plano tikslo kodas</t>
  </si>
  <si>
    <r>
      <t xml:space="preserve">Savivaldybės biudžeto lėšos </t>
    </r>
    <r>
      <rPr>
        <b/>
        <sz val="10"/>
        <rFont val="Times New Roman"/>
        <family val="1"/>
        <charset val="186"/>
      </rPr>
      <t>SB</t>
    </r>
  </si>
  <si>
    <r>
      <t xml:space="preserve">Specialiosios programos lėšos (pajamos už atsitiktines paslaugas) </t>
    </r>
    <r>
      <rPr>
        <b/>
        <sz val="10"/>
        <rFont val="Times New Roman"/>
        <family val="1"/>
        <charset val="186"/>
      </rPr>
      <t>SB(SP)</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</si>
  <si>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</si>
  <si>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</si>
  <si>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</si>
  <si>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</si>
  <si>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</si>
  <si>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MIESTO INFRASTRUKTŪROS OBJEKTŲ PRIEŽIŪROS IR MODERNIZAVIMO PROGRAMOS (NR. 07)</t>
  </si>
  <si>
    <t>03</t>
  </si>
  <si>
    <t>6</t>
  </si>
  <si>
    <t>06</t>
  </si>
  <si>
    <t>08</t>
  </si>
  <si>
    <t>Fontanų priežiūra, remontas ir atnaujinimas</t>
  </si>
  <si>
    <t>Miesto viešų teritorijų inventoriaus priežiūra, įrengimas ir įsigijimas</t>
  </si>
  <si>
    <t>Prižiūrima fontanų, vnt.</t>
  </si>
  <si>
    <t>Įsigyta šiukšliadėžių, vnt.</t>
  </si>
  <si>
    <t>04</t>
  </si>
  <si>
    <t>05</t>
  </si>
  <si>
    <t>07</t>
  </si>
  <si>
    <t>Miesto viešųjų tualetų remontas, priežiūra ir nuoma</t>
  </si>
  <si>
    <t>Nugriauta statinių, vnt.</t>
  </si>
  <si>
    <t>Prižiūrima viešųjų tualetų, vnt.</t>
  </si>
  <si>
    <t>SB(SP)</t>
  </si>
  <si>
    <t>Siekti, kad miesto viešosios erdvės būtų tvarkingos, jaukios ir saugios</t>
  </si>
  <si>
    <t>Užtikrinti laidojimo paslaugų teikimą, miesto kapinių priežiūrą ir poreikius atitinkantį laidojimo vietų skaičių</t>
  </si>
  <si>
    <t>Eksploatuoti, remontuoti ir plėtoti inžinerinio aprūpinimo sistemas</t>
  </si>
  <si>
    <t>Įrengta kapaviečių ženklų, vnt.</t>
  </si>
  <si>
    <t>07 Miesto infrastruktūros objektų priežiūros ir modernizavimo programa</t>
  </si>
  <si>
    <t>5</t>
  </si>
  <si>
    <t>I</t>
  </si>
  <si>
    <t>ES</t>
  </si>
  <si>
    <t>1</t>
  </si>
  <si>
    <t>Suvartota el. energijos, tūkst. MWh</t>
  </si>
  <si>
    <t>Švaros ir tvarkos užtikrinimas bendro naudojimo teritorijose:</t>
  </si>
  <si>
    <t>Miesto paplūdimių priežiūros organizavimas:</t>
  </si>
  <si>
    <t>Miesto viešųjų erdvių ir gatvių apšvietimo užtikrinimas:</t>
  </si>
  <si>
    <t xml:space="preserve">Iš viso  programai: </t>
  </si>
  <si>
    <t xml:space="preserve">Statinių, keliančių pavojų gyvybei ir sveikatai, griovimas </t>
  </si>
  <si>
    <t>SB(L)</t>
  </si>
  <si>
    <r>
      <t xml:space="preserve">Programų lėšų likučių laikinai laisvos lėšos </t>
    </r>
    <r>
      <rPr>
        <b/>
        <sz val="10"/>
        <rFont val="Times New Roman"/>
        <family val="1"/>
        <charset val="186"/>
      </rPr>
      <t>SB(L)</t>
    </r>
  </si>
  <si>
    <t>Strateginis tikslas 02. Kurti mieste patrauklią, švarią ir saugią gyvenamąją aplinką</t>
  </si>
  <si>
    <t>Teikti miesto gyventojams kokybiškas komunalines ir viešųjų erdvių priežiūros paslaugas</t>
  </si>
  <si>
    <t>Pirties paslaugų teikimas Smiltynės paplūdimyje</t>
  </si>
  <si>
    <t>09</t>
  </si>
  <si>
    <t>P2.4.1.2</t>
  </si>
  <si>
    <t>P2.4.2.8</t>
  </si>
  <si>
    <r>
      <t xml:space="preserve">Vietinių rinkliavų lėšos </t>
    </r>
    <r>
      <rPr>
        <b/>
        <sz val="10"/>
        <rFont val="Times New Roman"/>
        <family val="1"/>
        <charset val="186"/>
      </rPr>
      <t>SB(VR)</t>
    </r>
  </si>
  <si>
    <t>P2</t>
  </si>
  <si>
    <t>Savivaldybei priskirtų teritorijų sanitarinis valymas, parkų, skverų, žaliųjų plotų želdinimas ir aplinkotvarka</t>
  </si>
  <si>
    <t>Nuomojama kilnojamųjų tualetų švenčių metu, vnt.</t>
  </si>
  <si>
    <t>Eksploatuojama šviestuvų, tūkst. vnt.</t>
  </si>
  <si>
    <t>Papriemonės kodas</t>
  </si>
  <si>
    <t>Vykdytojas (skyrius / asmuo)</t>
  </si>
  <si>
    <t xml:space="preserve">MŪD Miesto tvarkymo skyrius </t>
  </si>
  <si>
    <t>MŪD Miesto tvarkymo skyrius</t>
  </si>
  <si>
    <t>Viešosios tvarkos skyrius</t>
  </si>
  <si>
    <t>IED Projektų skyrius</t>
  </si>
  <si>
    <t xml:space="preserve">IED Projektų skyrius  </t>
  </si>
  <si>
    <t>MŪD Miesto tvarkymo  sk.</t>
  </si>
  <si>
    <t>MŪD Kapinių priežiūros skyrius</t>
  </si>
  <si>
    <t xml:space="preserve">MŪD BĮ "Klaipėdos paplūdimiai" </t>
  </si>
  <si>
    <t>Laidojimo paslaugų teikimas ir kapinių priežiūros organizavimas:</t>
  </si>
  <si>
    <t>Įsigyta suoliukų, vnt.</t>
  </si>
  <si>
    <t>Prižiūrima gertuvių Poilsio parke, vnt.</t>
  </si>
  <si>
    <t xml:space="preserve">Palaidota mirusiųjų, skaičius </t>
  </si>
  <si>
    <t>BĮ „Klaipėdos paplūdimiai“ veiklos organizavimas</t>
  </si>
  <si>
    <t>SB(SPL)</t>
  </si>
  <si>
    <t xml:space="preserve">Savivaldybės biudžetas, iš jo: </t>
  </si>
  <si>
    <r>
      <t xml:space="preserve">Pajamų įmokų už patalpų nuomą likutis </t>
    </r>
    <r>
      <rPr>
        <b/>
        <sz val="10"/>
        <rFont val="Times New Roman"/>
        <family val="1"/>
        <charset val="186"/>
      </rPr>
      <t>SB(SPL)</t>
    </r>
  </si>
  <si>
    <r>
      <t xml:space="preserve">Vietinių rinkliavų lėšų likutis </t>
    </r>
    <r>
      <rPr>
        <b/>
        <sz val="10"/>
        <rFont val="Times New Roman"/>
        <family val="1"/>
        <charset val="186"/>
      </rPr>
      <t>SB(VRL)</t>
    </r>
  </si>
  <si>
    <r>
      <t xml:space="preserve">Valstybės biudžeto specialiosios tikslinės dotacijos lėšos </t>
    </r>
    <r>
      <rPr>
        <b/>
        <sz val="10"/>
        <rFont val="Times New Roman"/>
        <family val="1"/>
        <charset val="186"/>
      </rPr>
      <t>SB(VB)</t>
    </r>
  </si>
  <si>
    <t>Miesto aikščių, skverų ir kitų bendro naudojimo teritorijų atnaujinimas ir priežiūra:</t>
  </si>
  <si>
    <t>Parengtas techninis projektas, vnt.</t>
  </si>
  <si>
    <t>P2.4.2.2</t>
  </si>
  <si>
    <t>P2.4.2.3</t>
  </si>
  <si>
    <t>MŪD  Miesto tvarkymo skyrius</t>
  </si>
  <si>
    <t xml:space="preserve">Daugiabučių gyvenamųjų namų kvartalų priežiūros vykdymas: </t>
  </si>
  <si>
    <t>Gatvių ir viešųjų erdvių apšvietimo organizavimo funkcijos įgyvendinimas</t>
  </si>
  <si>
    <t>Suženklinta automobilių stovėjimo aikštelių (prie kapinių), vnt.</t>
  </si>
  <si>
    <t>Atstatyta vandens kolonėlių Joniškės ir Lėbartų kapinėse, vnt.</t>
  </si>
  <si>
    <t>I, P2.4.2.4</t>
  </si>
  <si>
    <t>tūkst. Eur</t>
  </si>
  <si>
    <t xml:space="preserve">Įsigyta gėlinių, vnt. </t>
  </si>
  <si>
    <t xml:space="preserve">Prižiūrima kapinių  (įskaitant senąsias kapinaites), vnt. </t>
  </si>
  <si>
    <t xml:space="preserve"> TIKSLŲ, UŽDAVINIŲ, PRIEMONIŲ, PRIEMONIŲ IŠLAIDŲ IR PRODUKTO KRITERIJŲ DETALI SUVESTINĖ</t>
  </si>
  <si>
    <r>
      <t>Gėlynų atnaujinimas ir įrengimas</t>
    </r>
    <r>
      <rPr>
        <i/>
        <sz val="10"/>
        <rFont val="Times New Roman"/>
        <family val="1"/>
        <charset val="186"/>
      </rPr>
      <t xml:space="preserve"> </t>
    </r>
  </si>
  <si>
    <t>P2.3.2.5</t>
  </si>
  <si>
    <t>2019-ieji metai</t>
  </si>
  <si>
    <t>Vingio mikrorajono aikštės atnaujinimas</t>
  </si>
  <si>
    <t>500</t>
  </si>
  <si>
    <t xml:space="preserve">Įsigyta mobilių gelbėjimo stočių, vnt. </t>
  </si>
  <si>
    <t>Mėlynosios vėliavos programos koordinavimo paslaugų įsigijimas</t>
  </si>
  <si>
    <t>Beglobių gyvūnų gerovės ir apsaugos priemonių įgyvendinimas (gyvūnų gaudymas, surinkimas, sterilizacija, karantinavimas, eutanazija ir kt.)</t>
  </si>
  <si>
    <t>Atlikta aikštės atnaujinimo darbų. Užbaigtumas, proc.</t>
  </si>
  <si>
    <t>Atlikta aikštės sutvarkymo darbų. Užbaigtumas, proc.</t>
  </si>
  <si>
    <t>Prižiūrima konteinerinių tualetų, vnt.</t>
  </si>
  <si>
    <t>Nuolatinių darbuotojų skaičius</t>
  </si>
  <si>
    <t>Sezoninių darbuotojų skaičius</t>
  </si>
  <si>
    <t>Eksploatuojama kamerų, vnt.</t>
  </si>
  <si>
    <t xml:space="preserve">Atlikta aikštės sutvarkymo darbų. Užbaigtumas, proc. </t>
  </si>
  <si>
    <t xml:space="preserve">Atlikta krantinių ir prieigų sutvarkymo darbų. Užbaigtumas, proc. </t>
  </si>
  <si>
    <t xml:space="preserve">Atlikta pėsčiųjų tako sutvarkymo darbų. Užbaigtumas, proc. </t>
  </si>
  <si>
    <t xml:space="preserve">Išvežta mirusiųjų iš įvykio vietos,  skaičius </t>
  </si>
  <si>
    <t xml:space="preserve">Mirusiųjų palaikų laikinas laikymas (saugojimas), skaičius </t>
  </si>
  <si>
    <t xml:space="preserve">47,4 ha Medelyno gyvenamojo rajono infrastruktūros išvystymas. I etapas
</t>
  </si>
  <si>
    <t>Skvero Bokštų gatvėje sutvarkymas</t>
  </si>
  <si>
    <t>Interaktyvios tikslinės teritorijos ir susietų teritorijų ribų žemėlapio aplikacijos sukūrimas</t>
  </si>
  <si>
    <t xml:space="preserve">Parengta žemėlapio aplikacija,  skirta 2014–2020 m. integruotų investicijų programos projektų viešinimui, vnt. </t>
  </si>
  <si>
    <t>90</t>
  </si>
  <si>
    <t>Aikštės prie Santuokų rūmų atnaujinimas</t>
  </si>
  <si>
    <r>
      <t xml:space="preserve">Klaipėdos valstybinio jūrų uosto direkcijos lėšos </t>
    </r>
    <r>
      <rPr>
        <b/>
        <sz val="10"/>
        <rFont val="Times New Roman"/>
        <family val="1"/>
        <charset val="186"/>
      </rPr>
      <t>KVJUD</t>
    </r>
  </si>
  <si>
    <t>Skvero tarp Puodžių g. ir Bokštų g., skirto Vydūno paminklui įrengti, sutvarkymas</t>
  </si>
  <si>
    <t>Užtikrinti švarą ir tvarką daugiabučių gyvenamųjų namų kvartaluose, skatinti gyventojus renovuoti, prižiūrėti ir saugoti savo turtą</t>
  </si>
  <si>
    <t>Pastatyta skulptūra, vnt.</t>
  </si>
  <si>
    <t>I, P3.2.1.7</t>
  </si>
  <si>
    <t>Prižiūrima stacionarių tualetų, vnt.</t>
  </si>
  <si>
    <t>Želdinių tvarkymas;</t>
  </si>
  <si>
    <t xml:space="preserve">Daugiabučių namų savininkų bendrijų (DNSB) pirmininkų mokymų organizavimas </t>
  </si>
  <si>
    <t xml:space="preserve">Paimta, sugauta gyvūnų, vnt. </t>
  </si>
  <si>
    <t>Atlikta beglobių kačių sterilizacijų, vnt.</t>
  </si>
  <si>
    <t>Klaipėdos miesto integruotos teritorijos vystymo programos projektų įgyvendinimas:</t>
  </si>
  <si>
    <t>Prižiūrima informacinės sistemos objektų (nuorodų, stendų), vnt.</t>
  </si>
  <si>
    <t>Remontuota suoliukų, vnt.</t>
  </si>
  <si>
    <t>Remontuota šiukšliadėžių, vnt.</t>
  </si>
  <si>
    <t>Akmenos-Danės upės vidaus vandens kelią administruojančių darbuotojų skaičius</t>
  </si>
  <si>
    <t>Įgyvendintas projektas, vnt.</t>
  </si>
  <si>
    <t>Atlikta skvero rekonstravimo darbų. Užbaigtumas, proc.</t>
  </si>
  <si>
    <t>Organizuota mokymų, vnt.</t>
  </si>
  <si>
    <r>
      <t xml:space="preserve">Europos Sąjungos paramos lėšos, kurios įtrauktos į Savivaldybės biudžetą </t>
    </r>
    <r>
      <rPr>
        <b/>
        <sz val="10"/>
        <rFont val="Times New Roman"/>
        <family val="1"/>
        <charset val="186"/>
      </rPr>
      <t>SB(ES)</t>
    </r>
  </si>
  <si>
    <t>Įrengta apšvietimo infrastruktūros kiemuose, tūkst. m.</t>
  </si>
  <si>
    <t xml:space="preserve">Atlikta viešosios erdvės (9075 m²) sutvarkymo darbų. Užbaigtumas, proc. </t>
  </si>
  <si>
    <t>Projekto „Saugus kaimynas – saugus aš“ įgyvendinimas kartu su Klaipėdos apskrities vyriausiuoju policijos komisariatu;</t>
  </si>
  <si>
    <t>Gaisrų prevencijos projekto „Gyvenkime saugiai“ įgyvendinimas kartu su Klaipėdos apskrities priešgaisrine gelbėjimo valdyba;</t>
  </si>
  <si>
    <t xml:space="preserve">Atlikta aikštės ir jos prieigų (8 284 m2) sutvarkymo darbų. Užbaigtumas, proc.  </t>
  </si>
  <si>
    <t xml:space="preserve">Viešosios erdvės prie buvusio „Vaidilos“ kino teatro konversija </t>
  </si>
  <si>
    <t xml:space="preserve">Atgimimo aikštės sutvarkymas, didinant patrauklumą investicijoms, skatinant lankytojų srautus </t>
  </si>
  <si>
    <t>Kompleksinis tikslinės teritorijos daugiabučių namų kiemų tvarkymas</t>
  </si>
  <si>
    <t>Saugios kaimynystės bendruomenėje projektų įgyvendinimas:</t>
  </si>
  <si>
    <t>Sutvarkyta švietimo įstaigų želdinių, vnt.</t>
  </si>
  <si>
    <t>Viešųjų erdvių (šviesoforų, fontanų, tualetų ir kt.) apšvietimo tinklų ir įrangos eksploatacija</t>
  </si>
  <si>
    <t>10</t>
  </si>
  <si>
    <t xml:space="preserve">MŪD Miesto tvarkymo sk. </t>
  </si>
  <si>
    <r>
      <t xml:space="preserve">Kelių priežiūros ir plėtros programos lėšos </t>
    </r>
    <r>
      <rPr>
        <b/>
        <sz val="10"/>
        <rFont val="Times New Roman"/>
        <family val="1"/>
        <charset val="186"/>
      </rPr>
      <t>SB(KPP)</t>
    </r>
  </si>
  <si>
    <t xml:space="preserve">Eksploatuojama informacinė miesto sistema: </t>
  </si>
  <si>
    <t>Įrengta gatvių pavadinimų lentelių ir gatvių krypties nuorodų, vnt.</t>
  </si>
  <si>
    <t>Įsigyta inventoriaus:</t>
  </si>
  <si>
    <t>Atlikta inventoriaus remonto darbų:</t>
  </si>
  <si>
    <t>Įsigyta kalėdinių papuošimų ir eglė:</t>
  </si>
  <si>
    <t>Atlikta vandens maudyklų tyrimų, sk.</t>
  </si>
  <si>
    <t>Suteikta asistento paslauga neįgaliesiems, vnt.</t>
  </si>
  <si>
    <t xml:space="preserve">Prevencinio projekto „Būk pilietiškas, būk saugus“ įgyvendinimas kartu su Klaipėdos apskrities vyriausiuoju policijos komisariatu </t>
  </si>
  <si>
    <t>Prižiūrima stendų paplūdimiuose, vnt.</t>
  </si>
  <si>
    <t>Atlikta kapinių skaitmeninimo (inventorizavimas Joniškės, Lėbartų kapinės) sistemos priežiūros darbų. Užbaigtumas, proc.</t>
  </si>
  <si>
    <t>Įrengta vaikų žaidimų aikštelių viešose erdvėse, vnt.</t>
  </si>
  <si>
    <t>Prižiūrima vaikų žaidimų aikštelių viešose erdvėse, vnt.</t>
  </si>
  <si>
    <t>I. Kanto ir S. Daukanto gatvių sankryžoje esančio skvero sutvarkymas</t>
  </si>
  <si>
    <t>Demontuota antžeminių dalių ir įrengta konteinerinių tualetų su išgriebimo duobėmis buvusių stacionarių tualetų vietose:</t>
  </si>
  <si>
    <t>LRVB</t>
  </si>
  <si>
    <t xml:space="preserve">Kapinių priežiūra (valymas, apsauga, administravimas, elektros energijos pirkimas, vandens įrenginių priežiūra, kvartalinių žymeklių įrengimas, kapinių inventorizavimas, kapaviečių ženklų  įrengimas, dėžių smėliui laikyti atnaujinimas) </t>
  </si>
  <si>
    <t>Atlikta teritorijos išvalymo darbų. Užbaigtumas, proc.</t>
  </si>
  <si>
    <t>Informavimo ir e. paslaugų skyrius</t>
  </si>
  <si>
    <t xml:space="preserve">Danės upės krantinių rekonstrukcija ir prieigų (Danės skveras su fontanais) sutvarkymas  </t>
  </si>
  <si>
    <t>Rekonstruota, nutiesta lietaus nuotekų tinklų, m</t>
  </si>
  <si>
    <t>Klaipėdos miesto paviršinių nuotekų tinklų įrengimas, remontas ir rekonstrukcija</t>
  </si>
  <si>
    <t>Teritorijos Pempininkų tako gale (ties Debreceno g.18) sutvarkymas</t>
  </si>
  <si>
    <t>Įsigytas inventorius:</t>
  </si>
  <si>
    <t xml:space="preserve">MŪD Socialinės infrastruktūros skyriaus </t>
  </si>
  <si>
    <t>Papuošta kalėdinė eglė Atgimimo aikštėje, kartai</t>
  </si>
  <si>
    <t>Savivaldybei priskirtų valyti ir prižiūrėti teritorijų plotas, kv. km</t>
  </si>
  <si>
    <t>Suorganizuota aplinkosauginių renginių paplūdimiuose, vnt.</t>
  </si>
  <si>
    <t xml:space="preserve">Buvusios AB „Klaipėdos energija“ teritorijos dalies  konversija, sudarant sąlygas vystyti komercines, rekreacines veiklas </t>
  </si>
  <si>
    <t>Daugiabučio Vingio g. 35 modernizavimo techninio darbo projekto parengimas</t>
  </si>
  <si>
    <t>Tvarkoma gėlynų ploto, tūkst. m²</t>
  </si>
  <si>
    <t xml:space="preserve">Turgaus aikštės su prieigomis sutvarkymas, pritaikant verslo,  bendruomenės poreikiams </t>
  </si>
  <si>
    <t>100</t>
  </si>
  <si>
    <t>Viešųjų tualetų paslaugų teikimas Melnragės paplūdimyje ir Klaipėdos poilsio parke</t>
  </si>
  <si>
    <t>Įrengta ir atnaujinta automobilių stovėjimo vietų, vnt.</t>
  </si>
  <si>
    <t>Įsigyta želdinių apsauginių tvorelių, m</t>
  </si>
  <si>
    <t>Autonominių belaidžio (Wi-Fi) ryšio stotelių priežiūra, vnt.</t>
  </si>
  <si>
    <t>Nutiesta lietaus nuotekų tinklų, m</t>
  </si>
  <si>
    <t>60</t>
  </si>
  <si>
    <t>P2.4.1.2.</t>
  </si>
  <si>
    <t xml:space="preserve">Laivų nuleidimo prieplaukos ir saugojimo aikštelės sklype šalia Liepų g. tilto įrengimas </t>
  </si>
  <si>
    <t xml:space="preserve">Danės upės slėnio teritorijos  pritaikymas visuomenės ir rekreaciniams poreikiams </t>
  </si>
  <si>
    <t>Parengtas naujų gertuvių įrengimo prjektas, vnt.</t>
  </si>
  <si>
    <t>30</t>
  </si>
  <si>
    <t>Įsigyta šachmatų figūrų, vnt.</t>
  </si>
  <si>
    <t>Įsigyta šunų ekskrementų šiukšliadėžių, vnt.</t>
  </si>
  <si>
    <t>20</t>
  </si>
  <si>
    <t>Atlikti šlaitų stabilizavimo darbai Šiaurės pr. Užbaigtumas, proc.</t>
  </si>
  <si>
    <t>660</t>
  </si>
  <si>
    <t>Įsigyta naro kostiumų, vnt.</t>
  </si>
  <si>
    <t>Įrengta buitinių nuotekų valymo sistema. Užbaigtumas proc.</t>
  </si>
  <si>
    <t>Įsigyta gelbėjimo lenta, vnt.</t>
  </si>
  <si>
    <t>Įsigyta krovininis keturratis motociklas, vnt.</t>
  </si>
  <si>
    <t>Praėjime take nuo dviračių tako iki Debreceno g. 52 namo;</t>
  </si>
  <si>
    <t>Aukštosios g. ruože nuo Daržų g. iki Turgaus a.;</t>
  </si>
  <si>
    <t>Atlikta įrengimo darbų. Užbaigtumas, proc.</t>
  </si>
  <si>
    <t>Suremontuota takų Joniškės ir Lėbartų kapinėse, tūkst. kv. m</t>
  </si>
  <si>
    <t>Įrengta lietaus nuotekų sistema Joniškės kapinėse. Užbaigtumas, proc.</t>
  </si>
  <si>
    <t>Suremontuotas viešasis tualetas Lėbartų kapinėse. Užbaigtumas, proc.</t>
  </si>
  <si>
    <t>Valdų, kuriose tvarkomi želdiniai, skaičius</t>
  </si>
  <si>
    <t>Techninio darbo projekto koregavimas, vnt.</t>
  </si>
  <si>
    <t>Projekto administravimas, vnt.</t>
  </si>
  <si>
    <t>Pašalinta netinkamų naudoti įrenginių, vnt.</t>
  </si>
  <si>
    <t>Parengta projektų, vnt.</t>
  </si>
  <si>
    <t>Atnaujinta (pagerinta) sporto aikštelių daugiabučių namų kiemuose ar viešosiose miesto erdvėse, vnt.</t>
  </si>
  <si>
    <t>Sudarytas Danės upės vietinės reikšmės vidaus vandenų keliui locmano žemėlapis vnt.</t>
  </si>
  <si>
    <t>Oro linijų keitimas į kabelines Pievų Tako g.;</t>
  </si>
  <si>
    <t>Parengta techninių projektų, vnt.</t>
  </si>
  <si>
    <t>Projekto „Tu esi svarbus“ įgyvendinimas kartu su Klaipėdos apskrities vyriausiuoju policijos komisariatu</t>
  </si>
  <si>
    <t>Apšvietimo projektavimas ir įrengimas</t>
  </si>
  <si>
    <t>Daugiabučių namų kiemų infrastruktūros gerinimo priemonių plano įgyvendinimas</t>
  </si>
  <si>
    <t>SB(VB)</t>
  </si>
  <si>
    <t>SB(ES)</t>
  </si>
  <si>
    <t>IED   Statybos ir infrastruktūros plėtros sk.</t>
  </si>
  <si>
    <t>Šlaitų stabilizavimo darbų Šiaurės prospekte atlikimas</t>
  </si>
  <si>
    <t>Interneto prieigų viešosiose vietose belaidžio ryšio (Wi-Fi) paslaugos teikimas</t>
  </si>
  <si>
    <t xml:space="preserve">Suteikta  belaidžio ryšio (Wi-Fi) paslauga Kruizinių laivų terminale ir Teatro aikštėje, vnt. </t>
  </si>
  <si>
    <t>Retransliuojamo vaizdo stebėjimo kamerų viešose vietose eksploatacija</t>
  </si>
  <si>
    <t xml:space="preserve">Prevencinio projekto„Saugus eismas – saugus Tu“ įgyvendinimas kartu su Klaipėdos apskrities vyriausiuoju policijos komisariatu </t>
  </si>
  <si>
    <t xml:space="preserve">Prevencinio projekto „Saugi Klaipėda“ įgyvendinimas kartu su Klaipėdos apskrities vyriausiuoju policijos komisariatu </t>
  </si>
  <si>
    <t>MŪD Aplinkoks kokybės sk.</t>
  </si>
  <si>
    <t>Įgyvendintas priemonių 2019–2021 metų planas. Užbaigtumas, proc.</t>
  </si>
  <si>
    <t xml:space="preserve">Prižiūrima tūrinių ir kitų gėlinių, vnt. </t>
  </si>
  <si>
    <t>45</t>
  </si>
  <si>
    <t>Viešųjų erdvių, gatvių ir kiemų apšvietimo įrengimas:</t>
  </si>
  <si>
    <t>P6</t>
  </si>
  <si>
    <r>
      <t xml:space="preserve">P2.4.2.2, </t>
    </r>
    <r>
      <rPr>
        <b/>
        <sz val="8"/>
        <rFont val="Times New Roman"/>
        <family val="1"/>
        <charset val="186"/>
      </rPr>
      <t>P6</t>
    </r>
  </si>
  <si>
    <t>Automobilių stovėjimo aikštelių projektavimas, įrengimas ir atnaujinimas</t>
  </si>
  <si>
    <r>
      <t xml:space="preserve">P2.4.2.5, </t>
    </r>
    <r>
      <rPr>
        <b/>
        <sz val="8"/>
        <rFont val="Times New Roman"/>
        <family val="1"/>
        <charset val="186"/>
      </rPr>
      <t>P6</t>
    </r>
  </si>
  <si>
    <t>(rangos darbų pradžia 2022 m.)</t>
  </si>
  <si>
    <t xml:space="preserve">Privažiuojamojo kelio ties Baltijos pr. 109 lietaus nuotekų tinklų statyba
</t>
  </si>
  <si>
    <t>Parengta atraminių apsauginių įėjimo į paplūdimius sienučių techninių projektų, vnt.</t>
  </si>
  <si>
    <t>Atlikta tako atnaujinimo darbų (darbų pradžia 2022 m.). Užbaigtumas, proc.</t>
  </si>
  <si>
    <t xml:space="preserve">Pėsčiųjų tako sutvarkymas palei Taikos pr. nuo Sausio 15-osios iki Kauno g., paverčiant viešąja erdve, pritaikyta gyventojams bei smulkiajam ir vidutiniam verslui  </t>
  </si>
  <si>
    <t xml:space="preserve">Vaikų žaidimo aikštelių įrengimo ir atnaujinimo programos įgyvendinimas </t>
  </si>
  <si>
    <t>Pakabinta ir eksploatuojama papuošimo elementų, vnt.</t>
  </si>
  <si>
    <t>Pakabinta ir eksploatuojama šviesos elementų (LED girliandų) fasadams ir medžiams puošti, tūkst. m</t>
  </si>
  <si>
    <t>Klaipėdos miesto paplūdimių sutvarkymo priemonių plano įgyvendinimas</t>
  </si>
  <si>
    <t>Atlikta fontano „Laivelis“ skvere prie „Meridiano“ atnaujinimo darbų.  Užbaigtumas, proc.</t>
  </si>
  <si>
    <t>planas</t>
  </si>
  <si>
    <t xml:space="preserve">PATVIRTINTA
Klaipėdos miesto savivaldybės administracijos direktoriaus </t>
  </si>
  <si>
    <r>
      <t>2019 M. KLAIPĖDOS MIESTO SAVIVALDYBĖS ADMINISTRACIJOS</t>
    </r>
    <r>
      <rPr>
        <b/>
        <sz val="11"/>
        <rFont val="Times New Roman"/>
        <family val="1"/>
        <charset val="186"/>
      </rPr>
      <t xml:space="preserve">          </t>
    </r>
  </si>
  <si>
    <t>Smiltynės g. 33 (Naujoji perkėla).</t>
  </si>
  <si>
    <t>Oto g.</t>
  </si>
  <si>
    <t>Pasirasirašyta sutartis dėl dalyvavimo Mėlynosios vėliavos programoje I Smiltynės ir II Melnragės paplūdimiuose, vnt.</t>
  </si>
  <si>
    <t>II  Melnragės gelbėjimo stotyje esančios kavinės nuoma</t>
  </si>
  <si>
    <t xml:space="preserve">                                                                 _____________________________________________</t>
  </si>
  <si>
    <t xml:space="preserve">2019 m. kovo 4 d. įsakymu Nr. AD1-399     </t>
  </si>
  <si>
    <t>Įrengta vaikų žaidimų aikštelių (Pempininkų ir Debreceno aikščių prieigose), vnt.</t>
  </si>
  <si>
    <t>P.2.4.2.2.</t>
  </si>
  <si>
    <t>Įsigyta ir įrengta apsauginė tvorelė, vnt.</t>
  </si>
  <si>
    <t>Parengtas inžinerinių tinklų, reikalingų Kruizinių laivų terminale tualetui eksploatuoti, techninis projektas, vnt.</t>
  </si>
  <si>
    <t>Atnaujintas vaizdo stebėjimo punktas, vnt.</t>
  </si>
  <si>
    <t xml:space="preserve">Atlikta daugiabučių namų kiemų sutvarkymo (143403 m2) darbų. Užbaigtumas, proc. </t>
  </si>
  <si>
    <t>Prevencinio projekto „Mažinkime triukšmą mieste“ įgyvendinimas kartu su Klaipėdos apskrities vyriausiuoju policijos komisariatu</t>
  </si>
  <si>
    <t>2019-ųjų metų asignavimų planas*</t>
  </si>
  <si>
    <t xml:space="preserve">* Pagal Klaipėdos miesto savivaldybės tarybos 2019-07-25 sprendimą T2-248
</t>
  </si>
  <si>
    <t>Įrengtas konteinerinis tualetas prie moterų paplūdimio I Melnragėje, Kopų g. 40, vnt.</t>
  </si>
  <si>
    <t>Mirusių (žuvusių) žmonių palaikų pervežimas iš įvykio vietų, neatpažintų, vienišų ir mirusių, kuriuos artimieji atsisako laidoti, žmonių palaikų laikinas laikymas (saugojimas), palaidojimas Savivaldybės lėšomis</t>
  </si>
  <si>
    <t xml:space="preserve">(Klaipėdos miesto savivaldybės administracijos direktoriaus                                     2019 m...................... d. įsakymo Nr. ................ redakcija)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</si>
</sst>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409]General"/>
  </numFmts>
  <fonts count="28"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sz val="9"/>
      <name val="Times New Roman"/>
      <family val="1"/>
      <charset val="186"/>
    </font>
    <font>
      <sz val="9"/>
      <color indexed="81"/>
      <name val="Tahoma"/>
      <family val="2"/>
      <charset val="186"/>
    </font>
    <font>
      <sz val="10"/>
      <name val="Times New Roman"/>
      <family val="1"/>
    </font>
    <font>
      <b/>
      <sz val="9"/>
      <name val="Times New Roman"/>
      <family val="1"/>
      <charset val="186"/>
    </font>
    <font>
      <b/>
      <sz val="10"/>
      <name val="Times New Roman"/>
      <family val="1"/>
      <charset val="204"/>
    </font>
    <font>
      <sz val="10"/>
      <name val="Times New Roman"/>
      <family val="1"/>
      <charset val="204"/>
    </font>
    <font>
      <b/>
      <sz val="10"/>
      <name val="Times New Roman"/>
      <family val="1"/>
    </font>
    <font>
      <sz val="7"/>
      <name val="Times New Roman"/>
      <family val="1"/>
      <charset val="186"/>
    </font>
    <font>
      <b/>
      <sz val="9"/>
      <color indexed="81"/>
      <name val="Tahoma"/>
      <family val="2"/>
      <charset val="186"/>
    </font>
    <font>
      <b/>
      <sz val="10"/>
      <name val="Arial"/>
      <family val="2"/>
      <charset val="186"/>
    </font>
    <font>
      <i/>
      <sz val="10"/>
      <name val="Times New Roman"/>
      <family val="1"/>
      <charset val="186"/>
    </font>
    <font>
      <sz val="11"/>
      <name val="Times New Roman"/>
      <family val="1"/>
      <charset val="186"/>
    </font>
    <font>
      <b/>
      <sz val="9"/>
      <name val="Arial"/>
      <family val="2"/>
      <charset val="186"/>
    </font>
    <font>
      <u/>
      <sz val="10"/>
      <name val="Times New Roman"/>
      <family val="1"/>
      <charset val="186"/>
    </font>
    <font>
      <b/>
      <sz val="10"/>
      <name val="Cambria"/>
      <family val="1"/>
      <charset val="186"/>
    </font>
    <font>
      <sz val="10"/>
      <name val="Cambria"/>
      <family val="1"/>
      <charset val="186"/>
    </font>
    <font>
      <sz val="11"/>
      <color rgb="FF000000"/>
      <name val="Calibri"/>
      <family val="2"/>
      <charset val="186"/>
    </font>
    <font>
      <b/>
      <sz val="11"/>
      <name val="Times New Roman"/>
      <family val="1"/>
      <charset val="186"/>
    </font>
    <font>
      <sz val="11"/>
      <name val="Arial"/>
      <family val="2"/>
      <charset val="186"/>
    </font>
  </fonts>
  <fills count="14">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3" tint="0.79998168889431442"/>
        <bgColor indexed="64"/>
      </patternFill>
    </fill>
    <fill>
      <patternFill patternType="solid">
        <fgColor rgb="FFC5D9F1"/>
        <bgColor indexed="64"/>
      </patternFill>
    </fill>
    <fill>
      <patternFill patternType="solid">
        <fgColor rgb="FFFFFFFF"/>
        <bgColor indexed="64"/>
      </patternFill>
    </fill>
    <fill>
      <patternFill patternType="solid">
        <fgColor theme="0"/>
        <bgColor rgb="FFD9D9D9"/>
      </patternFill>
    </fill>
  </fills>
  <borders count="96">
    <border>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s>
  <cellStyleXfs count="4">
    <xf numFmtId="0" fontId="0" fillId="0" borderId="0"/>
    <xf numFmtId="0" fontId="7" fillId="0" borderId="0"/>
    <xf numFmtId="0" fontId="3" fillId="2" borderId="1" applyBorder="0">
      <alignment horizontal="left" vertical="top" wrapText="1"/>
    </xf>
    <xf numFmtId="166" fontId="25" fillId="0" borderId="0" applyBorder="0" applyProtection="0"/>
  </cellStyleXfs>
  <cellXfs count="752">
    <xf numFmtId="0" fontId="0" fillId="0" borderId="0" xfId="0"/>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3" xfId="0" applyFont="1" applyBorder="1" applyAlignment="1">
      <alignment horizontal="center" vertical="center" textRotation="90"/>
    </xf>
    <xf numFmtId="0" fontId="3" fillId="0" borderId="0" xfId="0" applyFont="1" applyAlignment="1">
      <alignment vertical="top"/>
    </xf>
    <xf numFmtId="49" fontId="5" fillId="3" borderId="4" xfId="0" applyNumberFormat="1" applyFont="1" applyFill="1" applyBorder="1" applyAlignment="1">
      <alignment horizontal="center" vertical="top"/>
    </xf>
    <xf numFmtId="0" fontId="3" fillId="0" borderId="5" xfId="0" applyFont="1" applyFill="1" applyBorder="1" applyAlignment="1">
      <alignment horizontal="center" vertical="top" wrapText="1"/>
    </xf>
    <xf numFmtId="0" fontId="3" fillId="0" borderId="0" xfId="0" applyFont="1" applyFill="1" applyBorder="1" applyAlignment="1">
      <alignment vertical="top"/>
    </xf>
    <xf numFmtId="0" fontId="3" fillId="0" borderId="0" xfId="0" applyFont="1" applyFill="1" applyAlignment="1">
      <alignment vertical="top"/>
    </xf>
    <xf numFmtId="0" fontId="3" fillId="2" borderId="0" xfId="0" applyFont="1" applyFill="1" applyAlignment="1">
      <alignment vertical="top"/>
    </xf>
    <xf numFmtId="0" fontId="7" fillId="0" borderId="0" xfId="0" applyFont="1"/>
    <xf numFmtId="0" fontId="3" fillId="0" borderId="0" xfId="0" applyFont="1" applyAlignment="1">
      <alignment vertical="center"/>
    </xf>
    <xf numFmtId="0" fontId="5" fillId="0" borderId="0" xfId="0" applyFont="1" applyAlignment="1">
      <alignment horizontal="left" vertical="top"/>
    </xf>
    <xf numFmtId="165" fontId="3" fillId="0" borderId="0" xfId="0" applyNumberFormat="1" applyFont="1" applyAlignment="1">
      <alignment vertical="top"/>
    </xf>
    <xf numFmtId="165" fontId="3" fillId="0" borderId="0" xfId="0" applyNumberFormat="1" applyFont="1" applyAlignment="1">
      <alignment horizontal="left" vertical="top"/>
    </xf>
    <xf numFmtId="0" fontId="3" fillId="0" borderId="0" xfId="0" applyNumberFormat="1" applyFont="1" applyFill="1" applyBorder="1" applyAlignment="1">
      <alignment vertical="top" wrapText="1"/>
    </xf>
    <xf numFmtId="164" fontId="3" fillId="0" borderId="0" xfId="0" applyNumberFormat="1" applyFont="1" applyAlignment="1">
      <alignment vertical="top"/>
    </xf>
    <xf numFmtId="0" fontId="3" fillId="0" borderId="0" xfId="0" applyFont="1" applyAlignment="1">
      <alignment horizontal="center" vertical="top"/>
    </xf>
    <xf numFmtId="49" fontId="5" fillId="4" borderId="50" xfId="0" applyNumberFormat="1" applyFont="1" applyFill="1" applyBorder="1" applyAlignment="1">
      <alignment horizontal="center" vertical="top"/>
    </xf>
    <xf numFmtId="0" fontId="3" fillId="0" borderId="21" xfId="0" applyFont="1" applyFill="1" applyBorder="1" applyAlignment="1">
      <alignment horizontal="center" vertical="top" wrapText="1"/>
    </xf>
    <xf numFmtId="0" fontId="5" fillId="8" borderId="56" xfId="0" applyFont="1" applyFill="1" applyBorder="1" applyAlignment="1">
      <alignment horizontal="center" vertical="top"/>
    </xf>
    <xf numFmtId="0" fontId="3" fillId="6" borderId="8" xfId="0" applyFont="1" applyFill="1" applyBorder="1" applyAlignment="1">
      <alignment horizontal="center" vertical="top"/>
    </xf>
    <xf numFmtId="49" fontId="5" fillId="10" borderId="14" xfId="0" applyNumberFormat="1" applyFont="1" applyFill="1" applyBorder="1" applyAlignment="1">
      <alignment horizontal="center" vertical="top" wrapText="1"/>
    </xf>
    <xf numFmtId="49" fontId="5" fillId="10" borderId="37" xfId="0" applyNumberFormat="1" applyFont="1" applyFill="1" applyBorder="1" applyAlignment="1">
      <alignment horizontal="center" vertical="top"/>
    </xf>
    <xf numFmtId="49" fontId="5" fillId="10" borderId="32" xfId="0" applyNumberFormat="1" applyFont="1" applyFill="1" applyBorder="1" applyAlignment="1">
      <alignment horizontal="center" vertical="top"/>
    </xf>
    <xf numFmtId="49" fontId="5" fillId="10" borderId="50" xfId="0" applyNumberFormat="1" applyFont="1" applyFill="1" applyBorder="1" applyAlignment="1">
      <alignment horizontal="center" vertical="top"/>
    </xf>
    <xf numFmtId="49" fontId="5" fillId="10" borderId="54" xfId="0" applyNumberFormat="1" applyFont="1" applyFill="1" applyBorder="1" applyAlignment="1">
      <alignment horizontal="center" vertical="top"/>
    </xf>
    <xf numFmtId="49" fontId="5" fillId="10" borderId="7" xfId="0" applyNumberFormat="1" applyFont="1" applyFill="1" applyBorder="1" applyAlignment="1">
      <alignment horizontal="center" vertical="top" wrapText="1"/>
    </xf>
    <xf numFmtId="0" fontId="3" fillId="6" borderId="70" xfId="0" applyFont="1" applyFill="1" applyBorder="1" applyAlignment="1">
      <alignment horizontal="left" vertical="top" wrapText="1"/>
    </xf>
    <xf numFmtId="49" fontId="5" fillId="6" borderId="53" xfId="0" applyNumberFormat="1" applyFont="1" applyFill="1" applyBorder="1" applyAlignment="1">
      <alignment horizontal="center" vertical="top"/>
    </xf>
    <xf numFmtId="0" fontId="5" fillId="8" borderId="32" xfId="0" applyFont="1" applyFill="1" applyBorder="1" applyAlignment="1">
      <alignment horizontal="center" vertical="top"/>
    </xf>
    <xf numFmtId="0" fontId="3" fillId="0" borderId="8" xfId="0" applyFont="1" applyBorder="1" applyAlignment="1">
      <alignment horizontal="center" vertical="top"/>
    </xf>
    <xf numFmtId="0" fontId="3" fillId="0" borderId="21" xfId="0" applyFont="1" applyBorder="1" applyAlignment="1">
      <alignment horizontal="center" vertical="top"/>
    </xf>
    <xf numFmtId="49" fontId="5" fillId="10" borderId="14" xfId="0" applyNumberFormat="1" applyFont="1" applyFill="1" applyBorder="1" applyAlignment="1">
      <alignment horizontal="center" vertical="top"/>
    </xf>
    <xf numFmtId="49" fontId="5" fillId="3" borderId="2" xfId="0" applyNumberFormat="1" applyFont="1" applyFill="1" applyBorder="1" applyAlignment="1">
      <alignment horizontal="center" vertical="top"/>
    </xf>
    <xf numFmtId="0" fontId="3" fillId="0" borderId="79" xfId="0" applyFont="1" applyFill="1" applyBorder="1" applyAlignment="1">
      <alignment horizontal="left" vertical="top" wrapText="1"/>
    </xf>
    <xf numFmtId="0" fontId="3" fillId="6" borderId="70" xfId="0" applyFont="1" applyFill="1" applyBorder="1" applyAlignment="1">
      <alignment vertical="top" wrapText="1"/>
    </xf>
    <xf numFmtId="0" fontId="3" fillId="0" borderId="79" xfId="0" applyFont="1" applyFill="1" applyBorder="1" applyAlignment="1">
      <alignment vertical="top" wrapText="1"/>
    </xf>
    <xf numFmtId="3" fontId="3" fillId="0" borderId="0" xfId="0" applyNumberFormat="1" applyFont="1" applyAlignment="1">
      <alignment vertical="top"/>
    </xf>
    <xf numFmtId="0" fontId="3" fillId="2" borderId="72" xfId="0" applyFont="1" applyFill="1" applyBorder="1" applyAlignment="1">
      <alignment horizontal="left" vertical="top" wrapText="1"/>
    </xf>
    <xf numFmtId="0" fontId="3" fillId="0" borderId="6" xfId="0" applyFont="1" applyBorder="1" applyAlignment="1">
      <alignment horizontal="center" vertical="center"/>
    </xf>
    <xf numFmtId="49" fontId="5" fillId="2" borderId="46" xfId="0" applyNumberFormat="1" applyFont="1" applyFill="1" applyBorder="1" applyAlignment="1">
      <alignment horizontal="center" vertical="top" wrapText="1"/>
    </xf>
    <xf numFmtId="3" fontId="3" fillId="0" borderId="0" xfId="0" applyNumberFormat="1" applyFont="1" applyBorder="1" applyAlignment="1">
      <alignment vertical="top"/>
    </xf>
    <xf numFmtId="3" fontId="15" fillId="8" borderId="32" xfId="0" applyNumberFormat="1" applyFont="1" applyFill="1" applyBorder="1" applyAlignment="1">
      <alignment horizontal="right" vertical="top"/>
    </xf>
    <xf numFmtId="0" fontId="5" fillId="0" borderId="26" xfId="0" applyFont="1" applyBorder="1" applyAlignment="1">
      <alignment horizontal="center" vertical="center"/>
    </xf>
    <xf numFmtId="0" fontId="5" fillId="6" borderId="17"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21" xfId="0" applyFont="1" applyFill="1" applyBorder="1" applyAlignment="1">
      <alignment horizontal="center" vertical="center"/>
    </xf>
    <xf numFmtId="49" fontId="5" fillId="6" borderId="46" xfId="0" applyNumberFormat="1" applyFont="1" applyFill="1" applyBorder="1" applyAlignment="1">
      <alignment horizontal="center" vertical="center"/>
    </xf>
    <xf numFmtId="0" fontId="3" fillId="6" borderId="5" xfId="0" applyFont="1" applyFill="1" applyBorder="1" applyAlignment="1">
      <alignment horizontal="center" vertical="top"/>
    </xf>
    <xf numFmtId="0" fontId="3" fillId="6" borderId="21" xfId="0" applyFont="1" applyFill="1" applyBorder="1" applyAlignment="1">
      <alignment horizontal="center" vertical="top"/>
    </xf>
    <xf numFmtId="0" fontId="3" fillId="6" borderId="6" xfId="0" applyFont="1" applyFill="1" applyBorder="1" applyAlignment="1">
      <alignment horizontal="center" vertical="top" wrapText="1"/>
    </xf>
    <xf numFmtId="49" fontId="5" fillId="9" borderId="23" xfId="0" applyNumberFormat="1" applyFont="1" applyFill="1" applyBorder="1" applyAlignment="1">
      <alignment horizontal="center" vertical="top"/>
    </xf>
    <xf numFmtId="3" fontId="7" fillId="0" borderId="0" xfId="0" applyNumberFormat="1" applyFont="1" applyFill="1" applyAlignment="1">
      <alignment horizontal="left" vertical="top"/>
    </xf>
    <xf numFmtId="0" fontId="3" fillId="6" borderId="85" xfId="0" applyFont="1" applyFill="1" applyBorder="1" applyAlignment="1">
      <alignment horizontal="center" vertical="top"/>
    </xf>
    <xf numFmtId="0" fontId="3" fillId="6" borderId="21" xfId="0" applyFont="1" applyFill="1" applyBorder="1" applyAlignment="1">
      <alignment horizontal="center" vertical="center" wrapText="1"/>
    </xf>
    <xf numFmtId="3" fontId="3" fillId="0" borderId="30" xfId="0" applyNumberFormat="1" applyFont="1" applyFill="1" applyBorder="1" applyAlignment="1">
      <alignment horizontal="center" vertical="top"/>
    </xf>
    <xf numFmtId="49" fontId="3" fillId="6" borderId="42" xfId="0" applyNumberFormat="1" applyFont="1" applyFill="1" applyBorder="1" applyAlignment="1">
      <alignment horizontal="center" vertical="top"/>
    </xf>
    <xf numFmtId="49" fontId="3" fillId="6" borderId="8" xfId="0" applyNumberFormat="1" applyFont="1" applyFill="1" applyBorder="1" applyAlignment="1">
      <alignment horizontal="center" vertical="top"/>
    </xf>
    <xf numFmtId="49" fontId="5" fillId="6" borderId="38" xfId="0" applyNumberFormat="1" applyFont="1" applyFill="1" applyBorder="1" applyAlignment="1">
      <alignment horizontal="center" vertical="top"/>
    </xf>
    <xf numFmtId="49" fontId="5" fillId="6" borderId="0" xfId="0" applyNumberFormat="1" applyFont="1" applyFill="1" applyBorder="1" applyAlignment="1">
      <alignment horizontal="center" vertical="top"/>
    </xf>
    <xf numFmtId="49" fontId="3" fillId="6" borderId="15" xfId="0" applyNumberFormat="1" applyFont="1" applyFill="1" applyBorder="1" applyAlignment="1">
      <alignment horizontal="center" vertical="top"/>
    </xf>
    <xf numFmtId="0" fontId="7" fillId="6" borderId="37" xfId="0" applyFont="1" applyFill="1" applyBorder="1" applyAlignment="1">
      <alignment horizontal="center" vertical="top"/>
    </xf>
    <xf numFmtId="49" fontId="5" fillId="3" borderId="66" xfId="0" applyNumberFormat="1" applyFont="1" applyFill="1" applyBorder="1" applyAlignment="1">
      <alignment horizontal="center" vertical="top"/>
    </xf>
    <xf numFmtId="49" fontId="5" fillId="0" borderId="12" xfId="0" applyNumberFormat="1" applyFont="1" applyFill="1" applyBorder="1" applyAlignment="1">
      <alignment horizontal="center" vertical="top"/>
    </xf>
    <xf numFmtId="49" fontId="3" fillId="6" borderId="12" xfId="0" applyNumberFormat="1" applyFont="1" applyFill="1" applyBorder="1" applyAlignment="1">
      <alignment horizontal="center" vertical="top"/>
    </xf>
    <xf numFmtId="49" fontId="3" fillId="6" borderId="6" xfId="0" applyNumberFormat="1" applyFont="1" applyFill="1" applyBorder="1" applyAlignment="1">
      <alignment horizontal="center" vertical="top" wrapText="1"/>
    </xf>
    <xf numFmtId="0" fontId="3" fillId="0" borderId="11" xfId="0" applyFont="1" applyFill="1" applyBorder="1" applyAlignment="1">
      <alignment vertical="top" wrapText="1"/>
    </xf>
    <xf numFmtId="0" fontId="3" fillId="6" borderId="9" xfId="0" applyFont="1" applyFill="1" applyBorder="1" applyAlignment="1">
      <alignment horizontal="left" wrapText="1"/>
    </xf>
    <xf numFmtId="0" fontId="7" fillId="6" borderId="17" xfId="0" applyFont="1" applyFill="1" applyBorder="1" applyAlignment="1">
      <alignment horizontal="center" vertical="center" wrapText="1"/>
    </xf>
    <xf numFmtId="49" fontId="5" fillId="11" borderId="64" xfId="0" applyNumberFormat="1" applyFont="1" applyFill="1" applyBorder="1" applyAlignment="1">
      <alignment horizontal="center" vertical="top"/>
    </xf>
    <xf numFmtId="49" fontId="5" fillId="11" borderId="37" xfId="0" applyNumberFormat="1" applyFont="1" applyFill="1" applyBorder="1" applyAlignment="1">
      <alignment horizontal="center" vertical="top"/>
    </xf>
    <xf numFmtId="0" fontId="3" fillId="6" borderId="60" xfId="0" applyFont="1" applyFill="1" applyBorder="1" applyAlignment="1">
      <alignment horizontal="center" vertical="center" textRotation="90" wrapText="1"/>
    </xf>
    <xf numFmtId="0" fontId="5" fillId="0" borderId="12" xfId="0" applyFont="1" applyFill="1" applyBorder="1" applyAlignment="1">
      <alignment horizontal="left" vertical="top" wrapText="1"/>
    </xf>
    <xf numFmtId="0" fontId="7" fillId="6" borderId="36" xfId="0" applyFont="1" applyFill="1" applyBorder="1" applyAlignment="1">
      <alignment horizontal="center" vertical="center" textRotation="90" wrapText="1"/>
    </xf>
    <xf numFmtId="0" fontId="7" fillId="6" borderId="18" xfId="0" applyFont="1" applyFill="1" applyBorder="1" applyAlignment="1">
      <alignment horizontal="center" vertical="center" textRotation="90" wrapText="1"/>
    </xf>
    <xf numFmtId="0" fontId="13" fillId="0" borderId="12" xfId="0" applyFont="1" applyFill="1" applyBorder="1" applyAlignment="1">
      <alignment horizontal="left" vertical="top" wrapText="1"/>
    </xf>
    <xf numFmtId="0" fontId="3" fillId="0" borderId="26" xfId="0" applyFont="1" applyBorder="1" applyAlignment="1">
      <alignment horizontal="center" vertical="center"/>
    </xf>
    <xf numFmtId="0" fontId="3" fillId="6" borderId="75" xfId="0" applyFont="1" applyFill="1" applyBorder="1" applyAlignment="1">
      <alignment vertical="center" wrapText="1"/>
    </xf>
    <xf numFmtId="165" fontId="5" fillId="8" borderId="20" xfId="0" applyNumberFormat="1" applyFont="1" applyFill="1" applyBorder="1" applyAlignment="1">
      <alignment horizontal="center" vertical="top" wrapText="1"/>
    </xf>
    <xf numFmtId="165" fontId="3" fillId="0" borderId="20" xfId="0" applyNumberFormat="1" applyFont="1" applyBorder="1" applyAlignment="1">
      <alignment horizontal="center" vertical="top" wrapText="1"/>
    </xf>
    <xf numFmtId="165" fontId="3" fillId="8" borderId="20" xfId="0" applyNumberFormat="1" applyFont="1" applyFill="1" applyBorder="1" applyAlignment="1">
      <alignment horizontal="center" vertical="top" wrapText="1"/>
    </xf>
    <xf numFmtId="0" fontId="7" fillId="6" borderId="15" xfId="0" applyFont="1" applyFill="1" applyBorder="1" applyAlignment="1">
      <alignment horizontal="center" vertical="center" textRotation="90" wrapText="1"/>
    </xf>
    <xf numFmtId="165" fontId="3" fillId="6" borderId="65" xfId="0" applyNumberFormat="1" applyFont="1" applyFill="1" applyBorder="1" applyAlignment="1">
      <alignment horizontal="center" vertical="top"/>
    </xf>
    <xf numFmtId="165" fontId="3" fillId="6" borderId="5" xfId="0" applyNumberFormat="1" applyFont="1" applyFill="1" applyBorder="1" applyAlignment="1">
      <alignment horizontal="center" vertical="top"/>
    </xf>
    <xf numFmtId="165" fontId="3" fillId="6" borderId="21" xfId="0" applyNumberFormat="1" applyFont="1" applyFill="1" applyBorder="1" applyAlignment="1">
      <alignment horizontal="center" vertical="top"/>
    </xf>
    <xf numFmtId="165" fontId="3" fillId="6" borderId="85" xfId="0" applyNumberFormat="1" applyFont="1" applyFill="1" applyBorder="1" applyAlignment="1">
      <alignment horizontal="center" vertical="top"/>
    </xf>
    <xf numFmtId="165" fontId="5" fillId="3" borderId="22" xfId="0" applyNumberFormat="1" applyFont="1" applyFill="1" applyBorder="1" applyAlignment="1">
      <alignment horizontal="center" vertical="top"/>
    </xf>
    <xf numFmtId="165" fontId="3" fillId="6" borderId="51" xfId="0" applyNumberFormat="1" applyFont="1" applyFill="1" applyBorder="1" applyAlignment="1">
      <alignment horizontal="center" vertical="top"/>
    </xf>
    <xf numFmtId="49" fontId="5" fillId="9" borderId="43" xfId="0" applyNumberFormat="1" applyFont="1" applyFill="1" applyBorder="1" applyAlignment="1">
      <alignment horizontal="center" vertical="top"/>
    </xf>
    <xf numFmtId="0" fontId="3" fillId="0" borderId="52" xfId="0" applyFont="1" applyBorder="1" applyAlignment="1">
      <alignment horizontal="center" vertical="center" textRotation="90" wrapText="1"/>
    </xf>
    <xf numFmtId="0" fontId="5" fillId="6" borderId="61" xfId="0" applyFont="1" applyFill="1" applyBorder="1" applyAlignment="1">
      <alignment horizontal="center" vertical="top" wrapText="1"/>
    </xf>
    <xf numFmtId="0" fontId="5" fillId="6" borderId="62" xfId="0" applyFont="1" applyFill="1" applyBorder="1" applyAlignment="1">
      <alignment horizontal="center" vertical="top" wrapText="1"/>
    </xf>
    <xf numFmtId="0" fontId="5" fillId="6" borderId="36" xfId="0" applyFont="1" applyFill="1" applyBorder="1" applyAlignment="1">
      <alignment horizontal="center" vertical="top" wrapText="1"/>
    </xf>
    <xf numFmtId="0" fontId="2" fillId="6" borderId="12" xfId="0" applyFont="1" applyFill="1" applyBorder="1" applyAlignment="1">
      <alignment horizontal="center" vertical="center" textRotation="90"/>
    </xf>
    <xf numFmtId="49" fontId="5" fillId="6" borderId="44" xfId="0" applyNumberFormat="1" applyFont="1" applyFill="1" applyBorder="1" applyAlignment="1">
      <alignment horizontal="center" vertical="top"/>
    </xf>
    <xf numFmtId="49" fontId="5" fillId="6" borderId="29" xfId="0" applyNumberFormat="1" applyFont="1" applyFill="1" applyBorder="1" applyAlignment="1">
      <alignment horizontal="center" vertical="center"/>
    </xf>
    <xf numFmtId="165" fontId="3" fillId="6" borderId="42" xfId="0" applyNumberFormat="1" applyFont="1" applyFill="1" applyBorder="1" applyAlignment="1">
      <alignment horizontal="center" vertical="top"/>
    </xf>
    <xf numFmtId="165" fontId="3" fillId="6" borderId="64" xfId="0" applyNumberFormat="1" applyFont="1" applyFill="1" applyBorder="1" applyAlignment="1">
      <alignment horizontal="center" vertical="top"/>
    </xf>
    <xf numFmtId="165" fontId="3" fillId="0" borderId="21" xfId="0" applyNumberFormat="1" applyFont="1" applyBorder="1" applyAlignment="1">
      <alignment horizontal="center" vertical="top"/>
    </xf>
    <xf numFmtId="0" fontId="3" fillId="6" borderId="59" xfId="1" applyFont="1" applyFill="1" applyBorder="1" applyAlignment="1">
      <alignment vertical="top" wrapText="1"/>
    </xf>
    <xf numFmtId="165" fontId="3" fillId="6" borderId="6" xfId="0" applyNumberFormat="1" applyFont="1" applyFill="1" applyBorder="1" applyAlignment="1">
      <alignment horizontal="center" vertical="top"/>
    </xf>
    <xf numFmtId="165" fontId="3" fillId="6" borderId="8" xfId="0" applyNumberFormat="1" applyFont="1" applyFill="1" applyBorder="1" applyAlignment="1">
      <alignment horizontal="center" vertical="center"/>
    </xf>
    <xf numFmtId="165" fontId="3" fillId="6" borderId="69" xfId="0" applyNumberFormat="1" applyFont="1" applyFill="1" applyBorder="1" applyAlignment="1">
      <alignment horizontal="center" vertical="top"/>
    </xf>
    <xf numFmtId="165" fontId="3" fillId="6" borderId="84" xfId="0" applyNumberFormat="1" applyFont="1" applyFill="1" applyBorder="1" applyAlignment="1">
      <alignment horizontal="center" vertical="top"/>
    </xf>
    <xf numFmtId="165" fontId="5" fillId="8" borderId="56" xfId="0" applyNumberFormat="1" applyFont="1" applyFill="1" applyBorder="1" applyAlignment="1">
      <alignment horizontal="center" vertical="top"/>
    </xf>
    <xf numFmtId="165" fontId="3" fillId="6" borderId="63" xfId="0" applyNumberFormat="1" applyFont="1" applyFill="1" applyBorder="1" applyAlignment="1">
      <alignment horizontal="center" vertical="top"/>
    </xf>
    <xf numFmtId="165" fontId="3" fillId="6" borderId="8" xfId="0" applyNumberFormat="1" applyFont="1" applyFill="1" applyBorder="1" applyAlignment="1">
      <alignment horizontal="center" vertical="top" wrapText="1"/>
    </xf>
    <xf numFmtId="165" fontId="3" fillId="6" borderId="21" xfId="0" applyNumberFormat="1" applyFont="1" applyFill="1" applyBorder="1" applyAlignment="1">
      <alignment horizontal="center" vertical="top" wrapText="1"/>
    </xf>
    <xf numFmtId="165" fontId="5" fillId="8" borderId="32" xfId="0" applyNumberFormat="1" applyFont="1" applyFill="1" applyBorder="1" applyAlignment="1">
      <alignment horizontal="center" vertical="top"/>
    </xf>
    <xf numFmtId="3" fontId="3" fillId="6" borderId="42" xfId="0" applyNumberFormat="1" applyFont="1" applyFill="1" applyBorder="1" applyAlignment="1">
      <alignment horizontal="right" vertical="center"/>
    </xf>
    <xf numFmtId="0" fontId="3" fillId="6" borderId="42" xfId="0" applyFont="1" applyFill="1" applyBorder="1" applyAlignment="1">
      <alignment horizontal="center" vertical="top" wrapText="1"/>
    </xf>
    <xf numFmtId="49" fontId="3" fillId="6" borderId="68" xfId="0" applyNumberFormat="1" applyFont="1" applyFill="1" applyBorder="1" applyAlignment="1">
      <alignment horizontal="center" vertical="top" wrapText="1"/>
    </xf>
    <xf numFmtId="0" fontId="3" fillId="6" borderId="15" xfId="0" applyFont="1" applyFill="1" applyBorder="1" applyAlignment="1">
      <alignment horizontal="center" vertical="top" wrapText="1"/>
    </xf>
    <xf numFmtId="0" fontId="3" fillId="6" borderId="31" xfId="0" applyFont="1" applyFill="1" applyBorder="1" applyAlignment="1">
      <alignment horizontal="center" vertical="top" wrapText="1"/>
    </xf>
    <xf numFmtId="3" fontId="5" fillId="6" borderId="26" xfId="0" applyNumberFormat="1" applyFont="1" applyFill="1" applyBorder="1" applyAlignment="1">
      <alignment horizontal="center" vertical="top" wrapText="1"/>
    </xf>
    <xf numFmtId="3" fontId="5" fillId="6" borderId="17" xfId="0" applyNumberFormat="1" applyFont="1" applyFill="1" applyBorder="1" applyAlignment="1">
      <alignment horizontal="center" vertical="top" wrapText="1"/>
    </xf>
    <xf numFmtId="3" fontId="3" fillId="6" borderId="30" xfId="0" applyNumberFormat="1" applyFont="1" applyFill="1" applyBorder="1" applyAlignment="1">
      <alignment horizontal="center" vertical="top" wrapText="1"/>
    </xf>
    <xf numFmtId="3" fontId="3" fillId="6" borderId="1" xfId="0" applyNumberFormat="1" applyFont="1" applyFill="1" applyBorder="1" applyAlignment="1">
      <alignment horizontal="center" vertical="top" wrapText="1"/>
    </xf>
    <xf numFmtId="3" fontId="3" fillId="6" borderId="1" xfId="0" applyNumberFormat="1" applyFont="1" applyFill="1" applyBorder="1" applyAlignment="1">
      <alignment horizontal="center" vertical="top"/>
    </xf>
    <xf numFmtId="0" fontId="3" fillId="6" borderId="79" xfId="1" applyFont="1" applyFill="1" applyBorder="1" applyAlignment="1">
      <alignment vertical="top" wrapText="1"/>
    </xf>
    <xf numFmtId="0" fontId="3" fillId="6" borderId="76" xfId="0" applyFont="1" applyFill="1" applyBorder="1" applyAlignment="1">
      <alignment vertical="top" wrapText="1"/>
    </xf>
    <xf numFmtId="0" fontId="3" fillId="0" borderId="41" xfId="0" applyFont="1" applyBorder="1" applyAlignment="1">
      <alignment vertical="top"/>
    </xf>
    <xf numFmtId="0" fontId="5" fillId="2" borderId="15" xfId="0" applyFont="1" applyFill="1" applyBorder="1" applyAlignment="1">
      <alignment horizontal="center" vertical="top" wrapText="1"/>
    </xf>
    <xf numFmtId="3" fontId="11" fillId="6" borderId="64" xfId="0" applyNumberFormat="1" applyFont="1" applyFill="1" applyBorder="1" applyAlignment="1">
      <alignment horizontal="center" vertical="top"/>
    </xf>
    <xf numFmtId="165" fontId="11" fillId="6" borderId="42" xfId="0" applyNumberFormat="1" applyFont="1" applyFill="1" applyBorder="1" applyAlignment="1">
      <alignment horizontal="center" vertical="top"/>
    </xf>
    <xf numFmtId="3" fontId="3" fillId="6" borderId="24" xfId="0" applyNumberFormat="1" applyFont="1" applyFill="1" applyBorder="1" applyAlignment="1">
      <alignment vertical="top" wrapText="1"/>
    </xf>
    <xf numFmtId="165" fontId="3" fillId="0" borderId="0" xfId="0" applyNumberFormat="1" applyFont="1" applyFill="1" applyAlignment="1">
      <alignment vertical="top"/>
    </xf>
    <xf numFmtId="3" fontId="3" fillId="6" borderId="30" xfId="0" applyNumberFormat="1" applyFont="1" applyFill="1" applyBorder="1" applyAlignment="1">
      <alignment horizontal="center" vertical="top"/>
    </xf>
    <xf numFmtId="49" fontId="5" fillId="6" borderId="43" xfId="0" applyNumberFormat="1" applyFont="1" applyFill="1" applyBorder="1" applyAlignment="1">
      <alignment horizontal="center" vertical="center"/>
    </xf>
    <xf numFmtId="0" fontId="5" fillId="6" borderId="12" xfId="0" applyFont="1" applyFill="1" applyBorder="1" applyAlignment="1">
      <alignment vertical="top" wrapText="1"/>
    </xf>
    <xf numFmtId="49" fontId="5" fillId="6" borderId="47" xfId="0" applyNumberFormat="1" applyFont="1" applyFill="1" applyBorder="1" applyAlignment="1">
      <alignment horizontal="center" vertical="top" wrapText="1"/>
    </xf>
    <xf numFmtId="0" fontId="7" fillId="6" borderId="15" xfId="0" applyFont="1" applyFill="1" applyBorder="1" applyAlignment="1">
      <alignment horizontal="center" vertical="top" wrapText="1"/>
    </xf>
    <xf numFmtId="49" fontId="5" fillId="6" borderId="31" xfId="0" applyNumberFormat="1" applyFont="1" applyFill="1" applyBorder="1" applyAlignment="1">
      <alignment vertical="top"/>
    </xf>
    <xf numFmtId="49" fontId="5" fillId="6" borderId="27" xfId="0" applyNumberFormat="1" applyFont="1" applyFill="1" applyBorder="1" applyAlignment="1">
      <alignment horizontal="center" vertical="top"/>
    </xf>
    <xf numFmtId="0" fontId="3" fillId="6" borderId="28" xfId="0" applyFont="1" applyFill="1" applyBorder="1" applyAlignment="1">
      <alignment vertical="top" wrapText="1"/>
    </xf>
    <xf numFmtId="0" fontId="3" fillId="6" borderId="10" xfId="0" applyFont="1" applyFill="1" applyBorder="1" applyAlignment="1">
      <alignment vertical="top" wrapText="1"/>
    </xf>
    <xf numFmtId="0" fontId="5" fillId="6" borderId="61" xfId="0" applyFont="1" applyFill="1" applyBorder="1" applyAlignment="1">
      <alignment horizontal="center" vertical="center" wrapText="1"/>
    </xf>
    <xf numFmtId="49" fontId="3" fillId="0" borderId="33" xfId="0" applyNumberFormat="1" applyFont="1" applyBorder="1" applyAlignment="1">
      <alignment horizontal="center" vertical="center" wrapText="1"/>
    </xf>
    <xf numFmtId="0" fontId="3" fillId="3" borderId="58" xfId="0" applyFont="1" applyFill="1" applyBorder="1" applyAlignment="1">
      <alignment horizontal="center" vertical="top" wrapText="1"/>
    </xf>
    <xf numFmtId="49" fontId="5" fillId="0" borderId="17" xfId="0" applyNumberFormat="1" applyFont="1" applyBorder="1" applyAlignment="1">
      <alignment horizontal="center" vertical="top"/>
    </xf>
    <xf numFmtId="0" fontId="5" fillId="3" borderId="58" xfId="0" applyFont="1" applyFill="1" applyBorder="1" applyAlignment="1">
      <alignment horizontal="left" vertical="top" wrapText="1"/>
    </xf>
    <xf numFmtId="49" fontId="5" fillId="3" borderId="25" xfId="0" applyNumberFormat="1" applyFont="1" applyFill="1" applyBorder="1" applyAlignment="1">
      <alignment horizontal="center" vertical="top" wrapText="1"/>
    </xf>
    <xf numFmtId="49" fontId="5" fillId="6" borderId="25" xfId="0" applyNumberFormat="1" applyFont="1" applyFill="1" applyBorder="1" applyAlignment="1">
      <alignment horizontal="center" vertical="top" wrapText="1"/>
    </xf>
    <xf numFmtId="49" fontId="5" fillId="9" borderId="46" xfId="0" applyNumberFormat="1" applyFont="1" applyFill="1" applyBorder="1" applyAlignment="1">
      <alignment horizontal="center" vertical="top"/>
    </xf>
    <xf numFmtId="0" fontId="19" fillId="6" borderId="28" xfId="1" applyFont="1" applyFill="1" applyBorder="1" applyAlignment="1">
      <alignment vertical="top" wrapText="1"/>
    </xf>
    <xf numFmtId="0" fontId="19" fillId="6" borderId="32" xfId="0" applyFont="1" applyFill="1" applyBorder="1" applyAlignment="1">
      <alignment vertical="top" wrapText="1"/>
    </xf>
    <xf numFmtId="165" fontId="3" fillId="0" borderId="0" xfId="0" applyNumberFormat="1" applyFont="1" applyBorder="1" applyAlignment="1">
      <alignment vertical="top"/>
    </xf>
    <xf numFmtId="49" fontId="3" fillId="6" borderId="67" xfId="0" applyNumberFormat="1" applyFont="1" applyFill="1" applyBorder="1" applyAlignment="1">
      <alignment horizontal="center" vertical="top" wrapText="1"/>
    </xf>
    <xf numFmtId="0" fontId="3" fillId="6" borderId="64" xfId="0" applyFont="1" applyFill="1" applyBorder="1" applyAlignment="1">
      <alignment vertical="top" wrapText="1"/>
    </xf>
    <xf numFmtId="3" fontId="3" fillId="6" borderId="17" xfId="0" applyNumberFormat="1" applyFont="1" applyFill="1" applyBorder="1" applyAlignment="1">
      <alignment horizontal="center" vertical="top"/>
    </xf>
    <xf numFmtId="165" fontId="3" fillId="6" borderId="8" xfId="0" applyNumberFormat="1" applyFont="1" applyFill="1" applyBorder="1" applyAlignment="1">
      <alignment horizontal="center" vertical="top"/>
    </xf>
    <xf numFmtId="0" fontId="3" fillId="3" borderId="57" xfId="0" applyFont="1" applyFill="1" applyBorder="1" applyAlignment="1">
      <alignment horizontal="center" vertical="top" wrapText="1"/>
    </xf>
    <xf numFmtId="49" fontId="5" fillId="3" borderId="15" xfId="0" applyNumberFormat="1" applyFont="1" applyFill="1" applyBorder="1" applyAlignment="1">
      <alignment horizontal="center" vertical="top" wrapText="1"/>
    </xf>
    <xf numFmtId="49" fontId="5" fillId="3" borderId="23" xfId="0" applyNumberFormat="1" applyFont="1" applyFill="1" applyBorder="1" applyAlignment="1">
      <alignment horizontal="center" vertical="top"/>
    </xf>
    <xf numFmtId="0" fontId="3" fillId="2" borderId="9" xfId="0" applyFont="1" applyFill="1" applyBorder="1" applyAlignment="1">
      <alignment horizontal="left" vertical="top" wrapText="1"/>
    </xf>
    <xf numFmtId="49" fontId="5" fillId="10" borderId="9" xfId="0" applyNumberFormat="1" applyFont="1" applyFill="1" applyBorder="1" applyAlignment="1">
      <alignment horizontal="center" vertical="top" wrapText="1"/>
    </xf>
    <xf numFmtId="0" fontId="3" fillId="0" borderId="0" xfId="0" applyNumberFormat="1" applyFont="1" applyAlignment="1">
      <alignment vertical="top"/>
    </xf>
    <xf numFmtId="165" fontId="3" fillId="8" borderId="21" xfId="0" applyNumberFormat="1" applyFont="1" applyFill="1" applyBorder="1" applyAlignment="1">
      <alignment horizontal="center" vertical="top"/>
    </xf>
    <xf numFmtId="0" fontId="3" fillId="6" borderId="71" xfId="0" applyFont="1" applyFill="1" applyBorder="1" applyAlignment="1">
      <alignment vertical="top" wrapText="1"/>
    </xf>
    <xf numFmtId="0" fontId="3" fillId="6" borderId="2" xfId="0" applyFont="1" applyFill="1" applyBorder="1" applyAlignment="1">
      <alignment vertical="top" wrapText="1"/>
    </xf>
    <xf numFmtId="0" fontId="3" fillId="6" borderId="21" xfId="0" applyFont="1" applyFill="1" applyBorder="1" applyAlignment="1">
      <alignment horizontal="center" vertical="top" wrapText="1"/>
    </xf>
    <xf numFmtId="0" fontId="3" fillId="6" borderId="28" xfId="1" applyFont="1" applyFill="1" applyBorder="1" applyAlignment="1">
      <alignment vertical="top" wrapText="1"/>
    </xf>
    <xf numFmtId="49" fontId="5" fillId="6" borderId="24" xfId="0" applyNumberFormat="1" applyFont="1" applyFill="1" applyBorder="1" applyAlignment="1">
      <alignment horizontal="center" vertical="top" wrapText="1"/>
    </xf>
    <xf numFmtId="0" fontId="19" fillId="2" borderId="9" xfId="0" applyFont="1" applyFill="1" applyBorder="1" applyAlignment="1">
      <alignment horizontal="left" vertical="top" wrapText="1"/>
    </xf>
    <xf numFmtId="0" fontId="3" fillId="6" borderId="74" xfId="0" applyFont="1" applyFill="1" applyBorder="1" applyAlignment="1">
      <alignment horizontal="center" vertical="center"/>
    </xf>
    <xf numFmtId="0" fontId="3" fillId="6" borderId="9" xfId="0" applyFont="1" applyFill="1" applyBorder="1" applyAlignment="1">
      <alignment vertical="top"/>
    </xf>
    <xf numFmtId="0" fontId="3" fillId="6" borderId="81" xfId="0" applyFont="1" applyFill="1" applyBorder="1" applyAlignment="1">
      <alignment vertical="top" wrapText="1"/>
    </xf>
    <xf numFmtId="165" fontId="5" fillId="0" borderId="0" xfId="0" applyNumberFormat="1" applyFont="1" applyAlignment="1">
      <alignment horizontal="left" vertical="top"/>
    </xf>
    <xf numFmtId="165" fontId="5" fillId="10" borderId="22" xfId="0" applyNumberFormat="1" applyFont="1" applyFill="1" applyBorder="1" applyAlignment="1">
      <alignment horizontal="center" vertical="top"/>
    </xf>
    <xf numFmtId="165" fontId="5" fillId="4" borderId="22" xfId="0" applyNumberFormat="1" applyFont="1" applyFill="1" applyBorder="1" applyAlignment="1">
      <alignment horizontal="center" vertical="top"/>
    </xf>
    <xf numFmtId="49" fontId="5" fillId="8" borderId="53" xfId="0" applyNumberFormat="1" applyFont="1" applyFill="1" applyBorder="1" applyAlignment="1">
      <alignment horizontal="center" vertical="top" wrapText="1"/>
    </xf>
    <xf numFmtId="0" fontId="3" fillId="8" borderId="37" xfId="0" applyFont="1" applyFill="1" applyBorder="1" applyAlignment="1">
      <alignment horizontal="left" vertical="top" wrapText="1"/>
    </xf>
    <xf numFmtId="49" fontId="3" fillId="8" borderId="27" xfId="0" applyNumberFormat="1" applyFont="1" applyFill="1" applyBorder="1" applyAlignment="1">
      <alignment horizontal="center" vertical="top" wrapText="1"/>
    </xf>
    <xf numFmtId="49" fontId="5" fillId="8" borderId="90" xfId="0" applyNumberFormat="1" applyFont="1" applyFill="1" applyBorder="1" applyAlignment="1">
      <alignment horizontal="center" vertical="top" wrapText="1"/>
    </xf>
    <xf numFmtId="0" fontId="3" fillId="8" borderId="90" xfId="0" applyFont="1" applyFill="1" applyBorder="1" applyAlignment="1">
      <alignment vertical="top" wrapText="1"/>
    </xf>
    <xf numFmtId="0" fontId="5" fillId="8" borderId="90" xfId="0" applyFont="1" applyFill="1" applyBorder="1" applyAlignment="1">
      <alignment horizontal="center" vertical="top" wrapText="1"/>
    </xf>
    <xf numFmtId="49" fontId="5" fillId="8" borderId="46" xfId="0" applyNumberFormat="1" applyFont="1" applyFill="1" applyBorder="1" applyAlignment="1">
      <alignment horizontal="center" vertical="top"/>
    </xf>
    <xf numFmtId="49" fontId="5" fillId="8" borderId="0" xfId="0" applyNumberFormat="1" applyFont="1" applyFill="1" applyBorder="1" applyAlignment="1">
      <alignment horizontal="center" vertical="top"/>
    </xf>
    <xf numFmtId="49" fontId="5" fillId="8" borderId="25" xfId="0" applyNumberFormat="1" applyFont="1" applyFill="1" applyBorder="1" applyAlignment="1">
      <alignment horizontal="center" vertical="top" wrapText="1"/>
    </xf>
    <xf numFmtId="0" fontId="5" fillId="8" borderId="27" xfId="0" applyFont="1" applyFill="1" applyBorder="1" applyAlignment="1">
      <alignment horizontal="center" vertical="top" wrapText="1"/>
    </xf>
    <xf numFmtId="49" fontId="5" fillId="8" borderId="27" xfId="0" applyNumberFormat="1" applyFont="1" applyFill="1" applyBorder="1" applyAlignment="1">
      <alignment horizontal="center" vertical="top"/>
    </xf>
    <xf numFmtId="0" fontId="3" fillId="8" borderId="27" xfId="0" applyFont="1" applyFill="1" applyBorder="1" applyAlignment="1">
      <alignment vertical="top" wrapText="1"/>
    </xf>
    <xf numFmtId="0" fontId="7" fillId="6" borderId="31" xfId="0" applyFont="1" applyFill="1" applyBorder="1" applyAlignment="1">
      <alignment vertical="top" wrapText="1"/>
    </xf>
    <xf numFmtId="49" fontId="5" fillId="8" borderId="43" xfId="0" applyNumberFormat="1" applyFont="1" applyFill="1" applyBorder="1" applyAlignment="1">
      <alignment horizontal="center" vertical="top"/>
    </xf>
    <xf numFmtId="0" fontId="3" fillId="0" borderId="63" xfId="0" applyFont="1" applyFill="1" applyBorder="1" applyAlignment="1">
      <alignment vertical="top" wrapText="1"/>
    </xf>
    <xf numFmtId="3" fontId="3" fillId="6" borderId="16" xfId="0" applyNumberFormat="1" applyFont="1" applyFill="1" applyBorder="1" applyAlignment="1">
      <alignment horizontal="center" vertical="top" wrapText="1"/>
    </xf>
    <xf numFmtId="0" fontId="22" fillId="0" borderId="78" xfId="0" applyFont="1" applyFill="1" applyBorder="1" applyAlignment="1">
      <alignment horizontal="left" vertical="top" wrapText="1"/>
    </xf>
    <xf numFmtId="0" fontId="22" fillId="0" borderId="78" xfId="0" applyFont="1" applyFill="1" applyBorder="1" applyAlignment="1">
      <alignment vertical="top" wrapText="1"/>
    </xf>
    <xf numFmtId="49" fontId="3" fillId="6" borderId="83" xfId="0" applyNumberFormat="1" applyFont="1" applyFill="1" applyBorder="1" applyAlignment="1">
      <alignment horizontal="center" vertical="top" wrapText="1"/>
    </xf>
    <xf numFmtId="49" fontId="3" fillId="6" borderId="17" xfId="0" applyNumberFormat="1" applyFont="1" applyFill="1" applyBorder="1" applyAlignment="1">
      <alignment horizontal="center" vertical="top" wrapText="1"/>
    </xf>
    <xf numFmtId="0" fontId="22" fillId="6" borderId="78" xfId="0" applyFont="1" applyFill="1" applyBorder="1" applyAlignment="1">
      <alignment vertical="top" wrapText="1"/>
    </xf>
    <xf numFmtId="1" fontId="3" fillId="6" borderId="17" xfId="0" applyNumberFormat="1" applyFont="1" applyFill="1" applyBorder="1" applyAlignment="1">
      <alignment horizontal="center" vertical="top" wrapText="1"/>
    </xf>
    <xf numFmtId="0" fontId="3" fillId="6" borderId="51" xfId="0" applyFont="1" applyFill="1" applyBorder="1" applyAlignment="1">
      <alignment vertical="top" wrapText="1"/>
    </xf>
    <xf numFmtId="49" fontId="15" fillId="10" borderId="32" xfId="0" applyNumberFormat="1" applyFont="1" applyFill="1" applyBorder="1" applyAlignment="1">
      <alignment horizontal="center" vertical="top"/>
    </xf>
    <xf numFmtId="49" fontId="15" fillId="9" borderId="23" xfId="0" applyNumberFormat="1" applyFont="1" applyFill="1" applyBorder="1" applyAlignment="1">
      <alignment horizontal="center" vertical="top"/>
    </xf>
    <xf numFmtId="3" fontId="11" fillId="6" borderId="53" xfId="0" applyNumberFormat="1" applyFont="1" applyFill="1" applyBorder="1" applyAlignment="1">
      <alignment horizontal="left" vertical="top" wrapText="1"/>
    </xf>
    <xf numFmtId="3" fontId="3" fillId="6" borderId="23" xfId="0" applyNumberFormat="1" applyFont="1" applyFill="1" applyBorder="1" applyAlignment="1">
      <alignment horizontal="left" vertical="top" wrapText="1"/>
    </xf>
    <xf numFmtId="3" fontId="5" fillId="6" borderId="27" xfId="0" applyNumberFormat="1" applyFont="1" applyFill="1" applyBorder="1" applyAlignment="1">
      <alignment horizontal="center" vertical="top" wrapText="1"/>
    </xf>
    <xf numFmtId="49" fontId="15" fillId="6" borderId="27" xfId="0" applyNumberFormat="1" applyFont="1" applyFill="1" applyBorder="1" applyAlignment="1">
      <alignment horizontal="center" vertical="top"/>
    </xf>
    <xf numFmtId="0" fontId="3" fillId="6" borderId="41" xfId="1" applyFont="1" applyFill="1" applyBorder="1" applyAlignment="1">
      <alignment horizontal="left" vertical="top" wrapText="1"/>
    </xf>
    <xf numFmtId="165" fontId="3" fillId="6" borderId="1" xfId="0" applyNumberFormat="1" applyFont="1" applyFill="1" applyBorder="1" applyAlignment="1">
      <alignment horizontal="center" vertical="top" wrapText="1"/>
    </xf>
    <xf numFmtId="0" fontId="19" fillId="6" borderId="28" xfId="0" applyFont="1" applyFill="1" applyBorder="1" applyAlignment="1">
      <alignment vertical="top" wrapText="1"/>
    </xf>
    <xf numFmtId="49" fontId="5" fillId="8" borderId="46" xfId="0" applyNumberFormat="1" applyFont="1" applyFill="1" applyBorder="1" applyAlignment="1">
      <alignment horizontal="center" vertical="top" wrapText="1"/>
    </xf>
    <xf numFmtId="0" fontId="3" fillId="0" borderId="68" xfId="0" applyFont="1" applyFill="1" applyBorder="1" applyAlignment="1">
      <alignment horizontal="center" vertical="center"/>
    </xf>
    <xf numFmtId="3" fontId="3" fillId="6" borderId="74" xfId="0" applyNumberFormat="1" applyFont="1" applyFill="1" applyBorder="1" applyAlignment="1">
      <alignment horizontal="center" vertical="top"/>
    </xf>
    <xf numFmtId="165" fontId="5" fillId="3" borderId="50" xfId="0" applyNumberFormat="1" applyFont="1" applyFill="1" applyBorder="1" applyAlignment="1">
      <alignment horizontal="center" vertical="top"/>
    </xf>
    <xf numFmtId="0" fontId="3" fillId="6" borderId="83" xfId="0" applyFont="1" applyFill="1" applyBorder="1" applyAlignment="1">
      <alignment horizontal="center" vertical="center"/>
    </xf>
    <xf numFmtId="0" fontId="3" fillId="6" borderId="77" xfId="0" applyFont="1" applyFill="1" applyBorder="1" applyAlignment="1">
      <alignment horizontal="center" vertical="center"/>
    </xf>
    <xf numFmtId="0" fontId="3" fillId="6" borderId="70" xfId="1" applyFont="1" applyFill="1" applyBorder="1" applyAlignment="1">
      <alignment vertical="top" wrapText="1"/>
    </xf>
    <xf numFmtId="0" fontId="5" fillId="6" borderId="19" xfId="0" applyFont="1" applyFill="1" applyBorder="1" applyAlignment="1">
      <alignment horizontal="center" vertical="center"/>
    </xf>
    <xf numFmtId="1" fontId="3" fillId="6" borderId="77" xfId="0" applyNumberFormat="1" applyFont="1" applyFill="1" applyBorder="1" applyAlignment="1">
      <alignment horizontal="center" vertical="top" wrapText="1"/>
    </xf>
    <xf numFmtId="0" fontId="0" fillId="0" borderId="0" xfId="0" applyFill="1" applyAlignment="1">
      <alignment horizontal="left" vertical="top" wrapText="1"/>
    </xf>
    <xf numFmtId="0" fontId="18" fillId="6" borderId="15" xfId="0" applyFont="1" applyFill="1" applyBorder="1" applyAlignment="1">
      <alignment horizontal="left" vertical="top" wrapText="1"/>
    </xf>
    <xf numFmtId="0" fontId="3" fillId="6" borderId="14" xfId="0" applyFont="1" applyFill="1" applyBorder="1" applyAlignment="1">
      <alignment horizontal="left" vertical="top" wrapText="1"/>
    </xf>
    <xf numFmtId="3" fontId="11" fillId="6" borderId="59" xfId="0" applyNumberFormat="1" applyFont="1" applyFill="1" applyBorder="1" applyAlignment="1">
      <alignment horizontal="center" vertical="top"/>
    </xf>
    <xf numFmtId="165" fontId="11" fillId="6" borderId="21" xfId="0" applyNumberFormat="1" applyFont="1" applyFill="1" applyBorder="1" applyAlignment="1">
      <alignment horizontal="center" vertical="top"/>
    </xf>
    <xf numFmtId="4" fontId="3" fillId="2" borderId="17" xfId="0" applyNumberFormat="1" applyFont="1" applyFill="1" applyBorder="1" applyAlignment="1">
      <alignment horizontal="center" vertical="top"/>
    </xf>
    <xf numFmtId="3" fontId="3" fillId="6" borderId="24" xfId="0" applyNumberFormat="1" applyFont="1" applyFill="1" applyBorder="1" applyAlignment="1">
      <alignment horizontal="center" vertical="top" wrapText="1"/>
    </xf>
    <xf numFmtId="165" fontId="5" fillId="4" borderId="6" xfId="0" applyNumberFormat="1" applyFont="1" applyFill="1" applyBorder="1" applyAlignment="1">
      <alignment horizontal="center" vertical="top"/>
    </xf>
    <xf numFmtId="0" fontId="3" fillId="8" borderId="32" xfId="0" applyFont="1" applyFill="1" applyBorder="1" applyAlignment="1">
      <alignment horizontal="left" vertical="top" wrapText="1"/>
    </xf>
    <xf numFmtId="165" fontId="5" fillId="5" borderId="56" xfId="0" applyNumberFormat="1" applyFont="1" applyFill="1" applyBorder="1" applyAlignment="1">
      <alignment horizontal="center" vertical="top"/>
    </xf>
    <xf numFmtId="49" fontId="5" fillId="6" borderId="48" xfId="0" applyNumberFormat="1" applyFont="1" applyFill="1" applyBorder="1" applyAlignment="1">
      <alignment horizontal="center" vertical="top"/>
    </xf>
    <xf numFmtId="0" fontId="3" fillId="6" borderId="59" xfId="0" applyFont="1" applyFill="1" applyBorder="1" applyAlignment="1">
      <alignment horizontal="center" vertical="top" wrapText="1"/>
    </xf>
    <xf numFmtId="0" fontId="3" fillId="6" borderId="37" xfId="0" applyFont="1" applyFill="1" applyBorder="1" applyAlignment="1">
      <alignment horizontal="center" vertical="top" wrapText="1"/>
    </xf>
    <xf numFmtId="0" fontId="3" fillId="6" borderId="64" xfId="0" applyFont="1" applyFill="1" applyBorder="1" applyAlignment="1">
      <alignment horizontal="center" vertical="top" wrapText="1"/>
    </xf>
    <xf numFmtId="0" fontId="3" fillId="6" borderId="85" xfId="0" applyFont="1" applyFill="1" applyBorder="1" applyAlignment="1">
      <alignment horizontal="center" vertical="top" wrapText="1"/>
    </xf>
    <xf numFmtId="0" fontId="3" fillId="6" borderId="5" xfId="0" applyFont="1" applyFill="1" applyBorder="1" applyAlignment="1">
      <alignment horizontal="center" vertical="center" wrapText="1"/>
    </xf>
    <xf numFmtId="49" fontId="3" fillId="6" borderId="21" xfId="0" applyNumberFormat="1" applyFont="1" applyFill="1" applyBorder="1" applyAlignment="1">
      <alignment horizontal="center" vertical="top" wrapText="1"/>
    </xf>
    <xf numFmtId="0" fontId="3" fillId="6" borderId="0" xfId="0" applyFont="1" applyFill="1" applyBorder="1" applyAlignment="1">
      <alignment vertical="top"/>
    </xf>
    <xf numFmtId="0" fontId="3" fillId="0" borderId="36" xfId="0" applyFont="1" applyBorder="1" applyAlignment="1">
      <alignment horizontal="center" vertical="center" textRotation="90"/>
    </xf>
    <xf numFmtId="0" fontId="22" fillId="6" borderId="37" xfId="0" applyFont="1" applyFill="1" applyBorder="1" applyAlignment="1">
      <alignment horizontal="left" vertical="top" wrapText="1"/>
    </xf>
    <xf numFmtId="0" fontId="3" fillId="6" borderId="30" xfId="0" applyFont="1" applyFill="1" applyBorder="1" applyAlignment="1">
      <alignment horizontal="center" vertical="top"/>
    </xf>
    <xf numFmtId="0" fontId="3" fillId="6" borderId="1" xfId="0" applyFont="1" applyFill="1" applyBorder="1" applyAlignment="1">
      <alignment horizontal="center" vertical="top"/>
    </xf>
    <xf numFmtId="0" fontId="3" fillId="6" borderId="17" xfId="0" applyFont="1" applyFill="1" applyBorder="1" applyAlignment="1">
      <alignment horizontal="center" vertical="top"/>
    </xf>
    <xf numFmtId="49" fontId="5" fillId="6" borderId="24" xfId="0" applyNumberFormat="1" applyFont="1" applyFill="1" applyBorder="1" applyAlignment="1">
      <alignment horizontal="center" vertical="top"/>
    </xf>
    <xf numFmtId="3" fontId="3" fillId="0" borderId="1" xfId="0" applyNumberFormat="1" applyFont="1" applyFill="1" applyBorder="1" applyAlignment="1">
      <alignment horizontal="center" vertical="top" wrapText="1"/>
    </xf>
    <xf numFmtId="165" fontId="3" fillId="6" borderId="17" xfId="0" applyNumberFormat="1" applyFont="1" applyFill="1" applyBorder="1" applyAlignment="1">
      <alignment horizontal="center" vertical="top" wrapText="1"/>
    </xf>
    <xf numFmtId="1" fontId="3" fillId="6" borderId="17" xfId="1" applyNumberFormat="1" applyFont="1" applyFill="1" applyBorder="1" applyAlignment="1">
      <alignment horizontal="center" vertical="top" wrapText="1"/>
    </xf>
    <xf numFmtId="0" fontId="3" fillId="6" borderId="78" xfId="1" applyFont="1" applyFill="1" applyBorder="1" applyAlignment="1">
      <alignment vertical="top" wrapText="1"/>
    </xf>
    <xf numFmtId="0" fontId="3" fillId="6" borderId="17"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xf>
    <xf numFmtId="3" fontId="3" fillId="6" borderId="1" xfId="1"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6" borderId="17" xfId="0" applyNumberFormat="1" applyFont="1" applyFill="1" applyBorder="1" applyAlignment="1">
      <alignment horizontal="center" vertical="top" wrapText="1"/>
    </xf>
    <xf numFmtId="0" fontId="3" fillId="0" borderId="78" xfId="0" applyFont="1" applyFill="1" applyBorder="1" applyAlignment="1">
      <alignment horizontal="left" vertical="top" wrapText="1"/>
    </xf>
    <xf numFmtId="0" fontId="0" fillId="0" borderId="0" xfId="0" applyAlignment="1">
      <alignment horizontal="left" vertical="top" wrapText="1"/>
    </xf>
    <xf numFmtId="165" fontId="3" fillId="0" borderId="91" xfId="0" applyNumberFormat="1" applyFont="1" applyFill="1" applyBorder="1" applyAlignment="1">
      <alignment horizontal="center" vertical="top" wrapText="1"/>
    </xf>
    <xf numFmtId="3" fontId="3" fillId="6" borderId="74" xfId="1" applyNumberFormat="1" applyFont="1" applyFill="1" applyBorder="1" applyAlignment="1">
      <alignment horizontal="center" vertical="top"/>
    </xf>
    <xf numFmtId="3" fontId="3" fillId="6" borderId="68" xfId="1" applyNumberFormat="1" applyFont="1" applyFill="1" applyBorder="1" applyAlignment="1">
      <alignment horizontal="center" vertical="top"/>
    </xf>
    <xf numFmtId="3" fontId="3" fillId="6" borderId="30" xfId="1" applyNumberFormat="1" applyFont="1" applyFill="1" applyBorder="1" applyAlignment="1">
      <alignment horizontal="center" vertical="top"/>
    </xf>
    <xf numFmtId="3" fontId="3" fillId="6" borderId="83" xfId="1" applyNumberFormat="1" applyFont="1" applyFill="1" applyBorder="1" applyAlignment="1">
      <alignment horizontal="center" vertical="top"/>
    </xf>
    <xf numFmtId="3" fontId="3" fillId="6" borderId="68" xfId="1" applyNumberFormat="1" applyFont="1" applyFill="1" applyBorder="1" applyAlignment="1">
      <alignment horizontal="center" vertical="top" wrapText="1"/>
    </xf>
    <xf numFmtId="1" fontId="3" fillId="6" borderId="74" xfId="0" applyNumberFormat="1" applyFont="1" applyFill="1" applyBorder="1" applyAlignment="1">
      <alignment horizontal="center" vertical="top" wrapText="1"/>
    </xf>
    <xf numFmtId="3" fontId="3" fillId="6" borderId="68" xfId="0" applyNumberFormat="1" applyFont="1" applyFill="1" applyBorder="1" applyAlignment="1">
      <alignment horizontal="center" vertical="top" wrapText="1"/>
    </xf>
    <xf numFmtId="3" fontId="3" fillId="6" borderId="17" xfId="0" applyNumberFormat="1" applyFont="1" applyFill="1" applyBorder="1" applyAlignment="1">
      <alignment horizontal="center" wrapText="1"/>
    </xf>
    <xf numFmtId="164" fontId="2" fillId="6" borderId="1" xfId="0" applyNumberFormat="1" applyFont="1" applyFill="1" applyBorder="1" applyAlignment="1">
      <alignment horizontal="center" vertical="center" wrapText="1"/>
    </xf>
    <xf numFmtId="3" fontId="3" fillId="6" borderId="26" xfId="0" applyNumberFormat="1" applyFont="1" applyFill="1" applyBorder="1" applyAlignment="1">
      <alignment horizontal="center" vertical="top" wrapText="1"/>
    </xf>
    <xf numFmtId="0" fontId="3" fillId="12" borderId="30" xfId="0" applyFont="1" applyFill="1" applyBorder="1" applyAlignment="1">
      <alignment horizontal="center" vertical="top" wrapText="1"/>
    </xf>
    <xf numFmtId="3" fontId="3" fillId="8" borderId="92" xfId="0" applyNumberFormat="1" applyFont="1" applyFill="1" applyBorder="1" applyAlignment="1">
      <alignment horizontal="center" vertical="top"/>
    </xf>
    <xf numFmtId="3" fontId="3" fillId="6" borderId="74" xfId="0" applyNumberFormat="1" applyFont="1" applyFill="1" applyBorder="1" applyAlignment="1">
      <alignment horizontal="center" vertical="top" wrapText="1"/>
    </xf>
    <xf numFmtId="3" fontId="3" fillId="6" borderId="83" xfId="0" applyNumberFormat="1" applyFont="1" applyFill="1" applyBorder="1" applyAlignment="1">
      <alignment horizontal="center" vertical="top" wrapText="1"/>
    </xf>
    <xf numFmtId="0" fontId="3" fillId="6" borderId="93" xfId="0" applyFont="1" applyFill="1" applyBorder="1" applyAlignment="1">
      <alignment vertical="top" wrapText="1"/>
    </xf>
    <xf numFmtId="49" fontId="5" fillId="8" borderId="27" xfId="0" applyNumberFormat="1" applyFont="1" applyFill="1" applyBorder="1" applyAlignment="1">
      <alignment horizontal="center" vertical="top" wrapText="1"/>
    </xf>
    <xf numFmtId="0" fontId="7" fillId="6" borderId="30" xfId="0" applyFont="1" applyFill="1" applyBorder="1" applyAlignment="1">
      <alignment horizontal="center" vertical="center" wrapText="1"/>
    </xf>
    <xf numFmtId="0" fontId="5" fillId="6" borderId="18" xfId="0" applyFont="1" applyFill="1" applyBorder="1" applyAlignment="1">
      <alignment horizontal="center" vertical="top" wrapText="1"/>
    </xf>
    <xf numFmtId="0" fontId="24" fillId="6" borderId="15" xfId="0" applyFont="1" applyFill="1" applyBorder="1" applyAlignment="1">
      <alignment horizontal="center" vertical="center" textRotation="90" wrapText="1"/>
    </xf>
    <xf numFmtId="49" fontId="23" fillId="6" borderId="17" xfId="0" applyNumberFormat="1" applyFont="1" applyFill="1" applyBorder="1" applyAlignment="1">
      <alignment horizontal="center" vertical="top"/>
    </xf>
    <xf numFmtId="0" fontId="24" fillId="6" borderId="15" xfId="0" applyFont="1" applyFill="1" applyBorder="1" applyAlignment="1">
      <alignment horizontal="left" vertical="top" wrapText="1"/>
    </xf>
    <xf numFmtId="0" fontId="24" fillId="6" borderId="8" xfId="0" applyFont="1" applyFill="1" applyBorder="1" applyAlignment="1">
      <alignment horizontal="center" vertical="top"/>
    </xf>
    <xf numFmtId="165" fontId="24" fillId="6" borderId="8" xfId="0" applyNumberFormat="1" applyFont="1" applyFill="1" applyBorder="1" applyAlignment="1">
      <alignment horizontal="center" vertical="top"/>
    </xf>
    <xf numFmtId="0" fontId="3" fillId="6" borderId="26" xfId="0" applyNumberFormat="1" applyFont="1" applyFill="1" applyBorder="1" applyAlignment="1">
      <alignment horizontal="center" vertical="top" wrapText="1"/>
    </xf>
    <xf numFmtId="3" fontId="3" fillId="0" borderId="0" xfId="0" applyNumberFormat="1" applyFont="1" applyFill="1" applyBorder="1" applyAlignment="1">
      <alignment horizontal="left" vertical="top" wrapText="1"/>
    </xf>
    <xf numFmtId="0" fontId="3" fillId="6" borderId="20" xfId="0" applyFont="1" applyFill="1" applyBorder="1" applyAlignment="1">
      <alignment horizontal="center" vertical="top" wrapText="1"/>
    </xf>
    <xf numFmtId="165" fontId="3" fillId="6" borderId="59" xfId="0" applyNumberFormat="1" applyFont="1" applyFill="1" applyBorder="1" applyAlignment="1">
      <alignment horizontal="center" vertical="top"/>
    </xf>
    <xf numFmtId="49" fontId="3" fillId="6" borderId="37" xfId="0" applyNumberFormat="1" applyFont="1" applyFill="1" applyBorder="1" applyAlignment="1">
      <alignment horizontal="center" vertical="top" wrapText="1"/>
    </xf>
    <xf numFmtId="0" fontId="3" fillId="6" borderId="36" xfId="0" applyFont="1" applyFill="1" applyBorder="1" applyAlignment="1">
      <alignment horizontal="center" vertical="top" wrapText="1"/>
    </xf>
    <xf numFmtId="0" fontId="3" fillId="6" borderId="59" xfId="0" applyFont="1" applyFill="1" applyBorder="1" applyAlignment="1">
      <alignment vertical="top" wrapText="1"/>
    </xf>
    <xf numFmtId="165" fontId="3" fillId="6" borderId="79" xfId="0" applyNumberFormat="1" applyFont="1" applyFill="1" applyBorder="1" applyAlignment="1">
      <alignment horizontal="center" vertical="top"/>
    </xf>
    <xf numFmtId="0" fontId="5" fillId="2" borderId="46" xfId="0" applyFont="1" applyFill="1" applyBorder="1" applyAlignment="1">
      <alignment horizontal="center" vertical="top" wrapText="1"/>
    </xf>
    <xf numFmtId="0" fontId="5" fillId="2" borderId="29" xfId="0" applyFont="1" applyFill="1" applyBorder="1" applyAlignment="1">
      <alignment horizontal="center" vertical="top" wrapText="1"/>
    </xf>
    <xf numFmtId="0" fontId="3" fillId="6" borderId="78" xfId="0" applyFont="1" applyFill="1" applyBorder="1" applyAlignment="1">
      <alignment horizontal="left" vertical="top" wrapText="1"/>
    </xf>
    <xf numFmtId="0" fontId="7" fillId="6" borderId="31" xfId="0" applyFont="1" applyFill="1" applyBorder="1" applyAlignment="1">
      <alignment horizontal="center" vertical="top" wrapText="1"/>
    </xf>
    <xf numFmtId="0" fontId="3" fillId="6" borderId="69" xfId="0" applyFont="1" applyFill="1" applyBorder="1" applyAlignment="1">
      <alignment horizontal="center" vertical="top"/>
    </xf>
    <xf numFmtId="0" fontId="3" fillId="6" borderId="84" xfId="0" applyFont="1" applyFill="1" applyBorder="1" applyAlignment="1">
      <alignment horizontal="center" vertical="top"/>
    </xf>
    <xf numFmtId="165" fontId="3" fillId="6" borderId="30" xfId="0" applyNumberFormat="1" applyFont="1" applyFill="1" applyBorder="1" applyAlignment="1">
      <alignment horizontal="center" vertical="top" wrapText="1"/>
    </xf>
    <xf numFmtId="0" fontId="3" fillId="6" borderId="74" xfId="0" applyFont="1" applyFill="1" applyBorder="1" applyAlignment="1">
      <alignment horizontal="center" vertical="top"/>
    </xf>
    <xf numFmtId="3" fontId="3" fillId="8" borderId="33" xfId="0" applyNumberFormat="1" applyFont="1" applyFill="1" applyBorder="1" applyAlignment="1">
      <alignment horizontal="center" vertical="top"/>
    </xf>
    <xf numFmtId="0" fontId="3" fillId="0" borderId="64" xfId="0" applyFont="1" applyBorder="1" applyAlignment="1">
      <alignment vertical="center" wrapText="1"/>
    </xf>
    <xf numFmtId="0" fontId="3" fillId="6" borderId="75" xfId="0" applyFont="1" applyFill="1" applyBorder="1" applyAlignment="1">
      <alignment vertical="top" wrapText="1"/>
    </xf>
    <xf numFmtId="3" fontId="3" fillId="6" borderId="7" xfId="0" applyNumberFormat="1" applyFont="1" applyFill="1" applyBorder="1" applyAlignment="1">
      <alignment vertical="top" wrapText="1"/>
    </xf>
    <xf numFmtId="49" fontId="5" fillId="6" borderId="29" xfId="0" applyNumberFormat="1" applyFont="1" applyFill="1" applyBorder="1" applyAlignment="1">
      <alignment horizontal="center" vertical="top"/>
    </xf>
    <xf numFmtId="0" fontId="3" fillId="6" borderId="87" xfId="0" applyFont="1" applyFill="1" applyBorder="1" applyAlignment="1">
      <alignment vertical="top" wrapText="1"/>
    </xf>
    <xf numFmtId="0" fontId="3" fillId="6" borderId="71" xfId="0" applyFont="1" applyFill="1" applyBorder="1" applyAlignment="1">
      <alignment horizontal="left" vertical="top" wrapText="1"/>
    </xf>
    <xf numFmtId="49" fontId="5" fillId="6" borderId="2" xfId="0" applyNumberFormat="1" applyFont="1" applyFill="1" applyBorder="1" applyAlignment="1">
      <alignment horizontal="center" vertical="top" wrapText="1"/>
    </xf>
    <xf numFmtId="0" fontId="5" fillId="6" borderId="35" xfId="0" applyFont="1" applyFill="1" applyBorder="1" applyAlignment="1">
      <alignment horizontal="center" vertical="top" wrapText="1"/>
    </xf>
    <xf numFmtId="3" fontId="3" fillId="0" borderId="16" xfId="0" applyNumberFormat="1" applyFont="1" applyFill="1" applyBorder="1" applyAlignment="1">
      <alignment horizontal="center" vertical="top"/>
    </xf>
    <xf numFmtId="3" fontId="3" fillId="6" borderId="1" xfId="1" applyNumberFormat="1" applyFont="1" applyFill="1" applyBorder="1" applyAlignment="1">
      <alignment horizontal="center" vertical="top" wrapText="1"/>
    </xf>
    <xf numFmtId="3" fontId="3" fillId="6" borderId="9" xfId="0" applyNumberFormat="1" applyFont="1" applyFill="1" applyBorder="1" applyAlignment="1">
      <alignment vertical="top" wrapText="1"/>
    </xf>
    <xf numFmtId="0" fontId="3" fillId="6" borderId="5" xfId="0" applyFont="1" applyFill="1" applyBorder="1" applyAlignment="1">
      <alignment horizontal="center" vertical="top" wrapText="1"/>
    </xf>
    <xf numFmtId="0" fontId="3" fillId="0" borderId="14" xfId="0" applyFont="1" applyFill="1" applyBorder="1" applyAlignment="1">
      <alignment vertical="top" wrapText="1"/>
    </xf>
    <xf numFmtId="165" fontId="5" fillId="4" borderId="20" xfId="0" applyNumberFormat="1" applyFont="1" applyFill="1" applyBorder="1" applyAlignment="1">
      <alignment horizontal="center" vertical="top" wrapText="1"/>
    </xf>
    <xf numFmtId="0" fontId="5" fillId="6" borderId="15" xfId="0" applyFont="1" applyFill="1" applyBorder="1" applyAlignment="1">
      <alignment horizontal="center" vertical="center"/>
    </xf>
    <xf numFmtId="0" fontId="3" fillId="6" borderId="69" xfId="0" applyFont="1" applyFill="1" applyBorder="1" applyAlignment="1">
      <alignment horizontal="center" vertical="center" wrapText="1"/>
    </xf>
    <xf numFmtId="0" fontId="3" fillId="0" borderId="70" xfId="0" applyFont="1" applyBorder="1" applyAlignment="1">
      <alignment vertical="top" wrapText="1"/>
    </xf>
    <xf numFmtId="1" fontId="3" fillId="6" borderId="67" xfId="0" applyNumberFormat="1" applyFont="1" applyFill="1" applyBorder="1" applyAlignment="1">
      <alignment horizontal="center" vertical="top" wrapText="1"/>
    </xf>
    <xf numFmtId="0" fontId="3" fillId="0" borderId="31" xfId="0" applyFont="1" applyFill="1" applyBorder="1" applyAlignment="1">
      <alignment horizontal="center" vertical="top" wrapText="1"/>
    </xf>
    <xf numFmtId="165" fontId="3" fillId="0" borderId="5" xfId="0" applyNumberFormat="1" applyFont="1" applyFill="1" applyBorder="1" applyAlignment="1">
      <alignment horizontal="center" vertical="top"/>
    </xf>
    <xf numFmtId="0" fontId="19" fillId="6" borderId="28" xfId="0" applyFont="1" applyFill="1" applyBorder="1" applyAlignment="1">
      <alignment horizontal="left" vertical="top" wrapText="1"/>
    </xf>
    <xf numFmtId="0" fontId="22" fillId="6" borderId="87" xfId="0" applyFont="1" applyFill="1" applyBorder="1" applyAlignment="1">
      <alignment vertical="top" wrapText="1"/>
    </xf>
    <xf numFmtId="0" fontId="23" fillId="6" borderId="15" xfId="0" applyFont="1" applyFill="1" applyBorder="1" applyAlignment="1">
      <alignment horizontal="left" vertical="top" wrapText="1"/>
    </xf>
    <xf numFmtId="165" fontId="3" fillId="6" borderId="1" xfId="1" applyNumberFormat="1" applyFont="1" applyFill="1" applyBorder="1" applyAlignment="1">
      <alignment horizontal="center" vertical="top" wrapText="1"/>
    </xf>
    <xf numFmtId="0" fontId="3" fillId="6" borderId="76" xfId="1" applyFont="1" applyFill="1" applyBorder="1" applyAlignment="1">
      <alignment vertical="top" wrapText="1"/>
    </xf>
    <xf numFmtId="3" fontId="3" fillId="6" borderId="74" xfId="1" applyNumberFormat="1" applyFont="1" applyFill="1" applyBorder="1" applyAlignment="1">
      <alignment horizontal="center" vertical="top" wrapText="1"/>
    </xf>
    <xf numFmtId="165" fontId="3" fillId="6" borderId="5" xfId="0" applyNumberFormat="1" applyFont="1" applyFill="1" applyBorder="1" applyAlignment="1">
      <alignment horizontal="center" vertical="top" wrapText="1"/>
    </xf>
    <xf numFmtId="165" fontId="5" fillId="6" borderId="21" xfId="0" applyNumberFormat="1" applyFont="1" applyFill="1" applyBorder="1" applyAlignment="1">
      <alignment horizontal="center" vertical="top"/>
    </xf>
    <xf numFmtId="49" fontId="5" fillId="6" borderId="1" xfId="0" applyNumberFormat="1" applyFont="1" applyFill="1" applyBorder="1" applyAlignment="1">
      <alignment horizontal="center" vertical="top"/>
    </xf>
    <xf numFmtId="165" fontId="3" fillId="6" borderId="9" xfId="0" applyNumberFormat="1" applyFont="1" applyFill="1" applyBorder="1" applyAlignment="1">
      <alignment vertical="top" wrapText="1"/>
    </xf>
    <xf numFmtId="165" fontId="3" fillId="13" borderId="8" xfId="3" applyNumberFormat="1" applyFont="1" applyFill="1" applyBorder="1" applyAlignment="1">
      <alignment horizontal="center" vertical="top"/>
    </xf>
    <xf numFmtId="165" fontId="3" fillId="13" borderId="21" xfId="3" applyNumberFormat="1" applyFont="1" applyFill="1" applyBorder="1" applyAlignment="1">
      <alignment horizontal="center" vertical="top"/>
    </xf>
    <xf numFmtId="0" fontId="3" fillId="0" borderId="9" xfId="0" applyFont="1" applyFill="1" applyBorder="1" applyAlignment="1">
      <alignment horizontal="left" vertical="top" wrapText="1"/>
    </xf>
    <xf numFmtId="0" fontId="3" fillId="6" borderId="47" xfId="0" applyFont="1" applyFill="1" applyBorder="1" applyAlignment="1">
      <alignment horizontal="center" vertical="center" textRotation="90" wrapText="1"/>
    </xf>
    <xf numFmtId="165" fontId="3" fillId="0" borderId="37" xfId="0" applyNumberFormat="1" applyFont="1" applyFill="1" applyBorder="1" applyAlignment="1">
      <alignment horizontal="center" vertical="top"/>
    </xf>
    <xf numFmtId="165" fontId="3" fillId="6" borderId="37" xfId="0" applyNumberFormat="1" applyFont="1" applyFill="1" applyBorder="1" applyAlignment="1">
      <alignment horizontal="center" vertical="top"/>
    </xf>
    <xf numFmtId="0" fontId="5" fillId="6" borderId="25" xfId="0" applyFont="1" applyFill="1" applyBorder="1" applyAlignment="1">
      <alignment vertical="top" wrapText="1"/>
    </xf>
    <xf numFmtId="0" fontId="5" fillId="0" borderId="0" xfId="0" applyNumberFormat="1" applyFont="1" applyAlignment="1">
      <alignment horizontal="center" vertical="top"/>
    </xf>
    <xf numFmtId="3" fontId="3" fillId="0" borderId="17" xfId="1" applyNumberFormat="1" applyFont="1" applyFill="1" applyBorder="1" applyAlignment="1">
      <alignment horizontal="center" vertical="top"/>
    </xf>
    <xf numFmtId="0" fontId="3" fillId="6" borderId="41" xfId="0" applyFont="1" applyFill="1" applyBorder="1" applyAlignment="1">
      <alignment vertical="top" wrapText="1"/>
    </xf>
    <xf numFmtId="0" fontId="3" fillId="6" borderId="15" xfId="0" applyFont="1" applyFill="1" applyBorder="1" applyAlignment="1">
      <alignment vertical="top" wrapText="1"/>
    </xf>
    <xf numFmtId="0" fontId="3" fillId="6" borderId="15" xfId="0" applyFont="1" applyFill="1" applyBorder="1" applyAlignment="1">
      <alignment horizontal="left" vertical="top" wrapText="1"/>
    </xf>
    <xf numFmtId="0" fontId="7" fillId="6" borderId="15" xfId="0" applyFont="1" applyFill="1" applyBorder="1" applyAlignment="1">
      <alignment vertical="top" wrapText="1"/>
    </xf>
    <xf numFmtId="0" fontId="3" fillId="6" borderId="37" xfId="0" applyFont="1" applyFill="1" applyBorder="1" applyAlignment="1">
      <alignment vertical="top" wrapText="1"/>
    </xf>
    <xf numFmtId="49" fontId="5" fillId="10" borderId="9" xfId="0" applyNumberFormat="1" applyFont="1" applyFill="1" applyBorder="1" applyAlignment="1">
      <alignment horizontal="center" vertical="top"/>
    </xf>
    <xf numFmtId="49" fontId="5" fillId="0" borderId="0" xfId="0" applyNumberFormat="1" applyFont="1" applyFill="1" applyBorder="1" applyAlignment="1">
      <alignment horizontal="center" vertical="top" wrapText="1"/>
    </xf>
    <xf numFmtId="0" fontId="3" fillId="6" borderId="59" xfId="0" applyFont="1" applyFill="1" applyBorder="1" applyAlignment="1">
      <alignment horizontal="left" vertical="top" wrapText="1"/>
    </xf>
    <xf numFmtId="49" fontId="5" fillId="3" borderId="15" xfId="0" applyNumberFormat="1" applyFont="1" applyFill="1" applyBorder="1" applyAlignment="1">
      <alignment horizontal="center" vertical="top"/>
    </xf>
    <xf numFmtId="49" fontId="5" fillId="6" borderId="15" xfId="0" applyNumberFormat="1" applyFont="1" applyFill="1" applyBorder="1" applyAlignment="1">
      <alignment horizontal="center" vertical="top" wrapText="1"/>
    </xf>
    <xf numFmtId="0" fontId="3" fillId="6" borderId="31" xfId="0" applyFont="1" applyFill="1" applyBorder="1" applyAlignment="1">
      <alignment vertical="top" wrapText="1"/>
    </xf>
    <xf numFmtId="0" fontId="7" fillId="9" borderId="57" xfId="0" applyFont="1" applyFill="1" applyBorder="1" applyAlignment="1">
      <alignment horizontal="left" vertical="top" wrapText="1"/>
    </xf>
    <xf numFmtId="0" fontId="3" fillId="6" borderId="78" xfId="0" applyFont="1" applyFill="1" applyBorder="1" applyAlignment="1">
      <alignment vertical="top" wrapText="1"/>
    </xf>
    <xf numFmtId="49" fontId="5" fillId="6" borderId="17" xfId="0" applyNumberFormat="1" applyFont="1" applyFill="1" applyBorder="1" applyAlignment="1">
      <alignment horizontal="center" vertical="top"/>
    </xf>
    <xf numFmtId="0" fontId="3" fillId="6" borderId="9" xfId="1" applyFont="1" applyFill="1" applyBorder="1" applyAlignment="1">
      <alignment vertical="top" wrapText="1"/>
    </xf>
    <xf numFmtId="0" fontId="3" fillId="6" borderId="31" xfId="0" applyFont="1" applyFill="1" applyBorder="1" applyAlignment="1">
      <alignment horizontal="left" vertical="top" wrapText="1"/>
    </xf>
    <xf numFmtId="0" fontId="3" fillId="6" borderId="7" xfId="0" applyFont="1" applyFill="1" applyBorder="1" applyAlignment="1">
      <alignment horizontal="left" vertical="top" wrapText="1"/>
    </xf>
    <xf numFmtId="49" fontId="5" fillId="10" borderId="7"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3" borderId="43" xfId="0" applyNumberFormat="1" applyFont="1" applyFill="1" applyBorder="1" applyAlignment="1">
      <alignment horizontal="center" vertical="top"/>
    </xf>
    <xf numFmtId="49" fontId="5" fillId="3" borderId="46" xfId="0" applyNumberFormat="1" applyFont="1" applyFill="1" applyBorder="1" applyAlignment="1">
      <alignment horizontal="center" vertical="top"/>
    </xf>
    <xf numFmtId="49" fontId="5" fillId="3" borderId="53" xfId="0" applyNumberFormat="1" applyFont="1" applyFill="1" applyBorder="1" applyAlignment="1">
      <alignment horizontal="center" vertical="top"/>
    </xf>
    <xf numFmtId="49" fontId="5" fillId="6" borderId="25"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6" borderId="28" xfId="0" applyFont="1" applyFill="1" applyBorder="1" applyAlignment="1">
      <alignment horizontal="left" vertical="top" wrapText="1"/>
    </xf>
    <xf numFmtId="49" fontId="5" fillId="6" borderId="26" xfId="0" applyNumberFormat="1" applyFont="1" applyFill="1" applyBorder="1" applyAlignment="1">
      <alignment horizontal="center" vertical="top"/>
    </xf>
    <xf numFmtId="0" fontId="3" fillId="6" borderId="41" xfId="1" applyFont="1" applyFill="1" applyBorder="1" applyAlignment="1">
      <alignment vertical="top" wrapText="1"/>
    </xf>
    <xf numFmtId="0" fontId="7" fillId="6" borderId="28" xfId="0" applyFont="1" applyFill="1" applyBorder="1" applyAlignment="1">
      <alignment vertical="top" wrapText="1"/>
    </xf>
    <xf numFmtId="0" fontId="3" fillId="6" borderId="44" xfId="0" applyFont="1" applyFill="1" applyBorder="1" applyAlignment="1">
      <alignment horizontal="left" vertical="top" wrapText="1"/>
    </xf>
    <xf numFmtId="0" fontId="3" fillId="6" borderId="36" xfId="0" applyFont="1" applyFill="1" applyBorder="1" applyAlignment="1">
      <alignment horizontal="center" vertical="center" textRotation="90" wrapText="1"/>
    </xf>
    <xf numFmtId="0" fontId="3" fillId="6" borderId="18" xfId="0" applyFont="1" applyFill="1" applyBorder="1" applyAlignment="1">
      <alignment horizontal="center" vertical="center" textRotation="90" wrapText="1"/>
    </xf>
    <xf numFmtId="0" fontId="3" fillId="6" borderId="15" xfId="0" applyFont="1" applyFill="1" applyBorder="1" applyAlignment="1">
      <alignment horizontal="center" vertical="center" textRotation="90" wrapText="1"/>
    </xf>
    <xf numFmtId="0" fontId="3" fillId="6" borderId="87" xfId="0" applyFont="1" applyFill="1" applyBorder="1" applyAlignment="1">
      <alignment horizontal="left" vertical="top" wrapText="1"/>
    </xf>
    <xf numFmtId="0" fontId="3" fillId="6" borderId="46" xfId="0" applyFont="1" applyFill="1" applyBorder="1" applyAlignment="1">
      <alignment horizontal="left" vertical="top" wrapText="1"/>
    </xf>
    <xf numFmtId="0" fontId="3" fillId="6" borderId="44" xfId="0" applyFont="1" applyFill="1" applyBorder="1" applyAlignment="1">
      <alignment horizontal="center" vertical="center" textRotation="90" wrapText="1"/>
    </xf>
    <xf numFmtId="0" fontId="3" fillId="6" borderId="46" xfId="0" applyFont="1" applyFill="1" applyBorder="1" applyAlignment="1">
      <alignment horizontal="center" vertical="center" textRotation="90" wrapText="1"/>
    </xf>
    <xf numFmtId="49" fontId="5" fillId="6" borderId="46" xfId="0" applyNumberFormat="1" applyFont="1" applyFill="1" applyBorder="1" applyAlignment="1">
      <alignment horizontal="center" vertical="top"/>
    </xf>
    <xf numFmtId="0" fontId="3" fillId="0" borderId="40" xfId="0" applyFont="1" applyBorder="1" applyAlignment="1">
      <alignment horizontal="center" vertical="center"/>
    </xf>
    <xf numFmtId="0" fontId="3" fillId="6" borderId="9" xfId="1" applyFont="1" applyFill="1" applyBorder="1" applyAlignment="1">
      <alignment horizontal="left" vertical="top" wrapText="1"/>
    </xf>
    <xf numFmtId="0" fontId="5" fillId="6" borderId="31" xfId="0" applyFont="1" applyFill="1" applyBorder="1" applyAlignment="1">
      <alignment horizontal="left" vertical="top" wrapText="1"/>
    </xf>
    <xf numFmtId="0" fontId="5" fillId="9" borderId="57" xfId="0" applyFont="1" applyFill="1" applyBorder="1" applyAlignment="1">
      <alignment horizontal="left" vertical="top" wrapText="1"/>
    </xf>
    <xf numFmtId="0" fontId="3" fillId="6" borderId="9" xfId="0" applyFont="1" applyFill="1" applyBorder="1" applyAlignment="1">
      <alignment horizontal="left" vertical="top" wrapText="1"/>
    </xf>
    <xf numFmtId="0" fontId="3" fillId="6" borderId="19" xfId="0" applyFont="1" applyFill="1" applyBorder="1" applyAlignment="1">
      <alignment horizontal="center" vertical="center" textRotation="90" wrapText="1"/>
    </xf>
    <xf numFmtId="0" fontId="3" fillId="6" borderId="31" xfId="0" applyFont="1" applyFill="1" applyBorder="1" applyAlignment="1">
      <alignment horizontal="center" vertical="center" textRotation="90" wrapText="1"/>
    </xf>
    <xf numFmtId="0" fontId="7" fillId="0" borderId="15" xfId="0" applyFont="1" applyBorder="1" applyAlignment="1">
      <alignment horizontal="left" vertical="top" wrapText="1"/>
    </xf>
    <xf numFmtId="49" fontId="3" fillId="6" borderId="8" xfId="0" applyNumberFormat="1" applyFont="1" applyFill="1" applyBorder="1" applyAlignment="1">
      <alignment horizontal="center" vertical="center" wrapText="1"/>
    </xf>
    <xf numFmtId="49" fontId="5" fillId="6" borderId="19" xfId="0" applyNumberFormat="1" applyFont="1" applyFill="1" applyBorder="1" applyAlignment="1">
      <alignment horizontal="center" vertical="top"/>
    </xf>
    <xf numFmtId="49" fontId="5" fillId="6" borderId="19" xfId="0" applyNumberFormat="1" applyFont="1" applyFill="1" applyBorder="1" applyAlignment="1">
      <alignment horizontal="center" vertical="top" wrapText="1"/>
    </xf>
    <xf numFmtId="49" fontId="3" fillId="6" borderId="8" xfId="0" applyNumberFormat="1" applyFont="1" applyFill="1" applyBorder="1" applyAlignment="1">
      <alignment horizontal="center" vertical="top" wrapText="1"/>
    </xf>
    <xf numFmtId="0" fontId="7" fillId="0" borderId="8" xfId="0" applyFont="1" applyBorder="1" applyAlignment="1">
      <alignment horizontal="center" vertical="center" wrapText="1"/>
    </xf>
    <xf numFmtId="49" fontId="5" fillId="8" borderId="25" xfId="0" applyNumberFormat="1" applyFont="1" applyFill="1" applyBorder="1" applyAlignment="1">
      <alignment horizontal="center" vertical="top"/>
    </xf>
    <xf numFmtId="49" fontId="5" fillId="8" borderId="15"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49" fontId="3" fillId="6" borderId="48" xfId="0" applyNumberFormat="1" applyFont="1" applyFill="1" applyBorder="1" applyAlignment="1">
      <alignment horizontal="center" vertical="center" wrapText="1"/>
    </xf>
    <xf numFmtId="49" fontId="5" fillId="6" borderId="30" xfId="0" applyNumberFormat="1" applyFont="1" applyFill="1" applyBorder="1" applyAlignment="1">
      <alignment horizontal="center" vertical="top"/>
    </xf>
    <xf numFmtId="49" fontId="3" fillId="6" borderId="21" xfId="0" applyNumberFormat="1" applyFont="1" applyFill="1" applyBorder="1" applyAlignment="1">
      <alignment horizontal="center" vertical="center" wrapText="1"/>
    </xf>
    <xf numFmtId="49" fontId="5" fillId="6" borderId="31" xfId="0" applyNumberFormat="1" applyFont="1" applyFill="1" applyBorder="1" applyAlignment="1">
      <alignment horizontal="center" vertical="top" wrapText="1"/>
    </xf>
    <xf numFmtId="0" fontId="3" fillId="6" borderId="41" xfId="0" applyFont="1" applyFill="1" applyBorder="1" applyAlignment="1">
      <alignment horizontal="left" vertical="top" wrapText="1"/>
    </xf>
    <xf numFmtId="0" fontId="7" fillId="6" borderId="8" xfId="0" applyFont="1" applyFill="1" applyBorder="1" applyAlignment="1">
      <alignment horizontal="center" vertical="top" wrapText="1"/>
    </xf>
    <xf numFmtId="0" fontId="3" fillId="6" borderId="79" xfId="0" applyFont="1" applyFill="1" applyBorder="1" applyAlignment="1">
      <alignment vertical="top" wrapText="1"/>
    </xf>
    <xf numFmtId="0" fontId="7" fillId="0" borderId="8" xfId="0" applyFont="1" applyBorder="1" applyAlignment="1">
      <alignment horizontal="center" vertical="top" wrapText="1"/>
    </xf>
    <xf numFmtId="49" fontId="5" fillId="8" borderId="15" xfId="0" applyNumberFormat="1" applyFont="1" applyFill="1" applyBorder="1" applyAlignment="1">
      <alignment horizontal="center" vertical="top" wrapText="1"/>
    </xf>
    <xf numFmtId="0" fontId="3" fillId="6" borderId="37" xfId="0" applyFont="1" applyFill="1" applyBorder="1" applyAlignment="1">
      <alignment horizontal="left" vertical="top" wrapText="1"/>
    </xf>
    <xf numFmtId="0" fontId="3" fillId="6" borderId="8" xfId="0" applyFont="1" applyFill="1" applyBorder="1" applyAlignment="1">
      <alignment horizontal="center" vertical="top" wrapText="1"/>
    </xf>
    <xf numFmtId="0" fontId="19" fillId="6" borderId="9" xfId="0" applyFont="1" applyFill="1" applyBorder="1" applyAlignment="1">
      <alignment vertical="top" wrapText="1"/>
    </xf>
    <xf numFmtId="0" fontId="3" fillId="6" borderId="8" xfId="0" applyFont="1" applyFill="1" applyBorder="1" applyAlignment="1">
      <alignment horizontal="center" vertical="center" wrapText="1"/>
    </xf>
    <xf numFmtId="0" fontId="3" fillId="6" borderId="9" xfId="0" applyFont="1" applyFill="1" applyBorder="1" applyAlignment="1">
      <alignment vertical="top" wrapText="1"/>
    </xf>
    <xf numFmtId="0" fontId="20" fillId="0" borderId="0" xfId="0" applyFont="1" applyAlignment="1">
      <alignment horizontal="center" vertical="top" wrapText="1"/>
    </xf>
    <xf numFmtId="0" fontId="9" fillId="0" borderId="65" xfId="0" applyFont="1" applyFill="1" applyBorder="1" applyAlignment="1">
      <alignment vertical="top" wrapText="1"/>
    </xf>
    <xf numFmtId="0" fontId="3" fillId="6" borderId="51" xfId="0" applyFont="1" applyFill="1" applyBorder="1" applyAlignment="1">
      <alignment horizontal="left" vertical="top" wrapText="1"/>
    </xf>
    <xf numFmtId="0" fontId="3" fillId="6" borderId="86" xfId="1" applyFont="1" applyFill="1" applyBorder="1" applyAlignment="1">
      <alignment horizontal="left" vertical="top" wrapText="1"/>
    </xf>
    <xf numFmtId="0" fontId="24" fillId="6" borderId="78" xfId="0" applyFont="1" applyFill="1" applyBorder="1" applyAlignment="1">
      <alignment vertical="top" wrapText="1"/>
    </xf>
    <xf numFmtId="3" fontId="5" fillId="0" borderId="6" xfId="0" applyNumberFormat="1" applyFont="1" applyBorder="1" applyAlignment="1">
      <alignment horizontal="center" vertical="center" wrapText="1"/>
    </xf>
    <xf numFmtId="0" fontId="3" fillId="6" borderId="79" xfId="0" applyFont="1" applyFill="1" applyBorder="1" applyAlignment="1">
      <alignment vertical="top"/>
    </xf>
    <xf numFmtId="0" fontId="3" fillId="6" borderId="86" xfId="0" applyFont="1" applyFill="1" applyBorder="1" applyAlignment="1">
      <alignment vertical="top" wrapText="1"/>
    </xf>
    <xf numFmtId="0" fontId="3" fillId="6" borderId="11" xfId="0" applyFont="1" applyFill="1" applyBorder="1" applyAlignment="1">
      <alignment vertical="top" wrapText="1"/>
    </xf>
    <xf numFmtId="165" fontId="3" fillId="6" borderId="91" xfId="0" applyNumberFormat="1" applyFont="1" applyFill="1" applyBorder="1" applyAlignment="1">
      <alignment vertical="top"/>
    </xf>
    <xf numFmtId="0" fontId="3" fillId="0" borderId="48" xfId="0" applyFont="1" applyBorder="1" applyAlignment="1">
      <alignment vertical="top"/>
    </xf>
    <xf numFmtId="0" fontId="3" fillId="6" borderId="48" xfId="0" applyFont="1" applyFill="1" applyBorder="1" applyAlignment="1">
      <alignment vertical="top"/>
    </xf>
    <xf numFmtId="3" fontId="3" fillId="6" borderId="73" xfId="0" applyNumberFormat="1" applyFont="1" applyFill="1" applyBorder="1" applyAlignment="1">
      <alignment horizontal="center" vertical="top"/>
    </xf>
    <xf numFmtId="3" fontId="3" fillId="6" borderId="89" xfId="0" applyNumberFormat="1" applyFont="1" applyFill="1" applyBorder="1" applyAlignment="1">
      <alignment horizontal="center" vertical="top"/>
    </xf>
    <xf numFmtId="3" fontId="3" fillId="6" borderId="88" xfId="0" applyNumberFormat="1" applyFont="1" applyFill="1" applyBorder="1" applyAlignment="1">
      <alignment horizontal="center" vertical="top"/>
    </xf>
    <xf numFmtId="165" fontId="3" fillId="6" borderId="74" xfId="0" applyNumberFormat="1" applyFont="1" applyFill="1" applyBorder="1" applyAlignment="1">
      <alignment horizontal="center" vertical="top"/>
    </xf>
    <xf numFmtId="0" fontId="3" fillId="2" borderId="6" xfId="0" applyFont="1" applyFill="1" applyBorder="1" applyAlignment="1">
      <alignment horizontal="center" vertical="top" wrapText="1"/>
    </xf>
    <xf numFmtId="0" fontId="5" fillId="2" borderId="30" xfId="0" applyFont="1" applyFill="1" applyBorder="1" applyAlignment="1">
      <alignment horizontal="center" vertical="top" wrapText="1"/>
    </xf>
    <xf numFmtId="0" fontId="3" fillId="6" borderId="76" xfId="0" applyFont="1" applyFill="1" applyBorder="1" applyAlignment="1">
      <alignment horizontal="left" vertical="top" wrapText="1"/>
    </xf>
    <xf numFmtId="3" fontId="3" fillId="6" borderId="77" xfId="0" applyNumberFormat="1" applyFont="1" applyFill="1" applyBorder="1" applyAlignment="1">
      <alignment horizontal="center" vertical="top"/>
    </xf>
    <xf numFmtId="165" fontId="3" fillId="0" borderId="0" xfId="0" applyNumberFormat="1" applyFont="1" applyFill="1" applyBorder="1" applyAlignment="1">
      <alignment vertical="top"/>
    </xf>
    <xf numFmtId="165" fontId="15" fillId="8" borderId="56" xfId="0" applyNumberFormat="1" applyFont="1" applyFill="1" applyBorder="1" applyAlignment="1">
      <alignment horizontal="center" vertical="top"/>
    </xf>
    <xf numFmtId="49" fontId="3" fillId="6" borderId="26" xfId="0" applyNumberFormat="1" applyFont="1" applyFill="1" applyBorder="1" applyAlignment="1">
      <alignment horizontal="center" vertical="top" wrapText="1"/>
    </xf>
    <xf numFmtId="3" fontId="11" fillId="6" borderId="24" xfId="0" applyNumberFormat="1" applyFont="1" applyFill="1" applyBorder="1" applyAlignment="1">
      <alignment horizontal="center" vertical="top"/>
    </xf>
    <xf numFmtId="165" fontId="3" fillId="2" borderId="94" xfId="0" applyNumberFormat="1" applyFont="1" applyFill="1" applyBorder="1" applyAlignment="1">
      <alignment horizontal="center" vertical="top"/>
    </xf>
    <xf numFmtId="0" fontId="3" fillId="6" borderId="89" xfId="0" applyNumberFormat="1" applyFont="1" applyFill="1" applyBorder="1" applyAlignment="1">
      <alignment horizontal="center" vertical="top" wrapText="1"/>
    </xf>
    <xf numFmtId="0" fontId="3" fillId="6" borderId="48" xfId="0" applyNumberFormat="1" applyFont="1" applyFill="1" applyBorder="1" applyAlignment="1">
      <alignment horizontal="center" vertical="top" wrapText="1"/>
    </xf>
    <xf numFmtId="3" fontId="3" fillId="0" borderId="89" xfId="0" applyNumberFormat="1" applyFont="1" applyFill="1" applyBorder="1" applyAlignment="1">
      <alignment horizontal="center" vertical="top" wrapText="1"/>
    </xf>
    <xf numFmtId="3" fontId="3" fillId="0" borderId="48" xfId="0" applyNumberFormat="1" applyFont="1" applyFill="1" applyBorder="1" applyAlignment="1">
      <alignment horizontal="center" vertical="top" wrapText="1"/>
    </xf>
    <xf numFmtId="3" fontId="3" fillId="0" borderId="88" xfId="0" applyNumberFormat="1" applyFont="1" applyFill="1" applyBorder="1" applyAlignment="1">
      <alignment horizontal="center" vertical="top" wrapText="1"/>
    </xf>
    <xf numFmtId="49" fontId="3" fillId="6" borderId="89" xfId="0" applyNumberFormat="1" applyFont="1" applyFill="1" applyBorder="1" applyAlignment="1">
      <alignment horizontal="center" vertical="top" wrapText="1"/>
    </xf>
    <xf numFmtId="3" fontId="3" fillId="6" borderId="48" xfId="0" applyNumberFormat="1" applyFont="1" applyFill="1" applyBorder="1" applyAlignment="1">
      <alignment horizontal="center" vertical="top" wrapText="1"/>
    </xf>
    <xf numFmtId="49" fontId="3" fillId="6" borderId="48" xfId="0" applyNumberFormat="1" applyFont="1" applyFill="1" applyBorder="1" applyAlignment="1">
      <alignment horizontal="center" vertical="top" wrapText="1"/>
    </xf>
    <xf numFmtId="1" fontId="3" fillId="6" borderId="48" xfId="0" applyNumberFormat="1" applyFont="1" applyFill="1" applyBorder="1" applyAlignment="1">
      <alignment horizontal="center" vertical="top" wrapText="1"/>
    </xf>
    <xf numFmtId="49" fontId="3" fillId="6" borderId="88" xfId="0" applyNumberFormat="1" applyFont="1" applyFill="1" applyBorder="1" applyAlignment="1">
      <alignment horizontal="center" vertical="top" wrapText="1"/>
    </xf>
    <xf numFmtId="1" fontId="3" fillId="6" borderId="95" xfId="0" applyNumberFormat="1" applyFont="1" applyFill="1" applyBorder="1" applyAlignment="1">
      <alignment horizontal="center" vertical="top" wrapText="1"/>
    </xf>
    <xf numFmtId="3" fontId="3" fillId="6" borderId="77" xfId="1" applyNumberFormat="1" applyFont="1" applyFill="1" applyBorder="1" applyAlignment="1">
      <alignment horizontal="center" vertical="top" wrapText="1"/>
    </xf>
    <xf numFmtId="165" fontId="3" fillId="6" borderId="73" xfId="0" applyNumberFormat="1" applyFont="1" applyFill="1" applyBorder="1" applyAlignment="1">
      <alignment horizontal="center" vertical="top" wrapText="1"/>
    </xf>
    <xf numFmtId="0" fontId="3" fillId="6" borderId="30" xfId="0" applyNumberFormat="1" applyFont="1" applyFill="1" applyBorder="1" applyAlignment="1">
      <alignment horizontal="center" vertical="top" wrapText="1"/>
    </xf>
    <xf numFmtId="0" fontId="3" fillId="6" borderId="30" xfId="0" applyFont="1" applyFill="1" applyBorder="1" applyAlignment="1">
      <alignment horizontal="center" vertical="top" wrapText="1"/>
    </xf>
    <xf numFmtId="0" fontId="3" fillId="12" borderId="1" xfId="0" applyFont="1" applyFill="1" applyBorder="1" applyAlignment="1">
      <alignment horizontal="center" vertical="top"/>
    </xf>
    <xf numFmtId="0" fontId="3" fillId="12" borderId="17" xfId="0" applyFont="1" applyFill="1" applyBorder="1" applyAlignment="1">
      <alignment horizontal="center" vertical="top"/>
    </xf>
    <xf numFmtId="49" fontId="3" fillId="6" borderId="21" xfId="0" applyNumberFormat="1" applyFont="1" applyFill="1" applyBorder="1" applyAlignment="1">
      <alignment horizontal="center" vertical="top"/>
    </xf>
    <xf numFmtId="49" fontId="5" fillId="2" borderId="12" xfId="0" applyNumberFormat="1" applyFont="1" applyFill="1" applyBorder="1" applyAlignment="1">
      <alignment horizontal="center" vertical="top" wrapText="1"/>
    </xf>
    <xf numFmtId="0" fontId="5" fillId="2" borderId="12" xfId="0" applyFont="1" applyFill="1" applyBorder="1" applyAlignment="1">
      <alignment horizontal="left" vertical="top" wrapText="1"/>
    </xf>
    <xf numFmtId="0" fontId="5" fillId="2" borderId="12" xfId="0" applyFont="1" applyFill="1" applyBorder="1" applyAlignment="1">
      <alignment horizontal="center" vertical="top" wrapText="1"/>
    </xf>
    <xf numFmtId="0" fontId="5" fillId="2" borderId="43" xfId="0" applyFont="1" applyFill="1" applyBorder="1" applyAlignment="1">
      <alignment horizontal="center" vertical="top" wrapText="1"/>
    </xf>
    <xf numFmtId="0" fontId="3" fillId="0" borderId="6" xfId="0" applyFont="1" applyBorder="1" applyAlignment="1">
      <alignment horizontal="center" vertical="top" wrapText="1"/>
    </xf>
    <xf numFmtId="3" fontId="3" fillId="2" borderId="65" xfId="0" applyNumberFormat="1" applyFont="1" applyFill="1" applyBorder="1" applyAlignment="1">
      <alignment horizontal="right" vertical="top"/>
    </xf>
    <xf numFmtId="1" fontId="3" fillId="6" borderId="83" xfId="0" applyNumberFormat="1" applyFont="1" applyFill="1" applyBorder="1" applyAlignment="1">
      <alignment horizontal="center" vertical="top" wrapText="1"/>
    </xf>
    <xf numFmtId="0" fontId="20" fillId="6" borderId="0" xfId="0" applyFont="1" applyFill="1" applyBorder="1" applyAlignment="1">
      <alignment vertical="top"/>
    </xf>
    <xf numFmtId="0" fontId="20" fillId="0" borderId="0" xfId="0" applyFont="1" applyFill="1" applyBorder="1" applyAlignment="1">
      <alignment vertical="top" wrapText="1"/>
    </xf>
    <xf numFmtId="0" fontId="27" fillId="0" borderId="0" xfId="0" applyFont="1" applyFill="1" applyAlignment="1">
      <alignment vertical="top" wrapText="1"/>
    </xf>
    <xf numFmtId="0" fontId="20" fillId="0" borderId="0" xfId="0" applyFont="1" applyFill="1" applyBorder="1" applyAlignment="1">
      <alignment vertical="top"/>
    </xf>
    <xf numFmtId="0" fontId="3" fillId="6" borderId="8" xfId="0" applyFont="1" applyFill="1" applyBorder="1" applyAlignment="1">
      <alignment horizontal="center" vertical="top" wrapText="1"/>
    </xf>
    <xf numFmtId="165" fontId="3" fillId="6" borderId="41"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0" fontId="3" fillId="6" borderId="15" xfId="0" applyFont="1" applyFill="1" applyBorder="1" applyAlignment="1">
      <alignment horizontal="center" vertical="center" textRotation="90" wrapText="1"/>
    </xf>
    <xf numFmtId="0" fontId="3" fillId="6" borderId="31" xfId="0" applyFont="1" applyFill="1" applyBorder="1" applyAlignment="1">
      <alignment horizontal="center" vertical="center" textRotation="90" wrapText="1"/>
    </xf>
    <xf numFmtId="0" fontId="3" fillId="6" borderId="9" xfId="0" applyFont="1" applyFill="1" applyBorder="1" applyAlignment="1">
      <alignment horizontal="left" vertical="top" wrapText="1"/>
    </xf>
    <xf numFmtId="49" fontId="5" fillId="10" borderId="9"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49" fontId="5" fillId="8" borderId="15"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49" fontId="3" fillId="6" borderId="8" xfId="0" applyNumberFormat="1" applyFont="1" applyFill="1" applyBorder="1" applyAlignment="1">
      <alignment horizontal="center" vertical="top" wrapText="1"/>
    </xf>
    <xf numFmtId="49" fontId="3" fillId="6" borderId="21" xfId="0" applyNumberFormat="1" applyFont="1" applyFill="1" applyBorder="1" applyAlignment="1">
      <alignment horizontal="center" vertical="top" wrapText="1"/>
    </xf>
    <xf numFmtId="0" fontId="3" fillId="6" borderId="8" xfId="0" applyFont="1" applyFill="1" applyBorder="1" applyAlignment="1">
      <alignment horizontal="center" vertical="top" wrapText="1"/>
    </xf>
    <xf numFmtId="0" fontId="3" fillId="6" borderId="37" xfId="0" applyFont="1" applyFill="1" applyBorder="1" applyAlignment="1">
      <alignment horizontal="left" vertical="top" wrapText="1"/>
    </xf>
    <xf numFmtId="0" fontId="3" fillId="6" borderId="7" xfId="0" applyFont="1" applyFill="1" applyBorder="1" applyAlignment="1">
      <alignment horizontal="left" vertical="top" wrapText="1"/>
    </xf>
    <xf numFmtId="0" fontId="3" fillId="6" borderId="9" xfId="0" applyFont="1" applyFill="1" applyBorder="1" applyAlignment="1">
      <alignment vertical="top" wrapText="1"/>
    </xf>
    <xf numFmtId="49" fontId="5" fillId="6" borderId="15" xfId="0" applyNumberFormat="1" applyFont="1" applyFill="1" applyBorder="1" applyAlignment="1">
      <alignment horizontal="center" vertical="top" wrapText="1"/>
    </xf>
    <xf numFmtId="49" fontId="5" fillId="6" borderId="30" xfId="0" applyNumberFormat="1" applyFont="1" applyFill="1" applyBorder="1" applyAlignment="1">
      <alignment horizontal="center" vertical="top"/>
    </xf>
    <xf numFmtId="0" fontId="3" fillId="6" borderId="31" xfId="0" applyFont="1" applyFill="1" applyBorder="1" applyAlignment="1">
      <alignment vertical="top" wrapText="1"/>
    </xf>
    <xf numFmtId="0" fontId="3" fillId="6" borderId="51" xfId="0" applyFont="1" applyFill="1" applyBorder="1" applyAlignment="1">
      <alignment vertical="top" wrapText="1"/>
    </xf>
    <xf numFmtId="0" fontId="3" fillId="6" borderId="80" xfId="0" applyFont="1" applyFill="1" applyBorder="1" applyAlignment="1">
      <alignment vertical="top" wrapText="1"/>
    </xf>
    <xf numFmtId="49" fontId="5" fillId="8" borderId="15" xfId="0" applyNumberFormat="1" applyFont="1" applyFill="1" applyBorder="1" applyAlignment="1">
      <alignment horizontal="center" vertical="top" wrapText="1"/>
    </xf>
    <xf numFmtId="0" fontId="3" fillId="0" borderId="37" xfId="0" applyFont="1" applyBorder="1" applyAlignment="1">
      <alignment vertical="top"/>
    </xf>
    <xf numFmtId="0" fontId="3" fillId="6" borderId="83" xfId="0" applyFont="1" applyFill="1" applyBorder="1" applyAlignment="1">
      <alignment horizontal="center" vertical="top"/>
    </xf>
    <xf numFmtId="0" fontId="3" fillId="6" borderId="9" xfId="1" applyFont="1" applyFill="1" applyBorder="1" applyAlignment="1">
      <alignment vertical="top" wrapText="1"/>
    </xf>
    <xf numFmtId="0" fontId="0" fillId="0" borderId="9" xfId="0" applyBorder="1" applyAlignment="1">
      <alignment vertical="top" wrapText="1"/>
    </xf>
    <xf numFmtId="0" fontId="20" fillId="0" borderId="0" xfId="0" applyFont="1" applyFill="1" applyBorder="1" applyAlignment="1">
      <alignment vertical="top" wrapText="1"/>
    </xf>
    <xf numFmtId="0" fontId="0" fillId="0" borderId="0" xfId="0" applyAlignment="1">
      <alignment vertical="top" wrapText="1"/>
    </xf>
    <xf numFmtId="0" fontId="5" fillId="0" borderId="65" xfId="0" applyFont="1" applyBorder="1" applyAlignment="1">
      <alignment horizontal="center" vertical="center"/>
    </xf>
    <xf numFmtId="0" fontId="5" fillId="0" borderId="55" xfId="0" applyFont="1" applyBorder="1" applyAlignment="1">
      <alignment horizontal="center" vertical="center"/>
    </xf>
    <xf numFmtId="0" fontId="3" fillId="0" borderId="41" xfId="0" applyFont="1" applyBorder="1" applyAlignment="1">
      <alignment horizontal="center" vertical="center" wrapText="1"/>
    </xf>
    <xf numFmtId="0" fontId="3" fillId="0" borderId="10" xfId="0" applyFont="1" applyBorder="1" applyAlignment="1">
      <alignment horizontal="center" vertical="center" wrapText="1"/>
    </xf>
    <xf numFmtId="49" fontId="5" fillId="7" borderId="65" xfId="0" applyNumberFormat="1" applyFont="1" applyFill="1" applyBorder="1" applyAlignment="1">
      <alignment horizontal="left" vertical="top" wrapText="1"/>
    </xf>
    <xf numFmtId="49" fontId="5" fillId="7" borderId="60" xfId="0" applyNumberFormat="1" applyFont="1" applyFill="1" applyBorder="1" applyAlignment="1">
      <alignment horizontal="left" vertical="top" wrapText="1"/>
    </xf>
    <xf numFmtId="49" fontId="5" fillId="7" borderId="55" xfId="0" applyNumberFormat="1" applyFont="1" applyFill="1" applyBorder="1" applyAlignment="1">
      <alignment horizontal="left" vertical="top" wrapText="1"/>
    </xf>
    <xf numFmtId="3" fontId="3" fillId="0" borderId="43" xfId="0" applyNumberFormat="1" applyFont="1" applyBorder="1" applyAlignment="1">
      <alignment horizontal="center" vertical="center" textRotation="90" shrinkToFit="1"/>
    </xf>
    <xf numFmtId="3" fontId="3" fillId="0" borderId="46" xfId="0" applyNumberFormat="1" applyFont="1" applyBorder="1" applyAlignment="1">
      <alignment horizontal="center" vertical="center" textRotation="90" shrinkToFit="1"/>
    </xf>
    <xf numFmtId="3" fontId="3" fillId="0" borderId="53" xfId="0" applyNumberFormat="1" applyFont="1" applyBorder="1" applyAlignment="1">
      <alignment horizontal="center" vertical="center" textRotation="90" shrinkToFit="1"/>
    </xf>
    <xf numFmtId="3" fontId="3" fillId="0" borderId="43" xfId="0" applyNumberFormat="1" applyFont="1" applyBorder="1" applyAlignment="1">
      <alignment horizontal="center" vertical="center" textRotation="90" wrapText="1"/>
    </xf>
    <xf numFmtId="3" fontId="3" fillId="0" borderId="46" xfId="0" applyNumberFormat="1" applyFont="1" applyBorder="1" applyAlignment="1">
      <alignment horizontal="center" vertical="center" textRotation="90" wrapText="1"/>
    </xf>
    <xf numFmtId="3" fontId="3" fillId="0" borderId="53" xfId="0" applyNumberFormat="1" applyFont="1" applyBorder="1" applyAlignment="1">
      <alignment horizontal="center" vertical="center" textRotation="90" wrapText="1"/>
    </xf>
    <xf numFmtId="3" fontId="3" fillId="0" borderId="26" xfId="0" applyNumberFormat="1" applyFont="1" applyFill="1" applyBorder="1" applyAlignment="1">
      <alignment horizontal="center" vertical="center" textRotation="90" wrapText="1" shrinkToFit="1"/>
    </xf>
    <xf numFmtId="3" fontId="3" fillId="0" borderId="17" xfId="0" applyNumberFormat="1" applyFont="1" applyFill="1" applyBorder="1" applyAlignment="1">
      <alignment horizontal="center" vertical="center" textRotation="90" wrapText="1" shrinkToFit="1"/>
    </xf>
    <xf numFmtId="3" fontId="3" fillId="0" borderId="24" xfId="0" applyNumberFormat="1" applyFont="1" applyFill="1" applyBorder="1" applyAlignment="1">
      <alignment horizontal="center" vertical="center" textRotation="90" wrapText="1" shrinkToFit="1"/>
    </xf>
    <xf numFmtId="3" fontId="3" fillId="0" borderId="42" xfId="0" applyNumberFormat="1" applyFont="1" applyBorder="1" applyAlignment="1">
      <alignment horizontal="center" vertical="center" textRotation="90" wrapText="1" shrinkToFit="1"/>
    </xf>
    <xf numFmtId="3" fontId="3" fillId="0" borderId="8" xfId="0" applyNumberFormat="1" applyFont="1" applyBorder="1" applyAlignment="1">
      <alignment horizontal="center" vertical="center" textRotation="90" wrapText="1" shrinkToFit="1"/>
    </xf>
    <xf numFmtId="3" fontId="3" fillId="0" borderId="56" xfId="0" applyNumberFormat="1" applyFont="1" applyBorder="1" applyAlignment="1">
      <alignment horizontal="center" vertical="center" textRotation="90" wrapText="1" shrinkToFit="1"/>
    </xf>
    <xf numFmtId="0" fontId="3" fillId="0" borderId="42"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56" xfId="0" applyFont="1" applyBorder="1" applyAlignment="1">
      <alignment horizontal="center" vertical="center" textRotation="90"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27" xfId="0" applyFont="1" applyBorder="1" applyAlignment="1">
      <alignment horizontal="right" vertical="top"/>
    </xf>
    <xf numFmtId="3" fontId="3" fillId="0" borderId="7" xfId="0" applyNumberFormat="1" applyFont="1" applyBorder="1" applyAlignment="1">
      <alignment horizontal="center" vertical="center" textRotation="90" shrinkToFit="1"/>
    </xf>
    <xf numFmtId="3" fontId="3" fillId="0" borderId="9" xfId="0" applyNumberFormat="1" applyFont="1" applyBorder="1" applyAlignment="1">
      <alignment horizontal="center" vertical="center" textRotation="90" shrinkToFit="1"/>
    </xf>
    <xf numFmtId="3" fontId="3" fillId="0" borderId="10" xfId="0" applyNumberFormat="1" applyFont="1" applyBorder="1" applyAlignment="1">
      <alignment horizontal="center" vertical="center" textRotation="90" shrinkToFit="1"/>
    </xf>
    <xf numFmtId="3" fontId="3" fillId="0" borderId="25" xfId="0" applyNumberFormat="1" applyFont="1" applyBorder="1" applyAlignment="1">
      <alignment horizontal="center" vertical="center" textRotation="90" shrinkToFit="1"/>
    </xf>
    <xf numFmtId="3" fontId="3" fillId="0" borderId="15" xfId="0" applyNumberFormat="1" applyFont="1" applyBorder="1" applyAlignment="1">
      <alignment horizontal="center" vertical="center" textRotation="90" shrinkToFit="1"/>
    </xf>
    <xf numFmtId="3" fontId="3" fillId="0" borderId="23" xfId="0" applyNumberFormat="1" applyFont="1" applyBorder="1" applyAlignment="1">
      <alignment horizontal="center" vertical="center" textRotation="90" shrinkToFit="1"/>
    </xf>
    <xf numFmtId="3" fontId="3" fillId="0" borderId="43" xfId="0" applyNumberFormat="1" applyFont="1" applyBorder="1" applyAlignment="1">
      <alignment horizontal="center" vertical="center" shrinkToFit="1"/>
    </xf>
    <xf numFmtId="3" fontId="3" fillId="0" borderId="46" xfId="0" applyNumberFormat="1" applyFont="1" applyBorder="1" applyAlignment="1">
      <alignment horizontal="center" vertical="center" shrinkToFit="1"/>
    </xf>
    <xf numFmtId="3" fontId="3" fillId="0" borderId="53" xfId="0" applyNumberFormat="1" applyFont="1" applyBorder="1" applyAlignment="1">
      <alignment horizontal="center" vertical="center" shrinkToFit="1"/>
    </xf>
    <xf numFmtId="0" fontId="3" fillId="6" borderId="78" xfId="0" applyFont="1" applyFill="1" applyBorder="1" applyAlignment="1">
      <alignment horizontal="left" vertical="top" wrapText="1"/>
    </xf>
    <xf numFmtId="0" fontId="3" fillId="6" borderId="28" xfId="0" applyFont="1" applyFill="1" applyBorder="1" applyAlignment="1">
      <alignment horizontal="left" vertical="top" wrapText="1"/>
    </xf>
    <xf numFmtId="49" fontId="5" fillId="6" borderId="19"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0" fontId="3" fillId="6" borderId="19" xfId="0" applyFont="1" applyFill="1" applyBorder="1" applyAlignment="1">
      <alignment horizontal="left" vertical="top" wrapText="1"/>
    </xf>
    <xf numFmtId="0" fontId="7" fillId="0" borderId="15" xfId="0" applyFont="1" applyBorder="1" applyAlignment="1">
      <alignment vertical="top" wrapText="1"/>
    </xf>
    <xf numFmtId="0" fontId="3" fillId="6" borderId="19" xfId="0" applyFont="1" applyFill="1" applyBorder="1" applyAlignment="1">
      <alignment horizontal="center" vertical="center" textRotation="90" wrapText="1"/>
    </xf>
    <xf numFmtId="0" fontId="3" fillId="6" borderId="15" xfId="0" applyFont="1" applyFill="1" applyBorder="1" applyAlignment="1">
      <alignment horizontal="center" vertical="center" textRotation="90" wrapText="1"/>
    </xf>
    <xf numFmtId="0" fontId="3" fillId="6" borderId="31" xfId="0" applyFont="1" applyFill="1" applyBorder="1" applyAlignment="1">
      <alignment horizontal="center" vertical="center" textRotation="90" wrapText="1"/>
    </xf>
    <xf numFmtId="0" fontId="5" fillId="4" borderId="63" xfId="0" applyFont="1" applyFill="1" applyBorder="1" applyAlignment="1">
      <alignment horizontal="left" vertical="top" wrapText="1"/>
    </xf>
    <xf numFmtId="0" fontId="5" fillId="4" borderId="39" xfId="0" applyFont="1" applyFill="1" applyBorder="1" applyAlignment="1">
      <alignment horizontal="left" vertical="top" wrapText="1"/>
    </xf>
    <xf numFmtId="0" fontId="5" fillId="4" borderId="40" xfId="0" applyFont="1" applyFill="1" applyBorder="1" applyAlignment="1">
      <alignment horizontal="left" vertical="top" wrapText="1"/>
    </xf>
    <xf numFmtId="0" fontId="5" fillId="10" borderId="34" xfId="0" applyFont="1" applyFill="1" applyBorder="1" applyAlignment="1">
      <alignment horizontal="left" vertical="top"/>
    </xf>
    <xf numFmtId="0" fontId="5" fillId="10" borderId="39" xfId="0" applyFont="1" applyFill="1" applyBorder="1" applyAlignment="1">
      <alignment horizontal="left" vertical="top"/>
    </xf>
    <xf numFmtId="0" fontId="5" fillId="10" borderId="40" xfId="0" applyFont="1" applyFill="1" applyBorder="1" applyAlignment="1">
      <alignment horizontal="left" vertical="top"/>
    </xf>
    <xf numFmtId="0" fontId="5" fillId="3" borderId="34" xfId="0" applyFont="1" applyFill="1" applyBorder="1" applyAlignment="1">
      <alignment horizontal="left" vertical="top" wrapText="1"/>
    </xf>
    <xf numFmtId="0" fontId="5" fillId="3" borderId="39" xfId="0" applyFont="1" applyFill="1" applyBorder="1" applyAlignment="1">
      <alignment horizontal="left" vertical="top" wrapText="1"/>
    </xf>
    <xf numFmtId="0" fontId="5" fillId="3" borderId="40" xfId="0" applyFont="1" applyFill="1" applyBorder="1" applyAlignment="1">
      <alignment horizontal="left" vertical="top" wrapText="1"/>
    </xf>
    <xf numFmtId="0" fontId="3" fillId="6" borderId="15" xfId="0" applyFont="1" applyFill="1" applyBorder="1" applyAlignment="1">
      <alignment horizontal="left" vertical="top" wrapText="1"/>
    </xf>
    <xf numFmtId="0" fontId="7" fillId="6" borderId="15" xfId="0" applyFont="1" applyFill="1" applyBorder="1" applyAlignment="1">
      <alignment horizontal="left" vertical="top" wrapText="1"/>
    </xf>
    <xf numFmtId="49" fontId="3" fillId="6" borderId="8" xfId="0" applyNumberFormat="1" applyFont="1" applyFill="1" applyBorder="1" applyAlignment="1">
      <alignment horizontal="center" vertical="center" wrapText="1"/>
    </xf>
    <xf numFmtId="0" fontId="7" fillId="6" borderId="8" xfId="0" applyFont="1" applyFill="1" applyBorder="1" applyAlignment="1">
      <alignment horizontal="center" vertical="center" wrapText="1"/>
    </xf>
    <xf numFmtId="49" fontId="5" fillId="10" borderId="9"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49" fontId="5" fillId="8" borderId="15" xfId="0" applyNumberFormat="1" applyFont="1" applyFill="1" applyBorder="1" applyAlignment="1">
      <alignment horizontal="center" vertical="top"/>
    </xf>
    <xf numFmtId="0" fontId="3" fillId="6" borderId="31" xfId="0" applyFont="1" applyFill="1" applyBorder="1" applyAlignment="1">
      <alignment horizontal="left" vertical="top" wrapText="1"/>
    </xf>
    <xf numFmtId="49" fontId="5" fillId="0" borderId="15" xfId="0" applyNumberFormat="1" applyFont="1" applyFill="1" applyBorder="1" applyAlignment="1">
      <alignment horizontal="center" vertical="top"/>
    </xf>
    <xf numFmtId="49" fontId="5" fillId="0" borderId="31" xfId="0" applyNumberFormat="1" applyFont="1" applyFill="1" applyBorder="1" applyAlignment="1">
      <alignment horizontal="center" vertical="top"/>
    </xf>
    <xf numFmtId="0" fontId="12" fillId="0" borderId="19" xfId="0" applyFont="1" applyBorder="1" applyAlignment="1">
      <alignment horizontal="center" vertical="center" textRotation="90" wrapText="1"/>
    </xf>
    <xf numFmtId="0" fontId="21" fillId="0" borderId="15" xfId="0" applyFont="1" applyBorder="1" applyAlignment="1">
      <alignment horizontal="center" wrapText="1"/>
    </xf>
    <xf numFmtId="49" fontId="5" fillId="0" borderId="19" xfId="0" applyNumberFormat="1" applyFont="1" applyFill="1" applyBorder="1" applyAlignment="1">
      <alignment horizontal="center" vertical="top"/>
    </xf>
    <xf numFmtId="49" fontId="5" fillId="6" borderId="17" xfId="0" applyNumberFormat="1" applyFont="1" applyFill="1" applyBorder="1" applyAlignment="1">
      <alignment horizontal="center" vertical="top" wrapText="1"/>
    </xf>
    <xf numFmtId="0" fontId="2" fillId="6" borderId="47" xfId="0" applyFont="1" applyFill="1" applyBorder="1" applyAlignment="1">
      <alignment horizontal="center" vertical="center" textRotation="90" wrapText="1"/>
    </xf>
    <xf numFmtId="0" fontId="2" fillId="6" borderId="36" xfId="0" applyFont="1" applyFill="1" applyBorder="1" applyAlignment="1">
      <alignment horizontal="center" vertical="center" textRotation="90" wrapText="1"/>
    </xf>
    <xf numFmtId="0" fontId="2" fillId="6" borderId="18" xfId="0" applyFont="1" applyFill="1" applyBorder="1" applyAlignment="1">
      <alignment horizontal="center" vertical="center" textRotation="90" wrapText="1"/>
    </xf>
    <xf numFmtId="49" fontId="5" fillId="6" borderId="17" xfId="0" applyNumberFormat="1" applyFont="1" applyFill="1" applyBorder="1" applyAlignment="1">
      <alignment horizontal="center" vertical="top"/>
    </xf>
    <xf numFmtId="49" fontId="3" fillId="6" borderId="8" xfId="0" applyNumberFormat="1" applyFont="1" applyFill="1" applyBorder="1" applyAlignment="1">
      <alignment horizontal="center" vertical="top" wrapText="1"/>
    </xf>
    <xf numFmtId="0" fontId="7" fillId="6" borderId="8" xfId="0" applyFont="1" applyFill="1" applyBorder="1" applyAlignment="1">
      <alignment horizontal="center" vertical="top" wrapText="1"/>
    </xf>
    <xf numFmtId="0" fontId="3" fillId="6" borderId="44" xfId="0" applyFont="1" applyFill="1" applyBorder="1" applyAlignment="1">
      <alignment horizontal="left" vertical="top" wrapText="1"/>
    </xf>
    <xf numFmtId="0" fontId="3" fillId="6" borderId="29" xfId="0" applyFont="1" applyFill="1" applyBorder="1" applyAlignment="1">
      <alignment horizontal="left" vertical="top" wrapText="1"/>
    </xf>
    <xf numFmtId="0" fontId="8" fillId="6" borderId="19" xfId="0" applyFont="1" applyFill="1" applyBorder="1" applyAlignment="1">
      <alignment horizontal="center" vertical="center" textRotation="90" wrapText="1"/>
    </xf>
    <xf numFmtId="0" fontId="1" fillId="0" borderId="31" xfId="0" applyFont="1" applyBorder="1" applyAlignment="1">
      <alignment horizontal="center" vertical="center" textRotation="90" wrapText="1"/>
    </xf>
    <xf numFmtId="49" fontId="5" fillId="2" borderId="17" xfId="0" applyNumberFormat="1" applyFont="1" applyFill="1" applyBorder="1" applyAlignment="1">
      <alignment horizontal="center" vertical="top"/>
    </xf>
    <xf numFmtId="0" fontId="2" fillId="0" borderId="31" xfId="0" applyFont="1" applyBorder="1" applyAlignment="1">
      <alignment horizontal="center" vertical="center" textRotation="90" wrapText="1"/>
    </xf>
    <xf numFmtId="49" fontId="3" fillId="6" borderId="42" xfId="0" applyNumberFormat="1" applyFont="1" applyFill="1" applyBorder="1" applyAlignment="1">
      <alignment horizontal="center" vertical="center" wrapText="1"/>
    </xf>
    <xf numFmtId="0" fontId="7" fillId="0" borderId="8" xfId="0" applyFont="1" applyBorder="1" applyAlignment="1">
      <alignment horizontal="center" vertical="center"/>
    </xf>
    <xf numFmtId="49" fontId="5" fillId="3" borderId="46" xfId="0" applyNumberFormat="1" applyFont="1" applyFill="1" applyBorder="1" applyAlignment="1">
      <alignment horizontal="center" vertical="top"/>
    </xf>
    <xf numFmtId="0" fontId="7" fillId="0" borderId="15" xfId="0" applyFont="1" applyBorder="1" applyAlignment="1">
      <alignment horizontal="left" vertical="top" wrapText="1"/>
    </xf>
    <xf numFmtId="0" fontId="3" fillId="6" borderId="44" xfId="0" applyFont="1" applyFill="1" applyBorder="1" applyAlignment="1">
      <alignment horizontal="center" vertical="center" textRotation="90" wrapText="1"/>
    </xf>
    <xf numFmtId="0" fontId="3" fillId="6" borderId="46" xfId="0" applyFont="1" applyFill="1" applyBorder="1" applyAlignment="1">
      <alignment horizontal="center" vertical="center" textRotation="90" wrapText="1"/>
    </xf>
    <xf numFmtId="0" fontId="8" fillId="6" borderId="15" xfId="0" applyFont="1" applyFill="1" applyBorder="1" applyAlignment="1">
      <alignment horizontal="center" vertical="center" textRotation="90" wrapText="1"/>
    </xf>
    <xf numFmtId="49" fontId="5" fillId="2" borderId="30" xfId="0" applyNumberFormat="1" applyFont="1" applyFill="1" applyBorder="1" applyAlignment="1">
      <alignment horizontal="center" vertical="top"/>
    </xf>
    <xf numFmtId="49" fontId="3" fillId="6" borderId="21" xfId="0" applyNumberFormat="1" applyFont="1" applyFill="1" applyBorder="1" applyAlignment="1">
      <alignment horizontal="center" vertical="top" wrapText="1"/>
    </xf>
    <xf numFmtId="0" fontId="7" fillId="6" borderId="46" xfId="0" applyFont="1" applyFill="1" applyBorder="1" applyAlignment="1">
      <alignment vertical="top" wrapText="1"/>
    </xf>
    <xf numFmtId="0" fontId="3" fillId="6" borderId="69" xfId="0" applyFont="1" applyFill="1" applyBorder="1" applyAlignment="1">
      <alignment horizontal="center" vertical="top" wrapText="1"/>
    </xf>
    <xf numFmtId="0" fontId="7" fillId="0" borderId="69" xfId="0" applyFont="1" applyBorder="1" applyAlignment="1">
      <alignment horizontal="center" vertical="top" wrapText="1"/>
    </xf>
    <xf numFmtId="0" fontId="3" fillId="6" borderId="8" xfId="0" applyFont="1" applyFill="1" applyBorder="1" applyAlignment="1">
      <alignment horizontal="center" vertical="top" wrapText="1"/>
    </xf>
    <xf numFmtId="0" fontId="3" fillId="6" borderId="46" xfId="0" applyFont="1" applyFill="1" applyBorder="1" applyAlignment="1">
      <alignment horizontal="left" vertical="top" wrapText="1"/>
    </xf>
    <xf numFmtId="0" fontId="3" fillId="6" borderId="15" xfId="0" applyFont="1" applyFill="1" applyBorder="1" applyAlignment="1">
      <alignment horizontal="center" vertical="center" textRotation="90"/>
    </xf>
    <xf numFmtId="0" fontId="3" fillId="6" borderId="37" xfId="0" applyFont="1" applyFill="1" applyBorder="1" applyAlignment="1">
      <alignment horizontal="left" vertical="top" wrapText="1"/>
    </xf>
    <xf numFmtId="0" fontId="3" fillId="6" borderId="59" xfId="0" applyFont="1" applyFill="1" applyBorder="1" applyAlignment="1">
      <alignment horizontal="left" vertical="top" wrapText="1"/>
    </xf>
    <xf numFmtId="49" fontId="3" fillId="6" borderId="5" xfId="0" applyNumberFormat="1" applyFont="1" applyFill="1" applyBorder="1" applyAlignment="1">
      <alignment horizontal="center" vertical="top" wrapText="1"/>
    </xf>
    <xf numFmtId="0" fontId="7" fillId="0" borderId="21" xfId="0" applyFont="1" applyBorder="1" applyAlignment="1">
      <alignment horizontal="center" vertical="top" wrapText="1"/>
    </xf>
    <xf numFmtId="0" fontId="3" fillId="6" borderId="41" xfId="1" applyFont="1" applyFill="1" applyBorder="1" applyAlignment="1">
      <alignment vertical="top" wrapText="1"/>
    </xf>
    <xf numFmtId="0" fontId="7" fillId="6" borderId="28" xfId="0" applyFont="1" applyFill="1" applyBorder="1" applyAlignment="1">
      <alignment vertical="top" wrapText="1"/>
    </xf>
    <xf numFmtId="49" fontId="5" fillId="10" borderId="7" xfId="0" applyNumberFormat="1" applyFont="1" applyFill="1" applyBorder="1" applyAlignment="1">
      <alignment horizontal="center" vertical="top"/>
    </xf>
    <xf numFmtId="49" fontId="5" fillId="3" borderId="43" xfId="0" applyNumberFormat="1" applyFont="1" applyFill="1" applyBorder="1" applyAlignment="1">
      <alignment horizontal="center" vertical="top"/>
    </xf>
    <xf numFmtId="49" fontId="5" fillId="8" borderId="25" xfId="0" applyNumberFormat="1" applyFont="1" applyFill="1" applyBorder="1" applyAlignment="1">
      <alignment horizontal="center" vertical="top"/>
    </xf>
    <xf numFmtId="49" fontId="5" fillId="0" borderId="25" xfId="0" applyNumberFormat="1" applyFont="1" applyBorder="1" applyAlignment="1">
      <alignment horizontal="center" vertical="top"/>
    </xf>
    <xf numFmtId="49" fontId="5" fillId="0" borderId="15" xfId="0" applyNumberFormat="1" applyFont="1" applyBorder="1" applyAlignment="1">
      <alignment horizontal="center" vertical="top"/>
    </xf>
    <xf numFmtId="0" fontId="13" fillId="6" borderId="25" xfId="0" applyFont="1" applyFill="1" applyBorder="1" applyAlignment="1">
      <alignment horizontal="left" vertical="top" wrapText="1"/>
    </xf>
    <xf numFmtId="0" fontId="13" fillId="6" borderId="31" xfId="0" applyFont="1" applyFill="1" applyBorder="1" applyAlignment="1">
      <alignment horizontal="left" vertical="top" wrapText="1"/>
    </xf>
    <xf numFmtId="0" fontId="16" fillId="6" borderId="61" xfId="0" applyFont="1" applyFill="1" applyBorder="1" applyAlignment="1">
      <alignment horizontal="center" vertical="center" textRotation="90" wrapText="1"/>
    </xf>
    <xf numFmtId="0" fontId="16" fillId="6" borderId="36" xfId="0" applyFont="1" applyFill="1" applyBorder="1" applyAlignment="1">
      <alignment horizontal="center" vertical="center" textRotation="90" wrapText="1"/>
    </xf>
    <xf numFmtId="49" fontId="5" fillId="6" borderId="26" xfId="0" applyNumberFormat="1" applyFont="1" applyFill="1" applyBorder="1" applyAlignment="1">
      <alignment horizontal="center" vertical="top"/>
    </xf>
    <xf numFmtId="0" fontId="3" fillId="6" borderId="36" xfId="0" applyFont="1" applyFill="1" applyBorder="1" applyAlignment="1">
      <alignment horizontal="center" vertical="center" textRotation="90" wrapText="1"/>
    </xf>
    <xf numFmtId="0" fontId="7" fillId="0" borderId="31" xfId="0" applyFont="1" applyBorder="1" applyAlignment="1">
      <alignment horizontal="left" vertical="top" wrapText="1"/>
    </xf>
    <xf numFmtId="0" fontId="7" fillId="0" borderId="8" xfId="0" applyFont="1" applyBorder="1" applyAlignment="1">
      <alignment horizontal="center" vertical="top" wrapText="1"/>
    </xf>
    <xf numFmtId="49" fontId="5" fillId="6" borderId="15" xfId="0" applyNumberFormat="1" applyFont="1" applyFill="1" applyBorder="1" applyAlignment="1">
      <alignment horizontal="center" vertical="center" textRotation="90" wrapText="1"/>
    </xf>
    <xf numFmtId="49" fontId="5" fillId="6" borderId="31" xfId="0" applyNumberFormat="1" applyFont="1" applyFill="1" applyBorder="1" applyAlignment="1">
      <alignment horizontal="center" vertical="center" textRotation="90" wrapText="1"/>
    </xf>
    <xf numFmtId="0" fontId="3" fillId="6" borderId="7" xfId="0" applyFont="1" applyFill="1" applyBorder="1" applyAlignment="1">
      <alignment horizontal="left" vertical="top" wrapText="1"/>
    </xf>
    <xf numFmtId="0" fontId="3" fillId="6" borderId="47" xfId="0" applyFont="1" applyFill="1" applyBorder="1" applyAlignment="1">
      <alignment horizontal="center" vertical="center" wrapText="1"/>
    </xf>
    <xf numFmtId="0" fontId="3" fillId="6" borderId="18" xfId="0" applyFont="1" applyFill="1" applyBorder="1" applyAlignment="1">
      <alignment horizontal="center" vertical="center" wrapText="1"/>
    </xf>
    <xf numFmtId="49" fontId="3" fillId="0" borderId="42" xfId="0" applyNumberFormat="1" applyFont="1" applyBorder="1" applyAlignment="1">
      <alignment horizontal="center" vertical="top" wrapText="1"/>
    </xf>
    <xf numFmtId="49" fontId="3" fillId="0" borderId="8" xfId="0" applyNumberFormat="1" applyFont="1" applyBorder="1" applyAlignment="1">
      <alignment horizontal="center" vertical="top" wrapText="1"/>
    </xf>
    <xf numFmtId="0" fontId="7" fillId="0" borderId="56" xfId="0" applyFont="1" applyBorder="1" applyAlignment="1">
      <alignment vertical="top"/>
    </xf>
    <xf numFmtId="49" fontId="5" fillId="10" borderId="10" xfId="0" applyNumberFormat="1" applyFont="1" applyFill="1" applyBorder="1" applyAlignment="1">
      <alignment horizontal="center" vertical="top"/>
    </xf>
    <xf numFmtId="49" fontId="5" fillId="3" borderId="53" xfId="0" applyNumberFormat="1" applyFont="1" applyFill="1" applyBorder="1" applyAlignment="1">
      <alignment horizontal="center" vertical="top"/>
    </xf>
    <xf numFmtId="49" fontId="5" fillId="6" borderId="25" xfId="0" applyNumberFormat="1" applyFont="1" applyFill="1" applyBorder="1" applyAlignment="1">
      <alignment horizontal="center" vertical="top"/>
    </xf>
    <xf numFmtId="49" fontId="5" fillId="6" borderId="23" xfId="0" applyNumberFormat="1" applyFont="1" applyFill="1" applyBorder="1" applyAlignment="1">
      <alignment horizontal="center" vertical="top"/>
    </xf>
    <xf numFmtId="49" fontId="5" fillId="0" borderId="38" xfId="0" applyNumberFormat="1" applyFont="1" applyBorder="1" applyAlignment="1">
      <alignment horizontal="center" vertical="top"/>
    </xf>
    <xf numFmtId="49" fontId="5" fillId="0" borderId="0"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6" borderId="25" xfId="0" applyFont="1" applyFill="1" applyBorder="1" applyAlignment="1">
      <alignment horizontal="left" vertical="top" wrapText="1"/>
    </xf>
    <xf numFmtId="0" fontId="7" fillId="6" borderId="23" xfId="0" applyFont="1" applyFill="1" applyBorder="1" applyAlignment="1">
      <alignment vertical="top"/>
    </xf>
    <xf numFmtId="0" fontId="3" fillId="0" borderId="61" xfId="0" applyFont="1" applyFill="1" applyBorder="1" applyAlignment="1">
      <alignment horizontal="center" vertical="center" textRotation="90" wrapText="1"/>
    </xf>
    <xf numFmtId="0" fontId="3" fillId="0" borderId="36" xfId="0" applyFont="1" applyFill="1" applyBorder="1" applyAlignment="1">
      <alignment horizontal="center" vertical="center" textRotation="90" wrapText="1"/>
    </xf>
    <xf numFmtId="0" fontId="3" fillId="0" borderId="62" xfId="0" applyFont="1" applyFill="1" applyBorder="1" applyAlignment="1">
      <alignment horizontal="center" vertical="center" textRotation="90" wrapText="1"/>
    </xf>
    <xf numFmtId="49" fontId="5" fillId="0" borderId="43" xfId="0" applyNumberFormat="1" applyFont="1" applyBorder="1" applyAlignment="1">
      <alignment horizontal="center" vertical="top"/>
    </xf>
    <xf numFmtId="49" fontId="5" fillId="0" borderId="46" xfId="0" applyNumberFormat="1" applyFont="1" applyBorder="1" applyAlignment="1">
      <alignment horizontal="center" vertical="top"/>
    </xf>
    <xf numFmtId="49" fontId="5" fillId="0" borderId="53" xfId="0" applyNumberFormat="1" applyFont="1" applyBorder="1" applyAlignment="1">
      <alignment horizontal="center" vertical="top"/>
    </xf>
    <xf numFmtId="0" fontId="7" fillId="6" borderId="9" xfId="0" applyFont="1" applyFill="1" applyBorder="1" applyAlignment="1">
      <alignment vertical="top" wrapText="1"/>
    </xf>
    <xf numFmtId="0" fontId="7" fillId="0" borderId="9" xfId="0" applyFont="1" applyBorder="1" applyAlignment="1">
      <alignment horizontal="left" vertical="top" wrapText="1"/>
    </xf>
    <xf numFmtId="0" fontId="5" fillId="6" borderId="25" xfId="0" applyFont="1" applyFill="1" applyBorder="1" applyAlignment="1">
      <alignment horizontal="left" vertical="top" wrapText="1"/>
    </xf>
    <xf numFmtId="0" fontId="5" fillId="6" borderId="15" xfId="0" applyFont="1" applyFill="1" applyBorder="1" applyAlignment="1">
      <alignment horizontal="left" vertical="top" wrapText="1"/>
    </xf>
    <xf numFmtId="0" fontId="3" fillId="6" borderId="42" xfId="0" applyFont="1" applyFill="1" applyBorder="1" applyAlignment="1">
      <alignment horizontal="center" wrapText="1"/>
    </xf>
    <xf numFmtId="0" fontId="3" fillId="0" borderId="8" xfId="0" applyFont="1" applyBorder="1" applyAlignment="1">
      <alignment horizontal="center" wrapText="1"/>
    </xf>
    <xf numFmtId="0" fontId="5" fillId="6" borderId="7" xfId="0" applyFont="1" applyFill="1" applyBorder="1" applyAlignment="1">
      <alignment vertical="top" wrapText="1"/>
    </xf>
    <xf numFmtId="0" fontId="5" fillId="6" borderId="28" xfId="0" applyFont="1" applyFill="1" applyBorder="1" applyAlignment="1">
      <alignment vertical="top" wrapText="1"/>
    </xf>
    <xf numFmtId="0" fontId="2" fillId="6" borderId="19" xfId="0" applyFont="1" applyFill="1" applyBorder="1" applyAlignment="1">
      <alignment vertical="center" textRotation="90"/>
    </xf>
    <xf numFmtId="0" fontId="2" fillId="6" borderId="15" xfId="0" applyFont="1" applyFill="1" applyBorder="1" applyAlignment="1">
      <alignment vertical="center" textRotation="90"/>
    </xf>
    <xf numFmtId="0" fontId="2" fillId="6" borderId="31" xfId="0" applyFont="1" applyFill="1" applyBorder="1" applyAlignment="1">
      <alignment vertical="center" textRotation="90"/>
    </xf>
    <xf numFmtId="49" fontId="3" fillId="6" borderId="21" xfId="0" applyNumberFormat="1"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3" fillId="6" borderId="9" xfId="0" applyFont="1" applyFill="1" applyBorder="1" applyAlignment="1">
      <alignment vertical="top" wrapText="1"/>
    </xf>
    <xf numFmtId="49" fontId="5" fillId="6" borderId="19" xfId="0" applyNumberFormat="1" applyFont="1" applyFill="1" applyBorder="1" applyAlignment="1">
      <alignment horizontal="center" vertical="top" wrapText="1"/>
    </xf>
    <xf numFmtId="49" fontId="5" fillId="6" borderId="15" xfId="0" applyNumberFormat="1" applyFont="1" applyFill="1" applyBorder="1" applyAlignment="1">
      <alignment horizontal="center" vertical="top" wrapText="1"/>
    </xf>
    <xf numFmtId="49" fontId="5" fillId="6" borderId="31" xfId="0" applyNumberFormat="1" applyFont="1" applyFill="1" applyBorder="1" applyAlignment="1">
      <alignment horizontal="center" vertical="top" wrapText="1"/>
    </xf>
    <xf numFmtId="0" fontId="2" fillId="0" borderId="19" xfId="0" applyFont="1" applyFill="1" applyBorder="1" applyAlignment="1">
      <alignment horizontal="center" vertical="center" textRotation="90" wrapText="1"/>
    </xf>
    <xf numFmtId="0" fontId="2" fillId="0" borderId="15" xfId="0" applyFont="1" applyFill="1" applyBorder="1" applyAlignment="1">
      <alignment horizontal="center" vertical="center" textRotation="90" wrapText="1"/>
    </xf>
    <xf numFmtId="0" fontId="2" fillId="0" borderId="31" xfId="0" applyFont="1" applyFill="1" applyBorder="1" applyAlignment="1">
      <alignment horizontal="center" vertical="center" textRotation="90" wrapText="1"/>
    </xf>
    <xf numFmtId="49" fontId="3" fillId="6" borderId="48" xfId="0" applyNumberFormat="1" applyFont="1" applyFill="1" applyBorder="1" applyAlignment="1">
      <alignment horizontal="center" vertical="center" wrapText="1"/>
    </xf>
    <xf numFmtId="0" fontId="3" fillId="6" borderId="34" xfId="0" applyFont="1" applyFill="1" applyBorder="1" applyAlignment="1">
      <alignment horizontal="left" vertical="top" wrapText="1"/>
    </xf>
    <xf numFmtId="0" fontId="7" fillId="6" borderId="34" xfId="0" applyFont="1" applyFill="1" applyBorder="1" applyAlignment="1">
      <alignment horizontal="left" vertical="top" wrapText="1"/>
    </xf>
    <xf numFmtId="0" fontId="2" fillId="6" borderId="19" xfId="0" applyFont="1" applyFill="1" applyBorder="1" applyAlignment="1">
      <alignment horizontal="center" vertical="center" textRotation="90" wrapText="1"/>
    </xf>
    <xf numFmtId="0" fontId="2" fillId="6" borderId="15" xfId="0" applyFont="1" applyFill="1" applyBorder="1" applyAlignment="1">
      <alignment horizontal="center" vertical="center" textRotation="90" wrapText="1"/>
    </xf>
    <xf numFmtId="0" fontId="14" fillId="6" borderId="44" xfId="0" applyFont="1" applyFill="1" applyBorder="1" applyAlignment="1">
      <alignment horizontal="left" vertical="top" wrapText="1"/>
    </xf>
    <xf numFmtId="0" fontId="14" fillId="6" borderId="46" xfId="0" applyFont="1" applyFill="1" applyBorder="1" applyAlignment="1">
      <alignment horizontal="left" vertical="top" wrapText="1"/>
    </xf>
    <xf numFmtId="0" fontId="7" fillId="6" borderId="46" xfId="0" applyFont="1" applyFill="1" applyBorder="1" applyAlignment="1">
      <alignment horizontal="left" vertical="top" wrapText="1"/>
    </xf>
    <xf numFmtId="0" fontId="7" fillId="6" borderId="29" xfId="0" applyFont="1" applyFill="1" applyBorder="1" applyAlignment="1"/>
    <xf numFmtId="49" fontId="5" fillId="6" borderId="30" xfId="0" applyNumberFormat="1" applyFont="1" applyFill="1" applyBorder="1" applyAlignment="1">
      <alignment horizontal="center" vertical="top"/>
    </xf>
    <xf numFmtId="0" fontId="14" fillId="6" borderId="19" xfId="0" applyFont="1" applyFill="1" applyBorder="1" applyAlignment="1">
      <alignment horizontal="left" vertical="top" wrapText="1"/>
    </xf>
    <xf numFmtId="0" fontId="14" fillId="6" borderId="15" xfId="0" applyFont="1" applyFill="1" applyBorder="1" applyAlignment="1">
      <alignment horizontal="left" vertical="top" wrapText="1"/>
    </xf>
    <xf numFmtId="0" fontId="14" fillId="6" borderId="31" xfId="0" applyFont="1" applyFill="1" applyBorder="1" applyAlignment="1">
      <alignment horizontal="left" vertical="top" wrapText="1"/>
    </xf>
    <xf numFmtId="0" fontId="3" fillId="6" borderId="41" xfId="0" applyFont="1" applyFill="1" applyBorder="1" applyAlignment="1">
      <alignment horizontal="left" vertical="top" wrapText="1"/>
    </xf>
    <xf numFmtId="0" fontId="5" fillId="6" borderId="9" xfId="0" applyFont="1" applyFill="1" applyBorder="1" applyAlignment="1">
      <alignment vertical="top" wrapText="1"/>
    </xf>
    <xf numFmtId="0" fontId="0" fillId="0" borderId="15" xfId="0" applyBorder="1" applyAlignment="1">
      <alignment horizontal="center" vertical="center" textRotation="90" wrapText="1"/>
    </xf>
    <xf numFmtId="0" fontId="0" fillId="0" borderId="31" xfId="0" applyBorder="1" applyAlignment="1">
      <alignment horizontal="center" vertical="center" textRotation="90" wrapText="1"/>
    </xf>
    <xf numFmtId="0" fontId="3" fillId="0" borderId="19" xfId="0" applyFont="1" applyBorder="1" applyAlignment="1">
      <alignment horizontal="left" vertical="top" wrapText="1"/>
    </xf>
    <xf numFmtId="0" fontId="3" fillId="2" borderId="8" xfId="0" applyFont="1" applyFill="1" applyBorder="1" applyAlignment="1">
      <alignment horizontal="center" vertical="top" wrapText="1"/>
    </xf>
    <xf numFmtId="0" fontId="3" fillId="6" borderId="82" xfId="0" applyFont="1" applyFill="1" applyBorder="1" applyAlignment="1">
      <alignment vertical="top" wrapText="1"/>
    </xf>
    <xf numFmtId="0" fontId="7" fillId="0" borderId="81" xfId="0" applyFont="1" applyBorder="1" applyAlignment="1">
      <alignment vertical="top" wrapText="1"/>
    </xf>
    <xf numFmtId="0" fontId="3" fillId="6" borderId="78" xfId="0" applyFont="1" applyFill="1" applyBorder="1" applyAlignment="1">
      <alignment vertical="top" wrapText="1"/>
    </xf>
    <xf numFmtId="0" fontId="7" fillId="6" borderId="79" xfId="0" applyFont="1" applyFill="1" applyBorder="1" applyAlignment="1">
      <alignment vertical="top" wrapText="1"/>
    </xf>
    <xf numFmtId="49" fontId="5" fillId="3" borderId="66" xfId="0" applyNumberFormat="1" applyFont="1" applyFill="1" applyBorder="1" applyAlignment="1">
      <alignment horizontal="right" vertical="top"/>
    </xf>
    <xf numFmtId="49" fontId="5" fillId="3" borderId="57" xfId="0" applyNumberFormat="1" applyFont="1" applyFill="1" applyBorder="1" applyAlignment="1">
      <alignment horizontal="right" vertical="top"/>
    </xf>
    <xf numFmtId="49" fontId="5" fillId="3" borderId="58" xfId="0" applyNumberFormat="1" applyFont="1" applyFill="1" applyBorder="1" applyAlignment="1">
      <alignment horizontal="right" vertical="top"/>
    </xf>
    <xf numFmtId="0" fontId="5" fillId="9" borderId="66" xfId="0" applyFont="1" applyFill="1" applyBorder="1" applyAlignment="1">
      <alignment vertical="center"/>
    </xf>
    <xf numFmtId="0" fontId="5" fillId="9" borderId="57" xfId="0" applyFont="1" applyFill="1" applyBorder="1" applyAlignment="1">
      <alignment vertical="center"/>
    </xf>
    <xf numFmtId="0" fontId="5" fillId="9" borderId="58" xfId="0" applyFont="1" applyFill="1" applyBorder="1" applyAlignment="1">
      <alignment vertical="center"/>
    </xf>
    <xf numFmtId="0" fontId="3" fillId="0" borderId="42" xfId="0" applyFont="1" applyBorder="1" applyAlignment="1">
      <alignment horizontal="center" vertical="center" wrapText="1"/>
    </xf>
    <xf numFmtId="0" fontId="7" fillId="0" borderId="8" xfId="0" applyFont="1" applyBorder="1" applyAlignment="1">
      <alignment horizontal="center" vertical="center" wrapText="1"/>
    </xf>
    <xf numFmtId="0" fontId="3" fillId="6" borderId="15" xfId="0" applyFont="1" applyFill="1" applyBorder="1" applyAlignment="1">
      <alignment vertical="top" wrapText="1"/>
    </xf>
    <xf numFmtId="0" fontId="3" fillId="6" borderId="31" xfId="0" applyFont="1" applyFill="1" applyBorder="1" applyAlignment="1">
      <alignment vertical="top" wrapText="1"/>
    </xf>
    <xf numFmtId="0" fontId="3" fillId="6" borderId="19" xfId="0" applyFont="1" applyFill="1" applyBorder="1" applyAlignment="1">
      <alignment vertical="top" wrapText="1"/>
    </xf>
    <xf numFmtId="0" fontId="7" fillId="6" borderId="15" xfId="0" applyFont="1" applyFill="1" applyBorder="1" applyAlignment="1">
      <alignment vertical="top" wrapText="1"/>
    </xf>
    <xf numFmtId="0" fontId="3" fillId="6" borderId="51" xfId="0" applyFont="1" applyFill="1" applyBorder="1" applyAlignment="1">
      <alignment vertical="top" wrapText="1"/>
    </xf>
    <xf numFmtId="0" fontId="3" fillId="6" borderId="80" xfId="0" applyFont="1" applyFill="1" applyBorder="1" applyAlignment="1">
      <alignment vertical="top" wrapText="1"/>
    </xf>
    <xf numFmtId="49" fontId="5" fillId="8" borderId="15" xfId="0" applyNumberFormat="1" applyFont="1" applyFill="1" applyBorder="1" applyAlignment="1">
      <alignment horizontal="center" vertical="top" wrapText="1"/>
    </xf>
    <xf numFmtId="49" fontId="5" fillId="0" borderId="19"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0" fontId="3" fillId="2" borderId="19" xfId="0" applyFont="1" applyFill="1" applyBorder="1" applyAlignment="1">
      <alignment vertical="top" wrapText="1"/>
    </xf>
    <xf numFmtId="0" fontId="3" fillId="2" borderId="15" xfId="0" applyFont="1" applyFill="1" applyBorder="1" applyAlignment="1">
      <alignment vertical="top" wrapText="1"/>
    </xf>
    <xf numFmtId="0" fontId="5" fillId="6" borderId="19" xfId="0" applyFont="1" applyFill="1" applyBorder="1" applyAlignment="1">
      <alignment horizontal="center" vertical="top" wrapText="1"/>
    </xf>
    <xf numFmtId="0" fontId="5" fillId="6" borderId="15" xfId="0" applyFont="1" applyFill="1" applyBorder="1" applyAlignment="1">
      <alignment horizontal="center" vertical="top" wrapText="1"/>
    </xf>
    <xf numFmtId="49" fontId="3" fillId="6" borderId="5" xfId="0" applyNumberFormat="1" applyFont="1" applyFill="1" applyBorder="1" applyAlignment="1">
      <alignment horizontal="center" vertical="center" wrapText="1"/>
    </xf>
    <xf numFmtId="49" fontId="5" fillId="0" borderId="31" xfId="0" applyNumberFormat="1" applyFont="1" applyBorder="1" applyAlignment="1">
      <alignment horizontal="center" vertical="top" wrapText="1"/>
    </xf>
    <xf numFmtId="0" fontId="3" fillId="2" borderId="31" xfId="0" applyFont="1" applyFill="1" applyBorder="1" applyAlignment="1">
      <alignment vertical="top" wrapText="1"/>
    </xf>
    <xf numFmtId="0" fontId="5" fillId="6" borderId="31" xfId="0" applyFont="1" applyFill="1" applyBorder="1" applyAlignment="1">
      <alignment horizontal="center" vertical="top" wrapText="1"/>
    </xf>
    <xf numFmtId="0" fontId="20" fillId="6" borderId="0" xfId="0" applyFont="1" applyFill="1" applyAlignment="1">
      <alignment vertical="top" wrapText="1"/>
    </xf>
    <xf numFmtId="0" fontId="27" fillId="0" borderId="0" xfId="0" applyFont="1" applyAlignment="1">
      <alignment vertical="top" wrapText="1"/>
    </xf>
    <xf numFmtId="49" fontId="5" fillId="3" borderId="53" xfId="0" applyNumberFormat="1" applyFont="1" applyFill="1" applyBorder="1" applyAlignment="1">
      <alignment horizontal="right" vertical="top"/>
    </xf>
    <xf numFmtId="49" fontId="5" fillId="3" borderId="27" xfId="0" applyNumberFormat="1" applyFont="1" applyFill="1" applyBorder="1" applyAlignment="1">
      <alignment horizontal="right" vertical="top"/>
    </xf>
    <xf numFmtId="49" fontId="5" fillId="10" borderId="66" xfId="0" applyNumberFormat="1" applyFont="1" applyFill="1" applyBorder="1" applyAlignment="1">
      <alignment horizontal="right" vertical="top"/>
    </xf>
    <xf numFmtId="49" fontId="5" fillId="10" borderId="57" xfId="0" applyNumberFormat="1" applyFont="1" applyFill="1" applyBorder="1" applyAlignment="1">
      <alignment horizontal="right" vertical="top"/>
    </xf>
    <xf numFmtId="0" fontId="3" fillId="10" borderId="57" xfId="0" applyFont="1" applyFill="1" applyBorder="1" applyAlignment="1">
      <alignment horizontal="center" vertical="top" wrapText="1"/>
    </xf>
    <xf numFmtId="0" fontId="7" fillId="0" borderId="58" xfId="0" applyFont="1" applyBorder="1" applyAlignment="1">
      <alignment horizontal="center" vertical="top" wrapText="1"/>
    </xf>
    <xf numFmtId="49" fontId="5" fillId="4" borderId="66" xfId="0" applyNumberFormat="1" applyFont="1" applyFill="1" applyBorder="1" applyAlignment="1">
      <alignment horizontal="right" vertical="top"/>
    </xf>
    <xf numFmtId="49" fontId="5" fillId="4" borderId="57" xfId="0" applyNumberFormat="1" applyFont="1" applyFill="1" applyBorder="1" applyAlignment="1">
      <alignment horizontal="right" vertical="top"/>
    </xf>
    <xf numFmtId="0" fontId="3" fillId="4" borderId="57" xfId="0" applyFont="1" applyFill="1" applyBorder="1" applyAlignment="1">
      <alignment horizontal="center" vertical="top"/>
    </xf>
    <xf numFmtId="0" fontId="3" fillId="4" borderId="58" xfId="0" applyFont="1" applyFill="1" applyBorder="1" applyAlignment="1">
      <alignment horizontal="center" vertical="top"/>
    </xf>
    <xf numFmtId="3" fontId="5" fillId="6" borderId="38" xfId="0" applyNumberFormat="1" applyFont="1" applyFill="1" applyBorder="1" applyAlignment="1">
      <alignment horizontal="center" vertical="top" wrapText="1"/>
    </xf>
    <xf numFmtId="3" fontId="5" fillId="6" borderId="0" xfId="0" applyNumberFormat="1" applyFont="1" applyFill="1" applyBorder="1" applyAlignment="1">
      <alignment horizontal="center" vertical="top" wrapText="1"/>
    </xf>
    <xf numFmtId="49" fontId="3" fillId="6" borderId="42" xfId="0" applyNumberFormat="1" applyFont="1" applyFill="1" applyBorder="1" applyAlignment="1">
      <alignment horizontal="center" vertical="top" wrapText="1"/>
    </xf>
    <xf numFmtId="0" fontId="7" fillId="6" borderId="23" xfId="0" applyFont="1" applyFill="1" applyBorder="1" applyAlignment="1">
      <alignment vertical="top" wrapText="1"/>
    </xf>
    <xf numFmtId="0" fontId="7" fillId="6" borderId="56" xfId="0" applyFont="1" applyFill="1" applyBorder="1" applyAlignment="1">
      <alignment horizontal="center" vertical="top" wrapText="1"/>
    </xf>
    <xf numFmtId="0" fontId="7" fillId="6" borderId="31" xfId="0" applyFont="1" applyFill="1" applyBorder="1" applyAlignment="1">
      <alignment vertical="top" wrapText="1"/>
    </xf>
    <xf numFmtId="0" fontId="5" fillId="9" borderId="66" xfId="0" applyFont="1" applyFill="1" applyBorder="1" applyAlignment="1">
      <alignment horizontal="left" vertical="top" wrapText="1"/>
    </xf>
    <xf numFmtId="0" fontId="7" fillId="9" borderId="57" xfId="0" applyFont="1" applyFill="1" applyBorder="1" applyAlignment="1">
      <alignment horizontal="left" vertical="top" wrapText="1"/>
    </xf>
    <xf numFmtId="49" fontId="15" fillId="9" borderId="12" xfId="0" applyNumberFormat="1" applyFont="1" applyFill="1" applyBorder="1" applyAlignment="1">
      <alignment horizontal="center" vertical="top"/>
    </xf>
    <xf numFmtId="49" fontId="15" fillId="9" borderId="15" xfId="0" applyNumberFormat="1" applyFont="1" applyFill="1" applyBorder="1" applyAlignment="1">
      <alignment horizontal="center" vertical="top"/>
    </xf>
    <xf numFmtId="49" fontId="15" fillId="6" borderId="60" xfId="0" applyNumberFormat="1" applyFont="1" applyFill="1" applyBorder="1" applyAlignment="1">
      <alignment horizontal="center" vertical="top"/>
    </xf>
    <xf numFmtId="49" fontId="15" fillId="6" borderId="0" xfId="0" applyNumberFormat="1" applyFont="1" applyFill="1" applyBorder="1" applyAlignment="1">
      <alignment horizontal="center" vertical="top"/>
    </xf>
    <xf numFmtId="3" fontId="11" fillId="6" borderId="13" xfId="0" applyNumberFormat="1" applyFont="1" applyFill="1" applyBorder="1" applyAlignment="1">
      <alignment horizontal="left" vertical="top" wrapText="1"/>
    </xf>
    <xf numFmtId="3" fontId="11" fillId="6" borderId="46" xfId="0" applyNumberFormat="1" applyFont="1" applyFill="1" applyBorder="1" applyAlignment="1">
      <alignment horizontal="left" vertical="top" wrapText="1"/>
    </xf>
    <xf numFmtId="3" fontId="3" fillId="6" borderId="12" xfId="0" applyNumberFormat="1" applyFont="1" applyFill="1" applyBorder="1" applyAlignment="1">
      <alignment horizontal="left" vertical="top" wrapText="1"/>
    </xf>
    <xf numFmtId="3" fontId="3" fillId="6" borderId="15" xfId="0" applyNumberFormat="1" applyFont="1" applyFill="1" applyBorder="1" applyAlignment="1">
      <alignment horizontal="left" vertical="top" wrapText="1"/>
    </xf>
    <xf numFmtId="0" fontId="7" fillId="0" borderId="57" xfId="0" applyFont="1" applyBorder="1" applyAlignment="1">
      <alignment horizontal="left" vertical="top" wrapText="1"/>
    </xf>
    <xf numFmtId="0" fontId="7" fillId="0" borderId="58" xfId="0" applyFont="1" applyBorder="1" applyAlignment="1">
      <alignment horizontal="left" vertical="top" wrapText="1"/>
    </xf>
    <xf numFmtId="0" fontId="3" fillId="2" borderId="59"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49" xfId="0" applyFont="1" applyFill="1" applyBorder="1" applyAlignment="1">
      <alignment horizontal="left" vertical="top" wrapText="1"/>
    </xf>
    <xf numFmtId="0" fontId="3" fillId="0" borderId="63" xfId="0" applyFont="1" applyBorder="1" applyAlignment="1">
      <alignment horizontal="left" vertical="top"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5" fillId="5" borderId="32" xfId="0" applyFont="1" applyFill="1" applyBorder="1" applyAlignment="1">
      <alignment horizontal="right" vertical="top" wrapText="1"/>
    </xf>
    <xf numFmtId="0" fontId="5" fillId="5" borderId="27" xfId="0" applyFont="1" applyFill="1" applyBorder="1" applyAlignment="1">
      <alignment horizontal="right" vertical="top" wrapText="1"/>
    </xf>
    <xf numFmtId="0" fontId="5" fillId="5" borderId="33" xfId="0" applyFont="1" applyFill="1" applyBorder="1" applyAlignment="1">
      <alignment horizontal="right" vertical="top" wrapText="1"/>
    </xf>
    <xf numFmtId="0" fontId="20" fillId="0" borderId="0" xfId="0" applyFont="1" applyAlignment="1">
      <alignment horizontal="center" vertical="top" wrapText="1"/>
    </xf>
    <xf numFmtId="0" fontId="0" fillId="0" borderId="0" xfId="0" applyAlignment="1">
      <alignment vertical="top"/>
    </xf>
    <xf numFmtId="3" fontId="3" fillId="0" borderId="0" xfId="0" applyNumberFormat="1" applyFont="1" applyFill="1" applyBorder="1" applyAlignment="1">
      <alignment horizontal="left" vertical="top" wrapText="1"/>
    </xf>
    <xf numFmtId="0" fontId="7" fillId="0" borderId="0" xfId="0" applyFont="1" applyFill="1" applyAlignment="1">
      <alignment horizontal="left" vertical="top" wrapText="1"/>
    </xf>
    <xf numFmtId="0" fontId="3" fillId="8" borderId="63"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40" xfId="0" applyFont="1" applyFill="1" applyBorder="1" applyAlignment="1">
      <alignment horizontal="left" vertical="top" wrapText="1"/>
    </xf>
    <xf numFmtId="0" fontId="5" fillId="4" borderId="63" xfId="0" applyFont="1" applyFill="1" applyBorder="1" applyAlignment="1">
      <alignment horizontal="right" vertical="top" wrapText="1"/>
    </xf>
    <xf numFmtId="0" fontId="5" fillId="4" borderId="39" xfId="0" applyFont="1" applyFill="1" applyBorder="1" applyAlignment="1">
      <alignment horizontal="right" vertical="top" wrapText="1"/>
    </xf>
    <xf numFmtId="0" fontId="5" fillId="4" borderId="40" xfId="0" applyFont="1" applyFill="1" applyBorder="1" applyAlignment="1">
      <alignment horizontal="right" vertical="top" wrapText="1"/>
    </xf>
    <xf numFmtId="165" fontId="3" fillId="2" borderId="63" xfId="0" applyNumberFormat="1" applyFont="1" applyFill="1" applyBorder="1" applyAlignment="1">
      <alignment horizontal="left" vertical="top" wrapText="1"/>
    </xf>
    <xf numFmtId="165" fontId="3" fillId="2" borderId="39" xfId="0" applyNumberFormat="1" applyFont="1" applyFill="1" applyBorder="1" applyAlignment="1">
      <alignment horizontal="left" vertical="top" wrapText="1"/>
    </xf>
    <xf numFmtId="165" fontId="3" fillId="2" borderId="40" xfId="0" applyNumberFormat="1" applyFont="1" applyFill="1" applyBorder="1" applyAlignment="1">
      <alignment horizontal="left" vertical="top" wrapText="1"/>
    </xf>
    <xf numFmtId="0" fontId="3" fillId="6" borderId="63" xfId="0" applyFont="1" applyFill="1" applyBorder="1" applyAlignment="1">
      <alignment horizontal="left" vertical="top" wrapText="1"/>
    </xf>
    <xf numFmtId="0" fontId="3" fillId="6" borderId="39" xfId="0" applyFont="1" applyFill="1" applyBorder="1" applyAlignment="1">
      <alignment horizontal="left" vertical="top" wrapText="1"/>
    </xf>
    <xf numFmtId="0" fontId="3" fillId="6" borderId="40" xfId="0" applyFont="1" applyFill="1" applyBorder="1" applyAlignment="1">
      <alignment horizontal="left" vertical="top" wrapText="1"/>
    </xf>
    <xf numFmtId="49" fontId="5" fillId="0" borderId="0" xfId="0" applyNumberFormat="1" applyFont="1" applyFill="1" applyBorder="1" applyAlignment="1">
      <alignment horizontal="center" vertical="top" wrapText="1"/>
    </xf>
    <xf numFmtId="3" fontId="5" fillId="0" borderId="54" xfId="0" applyNumberFormat="1" applyFont="1" applyBorder="1" applyAlignment="1">
      <alignment horizontal="center" vertical="center" wrapText="1"/>
    </xf>
    <xf numFmtId="3" fontId="5" fillId="0" borderId="57" xfId="0" applyNumberFormat="1" applyFont="1" applyBorder="1" applyAlignment="1">
      <alignment horizontal="center" vertical="center" wrapText="1"/>
    </xf>
    <xf numFmtId="3" fontId="5" fillId="0" borderId="58" xfId="0" applyNumberFormat="1" applyFont="1" applyBorder="1" applyAlignment="1">
      <alignment horizontal="center" vertical="center" wrapText="1"/>
    </xf>
    <xf numFmtId="0" fontId="5" fillId="4" borderId="65" xfId="0" applyFont="1" applyFill="1" applyBorder="1" applyAlignment="1">
      <alignment horizontal="right" vertical="top" wrapText="1"/>
    </xf>
    <xf numFmtId="0" fontId="5" fillId="4" borderId="60" xfId="0" applyFont="1" applyFill="1" applyBorder="1" applyAlignment="1">
      <alignment horizontal="right" vertical="top" wrapText="1"/>
    </xf>
    <xf numFmtId="0" fontId="5" fillId="4" borderId="55" xfId="0" applyFont="1" applyFill="1" applyBorder="1" applyAlignment="1">
      <alignment horizontal="right" vertical="top" wrapText="1"/>
    </xf>
    <xf numFmtId="0" fontId="5" fillId="8" borderId="63" xfId="0" applyFont="1" applyFill="1" applyBorder="1" applyAlignment="1">
      <alignment horizontal="right" vertical="top" wrapText="1"/>
    </xf>
    <xf numFmtId="0" fontId="7" fillId="8" borderId="39" xfId="0" applyFont="1" applyFill="1" applyBorder="1" applyAlignment="1">
      <alignment horizontal="right" vertical="top" wrapText="1"/>
    </xf>
    <xf numFmtId="0" fontId="7" fillId="8" borderId="40" xfId="0" applyFont="1" applyFill="1" applyBorder="1" applyAlignment="1">
      <alignment horizontal="right" vertical="top" wrapText="1"/>
    </xf>
    <xf numFmtId="0" fontId="3" fillId="6" borderId="45" xfId="0" applyFont="1" applyFill="1" applyBorder="1" applyAlignment="1">
      <alignment horizontal="left" vertical="top" wrapText="1"/>
    </xf>
    <xf numFmtId="0" fontId="3" fillId="6" borderId="49" xfId="0" applyFont="1" applyFill="1" applyBorder="1" applyAlignment="1">
      <alignment horizontal="left" vertical="top" wrapText="1"/>
    </xf>
    <xf numFmtId="49" fontId="15" fillId="10" borderId="65" xfId="0" applyNumberFormat="1" applyFont="1" applyFill="1" applyBorder="1" applyAlignment="1">
      <alignment horizontal="center" vertical="top"/>
    </xf>
    <xf numFmtId="49" fontId="15" fillId="10" borderId="37" xfId="0" applyNumberFormat="1" applyFont="1" applyFill="1" applyBorder="1" applyAlignment="1">
      <alignment horizontal="center" vertical="top"/>
    </xf>
  </cellXfs>
  <cellStyles count="4">
    <cellStyle name="Excel Built-in Normal" xfId="3"/>
    <cellStyle name="Įprastas" xfId="0" builtinId="0"/>
    <cellStyle name="Įprastas 2" xfId="1"/>
    <cellStyle name="Stilius 1" xfId="2"/>
  </cellStyles>
  <dxfs count="0"/>
  <tableStyles count="0" defaultTableStyle="TableStyleMedium2" defaultPivotStyle="PivotStyleLight16"/>
  <colors>
    <mruColors>
      <color rgb="FFFFFF99"/>
      <color rgb="FFCC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5"/>
  <sheetViews>
    <sheetView tabSelected="1" zoomScaleNormal="100" zoomScaleSheetLayoutView="100" workbookViewId="0">
      <selection activeCell="W11" sqref="W11"/>
    </sheetView>
  </sheetViews>
  <sheetFormatPr defaultRowHeight="12.75" x14ac:dyDescent="0.2"/>
  <cols>
    <col min="1" max="4" width="2.7109375" style="5" customWidth="1"/>
    <col min="5" max="5" width="32" style="5" customWidth="1"/>
    <col min="6" max="6" width="3.28515625" style="12" customWidth="1"/>
    <col min="7" max="7" width="3.28515625" style="327" customWidth="1"/>
    <col min="8" max="8" width="11.5703125" style="327" customWidth="1"/>
    <col min="9" max="9" width="8.28515625" style="18" customWidth="1"/>
    <col min="10" max="10" width="9.7109375" style="5" customWidth="1"/>
    <col min="11" max="11" width="38" style="5" customWidth="1"/>
    <col min="12" max="12" width="6.28515625" style="5" customWidth="1"/>
    <col min="13" max="16384" width="9.140625" style="3"/>
  </cols>
  <sheetData>
    <row r="1" spans="1:12" ht="19.5" customHeight="1" x14ac:dyDescent="0.2">
      <c r="G1" s="159"/>
      <c r="H1" s="159"/>
      <c r="J1" s="683" t="s">
        <v>260</v>
      </c>
      <c r="K1" s="684"/>
      <c r="L1" s="684"/>
    </row>
    <row r="2" spans="1:12" ht="12" customHeight="1" x14ac:dyDescent="0.2">
      <c r="G2" s="159"/>
      <c r="H2" s="159"/>
      <c r="J2" s="684"/>
      <c r="K2" s="684"/>
      <c r="L2" s="684"/>
    </row>
    <row r="3" spans="1:12" ht="18.75" customHeight="1" x14ac:dyDescent="0.2">
      <c r="G3" s="159"/>
      <c r="H3" s="159"/>
      <c r="J3" s="476" t="s">
        <v>267</v>
      </c>
      <c r="K3" s="684"/>
      <c r="L3" s="446"/>
    </row>
    <row r="4" spans="1:12" ht="31.5" customHeight="1" x14ac:dyDescent="0.2">
      <c r="G4" s="159"/>
      <c r="H4" s="159"/>
      <c r="J4" s="476" t="s">
        <v>279</v>
      </c>
      <c r="K4" s="477"/>
      <c r="L4" s="477"/>
    </row>
    <row r="5" spans="1:12" ht="14.25" customHeight="1" x14ac:dyDescent="0.2">
      <c r="G5" s="159"/>
      <c r="H5" s="159"/>
      <c r="J5" s="447"/>
      <c r="K5" s="448"/>
      <c r="L5" s="449"/>
    </row>
    <row r="6" spans="1:12" x14ac:dyDescent="0.2">
      <c r="G6" s="159"/>
      <c r="H6" s="159"/>
      <c r="K6" s="3"/>
      <c r="L6" s="3"/>
    </row>
    <row r="7" spans="1:12" s="5" customFormat="1" ht="15" customHeight="1" x14ac:dyDescent="0.2">
      <c r="A7" s="396"/>
      <c r="B7" s="396"/>
      <c r="C7" s="396"/>
      <c r="D7" s="722" t="s">
        <v>261</v>
      </c>
      <c r="E7" s="723"/>
      <c r="F7" s="723"/>
      <c r="G7" s="723"/>
      <c r="H7" s="723"/>
      <c r="I7" s="723"/>
      <c r="J7" s="723"/>
      <c r="K7" s="723"/>
    </row>
    <row r="8" spans="1:12" ht="15.75" x14ac:dyDescent="0.2">
      <c r="A8" s="500" t="s">
        <v>25</v>
      </c>
      <c r="B8" s="500"/>
      <c r="C8" s="500"/>
      <c r="D8" s="500"/>
      <c r="E8" s="500"/>
      <c r="F8" s="500"/>
      <c r="G8" s="500"/>
      <c r="H8" s="500"/>
      <c r="I8" s="500"/>
      <c r="J8" s="500"/>
      <c r="K8" s="500"/>
      <c r="L8" s="500"/>
    </row>
    <row r="9" spans="1:12" ht="15.75" x14ac:dyDescent="0.2">
      <c r="A9" s="501" t="s">
        <v>102</v>
      </c>
      <c r="B9" s="501"/>
      <c r="C9" s="501"/>
      <c r="D9" s="501"/>
      <c r="E9" s="501"/>
      <c r="F9" s="501"/>
      <c r="G9" s="501"/>
      <c r="H9" s="501"/>
      <c r="I9" s="501"/>
      <c r="J9" s="501"/>
      <c r="K9" s="501"/>
      <c r="L9" s="501"/>
    </row>
    <row r="10" spans="1:12" ht="13.5" thickBot="1" x14ac:dyDescent="0.25">
      <c r="K10" s="502" t="s">
        <v>99</v>
      </c>
      <c r="L10" s="502"/>
    </row>
    <row r="11" spans="1:12" s="43" customFormat="1" ht="24.75" customHeight="1" x14ac:dyDescent="0.2">
      <c r="A11" s="503" t="s">
        <v>17</v>
      </c>
      <c r="B11" s="506" t="s">
        <v>0</v>
      </c>
      <c r="C11" s="506" t="s">
        <v>1</v>
      </c>
      <c r="D11" s="506" t="s">
        <v>69</v>
      </c>
      <c r="E11" s="509" t="s">
        <v>12</v>
      </c>
      <c r="F11" s="485" t="s">
        <v>2</v>
      </c>
      <c r="G11" s="488" t="s">
        <v>3</v>
      </c>
      <c r="H11" s="491" t="s">
        <v>70</v>
      </c>
      <c r="I11" s="494" t="s">
        <v>4</v>
      </c>
      <c r="J11" s="497" t="s">
        <v>275</v>
      </c>
      <c r="K11" s="478" t="s">
        <v>11</v>
      </c>
      <c r="L11" s="479"/>
    </row>
    <row r="12" spans="1:12" s="43" customFormat="1" ht="18.75" customHeight="1" x14ac:dyDescent="0.2">
      <c r="A12" s="504"/>
      <c r="B12" s="507"/>
      <c r="C12" s="507"/>
      <c r="D12" s="507"/>
      <c r="E12" s="510"/>
      <c r="F12" s="486"/>
      <c r="G12" s="489"/>
      <c r="H12" s="492"/>
      <c r="I12" s="495"/>
      <c r="J12" s="498"/>
      <c r="K12" s="480" t="s">
        <v>12</v>
      </c>
      <c r="L12" s="366" t="s">
        <v>259</v>
      </c>
    </row>
    <row r="13" spans="1:12" s="43" customFormat="1" ht="71.25" customHeight="1" thickBot="1" x14ac:dyDescent="0.25">
      <c r="A13" s="505"/>
      <c r="B13" s="508"/>
      <c r="C13" s="508"/>
      <c r="D13" s="508"/>
      <c r="E13" s="511"/>
      <c r="F13" s="487"/>
      <c r="G13" s="490"/>
      <c r="H13" s="493"/>
      <c r="I13" s="496"/>
      <c r="J13" s="499"/>
      <c r="K13" s="481"/>
      <c r="L13" s="4" t="s">
        <v>105</v>
      </c>
    </row>
    <row r="14" spans="1:12" s="11" customFormat="1" ht="15" customHeight="1" x14ac:dyDescent="0.2">
      <c r="A14" s="482" t="s">
        <v>58</v>
      </c>
      <c r="B14" s="483"/>
      <c r="C14" s="483"/>
      <c r="D14" s="483"/>
      <c r="E14" s="483"/>
      <c r="F14" s="483"/>
      <c r="G14" s="483"/>
      <c r="H14" s="483"/>
      <c r="I14" s="483"/>
      <c r="J14" s="483"/>
      <c r="K14" s="483"/>
      <c r="L14" s="484"/>
    </row>
    <row r="15" spans="1:12" s="11" customFormat="1" ht="14.25" customHeight="1" x14ac:dyDescent="0.2">
      <c r="A15" s="522" t="s">
        <v>45</v>
      </c>
      <c r="B15" s="523"/>
      <c r="C15" s="523"/>
      <c r="D15" s="523"/>
      <c r="E15" s="523"/>
      <c r="F15" s="523"/>
      <c r="G15" s="523"/>
      <c r="H15" s="523"/>
      <c r="I15" s="523"/>
      <c r="J15" s="523"/>
      <c r="K15" s="523"/>
      <c r="L15" s="524"/>
    </row>
    <row r="16" spans="1:12" ht="15" customHeight="1" x14ac:dyDescent="0.2">
      <c r="A16" s="23" t="s">
        <v>5</v>
      </c>
      <c r="B16" s="525" t="s">
        <v>59</v>
      </c>
      <c r="C16" s="526"/>
      <c r="D16" s="526"/>
      <c r="E16" s="526"/>
      <c r="F16" s="526"/>
      <c r="G16" s="526"/>
      <c r="H16" s="526"/>
      <c r="I16" s="526"/>
      <c r="J16" s="526"/>
      <c r="K16" s="526"/>
      <c r="L16" s="527"/>
    </row>
    <row r="17" spans="1:12" ht="15.75" customHeight="1" x14ac:dyDescent="0.2">
      <c r="A17" s="34" t="s">
        <v>5</v>
      </c>
      <c r="B17" s="35" t="s">
        <v>5</v>
      </c>
      <c r="C17" s="528" t="s">
        <v>41</v>
      </c>
      <c r="D17" s="529"/>
      <c r="E17" s="529"/>
      <c r="F17" s="529"/>
      <c r="G17" s="529"/>
      <c r="H17" s="529"/>
      <c r="I17" s="529"/>
      <c r="J17" s="529"/>
      <c r="K17" s="529"/>
      <c r="L17" s="530"/>
    </row>
    <row r="18" spans="1:12" ht="39" customHeight="1" x14ac:dyDescent="0.2">
      <c r="A18" s="334" t="s">
        <v>5</v>
      </c>
      <c r="B18" s="337" t="s">
        <v>5</v>
      </c>
      <c r="C18" s="380" t="s">
        <v>5</v>
      </c>
      <c r="D18" s="381"/>
      <c r="E18" s="368" t="s">
        <v>89</v>
      </c>
      <c r="F18" s="308" t="s">
        <v>245</v>
      </c>
      <c r="G18" s="142" t="s">
        <v>27</v>
      </c>
      <c r="H18" s="374" t="s">
        <v>159</v>
      </c>
      <c r="I18" s="33"/>
      <c r="J18" s="153"/>
      <c r="K18" s="157"/>
      <c r="L18" s="219"/>
    </row>
    <row r="19" spans="1:12" ht="16.5" customHeight="1" x14ac:dyDescent="0.2">
      <c r="A19" s="334"/>
      <c r="B19" s="337"/>
      <c r="C19" s="380"/>
      <c r="D19" s="375" t="s">
        <v>5</v>
      </c>
      <c r="E19" s="517" t="s">
        <v>103</v>
      </c>
      <c r="F19" s="358"/>
      <c r="G19" s="342"/>
      <c r="H19" s="533"/>
      <c r="I19" s="51" t="s">
        <v>24</v>
      </c>
      <c r="J19" s="86">
        <v>140.1</v>
      </c>
      <c r="K19" s="40" t="s">
        <v>190</v>
      </c>
      <c r="L19" s="420">
        <v>3.9</v>
      </c>
    </row>
    <row r="20" spans="1:12" ht="16.5" customHeight="1" x14ac:dyDescent="0.2">
      <c r="A20" s="334"/>
      <c r="B20" s="337"/>
      <c r="C20" s="380"/>
      <c r="D20" s="352"/>
      <c r="E20" s="531"/>
      <c r="F20" s="358"/>
      <c r="G20" s="342"/>
      <c r="H20" s="533"/>
      <c r="I20" s="22"/>
      <c r="J20" s="153"/>
      <c r="K20" s="247" t="s">
        <v>242</v>
      </c>
      <c r="L20" s="421">
        <v>341</v>
      </c>
    </row>
    <row r="21" spans="1:12" ht="8.25" customHeight="1" x14ac:dyDescent="0.2">
      <c r="A21" s="334"/>
      <c r="B21" s="337"/>
      <c r="C21" s="380"/>
      <c r="D21" s="352"/>
      <c r="E21" s="532"/>
      <c r="F21" s="358"/>
      <c r="G21" s="342"/>
      <c r="H21" s="534"/>
      <c r="I21" s="32"/>
      <c r="J21" s="153"/>
      <c r="K21" s="166"/>
      <c r="L21" s="422"/>
    </row>
    <row r="22" spans="1:12" ht="16.5" customHeight="1" x14ac:dyDescent="0.2">
      <c r="A22" s="535"/>
      <c r="B22" s="536"/>
      <c r="C22" s="537"/>
      <c r="D22" s="514" t="s">
        <v>7</v>
      </c>
      <c r="E22" s="517" t="s">
        <v>30</v>
      </c>
      <c r="F22" s="545" t="s">
        <v>92</v>
      </c>
      <c r="G22" s="548"/>
      <c r="H22" s="549"/>
      <c r="I22" s="301" t="s">
        <v>24</v>
      </c>
      <c r="J22" s="86">
        <f>15.6+15+10.7-2.2</f>
        <v>39.1</v>
      </c>
      <c r="K22" s="386" t="s">
        <v>32</v>
      </c>
      <c r="L22" s="120">
        <v>4</v>
      </c>
    </row>
    <row r="23" spans="1:12" ht="16.5" customHeight="1" x14ac:dyDescent="0.2">
      <c r="A23" s="535"/>
      <c r="B23" s="536"/>
      <c r="C23" s="537"/>
      <c r="D23" s="515"/>
      <c r="E23" s="531"/>
      <c r="F23" s="546"/>
      <c r="G23" s="548"/>
      <c r="H23" s="549"/>
      <c r="I23" s="392"/>
      <c r="J23" s="153"/>
      <c r="K23" s="283" t="s">
        <v>81</v>
      </c>
      <c r="L23" s="263">
        <v>3</v>
      </c>
    </row>
    <row r="24" spans="1:12" ht="19.5" customHeight="1" x14ac:dyDescent="0.2">
      <c r="A24" s="535"/>
      <c r="B24" s="536"/>
      <c r="C24" s="537"/>
      <c r="D24" s="515"/>
      <c r="E24" s="531"/>
      <c r="F24" s="546"/>
      <c r="G24" s="548"/>
      <c r="H24" s="549"/>
      <c r="I24" s="392" t="s">
        <v>56</v>
      </c>
      <c r="J24" s="153">
        <v>39.5</v>
      </c>
      <c r="K24" s="29" t="s">
        <v>202</v>
      </c>
      <c r="L24" s="262">
        <v>1</v>
      </c>
    </row>
    <row r="25" spans="1:12" ht="16.5" customHeight="1" x14ac:dyDescent="0.2">
      <c r="A25" s="535"/>
      <c r="B25" s="536"/>
      <c r="C25" s="537"/>
      <c r="D25" s="515"/>
      <c r="E25" s="531"/>
      <c r="F25" s="546"/>
      <c r="G25" s="548"/>
      <c r="H25" s="549"/>
      <c r="I25" s="392"/>
      <c r="J25" s="153"/>
      <c r="K25" s="512" t="s">
        <v>258</v>
      </c>
      <c r="L25" s="263">
        <v>100</v>
      </c>
    </row>
    <row r="26" spans="1:12" ht="23.25" customHeight="1" x14ac:dyDescent="0.2">
      <c r="A26" s="535"/>
      <c r="B26" s="536"/>
      <c r="C26" s="537"/>
      <c r="D26" s="515"/>
      <c r="E26" s="538"/>
      <c r="F26" s="547"/>
      <c r="G26" s="548"/>
      <c r="H26" s="550"/>
      <c r="I26" s="163"/>
      <c r="J26" s="87"/>
      <c r="K26" s="513"/>
      <c r="L26" s="119"/>
    </row>
    <row r="27" spans="1:12" ht="18" customHeight="1" x14ac:dyDescent="0.2">
      <c r="A27" s="334"/>
      <c r="B27" s="337"/>
      <c r="C27" s="380"/>
      <c r="D27" s="514" t="s">
        <v>26</v>
      </c>
      <c r="E27" s="517" t="s">
        <v>31</v>
      </c>
      <c r="F27" s="519"/>
      <c r="G27" s="342"/>
      <c r="H27" s="377"/>
      <c r="I27" s="392" t="s">
        <v>24</v>
      </c>
      <c r="J27" s="153">
        <f>252-127.1+2.2</f>
        <v>127.1</v>
      </c>
      <c r="K27" s="189" t="s">
        <v>161</v>
      </c>
      <c r="L27" s="423"/>
    </row>
    <row r="28" spans="1:12" ht="29.25" customHeight="1" x14ac:dyDescent="0.2">
      <c r="A28" s="334"/>
      <c r="B28" s="337"/>
      <c r="C28" s="380"/>
      <c r="D28" s="515"/>
      <c r="E28" s="518"/>
      <c r="F28" s="520"/>
      <c r="G28" s="342"/>
      <c r="H28" s="377"/>
      <c r="I28" s="392" t="s">
        <v>56</v>
      </c>
      <c r="J28" s="153">
        <f>85.8+14.1</f>
        <v>99.9</v>
      </c>
      <c r="K28" s="322" t="s">
        <v>162</v>
      </c>
      <c r="L28" s="424">
        <v>87</v>
      </c>
    </row>
    <row r="29" spans="1:12" ht="25.5" customHeight="1" x14ac:dyDescent="0.2">
      <c r="A29" s="334"/>
      <c r="B29" s="337"/>
      <c r="C29" s="380"/>
      <c r="D29" s="515"/>
      <c r="E29" s="518"/>
      <c r="F29" s="520"/>
      <c r="G29" s="342"/>
      <c r="H29" s="377"/>
      <c r="I29" s="392"/>
      <c r="J29" s="153"/>
      <c r="K29" s="36" t="s">
        <v>139</v>
      </c>
      <c r="L29" s="425">
        <v>63</v>
      </c>
    </row>
    <row r="30" spans="1:12" ht="15" customHeight="1" x14ac:dyDescent="0.2">
      <c r="A30" s="334"/>
      <c r="B30" s="337"/>
      <c r="C30" s="380"/>
      <c r="D30" s="515"/>
      <c r="E30" s="518"/>
      <c r="F30" s="520"/>
      <c r="G30" s="342"/>
      <c r="H30" s="377"/>
      <c r="I30" s="392"/>
      <c r="J30" s="153"/>
      <c r="K30" s="190" t="s">
        <v>163</v>
      </c>
      <c r="L30" s="426"/>
    </row>
    <row r="31" spans="1:12" ht="13.5" customHeight="1" x14ac:dyDescent="0.2">
      <c r="A31" s="334"/>
      <c r="B31" s="337"/>
      <c r="C31" s="380"/>
      <c r="D31" s="515"/>
      <c r="E31" s="115"/>
      <c r="F31" s="520"/>
      <c r="G31" s="342"/>
      <c r="H31" s="377"/>
      <c r="I31" s="392"/>
      <c r="J31" s="153"/>
      <c r="K31" s="455" t="s">
        <v>100</v>
      </c>
      <c r="L31" s="427">
        <v>10</v>
      </c>
    </row>
    <row r="32" spans="1:12" ht="13.5" customHeight="1" x14ac:dyDescent="0.2">
      <c r="A32" s="334"/>
      <c r="B32" s="337"/>
      <c r="C32" s="380"/>
      <c r="D32" s="515"/>
      <c r="E32" s="115"/>
      <c r="F32" s="520"/>
      <c r="G32" s="342"/>
      <c r="H32" s="377"/>
      <c r="I32" s="392"/>
      <c r="J32" s="153"/>
      <c r="K32" s="465" t="s">
        <v>33</v>
      </c>
      <c r="L32" s="428" t="s">
        <v>203</v>
      </c>
    </row>
    <row r="33" spans="1:15" ht="13.5" customHeight="1" x14ac:dyDescent="0.2">
      <c r="A33" s="334"/>
      <c r="B33" s="337"/>
      <c r="C33" s="380"/>
      <c r="D33" s="515"/>
      <c r="E33" s="115"/>
      <c r="F33" s="520"/>
      <c r="G33" s="342"/>
      <c r="H33" s="377"/>
      <c r="I33" s="392"/>
      <c r="J33" s="153"/>
      <c r="K33" s="333" t="s">
        <v>80</v>
      </c>
      <c r="L33" s="192" t="s">
        <v>243</v>
      </c>
    </row>
    <row r="34" spans="1:15" ht="13.5" customHeight="1" x14ac:dyDescent="0.2">
      <c r="A34" s="334"/>
      <c r="B34" s="337"/>
      <c r="C34" s="380"/>
      <c r="D34" s="515"/>
      <c r="E34" s="115"/>
      <c r="F34" s="520"/>
      <c r="G34" s="342"/>
      <c r="H34" s="377"/>
      <c r="I34" s="392"/>
      <c r="J34" s="153"/>
      <c r="K34" s="333" t="s">
        <v>204</v>
      </c>
      <c r="L34" s="192" t="s">
        <v>158</v>
      </c>
    </row>
    <row r="35" spans="1:15" ht="13.5" customHeight="1" x14ac:dyDescent="0.2">
      <c r="A35" s="334"/>
      <c r="B35" s="337"/>
      <c r="C35" s="380"/>
      <c r="D35" s="515"/>
      <c r="E35" s="115"/>
      <c r="F35" s="520"/>
      <c r="G35" s="342"/>
      <c r="H35" s="377"/>
      <c r="I35" s="392"/>
      <c r="J35" s="153"/>
      <c r="K35" s="472" t="s">
        <v>195</v>
      </c>
      <c r="L35" s="192" t="s">
        <v>192</v>
      </c>
    </row>
    <row r="36" spans="1:15" ht="13.5" customHeight="1" x14ac:dyDescent="0.2">
      <c r="A36" s="334"/>
      <c r="B36" s="337"/>
      <c r="C36" s="380"/>
      <c r="D36" s="515"/>
      <c r="E36" s="115"/>
      <c r="F36" s="520"/>
      <c r="G36" s="342"/>
      <c r="H36" s="377"/>
      <c r="I36" s="392"/>
      <c r="J36" s="153"/>
      <c r="K36" s="333" t="s">
        <v>205</v>
      </c>
      <c r="L36" s="192" t="s">
        <v>206</v>
      </c>
    </row>
    <row r="37" spans="1:15" ht="13.5" customHeight="1" x14ac:dyDescent="0.2">
      <c r="A37" s="456"/>
      <c r="B37" s="457"/>
      <c r="C37" s="458"/>
      <c r="D37" s="515"/>
      <c r="E37" s="115"/>
      <c r="F37" s="520"/>
      <c r="G37" s="459"/>
      <c r="H37" s="460"/>
      <c r="I37" s="462"/>
      <c r="J37" s="153"/>
      <c r="K37" s="333" t="s">
        <v>270</v>
      </c>
      <c r="L37" s="192" t="s">
        <v>49</v>
      </c>
    </row>
    <row r="38" spans="1:15" ht="14.25" customHeight="1" x14ac:dyDescent="0.2">
      <c r="A38" s="334"/>
      <c r="B38" s="337"/>
      <c r="C38" s="380"/>
      <c r="D38" s="515"/>
      <c r="E38" s="115"/>
      <c r="F38" s="520"/>
      <c r="G38" s="342"/>
      <c r="H38" s="377"/>
      <c r="I38" s="392"/>
      <c r="J38" s="153"/>
      <c r="K38" s="311" t="s">
        <v>164</v>
      </c>
      <c r="L38" s="191"/>
    </row>
    <row r="39" spans="1:15" ht="13.5" customHeight="1" x14ac:dyDescent="0.2">
      <c r="A39" s="334"/>
      <c r="B39" s="337"/>
      <c r="C39" s="380"/>
      <c r="D39" s="515"/>
      <c r="E39" s="115"/>
      <c r="F39" s="520"/>
      <c r="G39" s="342"/>
      <c r="H39" s="377"/>
      <c r="I39" s="392"/>
      <c r="J39" s="153"/>
      <c r="K39" s="465" t="s">
        <v>141</v>
      </c>
      <c r="L39" s="429">
        <v>11</v>
      </c>
    </row>
    <row r="40" spans="1:15" ht="18" customHeight="1" x14ac:dyDescent="0.2">
      <c r="A40" s="334"/>
      <c r="B40" s="337"/>
      <c r="C40" s="380"/>
      <c r="D40" s="515"/>
      <c r="E40" s="115"/>
      <c r="F40" s="520"/>
      <c r="G40" s="342"/>
      <c r="H40" s="377"/>
      <c r="I40" s="392"/>
      <c r="J40" s="153"/>
      <c r="K40" s="388" t="s">
        <v>140</v>
      </c>
      <c r="L40" s="430" t="s">
        <v>126</v>
      </c>
    </row>
    <row r="41" spans="1:15" ht="15" customHeight="1" x14ac:dyDescent="0.2">
      <c r="A41" s="334"/>
      <c r="B41" s="337"/>
      <c r="C41" s="380"/>
      <c r="D41" s="515"/>
      <c r="E41" s="115"/>
      <c r="F41" s="520"/>
      <c r="G41" s="342"/>
      <c r="H41" s="377"/>
      <c r="I41" s="392"/>
      <c r="J41" s="153"/>
      <c r="K41" s="193" t="s">
        <v>165</v>
      </c>
      <c r="L41" s="429"/>
    </row>
    <row r="42" spans="1:15" ht="27" customHeight="1" x14ac:dyDescent="0.2">
      <c r="A42" s="334"/>
      <c r="B42" s="337"/>
      <c r="C42" s="380"/>
      <c r="D42" s="515"/>
      <c r="E42" s="115"/>
      <c r="F42" s="520"/>
      <c r="G42" s="342"/>
      <c r="H42" s="377"/>
      <c r="I42" s="392"/>
      <c r="J42" s="153"/>
      <c r="K42" s="38" t="s">
        <v>185</v>
      </c>
      <c r="L42" s="430">
        <v>1</v>
      </c>
    </row>
    <row r="43" spans="1:15" ht="30" customHeight="1" x14ac:dyDescent="0.2">
      <c r="A43" s="334"/>
      <c r="B43" s="337"/>
      <c r="C43" s="380"/>
      <c r="D43" s="516"/>
      <c r="E43" s="116"/>
      <c r="F43" s="521"/>
      <c r="G43" s="342"/>
      <c r="H43" s="377"/>
      <c r="I43" s="163"/>
      <c r="J43" s="87"/>
      <c r="K43" s="123" t="s">
        <v>268</v>
      </c>
      <c r="L43" s="431">
        <v>2</v>
      </c>
    </row>
    <row r="44" spans="1:15" ht="28.5" customHeight="1" x14ac:dyDescent="0.2">
      <c r="A44" s="334"/>
      <c r="B44" s="337"/>
      <c r="C44" s="179"/>
      <c r="D44" s="539" t="s">
        <v>34</v>
      </c>
      <c r="E44" s="531" t="s">
        <v>129</v>
      </c>
      <c r="F44" s="541" t="s">
        <v>132</v>
      </c>
      <c r="G44" s="342"/>
      <c r="H44" s="533"/>
      <c r="I44" s="22" t="s">
        <v>24</v>
      </c>
      <c r="J44" s="153">
        <v>20.9</v>
      </c>
      <c r="K44" s="333" t="s">
        <v>144</v>
      </c>
      <c r="L44" s="152">
        <v>100</v>
      </c>
    </row>
    <row r="45" spans="1:15" ht="14.25" customHeight="1" x14ac:dyDescent="0.2">
      <c r="A45" s="334"/>
      <c r="B45" s="337"/>
      <c r="C45" s="179"/>
      <c r="D45" s="539"/>
      <c r="E45" s="531"/>
      <c r="F45" s="542"/>
      <c r="G45" s="342"/>
      <c r="H45" s="533"/>
      <c r="I45" s="22" t="s">
        <v>56</v>
      </c>
      <c r="J45" s="153">
        <f>270+7.8</f>
        <v>277.8</v>
      </c>
      <c r="K45" s="391" t="s">
        <v>131</v>
      </c>
      <c r="L45" s="152">
        <v>1</v>
      </c>
    </row>
    <row r="46" spans="1:15" ht="9.75" customHeight="1" x14ac:dyDescent="0.2">
      <c r="A46" s="334"/>
      <c r="B46" s="337"/>
      <c r="C46" s="179"/>
      <c r="D46" s="540"/>
      <c r="E46" s="538"/>
      <c r="F46" s="542"/>
      <c r="G46" s="342"/>
      <c r="H46" s="533"/>
      <c r="I46" s="56"/>
      <c r="J46" s="87"/>
      <c r="K46" s="310"/>
      <c r="L46" s="119"/>
    </row>
    <row r="47" spans="1:15" ht="19.5" customHeight="1" x14ac:dyDescent="0.2">
      <c r="A47" s="334"/>
      <c r="B47" s="337"/>
      <c r="C47" s="180"/>
      <c r="D47" s="543" t="s">
        <v>35</v>
      </c>
      <c r="E47" s="517" t="s">
        <v>123</v>
      </c>
      <c r="F47" s="542"/>
      <c r="G47" s="544"/>
      <c r="H47" s="533"/>
      <c r="I47" s="51" t="s">
        <v>24</v>
      </c>
      <c r="J47" s="153">
        <v>21</v>
      </c>
      <c r="K47" s="343" t="s">
        <v>90</v>
      </c>
      <c r="L47" s="152">
        <v>1</v>
      </c>
    </row>
    <row r="48" spans="1:15" ht="27" customHeight="1" x14ac:dyDescent="0.2">
      <c r="A48" s="334"/>
      <c r="B48" s="337"/>
      <c r="C48" s="380"/>
      <c r="D48" s="540"/>
      <c r="E48" s="538"/>
      <c r="F48" s="542"/>
      <c r="G48" s="544"/>
      <c r="H48" s="533"/>
      <c r="I48" s="163" t="s">
        <v>56</v>
      </c>
      <c r="J48" s="87">
        <f>179+8</f>
        <v>187</v>
      </c>
      <c r="K48" s="279" t="s">
        <v>144</v>
      </c>
      <c r="L48" s="119">
        <v>25</v>
      </c>
      <c r="O48" s="149"/>
    </row>
    <row r="49" spans="1:18" ht="15" customHeight="1" x14ac:dyDescent="0.2">
      <c r="A49" s="334"/>
      <c r="B49" s="337"/>
      <c r="C49" s="180"/>
      <c r="D49" s="543" t="s">
        <v>28</v>
      </c>
      <c r="E49" s="551" t="s">
        <v>106</v>
      </c>
      <c r="F49" s="553" t="s">
        <v>98</v>
      </c>
      <c r="G49" s="555"/>
      <c r="H49" s="549"/>
      <c r="I49" s="392" t="s">
        <v>56</v>
      </c>
      <c r="J49" s="153">
        <f>244+17</f>
        <v>261</v>
      </c>
      <c r="K49" s="343" t="s">
        <v>90</v>
      </c>
      <c r="L49" s="246">
        <v>1</v>
      </c>
    </row>
    <row r="50" spans="1:18" ht="26.25" customHeight="1" x14ac:dyDescent="0.2">
      <c r="A50" s="334"/>
      <c r="B50" s="337"/>
      <c r="C50" s="380"/>
      <c r="D50" s="540"/>
      <c r="E50" s="552"/>
      <c r="F50" s="554"/>
      <c r="G50" s="555"/>
      <c r="H50" s="549"/>
      <c r="I50" s="163"/>
      <c r="J50" s="87"/>
      <c r="K50" s="102" t="s">
        <v>111</v>
      </c>
      <c r="L50" s="119">
        <v>20</v>
      </c>
    </row>
    <row r="51" spans="1:18" ht="27" customHeight="1" x14ac:dyDescent="0.2">
      <c r="A51" s="334"/>
      <c r="B51" s="337"/>
      <c r="C51" s="179"/>
      <c r="D51" s="543" t="s">
        <v>36</v>
      </c>
      <c r="E51" s="517" t="s">
        <v>173</v>
      </c>
      <c r="F51" s="553" t="s">
        <v>132</v>
      </c>
      <c r="G51" s="342"/>
      <c r="H51" s="533"/>
      <c r="I51" s="51" t="s">
        <v>24</v>
      </c>
      <c r="J51" s="86">
        <v>408.4</v>
      </c>
      <c r="K51" s="333" t="s">
        <v>144</v>
      </c>
      <c r="L51" s="121">
        <v>100</v>
      </c>
      <c r="O51" s="149"/>
    </row>
    <row r="52" spans="1:18" ht="15.75" customHeight="1" x14ac:dyDescent="0.2">
      <c r="A52" s="334"/>
      <c r="B52" s="337"/>
      <c r="C52" s="179"/>
      <c r="D52" s="540"/>
      <c r="E52" s="538"/>
      <c r="F52" s="556"/>
      <c r="G52" s="383"/>
      <c r="H52" s="533"/>
      <c r="I52" s="52"/>
      <c r="J52" s="87"/>
      <c r="K52" s="310"/>
      <c r="L52" s="119"/>
    </row>
    <row r="53" spans="1:18" ht="15.75" customHeight="1" x14ac:dyDescent="0.2">
      <c r="A53" s="334"/>
      <c r="B53" s="337"/>
      <c r="C53" s="180"/>
      <c r="D53" s="543" t="s">
        <v>29</v>
      </c>
      <c r="E53" s="551" t="s">
        <v>127</v>
      </c>
      <c r="F53" s="563"/>
      <c r="G53" s="555"/>
      <c r="H53" s="549"/>
      <c r="I53" s="392" t="s">
        <v>56</v>
      </c>
      <c r="J53" s="153">
        <v>20</v>
      </c>
      <c r="K53" s="343" t="s">
        <v>90</v>
      </c>
      <c r="L53" s="246">
        <v>1</v>
      </c>
    </row>
    <row r="54" spans="1:18" ht="26.25" customHeight="1" x14ac:dyDescent="0.2">
      <c r="A54" s="334"/>
      <c r="B54" s="337"/>
      <c r="C54" s="380"/>
      <c r="D54" s="540"/>
      <c r="E54" s="552"/>
      <c r="F54" s="556"/>
      <c r="G54" s="555"/>
      <c r="H54" s="549"/>
      <c r="I54" s="163"/>
      <c r="J54" s="87"/>
      <c r="K54" s="102" t="s">
        <v>112</v>
      </c>
      <c r="L54" s="119"/>
      <c r="N54" s="149"/>
    </row>
    <row r="55" spans="1:18" ht="15" customHeight="1" x14ac:dyDescent="0.2">
      <c r="A55" s="334"/>
      <c r="B55" s="337"/>
      <c r="C55" s="180"/>
      <c r="D55" s="543" t="s">
        <v>61</v>
      </c>
      <c r="E55" s="551" t="s">
        <v>182</v>
      </c>
      <c r="F55" s="553" t="s">
        <v>98</v>
      </c>
      <c r="G55" s="555"/>
      <c r="H55" s="549"/>
      <c r="I55" s="392" t="s">
        <v>56</v>
      </c>
      <c r="J55" s="153">
        <v>15</v>
      </c>
      <c r="K55" s="343" t="s">
        <v>90</v>
      </c>
      <c r="L55" s="246">
        <v>1</v>
      </c>
    </row>
    <row r="56" spans="1:18" ht="25.5" customHeight="1" x14ac:dyDescent="0.2">
      <c r="A56" s="334"/>
      <c r="B56" s="337"/>
      <c r="C56" s="380"/>
      <c r="D56" s="540"/>
      <c r="E56" s="552"/>
      <c r="F56" s="554"/>
      <c r="G56" s="564"/>
      <c r="H56" s="565"/>
      <c r="I56" s="163"/>
      <c r="J56" s="87"/>
      <c r="K56" s="164" t="s">
        <v>252</v>
      </c>
      <c r="L56" s="119"/>
      <c r="N56" s="149"/>
    </row>
    <row r="57" spans="1:18" ht="18.75" customHeight="1" thickBot="1" x14ac:dyDescent="0.25">
      <c r="A57" s="347"/>
      <c r="B57" s="156"/>
      <c r="C57" s="173"/>
      <c r="D57" s="176"/>
      <c r="E57" s="184"/>
      <c r="F57" s="182"/>
      <c r="G57" s="183"/>
      <c r="H57" s="175"/>
      <c r="I57" s="21" t="s">
        <v>6</v>
      </c>
      <c r="J57" s="111">
        <f>SUM(J19:J56)</f>
        <v>1656.8</v>
      </c>
      <c r="K57" s="174"/>
      <c r="L57" s="261"/>
      <c r="O57" s="149"/>
    </row>
    <row r="58" spans="1:18" ht="27" customHeight="1" x14ac:dyDescent="0.2">
      <c r="A58" s="334" t="s">
        <v>5</v>
      </c>
      <c r="B58" s="349" t="s">
        <v>5</v>
      </c>
      <c r="C58" s="380" t="s">
        <v>7</v>
      </c>
      <c r="D58" s="66"/>
      <c r="E58" s="75" t="s">
        <v>51</v>
      </c>
      <c r="F58" s="74"/>
      <c r="G58" s="354" t="s">
        <v>27</v>
      </c>
      <c r="H58" s="557" t="s">
        <v>72</v>
      </c>
      <c r="I58" s="53"/>
      <c r="J58" s="85"/>
      <c r="K58" s="397"/>
      <c r="L58" s="249"/>
    </row>
    <row r="59" spans="1:18" ht="27.75" customHeight="1" x14ac:dyDescent="0.2">
      <c r="A59" s="535"/>
      <c r="B59" s="559"/>
      <c r="C59" s="537"/>
      <c r="D59" s="515" t="s">
        <v>5</v>
      </c>
      <c r="E59" s="517" t="s">
        <v>66</v>
      </c>
      <c r="F59" s="561"/>
      <c r="G59" s="548"/>
      <c r="H59" s="558"/>
      <c r="I59" s="7" t="s">
        <v>24</v>
      </c>
      <c r="J59" s="451">
        <f>2632.1-16.6-15</f>
        <v>2600.5</v>
      </c>
      <c r="K59" s="469" t="s">
        <v>186</v>
      </c>
      <c r="L59" s="203">
        <v>8.6</v>
      </c>
      <c r="R59" s="231"/>
    </row>
    <row r="60" spans="1:18" ht="24.75" customHeight="1" x14ac:dyDescent="0.2">
      <c r="A60" s="535"/>
      <c r="B60" s="559"/>
      <c r="C60" s="537"/>
      <c r="D60" s="515"/>
      <c r="E60" s="560"/>
      <c r="F60" s="562"/>
      <c r="G60" s="548"/>
      <c r="H60" s="558"/>
      <c r="I60" s="228" t="s">
        <v>56</v>
      </c>
      <c r="J60" s="280">
        <v>132.19999999999999</v>
      </c>
      <c r="K60" s="470" t="s">
        <v>156</v>
      </c>
      <c r="L60" s="256">
        <v>445</v>
      </c>
    </row>
    <row r="61" spans="1:18" ht="18" customHeight="1" x14ac:dyDescent="0.2">
      <c r="A61" s="535"/>
      <c r="B61" s="559"/>
      <c r="C61" s="537"/>
      <c r="D61" s="514" t="s">
        <v>7</v>
      </c>
      <c r="E61" s="551" t="s">
        <v>37</v>
      </c>
      <c r="F61" s="363"/>
      <c r="G61" s="342"/>
      <c r="H61" s="549"/>
      <c r="I61" s="7" t="s">
        <v>24</v>
      </c>
      <c r="J61" s="90">
        <f>127.4+10+15</f>
        <v>152.4</v>
      </c>
      <c r="K61" s="398" t="s">
        <v>39</v>
      </c>
      <c r="L61" s="238">
        <v>46</v>
      </c>
    </row>
    <row r="62" spans="1:18" ht="24.75" customHeight="1" x14ac:dyDescent="0.2">
      <c r="A62" s="535"/>
      <c r="B62" s="559"/>
      <c r="C62" s="537"/>
      <c r="D62" s="515"/>
      <c r="E62" s="570"/>
      <c r="F62" s="364"/>
      <c r="G62" s="342"/>
      <c r="H62" s="549"/>
      <c r="I62" s="450" t="s">
        <v>40</v>
      </c>
      <c r="J62" s="325">
        <v>2</v>
      </c>
      <c r="K62" s="361" t="s">
        <v>67</v>
      </c>
      <c r="L62" s="445">
        <v>1500</v>
      </c>
    </row>
    <row r="63" spans="1:18" ht="40.5" customHeight="1" x14ac:dyDescent="0.2">
      <c r="A63" s="334"/>
      <c r="B63" s="349"/>
      <c r="C63" s="380"/>
      <c r="D63" s="352"/>
      <c r="E63" s="362"/>
      <c r="F63" s="364"/>
      <c r="G63" s="342"/>
      <c r="H63" s="377"/>
      <c r="I63" s="450" t="s">
        <v>84</v>
      </c>
      <c r="J63" s="325">
        <v>1.8</v>
      </c>
      <c r="K63" s="463" t="s">
        <v>271</v>
      </c>
      <c r="L63" s="194">
        <v>1</v>
      </c>
    </row>
    <row r="64" spans="1:18" ht="16.5" customHeight="1" x14ac:dyDescent="0.2">
      <c r="A64" s="334"/>
      <c r="B64" s="349"/>
      <c r="C64" s="380"/>
      <c r="D64" s="375" t="s">
        <v>26</v>
      </c>
      <c r="E64" s="551" t="s">
        <v>110</v>
      </c>
      <c r="F64" s="371"/>
      <c r="G64" s="342"/>
      <c r="H64" s="377"/>
      <c r="I64" s="301" t="s">
        <v>24</v>
      </c>
      <c r="J64" s="90">
        <f>30.2+16.6</f>
        <v>46.8</v>
      </c>
      <c r="K64" s="264" t="s">
        <v>136</v>
      </c>
      <c r="L64" s="150" t="s">
        <v>208</v>
      </c>
    </row>
    <row r="65" spans="1:12" ht="37.5" customHeight="1" x14ac:dyDescent="0.2">
      <c r="A65" s="334"/>
      <c r="B65" s="349"/>
      <c r="C65" s="380"/>
      <c r="D65" s="352"/>
      <c r="E65" s="566"/>
      <c r="F65" s="360"/>
      <c r="G65" s="342"/>
      <c r="H65" s="377"/>
      <c r="I65" s="163"/>
      <c r="J65" s="325"/>
      <c r="K65" s="333" t="s">
        <v>137</v>
      </c>
      <c r="L65" s="114" t="s">
        <v>107</v>
      </c>
    </row>
    <row r="66" spans="1:12" ht="35.25" customHeight="1" x14ac:dyDescent="0.2">
      <c r="A66" s="334"/>
      <c r="B66" s="349"/>
      <c r="C66" s="380"/>
      <c r="D66" s="375" t="s">
        <v>34</v>
      </c>
      <c r="E66" s="357" t="s">
        <v>55</v>
      </c>
      <c r="F66" s="360"/>
      <c r="G66" s="342"/>
      <c r="H66" s="377"/>
      <c r="I66" s="20" t="s">
        <v>24</v>
      </c>
      <c r="J66" s="108">
        <v>95</v>
      </c>
      <c r="K66" s="187" t="s">
        <v>38</v>
      </c>
      <c r="L66" s="188">
        <v>11</v>
      </c>
    </row>
    <row r="67" spans="1:12" ht="35.25" customHeight="1" x14ac:dyDescent="0.2">
      <c r="A67" s="334"/>
      <c r="B67" s="349"/>
      <c r="C67" s="380"/>
      <c r="D67" s="375" t="s">
        <v>35</v>
      </c>
      <c r="E67" s="357" t="s">
        <v>234</v>
      </c>
      <c r="F67" s="360"/>
      <c r="G67" s="383"/>
      <c r="H67" s="230"/>
      <c r="I67" s="20" t="s">
        <v>24</v>
      </c>
      <c r="J67" s="108">
        <v>200</v>
      </c>
      <c r="K67" s="302" t="s">
        <v>207</v>
      </c>
      <c r="L67" s="188">
        <v>100</v>
      </c>
    </row>
    <row r="68" spans="1:12" ht="16.5" customHeight="1" thickBot="1" x14ac:dyDescent="0.25">
      <c r="A68" s="25"/>
      <c r="B68" s="350"/>
      <c r="C68" s="173"/>
      <c r="D68" s="176"/>
      <c r="E68" s="177"/>
      <c r="F68" s="178"/>
      <c r="G68" s="183"/>
      <c r="H68" s="175"/>
      <c r="I68" s="21" t="s">
        <v>6</v>
      </c>
      <c r="J68" s="111">
        <f>SUM(J59:J67)</f>
        <v>3230.7</v>
      </c>
      <c r="K68" s="222"/>
      <c r="L68" s="289"/>
    </row>
    <row r="69" spans="1:12" ht="25.5" customHeight="1" x14ac:dyDescent="0.2">
      <c r="A69" s="346" t="s">
        <v>5</v>
      </c>
      <c r="B69" s="348" t="s">
        <v>5</v>
      </c>
      <c r="C69" s="186" t="s">
        <v>26</v>
      </c>
      <c r="D69" s="67"/>
      <c r="E69" s="78" t="s">
        <v>52</v>
      </c>
      <c r="F69" s="96"/>
      <c r="G69" s="354" t="s">
        <v>27</v>
      </c>
      <c r="H69" s="68"/>
      <c r="I69" s="53"/>
      <c r="J69" s="103"/>
      <c r="K69" s="69"/>
      <c r="L69" s="249"/>
    </row>
    <row r="70" spans="1:12" ht="30" customHeight="1" x14ac:dyDescent="0.2">
      <c r="A70" s="334"/>
      <c r="B70" s="349"/>
      <c r="C70" s="179"/>
      <c r="D70" s="352" t="s">
        <v>5</v>
      </c>
      <c r="E70" s="517" t="s">
        <v>257</v>
      </c>
      <c r="F70" s="212"/>
      <c r="G70" s="342"/>
      <c r="H70" s="229"/>
      <c r="I70" s="51" t="s">
        <v>24</v>
      </c>
      <c r="J70" s="86">
        <f>136-66.3</f>
        <v>69.7</v>
      </c>
      <c r="K70" s="355" t="s">
        <v>241</v>
      </c>
      <c r="L70" s="244">
        <v>60</v>
      </c>
    </row>
    <row r="71" spans="1:12" ht="40.5" customHeight="1" x14ac:dyDescent="0.2">
      <c r="A71" s="334"/>
      <c r="B71" s="349"/>
      <c r="C71" s="179"/>
      <c r="D71" s="352"/>
      <c r="E71" s="560"/>
      <c r="F71" s="304"/>
      <c r="G71" s="342"/>
      <c r="H71" s="305" t="s">
        <v>240</v>
      </c>
      <c r="I71" s="285"/>
      <c r="J71" s="105"/>
      <c r="K71" s="306" t="s">
        <v>187</v>
      </c>
      <c r="L71" s="250">
        <v>4</v>
      </c>
    </row>
    <row r="72" spans="1:12" ht="17.25" customHeight="1" x14ac:dyDescent="0.2">
      <c r="A72" s="334"/>
      <c r="B72" s="349"/>
      <c r="C72" s="179"/>
      <c r="D72" s="352"/>
      <c r="E72" s="373"/>
      <c r="F72" s="304"/>
      <c r="G72" s="342"/>
      <c r="H72" s="567" t="s">
        <v>78</v>
      </c>
      <c r="I72" s="286"/>
      <c r="J72" s="106"/>
      <c r="K72" s="341" t="s">
        <v>167</v>
      </c>
      <c r="L72" s="253">
        <v>40</v>
      </c>
    </row>
    <row r="73" spans="1:12" ht="24" customHeight="1" x14ac:dyDescent="0.2">
      <c r="A73" s="334"/>
      <c r="B73" s="349"/>
      <c r="C73" s="179"/>
      <c r="D73" s="352"/>
      <c r="E73" s="331"/>
      <c r="F73" s="304"/>
      <c r="G73" s="342"/>
      <c r="H73" s="568"/>
      <c r="I73" s="56"/>
      <c r="J73" s="88"/>
      <c r="K73" s="395" t="s">
        <v>166</v>
      </c>
      <c r="L73" s="328">
        <v>15</v>
      </c>
    </row>
    <row r="74" spans="1:12" ht="28.5" customHeight="1" x14ac:dyDescent="0.2">
      <c r="A74" s="334"/>
      <c r="B74" s="349"/>
      <c r="C74" s="179"/>
      <c r="D74" s="352"/>
      <c r="E74" s="312"/>
      <c r="F74" s="268"/>
      <c r="G74" s="269"/>
      <c r="H74" s="569" t="s">
        <v>72</v>
      </c>
      <c r="I74" s="271"/>
      <c r="J74" s="153"/>
      <c r="K74" s="400" t="s">
        <v>277</v>
      </c>
      <c r="L74" s="253"/>
    </row>
    <row r="75" spans="1:12" ht="39.75" customHeight="1" x14ac:dyDescent="0.2">
      <c r="A75" s="334"/>
      <c r="B75" s="349"/>
      <c r="C75" s="179"/>
      <c r="D75" s="352"/>
      <c r="E75" s="270"/>
      <c r="F75" s="268"/>
      <c r="G75" s="269"/>
      <c r="H75" s="569"/>
      <c r="I75" s="271"/>
      <c r="J75" s="272"/>
      <c r="K75" s="341" t="s">
        <v>174</v>
      </c>
      <c r="L75" s="253"/>
    </row>
    <row r="76" spans="1:12" ht="14.1" customHeight="1" x14ac:dyDescent="0.2">
      <c r="A76" s="334"/>
      <c r="B76" s="349"/>
      <c r="C76" s="179"/>
      <c r="D76" s="352"/>
      <c r="E76" s="331"/>
      <c r="F76" s="76"/>
      <c r="G76" s="342"/>
      <c r="H76" s="378"/>
      <c r="I76" s="22"/>
      <c r="J76" s="153"/>
      <c r="K76" s="402" t="s">
        <v>262</v>
      </c>
      <c r="L76" s="251">
        <v>1</v>
      </c>
    </row>
    <row r="77" spans="1:12" ht="26.25" customHeight="1" x14ac:dyDescent="0.2">
      <c r="A77" s="334"/>
      <c r="B77" s="349"/>
      <c r="C77" s="179"/>
      <c r="D77" s="352"/>
      <c r="E77" s="331"/>
      <c r="F77" s="84"/>
      <c r="G77" s="342"/>
      <c r="H77" s="392"/>
      <c r="I77" s="52" t="s">
        <v>56</v>
      </c>
      <c r="J77" s="87">
        <f>19.4+16.6</f>
        <v>36</v>
      </c>
      <c r="K77" s="137" t="s">
        <v>251</v>
      </c>
      <c r="L77" s="252">
        <v>2</v>
      </c>
    </row>
    <row r="78" spans="1:12" ht="29.25" customHeight="1" x14ac:dyDescent="0.2">
      <c r="A78" s="334"/>
      <c r="B78" s="349"/>
      <c r="C78" s="380"/>
      <c r="D78" s="97" t="s">
        <v>7</v>
      </c>
      <c r="E78" s="517" t="s">
        <v>109</v>
      </c>
      <c r="F78" s="453"/>
      <c r="G78" s="452"/>
      <c r="H78" s="574" t="s">
        <v>72</v>
      </c>
      <c r="I78" s="301" t="s">
        <v>24</v>
      </c>
      <c r="J78" s="86">
        <v>10</v>
      </c>
      <c r="K78" s="576" t="s">
        <v>264</v>
      </c>
      <c r="L78" s="244">
        <v>1</v>
      </c>
    </row>
    <row r="79" spans="1:12" ht="22.5" customHeight="1" x14ac:dyDescent="0.2">
      <c r="A79" s="334"/>
      <c r="B79" s="349"/>
      <c r="C79" s="179"/>
      <c r="D79" s="381"/>
      <c r="E79" s="538"/>
      <c r="F79" s="454"/>
      <c r="G79" s="452"/>
      <c r="H79" s="575"/>
      <c r="I79" s="20"/>
      <c r="J79" s="87"/>
      <c r="K79" s="577"/>
      <c r="L79" s="119"/>
    </row>
    <row r="80" spans="1:12" ht="13.5" customHeight="1" x14ac:dyDescent="0.2">
      <c r="A80" s="334"/>
      <c r="B80" s="349"/>
      <c r="C80" s="179"/>
      <c r="D80" s="375" t="s">
        <v>26</v>
      </c>
      <c r="E80" s="517" t="s">
        <v>83</v>
      </c>
      <c r="F80" s="571" t="s">
        <v>63</v>
      </c>
      <c r="G80" s="342"/>
      <c r="H80" s="549" t="s">
        <v>78</v>
      </c>
      <c r="I80" s="301" t="s">
        <v>24</v>
      </c>
      <c r="J80" s="104">
        <v>795.5</v>
      </c>
      <c r="K80" s="202" t="s">
        <v>114</v>
      </c>
      <c r="L80" s="313">
        <v>22.5</v>
      </c>
    </row>
    <row r="81" spans="1:12" ht="13.5" customHeight="1" x14ac:dyDescent="0.2">
      <c r="A81" s="334"/>
      <c r="B81" s="349"/>
      <c r="C81" s="179"/>
      <c r="D81" s="63"/>
      <c r="E81" s="531"/>
      <c r="F81" s="571"/>
      <c r="G81" s="342"/>
      <c r="H81" s="550"/>
      <c r="I81" s="392" t="s">
        <v>40</v>
      </c>
      <c r="J81" s="153">
        <v>7.7</v>
      </c>
      <c r="K81" s="367" t="s">
        <v>115</v>
      </c>
      <c r="L81" s="240">
        <v>108</v>
      </c>
    </row>
    <row r="82" spans="1:12" ht="15.75" customHeight="1" x14ac:dyDescent="0.2">
      <c r="A82" s="334"/>
      <c r="B82" s="337"/>
      <c r="C82" s="380"/>
      <c r="D82" s="352"/>
      <c r="E82" s="531"/>
      <c r="F82" s="571"/>
      <c r="G82" s="342"/>
      <c r="H82" s="550"/>
      <c r="I82" s="392"/>
      <c r="J82" s="153"/>
      <c r="K82" s="122" t="s">
        <v>113</v>
      </c>
      <c r="L82" s="254">
        <v>5</v>
      </c>
    </row>
    <row r="83" spans="1:12" ht="15" customHeight="1" x14ac:dyDescent="0.2">
      <c r="A83" s="334"/>
      <c r="B83" s="349"/>
      <c r="C83" s="179"/>
      <c r="D83" s="63"/>
      <c r="E83" s="531"/>
      <c r="F83" s="571"/>
      <c r="G83" s="342"/>
      <c r="H83" s="550"/>
      <c r="I83" s="392"/>
      <c r="J83" s="153"/>
      <c r="K83" s="572" t="s">
        <v>265</v>
      </c>
      <c r="L83" s="192">
        <v>1</v>
      </c>
    </row>
    <row r="84" spans="1:12" ht="12.75" customHeight="1" x14ac:dyDescent="0.2">
      <c r="A84" s="334"/>
      <c r="B84" s="349"/>
      <c r="C84" s="179"/>
      <c r="D84" s="63"/>
      <c r="E84" s="215"/>
      <c r="F84" s="571"/>
      <c r="G84" s="342"/>
      <c r="H84" s="550"/>
      <c r="I84" s="392"/>
      <c r="J84" s="153"/>
      <c r="K84" s="573"/>
      <c r="L84" s="287"/>
    </row>
    <row r="85" spans="1:12" ht="29.25" customHeight="1" x14ac:dyDescent="0.2">
      <c r="A85" s="334"/>
      <c r="B85" s="349"/>
      <c r="C85" s="179"/>
      <c r="D85" s="63"/>
      <c r="E85" s="531"/>
      <c r="F85" s="358"/>
      <c r="G85" s="342"/>
      <c r="H85" s="377"/>
      <c r="I85" s="392"/>
      <c r="J85" s="153"/>
      <c r="K85" s="202" t="s">
        <v>142</v>
      </c>
      <c r="L85" s="299">
        <v>1</v>
      </c>
    </row>
    <row r="86" spans="1:12" ht="29.25" customHeight="1" x14ac:dyDescent="0.2">
      <c r="A86" s="334"/>
      <c r="B86" s="349"/>
      <c r="C86" s="179"/>
      <c r="D86" s="63"/>
      <c r="E86" s="531"/>
      <c r="F86" s="358"/>
      <c r="G86" s="342"/>
      <c r="H86" s="377"/>
      <c r="I86" s="392"/>
      <c r="J86" s="153"/>
      <c r="K86" s="399" t="s">
        <v>225</v>
      </c>
      <c r="L86" s="432">
        <v>1</v>
      </c>
    </row>
    <row r="87" spans="1:12" ht="12.75" customHeight="1" x14ac:dyDescent="0.2">
      <c r="A87" s="334"/>
      <c r="B87" s="349"/>
      <c r="C87" s="179"/>
      <c r="D87" s="63"/>
      <c r="E87" s="531"/>
      <c r="F87" s="232"/>
      <c r="G87" s="342"/>
      <c r="H87" s="387"/>
      <c r="I87" s="392"/>
      <c r="J87" s="153"/>
      <c r="K87" s="233" t="s">
        <v>183</v>
      </c>
      <c r="L87" s="239"/>
    </row>
    <row r="88" spans="1:12" ht="16.5" customHeight="1" x14ac:dyDescent="0.2">
      <c r="A88" s="334"/>
      <c r="B88" s="349"/>
      <c r="C88" s="179"/>
      <c r="D88" s="352"/>
      <c r="E88" s="560"/>
      <c r="F88" s="358"/>
      <c r="G88" s="342"/>
      <c r="H88" s="377"/>
      <c r="I88" s="392"/>
      <c r="J88" s="153"/>
      <c r="K88" s="211" t="s">
        <v>108</v>
      </c>
      <c r="L88" s="262">
        <v>2</v>
      </c>
    </row>
    <row r="89" spans="1:12" ht="15" customHeight="1" x14ac:dyDescent="0.2">
      <c r="A89" s="334"/>
      <c r="B89" s="349"/>
      <c r="C89" s="179"/>
      <c r="D89" s="63"/>
      <c r="E89" s="560"/>
      <c r="F89" s="358"/>
      <c r="G89" s="342"/>
      <c r="H89" s="377"/>
      <c r="I89" s="392"/>
      <c r="J89" s="153"/>
      <c r="K89" s="29" t="s">
        <v>169</v>
      </c>
      <c r="L89" s="255">
        <v>60</v>
      </c>
    </row>
    <row r="90" spans="1:12" ht="16.5" customHeight="1" x14ac:dyDescent="0.2">
      <c r="A90" s="334"/>
      <c r="B90" s="349"/>
      <c r="C90" s="179"/>
      <c r="D90" s="63"/>
      <c r="E90" s="560"/>
      <c r="F90" s="358"/>
      <c r="G90" s="342"/>
      <c r="H90" s="377"/>
      <c r="I90" s="392"/>
      <c r="J90" s="153"/>
      <c r="K90" s="241" t="s">
        <v>211</v>
      </c>
      <c r="L90" s="194">
        <v>2</v>
      </c>
    </row>
    <row r="91" spans="1:12" ht="17.25" customHeight="1" x14ac:dyDescent="0.2">
      <c r="A91" s="334"/>
      <c r="B91" s="349"/>
      <c r="C91" s="179"/>
      <c r="D91" s="63"/>
      <c r="E91" s="560"/>
      <c r="F91" s="358"/>
      <c r="G91" s="342"/>
      <c r="H91" s="377"/>
      <c r="I91" s="392"/>
      <c r="J91" s="153"/>
      <c r="K91" s="211" t="s">
        <v>209</v>
      </c>
      <c r="L91" s="255">
        <v>1</v>
      </c>
    </row>
    <row r="92" spans="1:12" ht="27" customHeight="1" x14ac:dyDescent="0.2">
      <c r="A92" s="334"/>
      <c r="B92" s="337"/>
      <c r="C92" s="380"/>
      <c r="D92" s="352"/>
      <c r="E92" s="560"/>
      <c r="F92" s="358"/>
      <c r="G92" s="342"/>
      <c r="H92" s="377"/>
      <c r="I92" s="392"/>
      <c r="J92" s="153"/>
      <c r="K92" s="211" t="s">
        <v>210</v>
      </c>
      <c r="L92" s="315">
        <v>50</v>
      </c>
    </row>
    <row r="93" spans="1:12" ht="18.75" customHeight="1" x14ac:dyDescent="0.2">
      <c r="A93" s="334"/>
      <c r="B93" s="349"/>
      <c r="C93" s="179"/>
      <c r="D93" s="63"/>
      <c r="E93" s="560"/>
      <c r="F93" s="358"/>
      <c r="G93" s="342"/>
      <c r="H93" s="377"/>
      <c r="I93" s="163"/>
      <c r="J93" s="87"/>
      <c r="K93" s="314" t="s">
        <v>212</v>
      </c>
      <c r="L93" s="213">
        <v>1</v>
      </c>
    </row>
    <row r="94" spans="1:12" ht="12.75" customHeight="1" x14ac:dyDescent="0.2">
      <c r="A94" s="535"/>
      <c r="B94" s="536"/>
      <c r="C94" s="537"/>
      <c r="D94" s="514" t="s">
        <v>34</v>
      </c>
      <c r="E94" s="517" t="s">
        <v>193</v>
      </c>
      <c r="F94" s="588"/>
      <c r="G94" s="548"/>
      <c r="H94" s="377"/>
      <c r="I94" s="392" t="s">
        <v>24</v>
      </c>
      <c r="J94" s="153">
        <v>23.1</v>
      </c>
      <c r="K94" s="370" t="s">
        <v>133</v>
      </c>
      <c r="L94" s="246">
        <v>2</v>
      </c>
    </row>
    <row r="95" spans="1:12" ht="15" customHeight="1" x14ac:dyDescent="0.2">
      <c r="A95" s="535"/>
      <c r="B95" s="536"/>
      <c r="C95" s="537"/>
      <c r="D95" s="515"/>
      <c r="E95" s="531"/>
      <c r="F95" s="588"/>
      <c r="G95" s="548"/>
      <c r="H95" s="377"/>
      <c r="I95" s="392" t="s">
        <v>40</v>
      </c>
      <c r="J95" s="153">
        <v>5</v>
      </c>
      <c r="K95" s="70" t="s">
        <v>115</v>
      </c>
      <c r="L95" s="257">
        <v>5</v>
      </c>
    </row>
    <row r="96" spans="1:12" ht="12.75" customHeight="1" x14ac:dyDescent="0.2">
      <c r="A96" s="535"/>
      <c r="B96" s="536"/>
      <c r="C96" s="537"/>
      <c r="D96" s="516"/>
      <c r="E96" s="538"/>
      <c r="F96" s="588"/>
      <c r="G96" s="548"/>
      <c r="H96" s="377"/>
      <c r="I96" s="392"/>
      <c r="J96" s="153"/>
      <c r="K96" s="70"/>
      <c r="L96" s="257"/>
    </row>
    <row r="97" spans="1:15" ht="15" customHeight="1" x14ac:dyDescent="0.2">
      <c r="A97" s="334"/>
      <c r="B97" s="349"/>
      <c r="C97" s="380"/>
      <c r="D97" s="365" t="s">
        <v>35</v>
      </c>
      <c r="E97" s="331" t="s">
        <v>60</v>
      </c>
      <c r="F97" s="358"/>
      <c r="G97" s="342"/>
      <c r="H97" s="377"/>
      <c r="I97" s="301" t="s">
        <v>40</v>
      </c>
      <c r="J97" s="86">
        <v>20</v>
      </c>
      <c r="K97" s="386" t="s">
        <v>114</v>
      </c>
      <c r="L97" s="120">
        <v>2</v>
      </c>
    </row>
    <row r="98" spans="1:15" ht="14.25" customHeight="1" x14ac:dyDescent="0.2">
      <c r="A98" s="24"/>
      <c r="B98" s="349"/>
      <c r="C98" s="179"/>
      <c r="D98" s="381"/>
      <c r="E98" s="344"/>
      <c r="F98" s="359"/>
      <c r="G98" s="383"/>
      <c r="H98" s="230"/>
      <c r="I98" s="20" t="s">
        <v>84</v>
      </c>
      <c r="J98" s="87">
        <v>2.6</v>
      </c>
      <c r="K98" s="336"/>
      <c r="L98" s="119"/>
      <c r="O98" s="149"/>
    </row>
    <row r="99" spans="1:15" ht="16.5" customHeight="1" thickBot="1" x14ac:dyDescent="0.25">
      <c r="A99" s="25"/>
      <c r="B99" s="350"/>
      <c r="C99" s="173"/>
      <c r="D99" s="176"/>
      <c r="E99" s="177"/>
      <c r="F99" s="178"/>
      <c r="G99" s="183"/>
      <c r="H99" s="175"/>
      <c r="I99" s="21" t="s">
        <v>6</v>
      </c>
      <c r="J99" s="111">
        <f>SUM(J70:J98)</f>
        <v>969.6</v>
      </c>
      <c r="K99" s="174"/>
      <c r="L99" s="289"/>
    </row>
    <row r="100" spans="1:15" ht="18" customHeight="1" x14ac:dyDescent="0.2">
      <c r="A100" s="578" t="s">
        <v>5</v>
      </c>
      <c r="B100" s="579" t="s">
        <v>5</v>
      </c>
      <c r="C100" s="580" t="s">
        <v>34</v>
      </c>
      <c r="D100" s="581"/>
      <c r="E100" s="583" t="s">
        <v>53</v>
      </c>
      <c r="F100" s="585" t="s">
        <v>104</v>
      </c>
      <c r="G100" s="587" t="s">
        <v>27</v>
      </c>
      <c r="H100" s="61"/>
      <c r="I100" s="113"/>
      <c r="J100" s="99"/>
      <c r="K100" s="593"/>
      <c r="L100" s="259"/>
    </row>
    <row r="101" spans="1:15" ht="11.25" customHeight="1" x14ac:dyDescent="0.2">
      <c r="A101" s="535"/>
      <c r="B101" s="559"/>
      <c r="C101" s="537"/>
      <c r="D101" s="582"/>
      <c r="E101" s="584"/>
      <c r="F101" s="586"/>
      <c r="G101" s="548"/>
      <c r="H101" s="62"/>
      <c r="I101" s="163"/>
      <c r="J101" s="87"/>
      <c r="K101" s="513"/>
      <c r="L101" s="246"/>
    </row>
    <row r="102" spans="1:15" ht="15.75" customHeight="1" x14ac:dyDescent="0.2">
      <c r="A102" s="535"/>
      <c r="B102" s="536"/>
      <c r="C102" s="537"/>
      <c r="D102" s="514" t="s">
        <v>5</v>
      </c>
      <c r="E102" s="531" t="s">
        <v>95</v>
      </c>
      <c r="F102" s="594" t="s">
        <v>65</v>
      </c>
      <c r="G102" s="548"/>
      <c r="H102" s="277"/>
      <c r="I102" s="301" t="s">
        <v>24</v>
      </c>
      <c r="J102" s="90">
        <f>1911.2-15</f>
        <v>1896.2</v>
      </c>
      <c r="K102" s="370" t="s">
        <v>68</v>
      </c>
      <c r="L102" s="258">
        <v>16.899999999999999</v>
      </c>
      <c r="O102" s="149"/>
    </row>
    <row r="103" spans="1:15" ht="15.75" customHeight="1" x14ac:dyDescent="0.2">
      <c r="A103" s="535"/>
      <c r="B103" s="536"/>
      <c r="C103" s="537"/>
      <c r="D103" s="516"/>
      <c r="E103" s="538"/>
      <c r="F103" s="595"/>
      <c r="G103" s="548"/>
      <c r="H103" s="64"/>
      <c r="I103" s="163" t="s">
        <v>56</v>
      </c>
      <c r="J103" s="87">
        <v>110.5</v>
      </c>
      <c r="K103" s="137" t="s">
        <v>50</v>
      </c>
      <c r="L103" s="287">
        <v>9.4</v>
      </c>
    </row>
    <row r="104" spans="1:15" ht="16.5" customHeight="1" x14ac:dyDescent="0.2">
      <c r="A104" s="334"/>
      <c r="B104" s="349"/>
      <c r="C104" s="380"/>
      <c r="D104" s="352" t="s">
        <v>7</v>
      </c>
      <c r="E104" s="517" t="s">
        <v>157</v>
      </c>
      <c r="F104" s="323"/>
      <c r="G104" s="342"/>
      <c r="H104" s="549" t="s">
        <v>71</v>
      </c>
      <c r="I104" s="392" t="s">
        <v>24</v>
      </c>
      <c r="J104" s="86">
        <f>131.3+1.4+15</f>
        <v>147.69999999999999</v>
      </c>
      <c r="K104" s="386" t="s">
        <v>50</v>
      </c>
      <c r="L104" s="203">
        <v>0.4</v>
      </c>
    </row>
    <row r="105" spans="1:15" ht="26.25" customHeight="1" x14ac:dyDescent="0.2">
      <c r="A105" s="334"/>
      <c r="B105" s="349"/>
      <c r="C105" s="380"/>
      <c r="D105" s="352"/>
      <c r="E105" s="531"/>
      <c r="F105" s="278"/>
      <c r="G105" s="342"/>
      <c r="H105" s="549"/>
      <c r="I105" s="392" t="s">
        <v>56</v>
      </c>
      <c r="J105" s="153">
        <v>90.4</v>
      </c>
      <c r="K105" s="37" t="s">
        <v>255</v>
      </c>
      <c r="L105" s="255">
        <v>1206</v>
      </c>
    </row>
    <row r="106" spans="1:15" ht="39" customHeight="1" x14ac:dyDescent="0.2">
      <c r="A106" s="334"/>
      <c r="B106" s="337"/>
      <c r="C106" s="380"/>
      <c r="D106" s="352"/>
      <c r="E106" s="531"/>
      <c r="F106" s="278"/>
      <c r="G106" s="342"/>
      <c r="H106" s="549"/>
      <c r="I106" s="392"/>
      <c r="J106" s="153"/>
      <c r="K106" s="37" t="s">
        <v>256</v>
      </c>
      <c r="L106" s="433">
        <v>22.2</v>
      </c>
    </row>
    <row r="107" spans="1:15" ht="30" customHeight="1" x14ac:dyDescent="0.2">
      <c r="A107" s="334"/>
      <c r="B107" s="349"/>
      <c r="C107" s="380"/>
      <c r="D107" s="338"/>
      <c r="E107" s="589"/>
      <c r="F107" s="372"/>
      <c r="G107" s="342"/>
      <c r="H107" s="590"/>
      <c r="I107" s="163"/>
      <c r="J107" s="87"/>
      <c r="K107" s="279" t="s">
        <v>196</v>
      </c>
      <c r="L107" s="434">
        <v>3</v>
      </c>
    </row>
    <row r="108" spans="1:15" ht="16.5" customHeight="1" x14ac:dyDescent="0.2">
      <c r="A108" s="334"/>
      <c r="B108" s="349"/>
      <c r="C108" s="380"/>
      <c r="D108" s="376" t="s">
        <v>26</v>
      </c>
      <c r="E108" s="517" t="s">
        <v>244</v>
      </c>
      <c r="F108" s="371"/>
      <c r="G108" s="342"/>
      <c r="H108" s="374"/>
      <c r="I108" s="392" t="s">
        <v>24</v>
      </c>
      <c r="J108" s="153">
        <v>3.4</v>
      </c>
      <c r="K108" s="395" t="s">
        <v>227</v>
      </c>
      <c r="L108" s="473">
        <v>9</v>
      </c>
    </row>
    <row r="109" spans="1:15" ht="12.75" customHeight="1" x14ac:dyDescent="0.2">
      <c r="A109" s="334"/>
      <c r="B109" s="349"/>
      <c r="C109" s="380"/>
      <c r="D109" s="338"/>
      <c r="E109" s="560"/>
      <c r="F109" s="360"/>
      <c r="G109" s="365"/>
      <c r="H109" s="374"/>
      <c r="I109" s="392" t="s">
        <v>56</v>
      </c>
      <c r="J109" s="153">
        <v>4.7</v>
      </c>
      <c r="K109" s="395" t="s">
        <v>215</v>
      </c>
      <c r="L109" s="236">
        <v>100</v>
      </c>
    </row>
    <row r="110" spans="1:15" ht="27" customHeight="1" x14ac:dyDescent="0.2">
      <c r="A110" s="334"/>
      <c r="B110" s="349"/>
      <c r="C110" s="380"/>
      <c r="D110" s="591"/>
      <c r="E110" s="295" t="s">
        <v>213</v>
      </c>
      <c r="F110" s="360"/>
      <c r="G110" s="365"/>
      <c r="H110" s="374"/>
      <c r="I110" s="392" t="s">
        <v>24</v>
      </c>
      <c r="J110" s="153">
        <f>119.2-1.4-8.4</f>
        <v>109.4</v>
      </c>
      <c r="K110" s="395"/>
      <c r="L110" s="236"/>
    </row>
    <row r="111" spans="1:15" ht="24.75" customHeight="1" x14ac:dyDescent="0.2">
      <c r="A111" s="334"/>
      <c r="B111" s="349"/>
      <c r="C111" s="380"/>
      <c r="D111" s="591"/>
      <c r="E111" s="295" t="s">
        <v>214</v>
      </c>
      <c r="F111" s="360"/>
      <c r="G111" s="365"/>
      <c r="H111" s="374"/>
      <c r="I111" s="392"/>
      <c r="J111" s="153"/>
      <c r="K111" s="395"/>
      <c r="L111" s="236"/>
    </row>
    <row r="112" spans="1:15" ht="28.5" customHeight="1" x14ac:dyDescent="0.2">
      <c r="A112" s="334"/>
      <c r="B112" s="349"/>
      <c r="C112" s="380"/>
      <c r="D112" s="591"/>
      <c r="E112" s="295" t="s">
        <v>226</v>
      </c>
      <c r="F112" s="360"/>
      <c r="G112" s="365"/>
      <c r="H112" s="374"/>
      <c r="I112" s="392"/>
      <c r="J112" s="153"/>
      <c r="K112" s="393"/>
      <c r="L112" s="236"/>
    </row>
    <row r="113" spans="1:12" ht="15" customHeight="1" x14ac:dyDescent="0.2">
      <c r="A113" s="334"/>
      <c r="B113" s="349"/>
      <c r="C113" s="380"/>
      <c r="D113" s="592"/>
      <c r="E113" s="344" t="s">
        <v>263</v>
      </c>
      <c r="F113" s="372"/>
      <c r="G113" s="293"/>
      <c r="H113" s="384"/>
      <c r="I113" s="163"/>
      <c r="J113" s="87"/>
      <c r="K113" s="204"/>
      <c r="L113" s="234"/>
    </row>
    <row r="114" spans="1:12" ht="14.25" customHeight="1" thickBot="1" x14ac:dyDescent="0.25">
      <c r="A114" s="25"/>
      <c r="B114" s="350"/>
      <c r="C114" s="173"/>
      <c r="D114" s="176"/>
      <c r="E114" s="184"/>
      <c r="F114" s="182"/>
      <c r="G114" s="183"/>
      <c r="H114" s="175"/>
      <c r="I114" s="21" t="s">
        <v>6</v>
      </c>
      <c r="J114" s="111">
        <f>SUM(J102:J113)</f>
        <v>2362.3000000000002</v>
      </c>
      <c r="K114" s="174"/>
      <c r="L114" s="289"/>
    </row>
    <row r="115" spans="1:12" ht="18.75" customHeight="1" x14ac:dyDescent="0.2">
      <c r="A115" s="578" t="s">
        <v>5</v>
      </c>
      <c r="B115" s="579" t="s">
        <v>5</v>
      </c>
      <c r="C115" s="601" t="s">
        <v>35</v>
      </c>
      <c r="D115" s="603"/>
      <c r="E115" s="606" t="s">
        <v>237</v>
      </c>
      <c r="F115" s="608"/>
      <c r="G115" s="611" t="s">
        <v>49</v>
      </c>
      <c r="H115" s="596" t="s">
        <v>73</v>
      </c>
      <c r="I115" s="227" t="s">
        <v>24</v>
      </c>
      <c r="J115" s="99">
        <v>149.30000000000001</v>
      </c>
      <c r="K115" s="464" t="s">
        <v>116</v>
      </c>
      <c r="L115" s="259">
        <v>151</v>
      </c>
    </row>
    <row r="116" spans="1:12" ht="16.5" customHeight="1" x14ac:dyDescent="0.2">
      <c r="A116" s="535"/>
      <c r="B116" s="559"/>
      <c r="C116" s="515"/>
      <c r="D116" s="604"/>
      <c r="E116" s="531"/>
      <c r="F116" s="609"/>
      <c r="G116" s="612"/>
      <c r="H116" s="597"/>
      <c r="I116" s="225" t="s">
        <v>56</v>
      </c>
      <c r="J116" s="87">
        <v>135.19999999999999</v>
      </c>
      <c r="K116" s="319" t="s">
        <v>272</v>
      </c>
      <c r="L116" s="246">
        <v>1</v>
      </c>
    </row>
    <row r="117" spans="1:12" ht="16.5" customHeight="1" thickBot="1" x14ac:dyDescent="0.25">
      <c r="A117" s="599"/>
      <c r="B117" s="600"/>
      <c r="C117" s="602"/>
      <c r="D117" s="605"/>
      <c r="E117" s="607"/>
      <c r="F117" s="610"/>
      <c r="G117" s="613"/>
      <c r="H117" s="598"/>
      <c r="I117" s="31" t="s">
        <v>6</v>
      </c>
      <c r="J117" s="107">
        <f t="shared" ref="J117" si="0">SUM(J115:J116)</f>
        <v>284.5</v>
      </c>
      <c r="K117" s="138"/>
      <c r="L117" s="220"/>
    </row>
    <row r="118" spans="1:12" ht="15.75" customHeight="1" x14ac:dyDescent="0.2">
      <c r="A118" s="578" t="s">
        <v>5</v>
      </c>
      <c r="B118" s="579" t="s">
        <v>5</v>
      </c>
      <c r="C118" s="601" t="s">
        <v>28</v>
      </c>
      <c r="D118" s="603"/>
      <c r="E118" s="606" t="s">
        <v>235</v>
      </c>
      <c r="F118" s="608"/>
      <c r="G118" s="611" t="s">
        <v>49</v>
      </c>
      <c r="H118" s="596" t="s">
        <v>178</v>
      </c>
      <c r="I118" s="227" t="s">
        <v>24</v>
      </c>
      <c r="J118" s="99">
        <v>16.8</v>
      </c>
      <c r="K118" s="593" t="s">
        <v>236</v>
      </c>
      <c r="L118" s="259">
        <v>2</v>
      </c>
    </row>
    <row r="119" spans="1:12" ht="20.25" customHeight="1" x14ac:dyDescent="0.2">
      <c r="A119" s="535"/>
      <c r="B119" s="559"/>
      <c r="C119" s="515"/>
      <c r="D119" s="604"/>
      <c r="E119" s="531"/>
      <c r="F119" s="609"/>
      <c r="G119" s="612"/>
      <c r="H119" s="597"/>
      <c r="I119" s="225"/>
      <c r="J119" s="87"/>
      <c r="K119" s="615"/>
      <c r="L119" s="246"/>
    </row>
    <row r="120" spans="1:12" ht="16.5" customHeight="1" thickBot="1" x14ac:dyDescent="0.25">
      <c r="A120" s="599"/>
      <c r="B120" s="600"/>
      <c r="C120" s="602"/>
      <c r="D120" s="605"/>
      <c r="E120" s="607"/>
      <c r="F120" s="610"/>
      <c r="G120" s="613"/>
      <c r="H120" s="598"/>
      <c r="I120" s="31" t="s">
        <v>6</v>
      </c>
      <c r="J120" s="107">
        <f>SUM(J118:J119)</f>
        <v>16.8</v>
      </c>
      <c r="K120" s="138"/>
      <c r="L120" s="220"/>
    </row>
    <row r="121" spans="1:12" ht="20.25" customHeight="1" x14ac:dyDescent="0.2">
      <c r="A121" s="346" t="s">
        <v>5</v>
      </c>
      <c r="B121" s="348" t="s">
        <v>5</v>
      </c>
      <c r="C121" s="379" t="s">
        <v>36</v>
      </c>
      <c r="D121" s="351"/>
      <c r="E121" s="616" t="s">
        <v>138</v>
      </c>
      <c r="F121" s="139" t="s">
        <v>47</v>
      </c>
      <c r="G121" s="354" t="s">
        <v>46</v>
      </c>
      <c r="H121" s="618" t="s">
        <v>74</v>
      </c>
      <c r="I121" s="59"/>
      <c r="J121" s="99"/>
      <c r="K121" s="620"/>
      <c r="L121" s="117"/>
    </row>
    <row r="122" spans="1:12" ht="21.75" customHeight="1" x14ac:dyDescent="0.2">
      <c r="A122" s="334"/>
      <c r="B122" s="349"/>
      <c r="C122" s="380"/>
      <c r="D122" s="352"/>
      <c r="E122" s="617"/>
      <c r="F122" s="358"/>
      <c r="G122" s="342"/>
      <c r="H122" s="619"/>
      <c r="I122" s="438"/>
      <c r="J122" s="87"/>
      <c r="K122" s="621"/>
      <c r="L122" s="118"/>
    </row>
    <row r="123" spans="1:12" ht="16.5" customHeight="1" x14ac:dyDescent="0.2">
      <c r="A123" s="334"/>
      <c r="B123" s="349"/>
      <c r="C123" s="380"/>
      <c r="D123" s="133" t="s">
        <v>5</v>
      </c>
      <c r="E123" s="517" t="s">
        <v>153</v>
      </c>
      <c r="F123" s="622" t="s">
        <v>91</v>
      </c>
      <c r="G123" s="548"/>
      <c r="H123" s="625"/>
      <c r="I123" s="392" t="s">
        <v>56</v>
      </c>
      <c r="J123" s="153">
        <f>70.3+2.8</f>
        <v>73.099999999999994</v>
      </c>
      <c r="K123" s="343" t="s">
        <v>90</v>
      </c>
      <c r="L123" s="120">
        <v>1</v>
      </c>
    </row>
    <row r="124" spans="1:12" ht="13.5" customHeight="1" x14ac:dyDescent="0.2">
      <c r="A124" s="334"/>
      <c r="B124" s="349"/>
      <c r="C124" s="380"/>
      <c r="D124" s="134"/>
      <c r="E124" s="531"/>
      <c r="F124" s="623"/>
      <c r="G124" s="548"/>
      <c r="H124" s="626"/>
      <c r="I124" s="392"/>
      <c r="J124" s="153"/>
      <c r="K124" s="628" t="s">
        <v>117</v>
      </c>
      <c r="L124" s="246"/>
    </row>
    <row r="125" spans="1:12" ht="15" customHeight="1" x14ac:dyDescent="0.2">
      <c r="A125" s="334"/>
      <c r="B125" s="349"/>
      <c r="C125" s="380"/>
      <c r="D125" s="134"/>
      <c r="E125" s="531"/>
      <c r="F125" s="623"/>
      <c r="G125" s="548"/>
      <c r="H125" s="627"/>
      <c r="I125" s="392"/>
      <c r="J125" s="153"/>
      <c r="K125" s="614"/>
      <c r="L125" s="246"/>
    </row>
    <row r="126" spans="1:12" ht="9.75" customHeight="1" x14ac:dyDescent="0.2">
      <c r="A126" s="334"/>
      <c r="B126" s="349"/>
      <c r="C126" s="380"/>
      <c r="D126" s="284"/>
      <c r="E126" s="538"/>
      <c r="F126" s="624"/>
      <c r="G126" s="548"/>
      <c r="H126" s="627"/>
      <c r="I126" s="163"/>
      <c r="J126" s="87"/>
      <c r="K126" s="356"/>
      <c r="L126" s="119"/>
    </row>
    <row r="127" spans="1:12" ht="14.25" customHeight="1" x14ac:dyDescent="0.2">
      <c r="A127" s="334"/>
      <c r="B127" s="349"/>
      <c r="C127" s="380"/>
      <c r="D127" s="629" t="s">
        <v>7</v>
      </c>
      <c r="E127" s="517" t="s">
        <v>179</v>
      </c>
      <c r="F127" s="638" t="s">
        <v>62</v>
      </c>
      <c r="G127" s="548"/>
      <c r="H127" s="533"/>
      <c r="I127" s="301" t="s">
        <v>24</v>
      </c>
      <c r="J127" s="86">
        <f>364.5-338.5</f>
        <v>26</v>
      </c>
      <c r="K127" s="355" t="s">
        <v>90</v>
      </c>
      <c r="L127" s="120">
        <v>1</v>
      </c>
    </row>
    <row r="128" spans="1:12" ht="13.5" customHeight="1" x14ac:dyDescent="0.2">
      <c r="A128" s="334"/>
      <c r="B128" s="349"/>
      <c r="C128" s="380"/>
      <c r="D128" s="630"/>
      <c r="E128" s="531"/>
      <c r="F128" s="639"/>
      <c r="G128" s="548"/>
      <c r="H128" s="533"/>
      <c r="I128" s="392" t="s">
        <v>56</v>
      </c>
      <c r="J128" s="320">
        <f>322.5+20.3-15</f>
        <v>327.8</v>
      </c>
      <c r="K128" s="474" t="s">
        <v>118</v>
      </c>
      <c r="L128" s="246">
        <v>30</v>
      </c>
    </row>
    <row r="129" spans="1:12" ht="13.5" customHeight="1" x14ac:dyDescent="0.2">
      <c r="A129" s="334"/>
      <c r="B129" s="349"/>
      <c r="C129" s="380"/>
      <c r="D129" s="630"/>
      <c r="E129" s="531"/>
      <c r="F129" s="639"/>
      <c r="G129" s="548"/>
      <c r="H129" s="533"/>
      <c r="I129" s="392" t="s">
        <v>231</v>
      </c>
      <c r="J129" s="320">
        <f>85.6-0.2</f>
        <v>85.4</v>
      </c>
      <c r="K129" s="474"/>
      <c r="L129" s="246"/>
    </row>
    <row r="130" spans="1:12" ht="15" customHeight="1" x14ac:dyDescent="0.2">
      <c r="A130" s="334"/>
      <c r="B130" s="349"/>
      <c r="C130" s="380"/>
      <c r="D130" s="630"/>
      <c r="E130" s="531"/>
      <c r="F130" s="639"/>
      <c r="G130" s="548"/>
      <c r="H130" s="533"/>
      <c r="I130" s="392" t="s">
        <v>232</v>
      </c>
      <c r="J130" s="321">
        <f>969.9-1.6</f>
        <v>968.3</v>
      </c>
      <c r="K130" s="614"/>
      <c r="L130" s="246"/>
    </row>
    <row r="131" spans="1:12" ht="15.95" customHeight="1" x14ac:dyDescent="0.2">
      <c r="A131" s="334"/>
      <c r="B131" s="349"/>
      <c r="C131" s="380"/>
      <c r="D131" s="629" t="s">
        <v>26</v>
      </c>
      <c r="E131" s="517" t="s">
        <v>253</v>
      </c>
      <c r="F131" s="632" t="s">
        <v>246</v>
      </c>
      <c r="G131" s="548"/>
      <c r="H131" s="635"/>
      <c r="I131" s="301" t="s">
        <v>24</v>
      </c>
      <c r="J131" s="153">
        <v>0</v>
      </c>
      <c r="K131" s="355" t="s">
        <v>90</v>
      </c>
      <c r="L131" s="120">
        <v>1</v>
      </c>
    </row>
    <row r="132" spans="1:12" ht="15.95" customHeight="1" x14ac:dyDescent="0.2">
      <c r="A132" s="334"/>
      <c r="B132" s="349"/>
      <c r="C132" s="380"/>
      <c r="D132" s="630"/>
      <c r="E132" s="531"/>
      <c r="F132" s="633"/>
      <c r="G132" s="548"/>
      <c r="H132" s="635"/>
      <c r="I132" s="392" t="s">
        <v>232</v>
      </c>
      <c r="J132" s="153">
        <f>370.8-250.4</f>
        <v>120.4</v>
      </c>
      <c r="K132" s="474" t="s">
        <v>119</v>
      </c>
      <c r="L132" s="246">
        <v>5</v>
      </c>
    </row>
    <row r="133" spans="1:12" ht="15.95" customHeight="1" x14ac:dyDescent="0.2">
      <c r="A133" s="334"/>
      <c r="B133" s="349"/>
      <c r="C133" s="380"/>
      <c r="D133" s="630"/>
      <c r="E133" s="531"/>
      <c r="F133" s="633"/>
      <c r="G133" s="548"/>
      <c r="H133" s="635"/>
      <c r="I133" s="392" t="s">
        <v>56</v>
      </c>
      <c r="J133" s="153">
        <f>133.3-65.4</f>
        <v>67.900000000000006</v>
      </c>
      <c r="K133" s="475"/>
      <c r="L133" s="246"/>
    </row>
    <row r="134" spans="1:12" ht="15.95" customHeight="1" x14ac:dyDescent="0.2">
      <c r="A134" s="334"/>
      <c r="B134" s="349"/>
      <c r="C134" s="380"/>
      <c r="D134" s="631"/>
      <c r="E134" s="531"/>
      <c r="F134" s="634"/>
      <c r="G134" s="548"/>
      <c r="H134" s="635"/>
      <c r="I134" s="163" t="s">
        <v>231</v>
      </c>
      <c r="J134" s="87">
        <f>32.7-22.1</f>
        <v>10.6</v>
      </c>
      <c r="K134" s="147"/>
      <c r="L134" s="119"/>
    </row>
    <row r="135" spans="1:12" ht="15" customHeight="1" x14ac:dyDescent="0.2">
      <c r="A135" s="334"/>
      <c r="B135" s="349"/>
      <c r="C135" s="380"/>
      <c r="D135" s="352" t="s">
        <v>34</v>
      </c>
      <c r="E135" s="636" t="s">
        <v>191</v>
      </c>
      <c r="F135" s="633" t="s">
        <v>248</v>
      </c>
      <c r="G135" s="342"/>
      <c r="H135" s="374"/>
      <c r="I135" s="109" t="s">
        <v>56</v>
      </c>
      <c r="J135" s="109">
        <f>129.6+15</f>
        <v>144.6</v>
      </c>
      <c r="K135" s="343" t="s">
        <v>90</v>
      </c>
      <c r="L135" s="246">
        <v>1</v>
      </c>
    </row>
    <row r="136" spans="1:12" ht="13.5" customHeight="1" x14ac:dyDescent="0.2">
      <c r="A136" s="334"/>
      <c r="B136" s="349"/>
      <c r="C136" s="380"/>
      <c r="D136" s="352"/>
      <c r="E136" s="636"/>
      <c r="F136" s="633"/>
      <c r="G136" s="342"/>
      <c r="H136" s="382"/>
      <c r="I136" s="109"/>
      <c r="J136" s="109"/>
      <c r="K136" s="474" t="s">
        <v>151</v>
      </c>
      <c r="L136" s="246"/>
    </row>
    <row r="137" spans="1:12" ht="15" customHeight="1" x14ac:dyDescent="0.2">
      <c r="A137" s="334"/>
      <c r="B137" s="349"/>
      <c r="C137" s="380"/>
      <c r="D137" s="381"/>
      <c r="E137" s="637"/>
      <c r="F137" s="554"/>
      <c r="G137" s="548"/>
      <c r="H137" s="635"/>
      <c r="I137" s="110"/>
      <c r="J137" s="87"/>
      <c r="K137" s="577"/>
      <c r="L137" s="435"/>
    </row>
    <row r="138" spans="1:12" ht="15" customHeight="1" x14ac:dyDescent="0.2">
      <c r="A138" s="334"/>
      <c r="B138" s="349"/>
      <c r="C138" s="380"/>
      <c r="D138" s="352" t="s">
        <v>35</v>
      </c>
      <c r="E138" s="517" t="s">
        <v>152</v>
      </c>
      <c r="F138" s="632" t="s">
        <v>91</v>
      </c>
      <c r="G138" s="548"/>
      <c r="H138" s="635"/>
      <c r="I138" s="109" t="s">
        <v>24</v>
      </c>
      <c r="J138" s="109">
        <v>52.3</v>
      </c>
      <c r="K138" s="343" t="s">
        <v>90</v>
      </c>
      <c r="L138" s="246">
        <v>1</v>
      </c>
    </row>
    <row r="139" spans="1:12" ht="15" customHeight="1" x14ac:dyDescent="0.2">
      <c r="A139" s="334"/>
      <c r="B139" s="349"/>
      <c r="C139" s="380"/>
      <c r="D139" s="352"/>
      <c r="E139" s="531"/>
      <c r="F139" s="633"/>
      <c r="G139" s="548"/>
      <c r="H139" s="635"/>
      <c r="I139" s="109" t="s">
        <v>232</v>
      </c>
      <c r="J139" s="109">
        <v>522.79999999999995</v>
      </c>
      <c r="K139" s="474" t="s">
        <v>148</v>
      </c>
      <c r="L139" s="246">
        <v>40</v>
      </c>
    </row>
    <row r="140" spans="1:12" ht="15" customHeight="1" x14ac:dyDescent="0.2">
      <c r="A140" s="334"/>
      <c r="B140" s="349"/>
      <c r="C140" s="380"/>
      <c r="D140" s="352"/>
      <c r="E140" s="531"/>
      <c r="F140" s="633"/>
      <c r="G140" s="342"/>
      <c r="H140" s="382"/>
      <c r="I140" s="109" t="s">
        <v>56</v>
      </c>
      <c r="J140" s="109">
        <v>28.2</v>
      </c>
      <c r="K140" s="474"/>
      <c r="L140" s="246"/>
    </row>
    <row r="141" spans="1:12" ht="15" customHeight="1" x14ac:dyDescent="0.2">
      <c r="A141" s="334"/>
      <c r="B141" s="349"/>
      <c r="C141" s="380"/>
      <c r="D141" s="381"/>
      <c r="E141" s="538"/>
      <c r="F141" s="633"/>
      <c r="G141" s="548"/>
      <c r="H141" s="635"/>
      <c r="I141" s="110" t="s">
        <v>231</v>
      </c>
      <c r="J141" s="87">
        <v>46.1</v>
      </c>
      <c r="K141" s="577"/>
      <c r="L141" s="119"/>
    </row>
    <row r="142" spans="1:12" ht="13.5" customHeight="1" x14ac:dyDescent="0.2">
      <c r="A142" s="334"/>
      <c r="B142" s="349"/>
      <c r="C142" s="380"/>
      <c r="D142" s="365" t="s">
        <v>28</v>
      </c>
      <c r="E142" s="640" t="s">
        <v>154</v>
      </c>
      <c r="F142" s="632" t="s">
        <v>91</v>
      </c>
      <c r="G142" s="548"/>
      <c r="H142" s="635"/>
      <c r="I142" s="109" t="s">
        <v>24</v>
      </c>
      <c r="J142" s="153">
        <v>66.8</v>
      </c>
      <c r="K142" s="343" t="s">
        <v>90</v>
      </c>
      <c r="L142" s="152">
        <v>1</v>
      </c>
    </row>
    <row r="143" spans="1:12" ht="14.25" customHeight="1" x14ac:dyDescent="0.2">
      <c r="A143" s="334"/>
      <c r="B143" s="349"/>
      <c r="C143" s="380"/>
      <c r="D143" s="365"/>
      <c r="E143" s="641"/>
      <c r="F143" s="633"/>
      <c r="G143" s="548"/>
      <c r="H143" s="635"/>
      <c r="I143" s="109" t="s">
        <v>56</v>
      </c>
      <c r="J143" s="153">
        <v>107.3</v>
      </c>
      <c r="K143" s="343"/>
      <c r="L143" s="152"/>
    </row>
    <row r="144" spans="1:12" ht="18" customHeight="1" x14ac:dyDescent="0.2">
      <c r="A144" s="334"/>
      <c r="B144" s="349"/>
      <c r="C144" s="380"/>
      <c r="D144" s="365"/>
      <c r="E144" s="642"/>
      <c r="F144" s="633"/>
      <c r="G144" s="548"/>
      <c r="H144" s="635"/>
      <c r="I144" s="109" t="s">
        <v>48</v>
      </c>
      <c r="J144" s="153">
        <v>737.4</v>
      </c>
      <c r="K144" s="474" t="s">
        <v>273</v>
      </c>
      <c r="L144" s="246">
        <v>40</v>
      </c>
    </row>
    <row r="145" spans="1:12" ht="14.25" customHeight="1" x14ac:dyDescent="0.2">
      <c r="A145" s="334"/>
      <c r="B145" s="349"/>
      <c r="C145" s="380"/>
      <c r="D145" s="135"/>
      <c r="E145" s="643"/>
      <c r="F145" s="634"/>
      <c r="G145" s="365"/>
      <c r="H145" s="374"/>
      <c r="I145" s="110" t="s">
        <v>175</v>
      </c>
      <c r="J145" s="87">
        <v>65.099999999999994</v>
      </c>
      <c r="K145" s="577"/>
      <c r="L145" s="119"/>
    </row>
    <row r="146" spans="1:12" ht="16.5" customHeight="1" x14ac:dyDescent="0.2">
      <c r="A146" s="334"/>
      <c r="B146" s="349"/>
      <c r="C146" s="380"/>
      <c r="D146" s="365" t="s">
        <v>36</v>
      </c>
      <c r="E146" s="645" t="s">
        <v>188</v>
      </c>
      <c r="F146" s="638" t="s">
        <v>269</v>
      </c>
      <c r="G146" s="224"/>
      <c r="H146" s="374"/>
      <c r="I146" s="109" t="s">
        <v>24</v>
      </c>
      <c r="J146" s="153"/>
      <c r="K146" s="333" t="s">
        <v>90</v>
      </c>
      <c r="L146" s="436"/>
    </row>
    <row r="147" spans="1:12" ht="26.25" customHeight="1" x14ac:dyDescent="0.2">
      <c r="A147" s="334"/>
      <c r="B147" s="349"/>
      <c r="C147" s="380"/>
      <c r="D147" s="365"/>
      <c r="E147" s="646"/>
      <c r="F147" s="650"/>
      <c r="G147" s="342"/>
      <c r="H147" s="374"/>
      <c r="I147" s="109" t="s">
        <v>175</v>
      </c>
      <c r="J147" s="153"/>
      <c r="K147" s="395" t="s">
        <v>177</v>
      </c>
      <c r="L147" s="437"/>
    </row>
    <row r="148" spans="1:12" ht="12.75" customHeight="1" x14ac:dyDescent="0.2">
      <c r="A148" s="334"/>
      <c r="B148" s="349"/>
      <c r="C148" s="380"/>
      <c r="D148" s="135"/>
      <c r="E148" s="647"/>
      <c r="F148" s="651"/>
      <c r="G148" s="342"/>
      <c r="H148" s="374"/>
      <c r="I148" s="87" t="s">
        <v>48</v>
      </c>
      <c r="J148" s="87"/>
      <c r="K148" s="279"/>
      <c r="L148" s="260"/>
    </row>
    <row r="149" spans="1:12" ht="17.25" customHeight="1" x14ac:dyDescent="0.2">
      <c r="A149" s="334"/>
      <c r="B149" s="349"/>
      <c r="C149" s="380"/>
      <c r="D149" s="365" t="s">
        <v>29</v>
      </c>
      <c r="E149" s="640" t="s">
        <v>124</v>
      </c>
      <c r="F149" s="632"/>
      <c r="G149" s="62"/>
      <c r="H149" s="374"/>
      <c r="I149" s="316" t="s">
        <v>56</v>
      </c>
      <c r="J149" s="153">
        <v>5</v>
      </c>
      <c r="K149" s="648" t="s">
        <v>125</v>
      </c>
      <c r="L149" s="121">
        <v>1</v>
      </c>
    </row>
    <row r="150" spans="1:12" ht="21" customHeight="1" x14ac:dyDescent="0.2">
      <c r="A150" s="334"/>
      <c r="B150" s="349"/>
      <c r="C150" s="380"/>
      <c r="D150" s="135"/>
      <c r="E150" s="643"/>
      <c r="F150" s="634"/>
      <c r="G150" s="293"/>
      <c r="H150" s="384"/>
      <c r="I150" s="317"/>
      <c r="J150" s="87"/>
      <c r="K150" s="513"/>
      <c r="L150" s="119"/>
    </row>
    <row r="151" spans="1:12" ht="15.75" customHeight="1" thickBot="1" x14ac:dyDescent="0.25">
      <c r="A151" s="25"/>
      <c r="B151" s="350"/>
      <c r="C151" s="173"/>
      <c r="D151" s="176"/>
      <c r="E151" s="184"/>
      <c r="F151" s="182"/>
      <c r="G151" s="183"/>
      <c r="H151" s="175"/>
      <c r="I151" s="21" t="s">
        <v>6</v>
      </c>
      <c r="J151" s="111">
        <f>SUM(J123:J149)</f>
        <v>3455.1</v>
      </c>
      <c r="K151" s="222"/>
      <c r="L151" s="289"/>
    </row>
    <row r="152" spans="1:12" ht="20.25" customHeight="1" x14ac:dyDescent="0.2">
      <c r="A152" s="346" t="s">
        <v>5</v>
      </c>
      <c r="B152" s="348" t="s">
        <v>5</v>
      </c>
      <c r="C152" s="379" t="s">
        <v>29</v>
      </c>
      <c r="D152" s="351"/>
      <c r="E152" s="616" t="s">
        <v>201</v>
      </c>
      <c r="F152" s="139" t="s">
        <v>47</v>
      </c>
      <c r="G152" s="354" t="s">
        <v>46</v>
      </c>
      <c r="H152" s="618" t="s">
        <v>74</v>
      </c>
      <c r="I152" s="59"/>
      <c r="J152" s="99"/>
      <c r="K152" s="620"/>
      <c r="L152" s="117"/>
    </row>
    <row r="153" spans="1:12" ht="19.5" customHeight="1" x14ac:dyDescent="0.2">
      <c r="A153" s="334"/>
      <c r="B153" s="349"/>
      <c r="C153" s="380"/>
      <c r="D153" s="352"/>
      <c r="E153" s="617"/>
      <c r="F153" s="358"/>
      <c r="G153" s="342"/>
      <c r="H153" s="619"/>
      <c r="I153" s="60"/>
      <c r="J153" s="153"/>
      <c r="K153" s="649"/>
      <c r="L153" s="118"/>
    </row>
    <row r="154" spans="1:12" ht="16.5" customHeight="1" x14ac:dyDescent="0.2">
      <c r="A154" s="334"/>
      <c r="B154" s="349"/>
      <c r="C154" s="380"/>
      <c r="D154" s="376" t="s">
        <v>5</v>
      </c>
      <c r="E154" s="517" t="s">
        <v>200</v>
      </c>
      <c r="F154" s="622" t="s">
        <v>199</v>
      </c>
      <c r="G154" s="548"/>
      <c r="H154" s="625"/>
      <c r="I154" s="301" t="s">
        <v>24</v>
      </c>
      <c r="J154" s="86">
        <v>10</v>
      </c>
      <c r="K154" s="355" t="s">
        <v>90</v>
      </c>
      <c r="L154" s="120">
        <v>1</v>
      </c>
    </row>
    <row r="155" spans="1:12" ht="12.75" customHeight="1" x14ac:dyDescent="0.2">
      <c r="A155" s="334"/>
      <c r="B155" s="349"/>
      <c r="C155" s="380"/>
      <c r="D155" s="134"/>
      <c r="E155" s="531"/>
      <c r="F155" s="623"/>
      <c r="G155" s="548"/>
      <c r="H155" s="626"/>
      <c r="I155" s="392"/>
      <c r="J155" s="153"/>
      <c r="K155" s="395"/>
      <c r="L155" s="246"/>
    </row>
    <row r="156" spans="1:12" ht="12.75" customHeight="1" x14ac:dyDescent="0.2">
      <c r="A156" s="334"/>
      <c r="B156" s="349"/>
      <c r="C156" s="380"/>
      <c r="D156" s="284"/>
      <c r="E156" s="538"/>
      <c r="F156" s="624"/>
      <c r="G156" s="644"/>
      <c r="H156" s="626"/>
      <c r="I156" s="163"/>
      <c r="J156" s="87"/>
      <c r="K156" s="356"/>
      <c r="L156" s="119"/>
    </row>
    <row r="157" spans="1:12" ht="15.75" customHeight="1" thickBot="1" x14ac:dyDescent="0.25">
      <c r="A157" s="25"/>
      <c r="B157" s="350"/>
      <c r="C157" s="173"/>
      <c r="D157" s="265"/>
      <c r="E157" s="184"/>
      <c r="F157" s="182"/>
      <c r="G157" s="183"/>
      <c r="H157" s="175"/>
      <c r="I157" s="21" t="s">
        <v>6</v>
      </c>
      <c r="J157" s="111">
        <f>SUM(J154:J156)</f>
        <v>10</v>
      </c>
      <c r="K157" s="222"/>
      <c r="L157" s="289"/>
    </row>
    <row r="158" spans="1:12" ht="14.25" customHeight="1" thickBot="1" x14ac:dyDescent="0.25">
      <c r="A158" s="26" t="s">
        <v>5</v>
      </c>
      <c r="B158" s="65" t="s">
        <v>5</v>
      </c>
      <c r="C158" s="658" t="s">
        <v>8</v>
      </c>
      <c r="D158" s="659"/>
      <c r="E158" s="659"/>
      <c r="F158" s="659"/>
      <c r="G158" s="659"/>
      <c r="H158" s="659"/>
      <c r="I158" s="660"/>
      <c r="J158" s="208">
        <f>SUM(J151,J117,J114,J99,J68,J57,J120,J157)</f>
        <v>11985.8</v>
      </c>
      <c r="K158" s="154"/>
      <c r="L158" s="141"/>
    </row>
    <row r="159" spans="1:12" ht="17.25" customHeight="1" thickBot="1" x14ac:dyDescent="0.25">
      <c r="A159" s="26" t="s">
        <v>5</v>
      </c>
      <c r="B159" s="65" t="s">
        <v>7</v>
      </c>
      <c r="C159" s="661" t="s">
        <v>42</v>
      </c>
      <c r="D159" s="662"/>
      <c r="E159" s="662"/>
      <c r="F159" s="662"/>
      <c r="G159" s="662"/>
      <c r="H159" s="662"/>
      <c r="I159" s="662"/>
      <c r="J159" s="662"/>
      <c r="K159" s="662"/>
      <c r="L159" s="663"/>
    </row>
    <row r="160" spans="1:12" ht="27.75" customHeight="1" x14ac:dyDescent="0.2">
      <c r="A160" s="72" t="s">
        <v>5</v>
      </c>
      <c r="B160" s="91" t="s">
        <v>7</v>
      </c>
      <c r="C160" s="186" t="s">
        <v>5</v>
      </c>
      <c r="D160" s="131"/>
      <c r="E160" s="132" t="s">
        <v>79</v>
      </c>
      <c r="F160" s="92"/>
      <c r="G160" s="45">
        <v>6</v>
      </c>
      <c r="H160" s="664" t="s">
        <v>77</v>
      </c>
      <c r="I160" s="41"/>
      <c r="J160" s="112"/>
      <c r="K160" s="290"/>
      <c r="L160" s="79"/>
    </row>
    <row r="161" spans="1:12" ht="18" customHeight="1" x14ac:dyDescent="0.2">
      <c r="A161" s="73"/>
      <c r="B161" s="146"/>
      <c r="C161" s="179"/>
      <c r="D161" s="97" t="s">
        <v>5</v>
      </c>
      <c r="E161" s="666" t="s">
        <v>278</v>
      </c>
      <c r="F161" s="358"/>
      <c r="G161" s="46"/>
      <c r="H161" s="665"/>
      <c r="I161" s="47" t="s">
        <v>24</v>
      </c>
      <c r="J161" s="309">
        <f>39-11</f>
        <v>28</v>
      </c>
      <c r="K161" s="195" t="s">
        <v>120</v>
      </c>
      <c r="L161" s="235">
        <v>350</v>
      </c>
    </row>
    <row r="162" spans="1:12" ht="28.5" customHeight="1" x14ac:dyDescent="0.2">
      <c r="A162" s="73"/>
      <c r="B162" s="146"/>
      <c r="C162" s="179"/>
      <c r="D162" s="50"/>
      <c r="E162" s="666"/>
      <c r="F162" s="358"/>
      <c r="G162" s="46"/>
      <c r="H162" s="665"/>
      <c r="I162" s="48"/>
      <c r="J162" s="153"/>
      <c r="K162" s="333" t="s">
        <v>121</v>
      </c>
      <c r="L162" s="236">
        <v>300</v>
      </c>
    </row>
    <row r="163" spans="1:12" ht="33" customHeight="1" x14ac:dyDescent="0.2">
      <c r="A163" s="73"/>
      <c r="B163" s="146"/>
      <c r="C163" s="380"/>
      <c r="D163" s="98"/>
      <c r="E163" s="667"/>
      <c r="F163" s="359"/>
      <c r="G163" s="46"/>
      <c r="H163" s="665"/>
      <c r="I163" s="49"/>
      <c r="J163" s="87"/>
      <c r="K163" s="279" t="s">
        <v>82</v>
      </c>
      <c r="L163" s="234">
        <v>36</v>
      </c>
    </row>
    <row r="164" spans="1:12" ht="14.25" customHeight="1" x14ac:dyDescent="0.2">
      <c r="A164" s="73"/>
      <c r="B164" s="146"/>
      <c r="C164" s="179"/>
      <c r="D164" s="365" t="s">
        <v>7</v>
      </c>
      <c r="E164" s="668" t="s">
        <v>176</v>
      </c>
      <c r="F164" s="358"/>
      <c r="G164" s="46"/>
      <c r="H164" s="394"/>
      <c r="I164" s="47" t="s">
        <v>24</v>
      </c>
      <c r="J164" s="86">
        <f>526.3+11</f>
        <v>537.29999999999995</v>
      </c>
      <c r="K164" s="670" t="s">
        <v>101</v>
      </c>
      <c r="L164" s="236">
        <v>18</v>
      </c>
    </row>
    <row r="165" spans="1:12" ht="13.5" customHeight="1" x14ac:dyDescent="0.2">
      <c r="A165" s="73"/>
      <c r="B165" s="146"/>
      <c r="C165" s="179"/>
      <c r="D165" s="50"/>
      <c r="E165" s="669"/>
      <c r="F165" s="358"/>
      <c r="G165" s="46"/>
      <c r="H165" s="394"/>
      <c r="I165" s="48" t="s">
        <v>56</v>
      </c>
      <c r="J165" s="153">
        <f>11.8+13.8+10</f>
        <v>35.6</v>
      </c>
      <c r="K165" s="671"/>
      <c r="L165" s="206"/>
    </row>
    <row r="166" spans="1:12" ht="27.75" customHeight="1" x14ac:dyDescent="0.2">
      <c r="A166" s="73"/>
      <c r="B166" s="146"/>
      <c r="C166" s="179"/>
      <c r="D166" s="50"/>
      <c r="E166" s="669"/>
      <c r="F166" s="358"/>
      <c r="G166" s="46"/>
      <c r="H166" s="394"/>
      <c r="I166" s="48"/>
      <c r="J166" s="153"/>
      <c r="K166" s="80" t="s">
        <v>97</v>
      </c>
      <c r="L166" s="167">
        <v>25</v>
      </c>
    </row>
    <row r="167" spans="1:12" ht="18.75" customHeight="1" x14ac:dyDescent="0.2">
      <c r="A167" s="73"/>
      <c r="B167" s="146"/>
      <c r="C167" s="179"/>
      <c r="D167" s="50"/>
      <c r="E167" s="669"/>
      <c r="F167" s="76"/>
      <c r="G167" s="71"/>
      <c r="H167" s="394"/>
      <c r="I167" s="48"/>
      <c r="J167" s="153"/>
      <c r="K167" s="294" t="s">
        <v>44</v>
      </c>
      <c r="L167" s="209">
        <v>57</v>
      </c>
    </row>
    <row r="168" spans="1:12" ht="25.5" customHeight="1" x14ac:dyDescent="0.2">
      <c r="A168" s="73"/>
      <c r="B168" s="146"/>
      <c r="C168" s="179"/>
      <c r="D168" s="50"/>
      <c r="E168" s="669"/>
      <c r="F168" s="76"/>
      <c r="G168" s="71"/>
      <c r="H168" s="394"/>
      <c r="I168" s="48"/>
      <c r="J168" s="153"/>
      <c r="K168" s="294" t="s">
        <v>96</v>
      </c>
      <c r="L168" s="209">
        <v>1</v>
      </c>
    </row>
    <row r="169" spans="1:12" ht="28.5" customHeight="1" x14ac:dyDescent="0.2">
      <c r="A169" s="73"/>
      <c r="B169" s="146"/>
      <c r="C169" s="179"/>
      <c r="D169" s="50"/>
      <c r="E169" s="332"/>
      <c r="F169" s="76"/>
      <c r="G169" s="71"/>
      <c r="H169" s="394"/>
      <c r="I169" s="48"/>
      <c r="J169" s="153"/>
      <c r="K169" s="291" t="s">
        <v>216</v>
      </c>
      <c r="L169" s="288">
        <v>7.5</v>
      </c>
    </row>
    <row r="170" spans="1:12" ht="42.75" customHeight="1" x14ac:dyDescent="0.2">
      <c r="A170" s="73"/>
      <c r="B170" s="146"/>
      <c r="C170" s="179"/>
      <c r="D170" s="50"/>
      <c r="E170" s="332"/>
      <c r="F170" s="76"/>
      <c r="G170" s="71"/>
      <c r="H170" s="394"/>
      <c r="I170" s="22"/>
      <c r="J170" s="153"/>
      <c r="K170" s="291" t="s">
        <v>170</v>
      </c>
      <c r="L170" s="167">
        <v>100</v>
      </c>
    </row>
    <row r="171" spans="1:12" ht="29.25" customHeight="1" x14ac:dyDescent="0.2">
      <c r="A171" s="73"/>
      <c r="B171" s="146"/>
      <c r="C171" s="179"/>
      <c r="D171" s="50"/>
      <c r="E171" s="332"/>
      <c r="F171" s="76"/>
      <c r="G171" s="71"/>
      <c r="H171" s="394"/>
      <c r="I171" s="48"/>
      <c r="J171" s="153"/>
      <c r="K171" s="291" t="s">
        <v>217</v>
      </c>
      <c r="L171" s="167">
        <v>50</v>
      </c>
    </row>
    <row r="172" spans="1:12" ht="30.75" customHeight="1" x14ac:dyDescent="0.2">
      <c r="A172" s="73"/>
      <c r="B172" s="146"/>
      <c r="C172" s="179"/>
      <c r="D172" s="98"/>
      <c r="E172" s="185"/>
      <c r="F172" s="77"/>
      <c r="G172" s="266"/>
      <c r="H172" s="57"/>
      <c r="I172" s="49"/>
      <c r="J172" s="87"/>
      <c r="K172" s="403" t="s">
        <v>218</v>
      </c>
      <c r="L172" s="210">
        <v>10</v>
      </c>
    </row>
    <row r="173" spans="1:12" ht="15.75" customHeight="1" thickBot="1" x14ac:dyDescent="0.25">
      <c r="A173" s="25"/>
      <c r="B173" s="350"/>
      <c r="C173" s="173"/>
      <c r="D173" s="265"/>
      <c r="E173" s="184"/>
      <c r="F173" s="182"/>
      <c r="G173" s="183"/>
      <c r="H173" s="175"/>
      <c r="I173" s="21" t="s">
        <v>6</v>
      </c>
      <c r="J173" s="111">
        <f>SUM(J161:J172)</f>
        <v>600.9</v>
      </c>
      <c r="K173" s="174"/>
      <c r="L173" s="289"/>
    </row>
    <row r="174" spans="1:12" ht="14.25" customHeight="1" thickBot="1" x14ac:dyDescent="0.25">
      <c r="A174" s="27" t="s">
        <v>5</v>
      </c>
      <c r="B174" s="6" t="s">
        <v>7</v>
      </c>
      <c r="C174" s="659" t="s">
        <v>8</v>
      </c>
      <c r="D174" s="659"/>
      <c r="E174" s="659"/>
      <c r="F174" s="659"/>
      <c r="G174" s="659"/>
      <c r="H174" s="659"/>
      <c r="I174" s="659"/>
      <c r="J174" s="89">
        <f t="shared" ref="J174" si="1">J173</f>
        <v>600.9</v>
      </c>
      <c r="K174" s="154"/>
      <c r="L174" s="141"/>
    </row>
    <row r="175" spans="1:12" ht="17.25" customHeight="1" thickBot="1" x14ac:dyDescent="0.25">
      <c r="A175" s="26" t="s">
        <v>5</v>
      </c>
      <c r="B175" s="6" t="s">
        <v>26</v>
      </c>
      <c r="C175" s="701" t="s">
        <v>130</v>
      </c>
      <c r="D175" s="702"/>
      <c r="E175" s="702"/>
      <c r="F175" s="702"/>
      <c r="G175" s="702"/>
      <c r="H175" s="702"/>
      <c r="I175" s="702"/>
      <c r="J175" s="711"/>
      <c r="K175" s="711"/>
      <c r="L175" s="712"/>
    </row>
    <row r="176" spans="1:12" ht="27.75" customHeight="1" x14ac:dyDescent="0.2">
      <c r="A176" s="28" t="s">
        <v>5</v>
      </c>
      <c r="B176" s="144" t="s">
        <v>26</v>
      </c>
      <c r="C176" s="181" t="s">
        <v>5</v>
      </c>
      <c r="D176" s="439"/>
      <c r="E176" s="440" t="s">
        <v>94</v>
      </c>
      <c r="F176" s="441"/>
      <c r="G176" s="442">
        <v>6</v>
      </c>
      <c r="H176" s="412"/>
      <c r="I176" s="443"/>
      <c r="J176" s="444"/>
      <c r="K176" s="404"/>
      <c r="L176" s="405"/>
    </row>
    <row r="177" spans="1:15" ht="14.25" customHeight="1" x14ac:dyDescent="0.2">
      <c r="A177" s="158"/>
      <c r="B177" s="155"/>
      <c r="C177" s="390"/>
      <c r="D177" s="42" t="s">
        <v>5</v>
      </c>
      <c r="E177" s="652" t="s">
        <v>230</v>
      </c>
      <c r="F177" s="125" t="s">
        <v>47</v>
      </c>
      <c r="G177" s="281"/>
      <c r="H177" s="653" t="s">
        <v>93</v>
      </c>
      <c r="I177" s="392" t="s">
        <v>24</v>
      </c>
      <c r="J177" s="325">
        <f>1400-300</f>
        <v>1100</v>
      </c>
      <c r="K177" s="124"/>
      <c r="L177" s="406"/>
    </row>
    <row r="178" spans="1:15" ht="14.25" customHeight="1" x14ac:dyDescent="0.2">
      <c r="A178" s="158"/>
      <c r="B178" s="155"/>
      <c r="C178" s="390"/>
      <c r="D178" s="42"/>
      <c r="E178" s="518"/>
      <c r="F178" s="125"/>
      <c r="G178" s="281"/>
      <c r="H178" s="590"/>
      <c r="I178" s="392" t="s">
        <v>56</v>
      </c>
      <c r="J178" s="325">
        <v>296.7</v>
      </c>
      <c r="K178" s="168"/>
      <c r="L178" s="407"/>
    </row>
    <row r="179" spans="1:15" ht="11.25" customHeight="1" x14ac:dyDescent="0.2">
      <c r="A179" s="158"/>
      <c r="B179" s="155"/>
      <c r="C179" s="390"/>
      <c r="D179" s="42"/>
      <c r="E179" s="518"/>
      <c r="F179" s="125"/>
      <c r="G179" s="281"/>
      <c r="H179" s="590"/>
      <c r="I179" s="392"/>
      <c r="J179" s="325"/>
      <c r="K179" s="168"/>
      <c r="L179" s="407"/>
    </row>
    <row r="180" spans="1:15" ht="15" customHeight="1" x14ac:dyDescent="0.2">
      <c r="A180" s="158"/>
      <c r="B180" s="155"/>
      <c r="C180" s="390"/>
      <c r="D180" s="42"/>
      <c r="E180" s="161" t="s">
        <v>134</v>
      </c>
      <c r="F180" s="125"/>
      <c r="G180" s="281"/>
      <c r="H180" s="590"/>
      <c r="I180" s="392"/>
      <c r="J180" s="324"/>
      <c r="K180" s="37" t="s">
        <v>219</v>
      </c>
      <c r="L180" s="408">
        <v>10</v>
      </c>
    </row>
    <row r="181" spans="1:15" ht="13.5" customHeight="1" x14ac:dyDescent="0.2">
      <c r="A181" s="158"/>
      <c r="B181" s="155"/>
      <c r="C181" s="390"/>
      <c r="D181" s="42"/>
      <c r="E181" s="654" t="s">
        <v>247</v>
      </c>
      <c r="F181" s="125"/>
      <c r="G181" s="281"/>
      <c r="H181" s="387"/>
      <c r="I181" s="392"/>
      <c r="J181" s="325"/>
      <c r="K181" s="656" t="s">
        <v>194</v>
      </c>
      <c r="L181" s="409">
        <f>398+182</f>
        <v>580</v>
      </c>
    </row>
    <row r="182" spans="1:15" ht="13.5" customHeight="1" x14ac:dyDescent="0.2">
      <c r="A182" s="158"/>
      <c r="B182" s="155"/>
      <c r="C182" s="390"/>
      <c r="D182" s="42"/>
      <c r="E182" s="655"/>
      <c r="F182" s="125"/>
      <c r="G182" s="281"/>
      <c r="H182" s="387"/>
      <c r="I182" s="392"/>
      <c r="J182" s="325"/>
      <c r="K182" s="657"/>
      <c r="L182" s="410"/>
    </row>
    <row r="183" spans="1:15" ht="26.25" customHeight="1" x14ac:dyDescent="0.2">
      <c r="A183" s="158"/>
      <c r="B183" s="155"/>
      <c r="C183" s="390"/>
      <c r="D183" s="42"/>
      <c r="E183" s="169" t="s">
        <v>229</v>
      </c>
      <c r="F183" s="125"/>
      <c r="G183" s="281"/>
      <c r="H183" s="389"/>
      <c r="I183" s="392"/>
      <c r="J183" s="324"/>
      <c r="K183" s="37" t="s">
        <v>147</v>
      </c>
      <c r="L183" s="411">
        <v>5.8</v>
      </c>
      <c r="N183" s="149"/>
    </row>
    <row r="184" spans="1:15" ht="24.75" customHeight="1" x14ac:dyDescent="0.2">
      <c r="A184" s="535"/>
      <c r="B184" s="536"/>
      <c r="C184" s="672"/>
      <c r="D184" s="673" t="s">
        <v>7</v>
      </c>
      <c r="E184" s="675" t="s">
        <v>135</v>
      </c>
      <c r="F184" s="677"/>
      <c r="G184" s="281"/>
      <c r="H184" s="679" t="s">
        <v>184</v>
      </c>
      <c r="I184" s="301" t="s">
        <v>24</v>
      </c>
      <c r="J184" s="90">
        <v>2.1</v>
      </c>
      <c r="K184" s="386" t="s">
        <v>145</v>
      </c>
      <c r="L184" s="121">
        <v>1</v>
      </c>
    </row>
    <row r="185" spans="1:15" ht="26.25" customHeight="1" x14ac:dyDescent="0.2">
      <c r="A185" s="535"/>
      <c r="B185" s="536"/>
      <c r="C185" s="672"/>
      <c r="D185" s="680"/>
      <c r="E185" s="681"/>
      <c r="F185" s="682"/>
      <c r="G185" s="282"/>
      <c r="H185" s="625"/>
      <c r="I185" s="163"/>
      <c r="J185" s="276"/>
      <c r="K185" s="353"/>
      <c r="L185" s="130"/>
    </row>
    <row r="186" spans="1:15" ht="12.75" customHeight="1" x14ac:dyDescent="0.2">
      <c r="A186" s="535"/>
      <c r="B186" s="536"/>
      <c r="C186" s="672"/>
      <c r="D186" s="673" t="s">
        <v>26</v>
      </c>
      <c r="E186" s="675" t="s">
        <v>189</v>
      </c>
      <c r="F186" s="677"/>
      <c r="G186" s="281"/>
      <c r="H186" s="679" t="s">
        <v>184</v>
      </c>
      <c r="I186" s="301" t="s">
        <v>24</v>
      </c>
      <c r="J186" s="90">
        <v>24.9</v>
      </c>
      <c r="K186" s="370" t="s">
        <v>220</v>
      </c>
      <c r="L186" s="152">
        <v>1</v>
      </c>
    </row>
    <row r="187" spans="1:15" ht="40.5" customHeight="1" x14ac:dyDescent="0.2">
      <c r="A187" s="535"/>
      <c r="B187" s="536"/>
      <c r="C187" s="672"/>
      <c r="D187" s="674"/>
      <c r="E187" s="676"/>
      <c r="F187" s="678"/>
      <c r="G187" s="281"/>
      <c r="H187" s="533"/>
      <c r="I187" s="392"/>
      <c r="J187" s="325"/>
      <c r="K187" s="370" t="s">
        <v>221</v>
      </c>
      <c r="L187" s="152">
        <v>1</v>
      </c>
    </row>
    <row r="188" spans="1:15" ht="15" customHeight="1" x14ac:dyDescent="0.2">
      <c r="A188" s="334"/>
      <c r="B188" s="337"/>
      <c r="C188" s="179"/>
      <c r="D188" s="375" t="s">
        <v>34</v>
      </c>
      <c r="E188" s="517" t="s">
        <v>254</v>
      </c>
      <c r="F188" s="371"/>
      <c r="G188" s="318"/>
      <c r="H188" s="574" t="s">
        <v>184</v>
      </c>
      <c r="I188" s="301" t="s">
        <v>24</v>
      </c>
      <c r="J188" s="90">
        <v>165</v>
      </c>
      <c r="K188" s="329" t="s">
        <v>223</v>
      </c>
      <c r="L188" s="307">
        <v>3</v>
      </c>
      <c r="M188" s="8"/>
      <c r="N188" s="8"/>
    </row>
    <row r="189" spans="1:15" ht="24" customHeight="1" x14ac:dyDescent="0.2">
      <c r="A189" s="334"/>
      <c r="B189" s="337"/>
      <c r="C189" s="179"/>
      <c r="D189" s="352"/>
      <c r="E189" s="531"/>
      <c r="F189" s="360"/>
      <c r="G189" s="342"/>
      <c r="H189" s="549"/>
      <c r="I189" s="392" t="s">
        <v>56</v>
      </c>
      <c r="J189" s="325">
        <v>35.1</v>
      </c>
      <c r="K189" s="341" t="s">
        <v>171</v>
      </c>
      <c r="L189" s="194">
        <v>3</v>
      </c>
      <c r="M189" s="8"/>
      <c r="N189" s="8"/>
    </row>
    <row r="190" spans="1:15" ht="26.25" customHeight="1" x14ac:dyDescent="0.2">
      <c r="A190" s="24"/>
      <c r="B190" s="349"/>
      <c r="C190" s="179"/>
      <c r="D190" s="352"/>
      <c r="E190" s="531"/>
      <c r="F190" s="358"/>
      <c r="G190" s="342"/>
      <c r="H190" s="590"/>
      <c r="I190" s="392"/>
      <c r="J190" s="153"/>
      <c r="K190" s="37" t="s">
        <v>172</v>
      </c>
      <c r="L190" s="255">
        <v>8</v>
      </c>
      <c r="M190" s="8"/>
      <c r="N190" s="8"/>
    </row>
    <row r="191" spans="1:15" ht="17.25" customHeight="1" x14ac:dyDescent="0.2">
      <c r="A191" s="24"/>
      <c r="B191" s="349"/>
      <c r="C191" s="179"/>
      <c r="D191" s="352"/>
      <c r="E191" s="531"/>
      <c r="F191" s="358"/>
      <c r="G191" s="342"/>
      <c r="H191" s="377"/>
      <c r="I191" s="392"/>
      <c r="J191" s="153"/>
      <c r="K191" s="29" t="s">
        <v>222</v>
      </c>
      <c r="L191" s="207">
        <v>100</v>
      </c>
      <c r="M191" s="8"/>
      <c r="N191" s="8"/>
    </row>
    <row r="192" spans="1:15" ht="38.25" customHeight="1" x14ac:dyDescent="0.2">
      <c r="A192" s="24"/>
      <c r="B192" s="349"/>
      <c r="C192" s="205"/>
      <c r="D192" s="385"/>
      <c r="E192" s="700"/>
      <c r="F192" s="267"/>
      <c r="G192" s="413"/>
      <c r="H192" s="384"/>
      <c r="I192" s="163"/>
      <c r="J192" s="276"/>
      <c r="K192" s="414" t="s">
        <v>224</v>
      </c>
      <c r="L192" s="415">
        <v>5</v>
      </c>
      <c r="M192" s="8"/>
      <c r="N192" s="416"/>
      <c r="O192" s="149"/>
    </row>
    <row r="193" spans="1:12" ht="15.75" customHeight="1" thickBot="1" x14ac:dyDescent="0.25">
      <c r="A193" s="25"/>
      <c r="B193" s="350"/>
      <c r="C193" s="173"/>
      <c r="D193" s="265"/>
      <c r="E193" s="184"/>
      <c r="F193" s="182"/>
      <c r="G193" s="183"/>
      <c r="H193" s="175"/>
      <c r="I193" s="21" t="s">
        <v>6</v>
      </c>
      <c r="J193" s="111">
        <f>SUM(J177:J192)</f>
        <v>1623.8</v>
      </c>
      <c r="K193" s="222"/>
      <c r="L193" s="289"/>
    </row>
    <row r="194" spans="1:12" ht="33" customHeight="1" x14ac:dyDescent="0.2">
      <c r="A194" s="28" t="s">
        <v>5</v>
      </c>
      <c r="B194" s="144" t="s">
        <v>26</v>
      </c>
      <c r="C194" s="181" t="s">
        <v>7</v>
      </c>
      <c r="D194" s="145"/>
      <c r="E194" s="326" t="s">
        <v>155</v>
      </c>
      <c r="F194" s="93"/>
      <c r="G194" s="354" t="s">
        <v>49</v>
      </c>
      <c r="H194" s="697" t="s">
        <v>73</v>
      </c>
      <c r="I194" s="113" t="s">
        <v>24</v>
      </c>
      <c r="J194" s="100"/>
      <c r="K194" s="345"/>
      <c r="L194" s="245"/>
    </row>
    <row r="195" spans="1:12" ht="53.25" customHeight="1" x14ac:dyDescent="0.2">
      <c r="A195" s="158"/>
      <c r="B195" s="155"/>
      <c r="C195" s="390"/>
      <c r="D195" s="296" t="s">
        <v>5</v>
      </c>
      <c r="E195" s="162" t="s">
        <v>149</v>
      </c>
      <c r="F195" s="297"/>
      <c r="G195" s="342"/>
      <c r="H195" s="550"/>
      <c r="I195" s="275" t="s">
        <v>24</v>
      </c>
      <c r="J195" s="108">
        <v>4</v>
      </c>
      <c r="K195" s="216" t="s">
        <v>143</v>
      </c>
      <c r="L195" s="298"/>
    </row>
    <row r="196" spans="1:12" ht="53.25" customHeight="1" x14ac:dyDescent="0.2">
      <c r="A196" s="158"/>
      <c r="B196" s="155"/>
      <c r="C196" s="390"/>
      <c r="D196" s="338" t="s">
        <v>7</v>
      </c>
      <c r="E196" s="330" t="s">
        <v>150</v>
      </c>
      <c r="F196" s="95"/>
      <c r="G196" s="342"/>
      <c r="H196" s="377"/>
      <c r="I196" s="392" t="s">
        <v>24</v>
      </c>
      <c r="J196" s="325">
        <v>3.6</v>
      </c>
      <c r="K196" s="370" t="s">
        <v>143</v>
      </c>
      <c r="L196" s="243">
        <v>1</v>
      </c>
    </row>
    <row r="197" spans="1:12" ht="53.25" customHeight="1" x14ac:dyDescent="0.2">
      <c r="A197" s="158"/>
      <c r="B197" s="155"/>
      <c r="C197" s="390"/>
      <c r="D197" s="296" t="s">
        <v>26</v>
      </c>
      <c r="E197" s="162" t="s">
        <v>238</v>
      </c>
      <c r="F197" s="297"/>
      <c r="G197" s="342"/>
      <c r="H197" s="377"/>
      <c r="I197" s="275" t="s">
        <v>24</v>
      </c>
      <c r="J197" s="108">
        <v>3</v>
      </c>
      <c r="K197" s="216" t="s">
        <v>143</v>
      </c>
      <c r="L197" s="298">
        <v>1</v>
      </c>
    </row>
    <row r="198" spans="1:12" ht="57" customHeight="1" x14ac:dyDescent="0.2">
      <c r="A198" s="158"/>
      <c r="B198" s="155"/>
      <c r="C198" s="390"/>
      <c r="D198" s="338" t="s">
        <v>34</v>
      </c>
      <c r="E198" s="330" t="s">
        <v>228</v>
      </c>
      <c r="F198" s="95"/>
      <c r="G198" s="342"/>
      <c r="H198" s="377"/>
      <c r="I198" s="392" t="s">
        <v>24</v>
      </c>
      <c r="J198" s="325">
        <v>3.2</v>
      </c>
      <c r="K198" s="370" t="s">
        <v>143</v>
      </c>
      <c r="L198" s="243"/>
    </row>
    <row r="199" spans="1:12" ht="51" x14ac:dyDescent="0.2">
      <c r="A199" s="158"/>
      <c r="B199" s="155"/>
      <c r="C199" s="390"/>
      <c r="D199" s="296" t="s">
        <v>35</v>
      </c>
      <c r="E199" s="162" t="s">
        <v>168</v>
      </c>
      <c r="F199" s="297"/>
      <c r="G199" s="342"/>
      <c r="H199" s="377"/>
      <c r="I199" s="275" t="s">
        <v>24</v>
      </c>
      <c r="J199" s="108">
        <v>4</v>
      </c>
      <c r="K199" s="216" t="s">
        <v>143</v>
      </c>
      <c r="L199" s="298"/>
    </row>
    <row r="200" spans="1:12" ht="52.5" customHeight="1" x14ac:dyDescent="0.2">
      <c r="A200" s="158"/>
      <c r="B200" s="155"/>
      <c r="C200" s="390"/>
      <c r="D200" s="296" t="s">
        <v>28</v>
      </c>
      <c r="E200" s="339" t="s">
        <v>239</v>
      </c>
      <c r="F200" s="267"/>
      <c r="G200" s="383"/>
      <c r="H200" s="230"/>
      <c r="I200" s="163" t="s">
        <v>24</v>
      </c>
      <c r="J200" s="276">
        <v>17.5</v>
      </c>
      <c r="K200" s="216" t="s">
        <v>143</v>
      </c>
      <c r="L200" s="58">
        <v>1</v>
      </c>
    </row>
    <row r="201" spans="1:12" ht="52.5" customHeight="1" x14ac:dyDescent="0.2">
      <c r="A201" s="158"/>
      <c r="B201" s="155"/>
      <c r="C201" s="471"/>
      <c r="D201" s="466" t="s">
        <v>36</v>
      </c>
      <c r="E201" s="468" t="s">
        <v>274</v>
      </c>
      <c r="F201" s="267"/>
      <c r="G201" s="467"/>
      <c r="H201" s="461"/>
      <c r="I201" s="163" t="s">
        <v>24</v>
      </c>
      <c r="J201" s="276">
        <v>3</v>
      </c>
      <c r="K201" s="216" t="s">
        <v>143</v>
      </c>
      <c r="L201" s="58">
        <v>1</v>
      </c>
    </row>
    <row r="202" spans="1:12" ht="16.5" customHeight="1" thickBot="1" x14ac:dyDescent="0.25">
      <c r="A202" s="347"/>
      <c r="B202" s="156"/>
      <c r="C202" s="173"/>
      <c r="D202" s="176"/>
      <c r="E202" s="184"/>
      <c r="F202" s="182"/>
      <c r="G202" s="183"/>
      <c r="H202" s="175"/>
      <c r="I202" s="21" t="s">
        <v>6</v>
      </c>
      <c r="J202" s="111">
        <f>SUM(J195:J201)</f>
        <v>38.299999999999997</v>
      </c>
      <c r="K202" s="174"/>
      <c r="L202" s="289"/>
    </row>
    <row r="203" spans="1:12" ht="13.5" thickBot="1" x14ac:dyDescent="0.25">
      <c r="A203" s="26" t="s">
        <v>5</v>
      </c>
      <c r="B203" s="6" t="s">
        <v>26</v>
      </c>
      <c r="C203" s="658" t="s">
        <v>8</v>
      </c>
      <c r="D203" s="659"/>
      <c r="E203" s="659"/>
      <c r="F203" s="659"/>
      <c r="G203" s="659"/>
      <c r="H203" s="659"/>
      <c r="I203" s="660"/>
      <c r="J203" s="89">
        <f>J202+J193</f>
        <v>1662.1</v>
      </c>
      <c r="K203" s="154"/>
      <c r="L203" s="141"/>
    </row>
    <row r="204" spans="1:12" ht="15.75" customHeight="1" thickBot="1" x14ac:dyDescent="0.25">
      <c r="A204" s="26" t="s">
        <v>5</v>
      </c>
      <c r="B204" s="6" t="s">
        <v>34</v>
      </c>
      <c r="C204" s="701" t="s">
        <v>43</v>
      </c>
      <c r="D204" s="702"/>
      <c r="E204" s="702"/>
      <c r="F204" s="702"/>
      <c r="G204" s="702"/>
      <c r="H204" s="702"/>
      <c r="I204" s="702"/>
      <c r="J204" s="340"/>
      <c r="K204" s="369"/>
      <c r="L204" s="143"/>
    </row>
    <row r="205" spans="1:12" s="43" customFormat="1" ht="19.5" customHeight="1" x14ac:dyDescent="0.2">
      <c r="A205" s="750" t="s">
        <v>5</v>
      </c>
      <c r="B205" s="703" t="s">
        <v>34</v>
      </c>
      <c r="C205" s="705" t="s">
        <v>5</v>
      </c>
      <c r="D205" s="707"/>
      <c r="E205" s="709" t="s">
        <v>181</v>
      </c>
      <c r="F205" s="695" t="s">
        <v>47</v>
      </c>
      <c r="G205" s="354" t="s">
        <v>27</v>
      </c>
      <c r="H205" s="697" t="s">
        <v>76</v>
      </c>
      <c r="I205" s="126" t="s">
        <v>24</v>
      </c>
      <c r="J205" s="127">
        <v>100</v>
      </c>
      <c r="K205" s="292" t="s">
        <v>180</v>
      </c>
      <c r="L205" s="273">
        <v>537</v>
      </c>
    </row>
    <row r="206" spans="1:12" s="43" customFormat="1" ht="21" customHeight="1" x14ac:dyDescent="0.2">
      <c r="A206" s="751"/>
      <c r="B206" s="704"/>
      <c r="C206" s="706"/>
      <c r="D206" s="708"/>
      <c r="E206" s="710"/>
      <c r="F206" s="696"/>
      <c r="G206" s="342"/>
      <c r="H206" s="549"/>
      <c r="I206" s="217" t="s">
        <v>56</v>
      </c>
      <c r="J206" s="218">
        <v>223.9</v>
      </c>
      <c r="K206" s="300" t="s">
        <v>180</v>
      </c>
      <c r="L206" s="242">
        <v>785</v>
      </c>
    </row>
    <row r="207" spans="1:12" s="43" customFormat="1" ht="13.5" customHeight="1" thickBot="1" x14ac:dyDescent="0.25">
      <c r="A207" s="196"/>
      <c r="B207" s="197"/>
      <c r="C207" s="201"/>
      <c r="D207" s="198"/>
      <c r="E207" s="199"/>
      <c r="F207" s="200"/>
      <c r="G207" s="165"/>
      <c r="H207" s="140"/>
      <c r="I207" s="44" t="s">
        <v>6</v>
      </c>
      <c r="J207" s="417">
        <f>SUM(J205:J206)</f>
        <v>323.89999999999998</v>
      </c>
      <c r="K207" s="148"/>
      <c r="L207" s="128"/>
    </row>
    <row r="208" spans="1:12" ht="12.75" customHeight="1" x14ac:dyDescent="0.2">
      <c r="A208" s="334" t="s">
        <v>5</v>
      </c>
      <c r="B208" s="337" t="s">
        <v>34</v>
      </c>
      <c r="C208" s="365" t="s">
        <v>7</v>
      </c>
      <c r="D208" s="352"/>
      <c r="E208" s="666" t="s">
        <v>122</v>
      </c>
      <c r="F208" s="95" t="s">
        <v>47</v>
      </c>
      <c r="G208" s="342" t="s">
        <v>46</v>
      </c>
      <c r="H208" s="549" t="s">
        <v>75</v>
      </c>
      <c r="I208" s="226" t="s">
        <v>56</v>
      </c>
      <c r="J208" s="153">
        <v>46.8</v>
      </c>
      <c r="K208" s="151" t="s">
        <v>90</v>
      </c>
      <c r="L208" s="418" t="s">
        <v>49</v>
      </c>
    </row>
    <row r="209" spans="1:43" ht="18" customHeight="1" x14ac:dyDescent="0.2">
      <c r="A209" s="24"/>
      <c r="B209" s="337"/>
      <c r="C209" s="62"/>
      <c r="D209" s="365"/>
      <c r="E209" s="666"/>
      <c r="F209" s="95"/>
      <c r="G209" s="342"/>
      <c r="H209" s="549"/>
      <c r="I209" s="225"/>
      <c r="J209" s="87"/>
      <c r="K209" s="395" t="s">
        <v>249</v>
      </c>
      <c r="L209" s="192"/>
    </row>
    <row r="210" spans="1:43" s="43" customFormat="1" ht="16.5" customHeight="1" thickBot="1" x14ac:dyDescent="0.25">
      <c r="A210" s="25"/>
      <c r="B210" s="54"/>
      <c r="C210" s="136"/>
      <c r="D210" s="30"/>
      <c r="E210" s="698"/>
      <c r="F210" s="94"/>
      <c r="G210" s="237"/>
      <c r="H210" s="699"/>
      <c r="I210" s="44" t="s">
        <v>6</v>
      </c>
      <c r="J210" s="417">
        <f>SUM(J208:J209)</f>
        <v>46.8</v>
      </c>
      <c r="K210" s="148"/>
      <c r="L210" s="419"/>
    </row>
    <row r="211" spans="1:43" ht="17.25" customHeight="1" x14ac:dyDescent="0.2">
      <c r="A211" s="334" t="s">
        <v>5</v>
      </c>
      <c r="B211" s="337" t="s">
        <v>34</v>
      </c>
      <c r="C211" s="365" t="s">
        <v>26</v>
      </c>
      <c r="D211" s="352"/>
      <c r="E211" s="666" t="s">
        <v>250</v>
      </c>
      <c r="F211" s="95" t="s">
        <v>47</v>
      </c>
      <c r="G211" s="342" t="s">
        <v>46</v>
      </c>
      <c r="H211" s="549" t="s">
        <v>233</v>
      </c>
      <c r="I211" s="226" t="s">
        <v>24</v>
      </c>
      <c r="J211" s="153">
        <v>20</v>
      </c>
      <c r="K211" s="151" t="s">
        <v>197</v>
      </c>
      <c r="L211" s="418" t="s">
        <v>198</v>
      </c>
    </row>
    <row r="212" spans="1:43" ht="21.75" customHeight="1" x14ac:dyDescent="0.2">
      <c r="A212" s="24"/>
      <c r="B212" s="337"/>
      <c r="C212" s="62"/>
      <c r="D212" s="365"/>
      <c r="E212" s="666"/>
      <c r="F212" s="95"/>
      <c r="G212" s="342"/>
      <c r="H212" s="549"/>
      <c r="I212" s="225"/>
      <c r="J212" s="87"/>
      <c r="K212" s="395"/>
      <c r="L212" s="192"/>
    </row>
    <row r="213" spans="1:43" s="43" customFormat="1" ht="17.25" customHeight="1" thickBot="1" x14ac:dyDescent="0.25">
      <c r="A213" s="25"/>
      <c r="B213" s="54"/>
      <c r="C213" s="136"/>
      <c r="D213" s="30"/>
      <c r="E213" s="698"/>
      <c r="F213" s="94"/>
      <c r="G213" s="237"/>
      <c r="H213" s="699"/>
      <c r="I213" s="44" t="s">
        <v>6</v>
      </c>
      <c r="J213" s="417">
        <f>SUM(J211:J212)</f>
        <v>20</v>
      </c>
      <c r="K213" s="148"/>
      <c r="L213" s="419"/>
    </row>
    <row r="214" spans="1:43" ht="13.5" thickBot="1" x14ac:dyDescent="0.25">
      <c r="A214" s="347" t="s">
        <v>5</v>
      </c>
      <c r="B214" s="156" t="s">
        <v>34</v>
      </c>
      <c r="C214" s="685" t="s">
        <v>8</v>
      </c>
      <c r="D214" s="686"/>
      <c r="E214" s="686"/>
      <c r="F214" s="686"/>
      <c r="G214" s="686"/>
      <c r="H214" s="686"/>
      <c r="I214" s="686"/>
      <c r="J214" s="89">
        <f>J210+J207+J213</f>
        <v>390.7</v>
      </c>
      <c r="K214" s="154"/>
      <c r="L214" s="141"/>
    </row>
    <row r="215" spans="1:43" ht="14.25" customHeight="1" thickBot="1" x14ac:dyDescent="0.25">
      <c r="A215" s="27" t="s">
        <v>5</v>
      </c>
      <c r="B215" s="687" t="s">
        <v>9</v>
      </c>
      <c r="C215" s="688"/>
      <c r="D215" s="688"/>
      <c r="E215" s="688"/>
      <c r="F215" s="688"/>
      <c r="G215" s="688"/>
      <c r="H215" s="688"/>
      <c r="I215" s="688"/>
      <c r="J215" s="171">
        <f>J214+J203+J174+J158</f>
        <v>14639.5</v>
      </c>
      <c r="K215" s="689"/>
      <c r="L215" s="690"/>
    </row>
    <row r="216" spans="1:43" ht="14.25" customHeight="1" thickBot="1" x14ac:dyDescent="0.25">
      <c r="A216" s="19" t="s">
        <v>36</v>
      </c>
      <c r="B216" s="691" t="s">
        <v>54</v>
      </c>
      <c r="C216" s="692"/>
      <c r="D216" s="692"/>
      <c r="E216" s="692"/>
      <c r="F216" s="692"/>
      <c r="G216" s="692"/>
      <c r="H216" s="692"/>
      <c r="I216" s="692"/>
      <c r="J216" s="172">
        <f t="shared" ref="J216" si="2">SUM(J215)</f>
        <v>14639.5</v>
      </c>
      <c r="K216" s="693"/>
      <c r="L216" s="694"/>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row>
    <row r="217" spans="1:43" s="10" customFormat="1" ht="17.25" customHeight="1" x14ac:dyDescent="0.2">
      <c r="A217" s="724" t="s">
        <v>276</v>
      </c>
      <c r="B217" s="725"/>
      <c r="C217" s="725"/>
      <c r="D217" s="725"/>
      <c r="E217" s="725"/>
      <c r="F217" s="725"/>
      <c r="G217" s="725"/>
      <c r="H217" s="725"/>
      <c r="I217" s="725"/>
      <c r="J217" s="725"/>
      <c r="K217" s="725"/>
      <c r="L217" s="274"/>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row>
    <row r="218" spans="1:43" s="9" customFormat="1" ht="9.75" customHeight="1" x14ac:dyDescent="0.2">
      <c r="A218" s="274"/>
      <c r="B218" s="214"/>
      <c r="C218" s="214"/>
      <c r="D218" s="214"/>
      <c r="E218" s="214"/>
      <c r="F218" s="214"/>
      <c r="G218" s="214"/>
      <c r="H218" s="214"/>
      <c r="I218" s="214"/>
      <c r="J218" s="214"/>
      <c r="K218" s="214"/>
      <c r="L218" s="274"/>
    </row>
    <row r="219" spans="1:43" s="9" customFormat="1" ht="8.25" customHeight="1" x14ac:dyDescent="0.2">
      <c r="A219" s="274"/>
      <c r="B219" s="248"/>
      <c r="C219" s="248"/>
      <c r="D219" s="248"/>
      <c r="E219" s="248"/>
      <c r="F219" s="248"/>
      <c r="G219" s="248"/>
      <c r="H219" s="248"/>
      <c r="I219" s="248"/>
      <c r="J219" s="248"/>
      <c r="K219" s="248"/>
      <c r="L219" s="274"/>
    </row>
    <row r="220" spans="1:43" s="10" customFormat="1" ht="14.25" customHeight="1" thickBot="1" x14ac:dyDescent="0.25">
      <c r="A220" s="738" t="s">
        <v>13</v>
      </c>
      <c r="B220" s="738"/>
      <c r="C220" s="738"/>
      <c r="D220" s="738"/>
      <c r="E220" s="738"/>
      <c r="F220" s="738"/>
      <c r="G220" s="738"/>
      <c r="H220" s="738"/>
      <c r="I220" s="738"/>
      <c r="J220" s="335"/>
      <c r="K220" s="16"/>
      <c r="L220" s="16"/>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row>
    <row r="221" spans="1:43" ht="57" customHeight="1" thickBot="1" x14ac:dyDescent="0.25">
      <c r="A221" s="739" t="s">
        <v>10</v>
      </c>
      <c r="B221" s="740"/>
      <c r="C221" s="740"/>
      <c r="D221" s="740"/>
      <c r="E221" s="740"/>
      <c r="F221" s="740"/>
      <c r="G221" s="740"/>
      <c r="H221" s="740"/>
      <c r="I221" s="741"/>
      <c r="J221" s="401" t="s">
        <v>275</v>
      </c>
      <c r="K221" s="2"/>
      <c r="L221" s="2"/>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row>
    <row r="222" spans="1:43" ht="14.25" customHeight="1" x14ac:dyDescent="0.2">
      <c r="A222" s="742" t="s">
        <v>14</v>
      </c>
      <c r="B222" s="743"/>
      <c r="C222" s="743"/>
      <c r="D222" s="743"/>
      <c r="E222" s="743"/>
      <c r="F222" s="743"/>
      <c r="G222" s="743"/>
      <c r="H222" s="743"/>
      <c r="I222" s="744"/>
      <c r="J222" s="221">
        <f>J223+J232+J233+J231</f>
        <v>13837</v>
      </c>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row>
    <row r="223" spans="1:43" ht="14.25" customHeight="1" x14ac:dyDescent="0.2">
      <c r="A223" s="745" t="s">
        <v>85</v>
      </c>
      <c r="B223" s="746"/>
      <c r="C223" s="746"/>
      <c r="D223" s="746"/>
      <c r="E223" s="746"/>
      <c r="F223" s="746"/>
      <c r="G223" s="746"/>
      <c r="H223" s="746"/>
      <c r="I223" s="747"/>
      <c r="J223" s="81">
        <f>SUM(J224:J230)</f>
        <v>11031.4</v>
      </c>
      <c r="K223" s="170"/>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row>
    <row r="224" spans="1:43" ht="14.25" customHeight="1" x14ac:dyDescent="0.2">
      <c r="A224" s="573" t="s">
        <v>18</v>
      </c>
      <c r="B224" s="748"/>
      <c r="C224" s="748"/>
      <c r="D224" s="748"/>
      <c r="E224" s="748"/>
      <c r="F224" s="748"/>
      <c r="G224" s="748"/>
      <c r="H224" s="748"/>
      <c r="I224" s="749"/>
      <c r="J224" s="87">
        <f>SUMIF(I14:I216,"SB",J14:J216)</f>
        <v>9243.1</v>
      </c>
      <c r="K224" s="13"/>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row>
    <row r="225" spans="1:12" ht="14.25" customHeight="1" x14ac:dyDescent="0.2">
      <c r="A225" s="716" t="s">
        <v>19</v>
      </c>
      <c r="B225" s="717"/>
      <c r="C225" s="717"/>
      <c r="D225" s="717"/>
      <c r="E225" s="717"/>
      <c r="F225" s="717"/>
      <c r="G225" s="717"/>
      <c r="H225" s="717"/>
      <c r="I225" s="718"/>
      <c r="J225" s="101">
        <f>SUMIF(I15:I216,"SB(SP)",J15:J216)</f>
        <v>34.700000000000003</v>
      </c>
      <c r="K225" s="17"/>
    </row>
    <row r="226" spans="1:12" ht="12.75" customHeight="1" x14ac:dyDescent="0.2">
      <c r="A226" s="716" t="s">
        <v>64</v>
      </c>
      <c r="B226" s="717"/>
      <c r="C226" s="717"/>
      <c r="D226" s="717"/>
      <c r="E226" s="717"/>
      <c r="F226" s="717"/>
      <c r="G226" s="717"/>
      <c r="H226" s="717"/>
      <c r="I226" s="718"/>
      <c r="J226" s="101">
        <f>SUMIF(I15:I216,"SB(VR)",J15:J216)</f>
        <v>0</v>
      </c>
      <c r="K226" s="15"/>
      <c r="L226" s="1"/>
    </row>
    <row r="227" spans="1:12" x14ac:dyDescent="0.2">
      <c r="A227" s="716" t="s">
        <v>20</v>
      </c>
      <c r="B227" s="717"/>
      <c r="C227" s="717"/>
      <c r="D227" s="717"/>
      <c r="E227" s="717"/>
      <c r="F227" s="717"/>
      <c r="G227" s="717"/>
      <c r="H227" s="717"/>
      <c r="I227" s="718"/>
      <c r="J227" s="101">
        <f>SUMIF(I15:I216,"SB(P)",J15:J216)</f>
        <v>0</v>
      </c>
      <c r="K227" s="15"/>
      <c r="L227" s="1"/>
    </row>
    <row r="228" spans="1:12" x14ac:dyDescent="0.2">
      <c r="A228" s="716" t="s">
        <v>88</v>
      </c>
      <c r="B228" s="717"/>
      <c r="C228" s="717"/>
      <c r="D228" s="717"/>
      <c r="E228" s="717"/>
      <c r="F228" s="717"/>
      <c r="G228" s="717"/>
      <c r="H228" s="717"/>
      <c r="I228" s="718"/>
      <c r="J228" s="101">
        <f>SUMIF(I16:I216,"SB(VB)",J16:J216)</f>
        <v>142.1</v>
      </c>
    </row>
    <row r="229" spans="1:12" x14ac:dyDescent="0.2">
      <c r="A229" s="735" t="s">
        <v>160</v>
      </c>
      <c r="B229" s="736"/>
      <c r="C229" s="736"/>
      <c r="D229" s="736"/>
      <c r="E229" s="736"/>
      <c r="F229" s="736"/>
      <c r="G229" s="736"/>
      <c r="H229" s="736"/>
      <c r="I229" s="737"/>
      <c r="J229" s="101">
        <f>SUMIF(I15:I216,"SB(KPP)",J15:J216)</f>
        <v>0</v>
      </c>
      <c r="K229" s="39"/>
      <c r="L229" s="39"/>
    </row>
    <row r="230" spans="1:12" ht="14.25" customHeight="1" x14ac:dyDescent="0.2">
      <c r="A230" s="713" t="s">
        <v>146</v>
      </c>
      <c r="B230" s="714"/>
      <c r="C230" s="714"/>
      <c r="D230" s="714"/>
      <c r="E230" s="714"/>
      <c r="F230" s="714"/>
      <c r="G230" s="714"/>
      <c r="H230" s="714"/>
      <c r="I230" s="715"/>
      <c r="J230" s="101">
        <f>SUMIF(I15:I214,"SB(ES)",J15:J214)</f>
        <v>1611.5</v>
      </c>
    </row>
    <row r="231" spans="1:12" ht="14.25" customHeight="1" x14ac:dyDescent="0.2">
      <c r="A231" s="726" t="s">
        <v>57</v>
      </c>
      <c r="B231" s="727"/>
      <c r="C231" s="727"/>
      <c r="D231" s="727"/>
      <c r="E231" s="727"/>
      <c r="F231" s="727"/>
      <c r="G231" s="727"/>
      <c r="H231" s="727"/>
      <c r="I231" s="728"/>
      <c r="J231" s="160">
        <f>SUMIF(I15:I210,"SB(L)",J15:J210)</f>
        <v>2801.2</v>
      </c>
    </row>
    <row r="232" spans="1:12" x14ac:dyDescent="0.2">
      <c r="A232" s="726" t="s">
        <v>86</v>
      </c>
      <c r="B232" s="727"/>
      <c r="C232" s="727"/>
      <c r="D232" s="727"/>
      <c r="E232" s="727"/>
      <c r="F232" s="727"/>
      <c r="G232" s="727"/>
      <c r="H232" s="727"/>
      <c r="I232" s="728"/>
      <c r="J232" s="83">
        <f>SUMIF(I19:I216,"SB(SPL)",J19:J216)</f>
        <v>4.4000000000000004</v>
      </c>
    </row>
    <row r="233" spans="1:12" ht="12" customHeight="1" x14ac:dyDescent="0.2">
      <c r="A233" s="726" t="s">
        <v>87</v>
      </c>
      <c r="B233" s="727"/>
      <c r="C233" s="727"/>
      <c r="D233" s="727"/>
      <c r="E233" s="727"/>
      <c r="F233" s="727"/>
      <c r="G233" s="727"/>
      <c r="H233" s="727"/>
      <c r="I233" s="728"/>
      <c r="J233" s="160">
        <f>SUMIF(I15:I216,"SB(VRL)",J15:J216)</f>
        <v>0</v>
      </c>
    </row>
    <row r="234" spans="1:12" x14ac:dyDescent="0.2">
      <c r="A234" s="729" t="s">
        <v>15</v>
      </c>
      <c r="B234" s="730"/>
      <c r="C234" s="730"/>
      <c r="D234" s="730"/>
      <c r="E234" s="730"/>
      <c r="F234" s="730"/>
      <c r="G234" s="730"/>
      <c r="H234" s="730"/>
      <c r="I234" s="731"/>
      <c r="J234" s="303">
        <f t="shared" ref="J234" si="3">SUM(J235:J238)</f>
        <v>802.5</v>
      </c>
    </row>
    <row r="235" spans="1:12" x14ac:dyDescent="0.2">
      <c r="A235" s="732" t="s">
        <v>128</v>
      </c>
      <c r="B235" s="733"/>
      <c r="C235" s="733"/>
      <c r="D235" s="733"/>
      <c r="E235" s="733"/>
      <c r="F235" s="733"/>
      <c r="G235" s="733"/>
      <c r="H235" s="733"/>
      <c r="I235" s="734"/>
      <c r="J235" s="101">
        <f>SUMIF(I18:I216,"KVJUD",J18:J216)</f>
        <v>0</v>
      </c>
    </row>
    <row r="236" spans="1:12" ht="13.5" customHeight="1" x14ac:dyDescent="0.2">
      <c r="A236" s="716" t="s">
        <v>22</v>
      </c>
      <c r="B236" s="717"/>
      <c r="C236" s="717"/>
      <c r="D236" s="717"/>
      <c r="E236" s="717"/>
      <c r="F236" s="717"/>
      <c r="G236" s="717"/>
      <c r="H236" s="717"/>
      <c r="I236" s="718"/>
      <c r="J236" s="101">
        <f>SUMIF(I15:I216,"LRVB",J15:J216)</f>
        <v>65.099999999999994</v>
      </c>
    </row>
    <row r="237" spans="1:12" ht="14.25" customHeight="1" x14ac:dyDescent="0.2">
      <c r="A237" s="713" t="s">
        <v>21</v>
      </c>
      <c r="B237" s="714"/>
      <c r="C237" s="714"/>
      <c r="D237" s="714"/>
      <c r="E237" s="714"/>
      <c r="F237" s="714"/>
      <c r="G237" s="714"/>
      <c r="H237" s="714"/>
      <c r="I237" s="715"/>
      <c r="J237" s="82">
        <f>SUMIF(I19:I214,"ES",J19:J214)</f>
        <v>737.4</v>
      </c>
    </row>
    <row r="238" spans="1:12" ht="15.75" customHeight="1" x14ac:dyDescent="0.2">
      <c r="A238" s="716" t="s">
        <v>23</v>
      </c>
      <c r="B238" s="717"/>
      <c r="C238" s="717"/>
      <c r="D238" s="717"/>
      <c r="E238" s="717"/>
      <c r="F238" s="717"/>
      <c r="G238" s="717"/>
      <c r="H238" s="717"/>
      <c r="I238" s="718"/>
      <c r="J238" s="101">
        <f>SUMIF(I15:I216,"Kt",J15:J216)</f>
        <v>0</v>
      </c>
    </row>
    <row r="239" spans="1:12" ht="15" customHeight="1" thickBot="1" x14ac:dyDescent="0.25">
      <c r="A239" s="719" t="s">
        <v>16</v>
      </c>
      <c r="B239" s="720"/>
      <c r="C239" s="720"/>
      <c r="D239" s="720"/>
      <c r="E239" s="720"/>
      <c r="F239" s="720"/>
      <c r="G239" s="720"/>
      <c r="H239" s="720"/>
      <c r="I239" s="721"/>
      <c r="J239" s="223">
        <f>SUM(J222,J234)</f>
        <v>14639.5</v>
      </c>
      <c r="L239" s="3"/>
    </row>
    <row r="240" spans="1:12" x14ac:dyDescent="0.2">
      <c r="J240" s="9"/>
      <c r="K240" s="9"/>
      <c r="L240" s="8"/>
    </row>
    <row r="241" spans="5:12" x14ac:dyDescent="0.2">
      <c r="J241" s="129"/>
      <c r="K241" s="55"/>
      <c r="L241" s="8"/>
    </row>
    <row r="242" spans="5:12" x14ac:dyDescent="0.2">
      <c r="E242" s="327"/>
      <c r="G242" s="327" t="s">
        <v>266</v>
      </c>
      <c r="I242" s="327"/>
      <c r="J242" s="327"/>
      <c r="L242" s="9"/>
    </row>
    <row r="243" spans="5:12" x14ac:dyDescent="0.2">
      <c r="E243" s="18"/>
      <c r="F243" s="14"/>
      <c r="G243" s="5"/>
    </row>
    <row r="244" spans="5:12" x14ac:dyDescent="0.2">
      <c r="J244" s="14"/>
    </row>
    <row r="245" spans="5:12" x14ac:dyDescent="0.2">
      <c r="J245" s="39"/>
    </row>
  </sheetData>
  <mergeCells count="247">
    <mergeCell ref="J3:K3"/>
    <mergeCell ref="A237:I237"/>
    <mergeCell ref="A238:I238"/>
    <mergeCell ref="A239:I239"/>
    <mergeCell ref="D7:K7"/>
    <mergeCell ref="A217:K217"/>
    <mergeCell ref="A232:I232"/>
    <mergeCell ref="A233:I233"/>
    <mergeCell ref="A234:I234"/>
    <mergeCell ref="A235:I235"/>
    <mergeCell ref="A236:I236"/>
    <mergeCell ref="A226:I226"/>
    <mergeCell ref="A227:I227"/>
    <mergeCell ref="A228:I228"/>
    <mergeCell ref="A229:I229"/>
    <mergeCell ref="A230:I230"/>
    <mergeCell ref="A231:I231"/>
    <mergeCell ref="A220:I220"/>
    <mergeCell ref="A221:I221"/>
    <mergeCell ref="A222:I222"/>
    <mergeCell ref="A223:I223"/>
    <mergeCell ref="A224:I224"/>
    <mergeCell ref="A225:I225"/>
    <mergeCell ref="A205:A206"/>
    <mergeCell ref="J1:L2"/>
    <mergeCell ref="C214:I214"/>
    <mergeCell ref="B215:I215"/>
    <mergeCell ref="K215:L215"/>
    <mergeCell ref="B216:I216"/>
    <mergeCell ref="K216:L216"/>
    <mergeCell ref="F205:F206"/>
    <mergeCell ref="H205:H206"/>
    <mergeCell ref="E208:E210"/>
    <mergeCell ref="H208:H210"/>
    <mergeCell ref="E211:E213"/>
    <mergeCell ref="H211:H213"/>
    <mergeCell ref="E188:E192"/>
    <mergeCell ref="H188:H190"/>
    <mergeCell ref="H194:H195"/>
    <mergeCell ref="C203:I203"/>
    <mergeCell ref="C204:I204"/>
    <mergeCell ref="B205:B206"/>
    <mergeCell ref="C205:C206"/>
    <mergeCell ref="D205:D206"/>
    <mergeCell ref="E205:E206"/>
    <mergeCell ref="H184:H185"/>
    <mergeCell ref="C174:I174"/>
    <mergeCell ref="C175:L175"/>
    <mergeCell ref="A186:A187"/>
    <mergeCell ref="B186:B187"/>
    <mergeCell ref="C186:C187"/>
    <mergeCell ref="D186:D187"/>
    <mergeCell ref="E186:E187"/>
    <mergeCell ref="F186:F187"/>
    <mergeCell ref="H186:H187"/>
    <mergeCell ref="A184:A185"/>
    <mergeCell ref="B184:B185"/>
    <mergeCell ref="C184:C185"/>
    <mergeCell ref="D184:D185"/>
    <mergeCell ref="E184:E185"/>
    <mergeCell ref="F184:F185"/>
    <mergeCell ref="E177:E179"/>
    <mergeCell ref="H177:H180"/>
    <mergeCell ref="E181:E182"/>
    <mergeCell ref="K181:K182"/>
    <mergeCell ref="C158:I158"/>
    <mergeCell ref="C159:L159"/>
    <mergeCell ref="H160:H163"/>
    <mergeCell ref="E161:E163"/>
    <mergeCell ref="E164:E168"/>
    <mergeCell ref="K164:K165"/>
    <mergeCell ref="E154:E156"/>
    <mergeCell ref="F154:F156"/>
    <mergeCell ref="G154:G156"/>
    <mergeCell ref="H154:H156"/>
    <mergeCell ref="K144:K145"/>
    <mergeCell ref="E146:E148"/>
    <mergeCell ref="E149:E150"/>
    <mergeCell ref="F149:F150"/>
    <mergeCell ref="K149:K150"/>
    <mergeCell ref="E152:E153"/>
    <mergeCell ref="H152:H153"/>
    <mergeCell ref="K152:K153"/>
    <mergeCell ref="F146:F148"/>
    <mergeCell ref="K136:K137"/>
    <mergeCell ref="G137:G139"/>
    <mergeCell ref="H137:H139"/>
    <mergeCell ref="E138:E141"/>
    <mergeCell ref="F138:F141"/>
    <mergeCell ref="K139:K141"/>
    <mergeCell ref="G141:G144"/>
    <mergeCell ref="H141:H144"/>
    <mergeCell ref="E142:E145"/>
    <mergeCell ref="F142:F145"/>
    <mergeCell ref="D131:D134"/>
    <mergeCell ref="E131:E134"/>
    <mergeCell ref="F131:F134"/>
    <mergeCell ref="G131:G134"/>
    <mergeCell ref="H131:H134"/>
    <mergeCell ref="E135:E137"/>
    <mergeCell ref="F135:F137"/>
    <mergeCell ref="D127:D130"/>
    <mergeCell ref="E127:E130"/>
    <mergeCell ref="F127:F130"/>
    <mergeCell ref="G127:G130"/>
    <mergeCell ref="H127:H130"/>
    <mergeCell ref="K128:K130"/>
    <mergeCell ref="K118:K119"/>
    <mergeCell ref="E121:E122"/>
    <mergeCell ref="H121:H122"/>
    <mergeCell ref="K121:K122"/>
    <mergeCell ref="E123:E126"/>
    <mergeCell ref="F123:F126"/>
    <mergeCell ref="G123:G126"/>
    <mergeCell ref="H123:H126"/>
    <mergeCell ref="K124:K125"/>
    <mergeCell ref="H115:H117"/>
    <mergeCell ref="A118:A120"/>
    <mergeCell ref="B118:B120"/>
    <mergeCell ref="C118:C120"/>
    <mergeCell ref="D118:D120"/>
    <mergeCell ref="E118:E120"/>
    <mergeCell ref="F118:F120"/>
    <mergeCell ref="G118:G120"/>
    <mergeCell ref="H118:H120"/>
    <mergeCell ref="A115:A117"/>
    <mergeCell ref="B115:B117"/>
    <mergeCell ref="C115:C117"/>
    <mergeCell ref="D115:D117"/>
    <mergeCell ref="E115:E117"/>
    <mergeCell ref="F115:F117"/>
    <mergeCell ref="G115:G117"/>
    <mergeCell ref="E104:E107"/>
    <mergeCell ref="H104:H107"/>
    <mergeCell ref="E108:E109"/>
    <mergeCell ref="D110:D113"/>
    <mergeCell ref="K100:K101"/>
    <mergeCell ref="A102:A103"/>
    <mergeCell ref="B102:B103"/>
    <mergeCell ref="C102:C103"/>
    <mergeCell ref="D102:D103"/>
    <mergeCell ref="E102:E103"/>
    <mergeCell ref="F102:F103"/>
    <mergeCell ref="G102:G103"/>
    <mergeCell ref="G94:G96"/>
    <mergeCell ref="A100:A101"/>
    <mergeCell ref="B100:B101"/>
    <mergeCell ref="C100:C101"/>
    <mergeCell ref="D100:D101"/>
    <mergeCell ref="E100:E101"/>
    <mergeCell ref="F100:F101"/>
    <mergeCell ref="G100:G101"/>
    <mergeCell ref="A94:A96"/>
    <mergeCell ref="B94:B96"/>
    <mergeCell ref="C94:C96"/>
    <mergeCell ref="D94:D96"/>
    <mergeCell ref="E94:E96"/>
    <mergeCell ref="F94:F96"/>
    <mergeCell ref="E80:E83"/>
    <mergeCell ref="F80:F84"/>
    <mergeCell ref="H80:H84"/>
    <mergeCell ref="K83:K84"/>
    <mergeCell ref="E85:E86"/>
    <mergeCell ref="E87:E93"/>
    <mergeCell ref="E78:E79"/>
    <mergeCell ref="H78:H79"/>
    <mergeCell ref="K78:K79"/>
    <mergeCell ref="E64:E65"/>
    <mergeCell ref="E70:E71"/>
    <mergeCell ref="H72:H73"/>
    <mergeCell ref="H74:H75"/>
    <mergeCell ref="A61:A62"/>
    <mergeCell ref="B61:B62"/>
    <mergeCell ref="C61:C62"/>
    <mergeCell ref="D61:D62"/>
    <mergeCell ref="E61:E62"/>
    <mergeCell ref="H61:H62"/>
    <mergeCell ref="H58:H60"/>
    <mergeCell ref="A59:A60"/>
    <mergeCell ref="B59:B60"/>
    <mergeCell ref="C59:C60"/>
    <mergeCell ref="D59:D60"/>
    <mergeCell ref="E59:E60"/>
    <mergeCell ref="F59:F60"/>
    <mergeCell ref="G59:G60"/>
    <mergeCell ref="D53:D54"/>
    <mergeCell ref="E53:E54"/>
    <mergeCell ref="F53:F54"/>
    <mergeCell ref="G53:G54"/>
    <mergeCell ref="H53:H54"/>
    <mergeCell ref="D55:D56"/>
    <mergeCell ref="E55:E56"/>
    <mergeCell ref="F55:F56"/>
    <mergeCell ref="G55:G56"/>
    <mergeCell ref="H55:H56"/>
    <mergeCell ref="D49:D50"/>
    <mergeCell ref="E49:E50"/>
    <mergeCell ref="F49:F50"/>
    <mergeCell ref="G49:G50"/>
    <mergeCell ref="H49:H50"/>
    <mergeCell ref="D51:D52"/>
    <mergeCell ref="E51:E52"/>
    <mergeCell ref="F51:F52"/>
    <mergeCell ref="H51:H52"/>
    <mergeCell ref="C17:L17"/>
    <mergeCell ref="E19:E21"/>
    <mergeCell ref="H19:H21"/>
    <mergeCell ref="A22:A26"/>
    <mergeCell ref="B22:B26"/>
    <mergeCell ref="C22:C26"/>
    <mergeCell ref="D22:D26"/>
    <mergeCell ref="E22:E26"/>
    <mergeCell ref="D44:D46"/>
    <mergeCell ref="E44:E46"/>
    <mergeCell ref="F44:F48"/>
    <mergeCell ref="H44:H46"/>
    <mergeCell ref="D47:D48"/>
    <mergeCell ref="E47:E48"/>
    <mergeCell ref="G47:G48"/>
    <mergeCell ref="H47:H48"/>
    <mergeCell ref="F22:F26"/>
    <mergeCell ref="G22:G26"/>
    <mergeCell ref="H22:H26"/>
    <mergeCell ref="K132:K133"/>
    <mergeCell ref="J4:L4"/>
    <mergeCell ref="K11:L11"/>
    <mergeCell ref="K12:K13"/>
    <mergeCell ref="A14:L14"/>
    <mergeCell ref="F11:F13"/>
    <mergeCell ref="G11:G13"/>
    <mergeCell ref="H11:H13"/>
    <mergeCell ref="I11:I13"/>
    <mergeCell ref="J11:J13"/>
    <mergeCell ref="A8:L8"/>
    <mergeCell ref="A9:L9"/>
    <mergeCell ref="K10:L10"/>
    <mergeCell ref="A11:A13"/>
    <mergeCell ref="B11:B13"/>
    <mergeCell ref="C11:C13"/>
    <mergeCell ref="D11:D13"/>
    <mergeCell ref="E11:E13"/>
    <mergeCell ref="K25:K26"/>
    <mergeCell ref="D27:D43"/>
    <mergeCell ref="E27:E30"/>
    <mergeCell ref="F27:F43"/>
    <mergeCell ref="A15:L15"/>
    <mergeCell ref="B16:L16"/>
  </mergeCells>
  <printOptions horizontalCentered="1"/>
  <pageMargins left="0.59055118110236227" right="0.39370078740157483" top="0.39370078740157483" bottom="0.19685039370078741" header="0" footer="0"/>
  <pageSetup paperSize="9" scale="76" orientation="portrait" r:id="rId1"/>
  <rowBreaks count="1" manualBreakCount="1">
    <brk id="153"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2</vt:i4>
      </vt:variant>
    </vt:vector>
  </HeadingPairs>
  <TitlesOfParts>
    <vt:vector size="3" baseType="lpstr">
      <vt:lpstr>7 programa MVP</vt:lpstr>
      <vt:lpstr>'7 programa MVP'!Print_Area</vt:lpstr>
      <vt:lpstr>'7 programa MVP'!Print_Titles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2019-04-25T05:24:17Z</cp:lastPrinted>
  <dcterms:created xsi:type="dcterms:W3CDTF">2007-07-27T10:32:34Z</dcterms:created>
  <dcterms:modified xsi:type="dcterms:W3CDTF">2019-08-30T06:40:42Z</dcterms:modified>
</cp:coreProperties>
</file>