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0-02-27\"/>
    </mc:Choice>
  </mc:AlternateContent>
  <bookViews>
    <workbookView xWindow="390" yWindow="-225" windowWidth="19440" windowHeight="10740" activeTab="3"/>
  </bookViews>
  <sheets>
    <sheet name="1 pr. pajamos " sheetId="9" r:id="rId1"/>
    <sheet name="1 pr. asignavimai" sheetId="10" r:id="rId2"/>
    <sheet name="2 pr." sheetId="17" r:id="rId3"/>
    <sheet name="3 pr." sheetId="14" r:id="rId4"/>
    <sheet name="4 pr." sheetId="16" r:id="rId5"/>
    <sheet name="5 pr." sheetId="15" r:id="rId6"/>
  </sheets>
  <definedNames>
    <definedName name="_xlnm._FilterDatabase" localSheetId="1" hidden="1">'1 pr. asignavimai'!$B$1:$B$96</definedName>
    <definedName name="_xlnm._FilterDatabase" localSheetId="3" hidden="1">'3 pr.'!$B$1:$B$78</definedName>
    <definedName name="_xlnm.Print_Titles" localSheetId="1">'1 pr. asignavimai'!$2:$5</definedName>
    <definedName name="_xlnm.Print_Titles" localSheetId="0">'1 pr. pajamos '!$8:$9</definedName>
    <definedName name="_xlnm.Print_Titles" localSheetId="3">'3 pr.'!$8:$11</definedName>
    <definedName name="_xlnm.Print_Titles" localSheetId="4">'4 pr.'!$8:$12</definedName>
    <definedName name="_xlnm.Print_Titles" localSheetId="5">'5 pr.'!$9:$11</definedName>
  </definedNames>
  <calcPr calcId="162913" fullPrecision="0"/>
</workbook>
</file>

<file path=xl/calcChain.xml><?xml version="1.0" encoding="utf-8"?>
<calcChain xmlns="http://schemas.openxmlformats.org/spreadsheetml/2006/main">
  <c r="D72" i="14" l="1"/>
  <c r="F70" i="14"/>
  <c r="C18" i="15" l="1"/>
  <c r="D21" i="14" l="1"/>
  <c r="E55" i="14" l="1"/>
  <c r="C61" i="14"/>
  <c r="C34" i="14" l="1"/>
  <c r="C74" i="14"/>
  <c r="C37" i="14" l="1"/>
  <c r="D60" i="10" l="1"/>
  <c r="E60" i="10"/>
  <c r="F60" i="10"/>
  <c r="E50" i="10"/>
  <c r="D45" i="10"/>
  <c r="D12" i="10"/>
  <c r="E12" i="10"/>
  <c r="F12" i="10"/>
  <c r="E14" i="14"/>
  <c r="E12" i="14" s="1"/>
  <c r="D52" i="10"/>
  <c r="F52" i="10"/>
  <c r="F50" i="10" l="1"/>
  <c r="D50" i="10"/>
  <c r="C17" i="9" l="1"/>
  <c r="D75" i="10"/>
  <c r="E51" i="14" l="1"/>
  <c r="D51" i="14"/>
  <c r="D71" i="10" l="1"/>
  <c r="F59" i="10" l="1"/>
  <c r="E59" i="10"/>
  <c r="D59" i="10"/>
  <c r="D66" i="14"/>
  <c r="F51" i="14" l="1"/>
  <c r="F75" i="10"/>
  <c r="F66" i="10" s="1"/>
  <c r="D71" i="14"/>
  <c r="E50" i="14" l="1"/>
  <c r="D50" i="14"/>
  <c r="F15" i="14" l="1"/>
  <c r="F14" i="14" l="1"/>
  <c r="F12" i="14" s="1"/>
  <c r="F48" i="10"/>
  <c r="F49" i="14"/>
  <c r="D49" i="14"/>
  <c r="F45" i="10" l="1"/>
  <c r="E54" i="14"/>
  <c r="D54" i="14"/>
  <c r="D47" i="14" s="1"/>
  <c r="E47" i="14" l="1"/>
  <c r="E68" i="10"/>
  <c r="D68" i="10"/>
  <c r="F78" i="10"/>
  <c r="E66" i="10" l="1"/>
  <c r="D66" i="10"/>
  <c r="E87" i="10"/>
  <c r="D87" i="10"/>
  <c r="F87" i="10"/>
  <c r="C59" i="14" l="1"/>
  <c r="F73" i="14" l="1"/>
  <c r="F53" i="14" l="1"/>
  <c r="C53" i="14" l="1"/>
  <c r="C103" i="10"/>
  <c r="C55" i="14" l="1"/>
  <c r="C74" i="10"/>
  <c r="D75" i="14"/>
  <c r="D24" i="14"/>
  <c r="D25" i="14"/>
  <c r="D23" i="14"/>
  <c r="D14" i="14" l="1"/>
  <c r="D12" i="14" s="1"/>
  <c r="F52" i="14"/>
  <c r="F81" i="10"/>
  <c r="C80" i="10"/>
  <c r="F47" i="14" l="1"/>
  <c r="C50" i="9"/>
  <c r="C85" i="10" l="1"/>
  <c r="C86" i="10"/>
  <c r="C87" i="10"/>
  <c r="D76" i="10"/>
  <c r="E76" i="10"/>
  <c r="F76" i="10"/>
  <c r="C79" i="10"/>
  <c r="C63" i="10"/>
  <c r="C64" i="10"/>
  <c r="C53" i="10"/>
  <c r="C54" i="10"/>
  <c r="C52" i="10"/>
  <c r="C15" i="10"/>
  <c r="C14" i="10"/>
  <c r="C50" i="10" l="1"/>
  <c r="C12" i="10"/>
  <c r="D23" i="10" l="1"/>
  <c r="E23" i="10"/>
  <c r="F23" i="10"/>
  <c r="C41" i="10"/>
  <c r="C42" i="10"/>
  <c r="F16" i="10" l="1"/>
  <c r="E16" i="10"/>
  <c r="D16" i="10"/>
  <c r="C47" i="9"/>
  <c r="D45" i="14" l="1"/>
  <c r="F45" i="14"/>
  <c r="E45" i="14"/>
  <c r="C44" i="14"/>
  <c r="C43" i="14"/>
  <c r="F42" i="14"/>
  <c r="E42" i="14"/>
  <c r="D42" i="14"/>
  <c r="C41" i="14"/>
  <c r="C40" i="14" s="1"/>
  <c r="F40" i="14"/>
  <c r="E40" i="14"/>
  <c r="D40" i="14"/>
  <c r="C39" i="14"/>
  <c r="C38" i="14" s="1"/>
  <c r="F38" i="14"/>
  <c r="E38" i="14"/>
  <c r="D38" i="14"/>
  <c r="C36" i="14"/>
  <c r="F35" i="14"/>
  <c r="E35" i="14"/>
  <c r="D35" i="14"/>
  <c r="C33" i="14"/>
  <c r="C32" i="14" s="1"/>
  <c r="F32" i="14"/>
  <c r="E32" i="14"/>
  <c r="D32" i="14"/>
  <c r="C31" i="14"/>
  <c r="C30" i="14" s="1"/>
  <c r="F30" i="14"/>
  <c r="E30" i="14"/>
  <c r="D30" i="14"/>
  <c r="C29" i="14"/>
  <c r="F28" i="14"/>
  <c r="F26" i="14" s="1"/>
  <c r="E28" i="14"/>
  <c r="E26" i="14" s="1"/>
  <c r="D28" i="14"/>
  <c r="C28" i="14"/>
  <c r="C76" i="14"/>
  <c r="C75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0" i="14"/>
  <c r="C58" i="14"/>
  <c r="C57" i="14"/>
  <c r="F56" i="14"/>
  <c r="E56" i="14"/>
  <c r="D56" i="14"/>
  <c r="D26" i="14" l="1"/>
  <c r="D77" i="14" s="1"/>
  <c r="E77" i="14"/>
  <c r="F77" i="14"/>
  <c r="C35" i="14"/>
  <c r="C46" i="14"/>
  <c r="C45" i="14" s="1"/>
  <c r="C42" i="14"/>
  <c r="C56" i="14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F13" i="16"/>
  <c r="F35" i="16" s="1"/>
  <c r="D12" i="15"/>
  <c r="C13" i="15"/>
  <c r="C14" i="15"/>
  <c r="C15" i="15"/>
  <c r="C16" i="15"/>
  <c r="C17" i="15"/>
  <c r="C19" i="15"/>
  <c r="D20" i="15" l="1"/>
  <c r="F20" i="15"/>
  <c r="F12" i="15"/>
  <c r="C12" i="15"/>
  <c r="E20" i="15"/>
  <c r="E12" i="15"/>
  <c r="C20" i="15"/>
  <c r="C16" i="16"/>
  <c r="D23" i="16"/>
  <c r="C24" i="14"/>
  <c r="C25" i="14"/>
  <c r="C44" i="9" l="1"/>
  <c r="D55" i="10"/>
  <c r="E55" i="10"/>
  <c r="F55" i="10"/>
  <c r="C58" i="9"/>
  <c r="C63" i="9"/>
  <c r="C34" i="16" l="1"/>
  <c r="C33" i="16"/>
  <c r="C32" i="16"/>
  <c r="C31" i="16"/>
  <c r="C30" i="16"/>
  <c r="C29" i="16"/>
  <c r="C28" i="16"/>
  <c r="C27" i="16"/>
  <c r="C26" i="16"/>
  <c r="C25" i="16"/>
  <c r="C10" i="17" l="1"/>
  <c r="C12" i="17" s="1"/>
  <c r="C112" i="10" l="1"/>
  <c r="E48" i="10" l="1"/>
  <c r="E45" i="10" l="1"/>
  <c r="C11" i="10"/>
  <c r="C50" i="14"/>
  <c r="C54" i="14"/>
  <c r="C49" i="14"/>
  <c r="C52" i="14"/>
  <c r="C16" i="14" l="1"/>
  <c r="C17" i="14"/>
  <c r="C51" i="14"/>
  <c r="C48" i="14" l="1"/>
  <c r="C47" i="14" l="1"/>
  <c r="C26" i="14" s="1"/>
  <c r="D20" i="16"/>
  <c r="D13" i="16" l="1"/>
  <c r="D35" i="16" s="1"/>
  <c r="C73" i="10"/>
  <c r="C57" i="10" l="1"/>
  <c r="C59" i="10" l="1"/>
  <c r="C24" i="16" l="1"/>
  <c r="C23" i="16"/>
  <c r="C22" i="16"/>
  <c r="E20" i="16"/>
  <c r="E13" i="16" s="1"/>
  <c r="E35" i="16" s="1"/>
  <c r="C19" i="16"/>
  <c r="C18" i="16"/>
  <c r="C17" i="16"/>
  <c r="C15" i="16"/>
  <c r="C18" i="14"/>
  <c r="C19" i="14"/>
  <c r="C20" i="14"/>
  <c r="C21" i="14"/>
  <c r="C22" i="14"/>
  <c r="C23" i="14"/>
  <c r="C15" i="14"/>
  <c r="C14" i="14" l="1"/>
  <c r="C12" i="14" s="1"/>
  <c r="C77" i="14" s="1"/>
  <c r="C20" i="16"/>
  <c r="C13" i="16" s="1"/>
  <c r="C35" i="16" s="1"/>
  <c r="C72" i="10" l="1"/>
  <c r="C75" i="10"/>
  <c r="C70" i="10"/>
  <c r="C69" i="10"/>
  <c r="C84" i="10" l="1"/>
  <c r="C81" i="10"/>
  <c r="C78" i="10"/>
  <c r="C68" i="10"/>
  <c r="C76" i="10" l="1"/>
  <c r="C62" i="10" l="1"/>
  <c r="C48" i="10"/>
  <c r="C49" i="10"/>
  <c r="C47" i="10"/>
  <c r="C60" i="10" l="1"/>
  <c r="C45" i="10"/>
  <c r="C19" i="10" l="1"/>
  <c r="C20" i="10"/>
  <c r="C21" i="10"/>
  <c r="C22" i="10"/>
  <c r="C18" i="10"/>
  <c r="D104" i="10" l="1"/>
  <c r="D96" i="10" s="1"/>
  <c r="E104" i="10"/>
  <c r="E96" i="10" s="1"/>
  <c r="F104" i="10"/>
  <c r="F96" i="10" s="1"/>
  <c r="C108" i="10"/>
  <c r="C99" i="10"/>
  <c r="C102" i="10"/>
  <c r="C100" i="10"/>
  <c r="C101" i="10"/>
  <c r="C105" i="10"/>
  <c r="C106" i="10"/>
  <c r="C107" i="10"/>
  <c r="C109" i="10"/>
  <c r="C98" i="10"/>
  <c r="C104" i="10" l="1"/>
  <c r="C19" i="9"/>
  <c r="C96" i="10" l="1"/>
  <c r="C43" i="10"/>
  <c r="C26" i="10"/>
  <c r="C27" i="10"/>
  <c r="C28" i="10"/>
  <c r="C29" i="10"/>
  <c r="C30" i="10"/>
  <c r="C32" i="10"/>
  <c r="C33" i="10"/>
  <c r="C31" i="10"/>
  <c r="C34" i="10"/>
  <c r="C35" i="10"/>
  <c r="C36" i="10"/>
  <c r="C37" i="10"/>
  <c r="C38" i="10"/>
  <c r="C39" i="10"/>
  <c r="C40" i="10"/>
  <c r="C44" i="10"/>
  <c r="C58" i="10"/>
  <c r="C65" i="10"/>
  <c r="C25" i="10"/>
  <c r="C55" i="10" l="1"/>
  <c r="C71" i="10"/>
  <c r="C66" i="10" s="1"/>
  <c r="C23" i="10"/>
  <c r="D89" i="10"/>
  <c r="E89" i="10"/>
  <c r="F89" i="10"/>
  <c r="C92" i="10"/>
  <c r="C93" i="10"/>
  <c r="C94" i="10"/>
  <c r="C95" i="10"/>
  <c r="C88" i="10"/>
  <c r="C91" i="10"/>
  <c r="D7" i="10"/>
  <c r="E7" i="10"/>
  <c r="F7" i="10"/>
  <c r="C9" i="10"/>
  <c r="E82" i="10" l="1"/>
  <c r="E10" i="10" s="1"/>
  <c r="F82" i="10"/>
  <c r="F10" i="10" s="1"/>
  <c r="D82" i="10"/>
  <c r="D10" i="10" s="1"/>
  <c r="F6" i="10"/>
  <c r="D6" i="10"/>
  <c r="E6" i="10"/>
  <c r="C16" i="10"/>
  <c r="C7" i="10"/>
  <c r="C89" i="10"/>
  <c r="C82" i="10" s="1"/>
  <c r="C65" i="9"/>
  <c r="C64" i="9" s="1"/>
  <c r="C43" i="9"/>
  <c r="C18" i="9" s="1"/>
  <c r="C10" i="10" l="1"/>
  <c r="D110" i="10"/>
  <c r="D113" i="10" s="1"/>
  <c r="F110" i="10"/>
  <c r="F113" i="10" s="1"/>
  <c r="E110" i="10"/>
  <c r="E113" i="10" s="1"/>
  <c r="C53" i="9"/>
  <c r="C6" i="10"/>
  <c r="C10" i="9"/>
  <c r="C110" i="10" l="1"/>
  <c r="C113" i="10" s="1"/>
  <c r="C16" i="9"/>
  <c r="C68" i="9" s="1"/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</calcChain>
</file>

<file path=xl/sharedStrings.xml><?xml version="1.0" encoding="utf-8"?>
<sst xmlns="http://schemas.openxmlformats.org/spreadsheetml/2006/main" count="339" uniqueCount="214">
  <si>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</si>
  <si>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</si>
  <si>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</si>
  <si>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</si>
  <si>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</si>
  <si>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</si>
  <si>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</si>
  <si>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</si>
  <si>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</si>
  <si>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</si>
  <si>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</si>
  <si>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</si>
  <si>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</si>
  <si>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</si>
  <si>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</si>
  <si>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</si>
  <si>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</si>
  <si>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</si>
  <si>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</si>
  <si>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</si>
  <si>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</si>
  <si>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</si>
  <si>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</si>
  <si>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</si>
  <si>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</si>
  <si>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</si>
  <si>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</si>
  <si>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</si>
  <si>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</si>
  <si>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</si>
  <si>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</si>
  <si>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</si>
  <si>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</si>
  <si>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</si>
  <si>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</si>
  <si>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</si>
  <si>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</si>
  <si>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</si>
  <si>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</si>
  <si>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</si>
  <si>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</si>
  <si>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</si>
  <si>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</si>
  <si>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</si>
  <si>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</si>
  <si>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</si>
  <si>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</si>
  <si>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</si>
  <si>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</si>
  <si>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</si>
  <si>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</si>
  <si>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</si>
  <si>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</si>
  <si>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</si>
  <si>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</si>
  <si>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</si>
  <si>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</si>
  <si>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</si>
  <si>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</si>
  <si>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</si>
  <si>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</si>
  <si>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</si>
  <si>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</si>
  <si>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</si>
  <si>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</si>
  <si>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</si>
  <si>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</si>
  <si>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</si>
  <si>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</si>
  <si>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</si>
  <si>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</si>
  <si>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</si>
  <si>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</si>
  <si>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</si>
  <si>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</si>
  <si>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</si>
  <si>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</si>
  <si>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Jaunimo politikos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</si>
  <si>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</si>
  <si>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</si>
  <si>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</si>
  <si>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</si>
  <si>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</si>
  <si>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</si>
  <si>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</si>
  <si>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</si>
  <si>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</si>
  <si>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</si>
  <si>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</si>
  <si>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</si>
  <si>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</si>
  <si>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</si>
  <si>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</si>
  <si>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</si>
  <si>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</si>
  <si>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</si>
  <si>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</si>
  <si>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</si>
  <si>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</si>
  <si>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</si>
  <si>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</si>
  <si>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</si>
  <si>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</si>
  <si>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</si>
  <si>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</si>
  <si>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</si>
  <si>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</si>
  <si>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</si>
  <si>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</si>
  <si>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</si>
  <si>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</si>
  <si>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</si>
  <si>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</si>
  <si>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</si>
  <si>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</si>
  <si>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</si>
  <si>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</si>
  <si>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</si>
  <si>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</si>
  <si>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</si>
  <si>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</si>
  <si>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</si>
  <si>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</si>
  <si>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</si>
  <si>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</si>
  <si>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</si>
  <si>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</si>
  <si>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</si>
  <si>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</si>
  <si>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</si>
  <si>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</si>
  <si>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</si>
  <si>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</si>
  <si>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</si>
  <si>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</si>
  <si>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</si>
  <si>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</si>
  <si>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</si>
  <si>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</si>
  <si>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</si>
  <si>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</si>
  <si>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</si>
  <si>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</si>
  <si>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</si>
  <si>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</si>
  <si>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t xml:space="preserve">      Klaipėdos miesto savivaldybės tarybos</t>
  </si>
  <si>
    <t>pajamų įmokos</t>
  </si>
  <si>
    <t>savivaldy-bės biudžeto lėšų likutis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</si>
  <si>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</si>
  <si>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</si>
  <si>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</si>
  <si>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</si>
  <si>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</si>
  <si>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</si>
  <si>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Išlaidos turtui įsigyti</t>
  </si>
  <si>
    <t xml:space="preserve">2.9. Europos Sąjungos finansinės paramos  ir bendrojo finansavimo lėšų likučio metų pradžioje lėšos </t>
  </si>
  <si>
    <t>tikslinės paskirties lėšos</t>
  </si>
  <si>
    <t>KLAIPĖDOS MIESTO SAVIVALDYBĖS 2020 METŲ BIUDŽETAS</t>
  </si>
  <si>
    <t>Savivaldybei priskirtos valstybinės žemės ir kito valstybės turto valdymas, naudojimas ir disponavimas juo patikėjimo teise</t>
  </si>
  <si>
    <t>2020 m.                    d. sprendimo Nr. T2-</t>
  </si>
  <si>
    <t>Asignavimų valdytojo, programos pavadinimas</t>
  </si>
  <si>
    <t>2020 m.                       d. sprendimo Nr. T2-</t>
  </si>
  <si>
    <t xml:space="preserve">ASIGNAVIMAI IŠ APYVARTINIŲ LĖŠŲ 2020 M. SAUSIO 1 D. LIKUČIO </t>
  </si>
  <si>
    <t xml:space="preserve">Sveikatos apsaugos programa </t>
  </si>
  <si>
    <t>2020 m. sausio 1 d. apyvartinių lėšų likutis</t>
  </si>
  <si>
    <t xml:space="preserve">2020 M. SAUSIO 1 D. APYVARTINIŲ LĖŠŲ LIKUTIS PAGAL PAJAMŲ RŪŠIS </t>
  </si>
  <si>
    <t xml:space="preserve">      2020 m.             d. sprendimo Nr. T2-</t>
  </si>
  <si>
    <t>2020 METŲ PAJAMŲ ĮMOKOS Į SAVIVALDYBĖS BIUDŽETĄ PAGAL PROGRAMAS</t>
  </si>
  <si>
    <t xml:space="preserve">socialinės apsaugos įstaigų </t>
  </si>
  <si>
    <t xml:space="preserve">už gyvenamųjų patalpų nuomą </t>
  </si>
  <si>
    <t>2. Savivaldybės biudžeto lėšų likutis</t>
  </si>
  <si>
    <t>3. Už privatizuotus butus gautos lėšos</t>
  </si>
  <si>
    <t>Tikslinės paskirties lėšų / programos pavadinimas</t>
  </si>
  <si>
    <t xml:space="preserve">1. Asignavimų valdytojų pajamų įmokos </t>
  </si>
  <si>
    <t>4. Aplinkos apsaugos rėmimo specialiosios programos lėšos</t>
  </si>
  <si>
    <t>5. Visuomenės sveikatos rėmimo specialiosios programos lėšos</t>
  </si>
  <si>
    <t>6. Vietinės rinkliavos už leidimo atlikti kasinėjimo darbus Savivaldybės viešojo naudojimo teritorijoje lėšos</t>
  </si>
  <si>
    <t>7. Vietinės rinkliavos už leidimo prekiauti ar teikti paslaugas miesto viešosiose vietose išdavimą lėšos</t>
  </si>
  <si>
    <t>8. Vietinės rinkliavos už komunalinių atliekų surinkimą iš atliekų turėtojų ir atliekų tvarkytojų lėšos</t>
  </si>
  <si>
    <t>9. Vietinės rinkliavos už naudojimąsi nustatytomis mokamomis vietomis automobiliams statyti Klaipėdos mieste lėšos</t>
  </si>
  <si>
    <t>10. Už žemės pardavimą gautos lėšos</t>
  </si>
  <si>
    <t xml:space="preserve">11. Europos Sąjungos finansinės paramos ir bendrojo finansavimo lėšos  </t>
  </si>
  <si>
    <t>Ekonominės plėtros programa</t>
  </si>
  <si>
    <t xml:space="preserve">                                                            2020 m.                     d. sprendimo Nr. T2-</t>
  </si>
  <si>
    <t xml:space="preserve">                                                            2 priedas</t>
  </si>
  <si>
    <t>3 priedas</t>
  </si>
  <si>
    <t xml:space="preserve">      4 priedas</t>
  </si>
  <si>
    <t>5 priedas</t>
  </si>
  <si>
    <t>Sveikatos apsaugos programa (Valstybės investicijų 2020–2022 metų programoje numatytiems projektams finansuoti lėšos)</t>
  </si>
  <si>
    <t>Onkologijos radioterapijos paslaugų teikimo optimizavimas Klaipėdos universitetinėje ligoninėje</t>
  </si>
  <si>
    <t>Baltijos pr., Šilutės pl. (įskaitant ruožą į Dubysos g. įvažiavimą) ir Vilniaus pl. žiedinės sankryžos Klaipėdos m. rekonstravimas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</si>
  <si>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</si>
  <si>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</si>
  <si>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</si>
  <si>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Susisiekimo sistemos priežiūros ir plėtros programa (Valstybės investicijų 2020–2022 metų programoje numatytiems projektams finansuoti lėšos 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</si>
  <si>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</si>
  <si>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</si>
  <si>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</si>
  <si>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</si>
  <si>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</si>
  <si>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>Kitos dotacijos ir lėšos iš kitų valdymo lygių (42+43)</t>
  </si>
  <si>
    <t>KITOS PAJAMOS (45+...+54)</t>
  </si>
  <si>
    <t>MATERIALIOJO IR NEMATERIALIOJO TURTO REALIZAVIMO PAJAMOS (56)</t>
  </si>
  <si>
    <t>Ilgalaikio materialiojo turto realizavimo pajamos (57+58)</t>
  </si>
  <si>
    <t>Specialios tikslinės dotacijos (10+33+34+37+38)</t>
  </si>
  <si>
    <t xml:space="preserve">  Tūkst. Eur</t>
  </si>
  <si>
    <t xml:space="preserve">                                                            2020 m.             d. sprendimo Nr. T2-</t>
  </si>
  <si>
    <t>Iš viso asignavimų (105-107):</t>
  </si>
  <si>
    <t>DOTACIJOS (8+9+41)</t>
  </si>
  <si>
    <t>Dotacija Klaipėdos Prano Mašioto progimnazijos pastato Klaipėdoje, Varpų g. 3, rekonstravimui (ilgalaikiam materialiajam ir nematerialiajam turtui įsigyti)</t>
  </si>
  <si>
    <t>Valstybės investicijų 2020–2022 metų programoje numatytiems projektams finansuoti (39+40)</t>
  </si>
  <si>
    <t>Iš viso pajamų (1+7+44+55):</t>
  </si>
  <si>
    <t>Iš viso išlaidų:</t>
  </si>
  <si>
    <t>KLAIPĖDOS MIESTO SAVIVALDYBĖS 2020 METŲ BIUDŽETO ASIGNAVIMAI INVESTICIJŲ PROJEKTAMS FINANSUOTI IŠ PASKOLŲ LĖŠŲ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</si>
</sst>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9" fontId="1" fillId="0" borderId="0" xfId="8" applyFont="1"/>
    <xf numFmtId="164" fontId="0" fillId="0" borderId="0" xfId="0" applyNumberFormat="1"/>
    <xf numFmtId="0" fontId="2" fillId="0" borderId="0" xfId="7" applyFont="1" applyAlignment="1">
      <alignment horizontal="left"/>
    </xf>
    <xf numFmtId="0" fontId="2" fillId="0" borderId="0" xfId="7" applyFont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8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ont="1" applyFill="1" applyBorder="1"/>
    <xf numFmtId="164" fontId="9" fillId="0" borderId="0" xfId="1" applyNumberFormat="1" applyFont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11" fillId="0" borderId="0" xfId="0" applyFon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12" fillId="0" borderId="2" xfId="1" applyFont="1" applyFill="1" applyBorder="1" applyAlignment="1">
      <alignment horizontal="left" wrapText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5" fillId="0" borderId="0" xfId="0" applyFont="1"/>
    <xf numFmtId="49" fontId="12" fillId="0" borderId="2" xfId="3" applyNumberFormat="1" applyFont="1" applyFill="1" applyBorder="1" applyAlignment="1" applyProtection="1">
      <alignment horizontal="left" wrapText="1"/>
      <protection hidden="1"/>
    </xf>
    <xf numFmtId="0" fontId="10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3" fillId="0" borderId="0" xfId="0" applyFont="1"/>
    <xf numFmtId="164" fontId="11" fillId="0" borderId="0" xfId="0" applyNumberFormat="1" applyFont="1"/>
    <xf numFmtId="0" fontId="11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8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/>
    <xf numFmtId="165" fontId="2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/>
    <xf numFmtId="0" fontId="0" fillId="0" borderId="0" xfId="0" applyBorder="1"/>
    <xf numFmtId="164" fontId="14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2" xfId="0" applyFont="1" applyFill="1" applyBorder="1"/>
    <xf numFmtId="0" fontId="2" fillId="0" borderId="0" xfId="1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43" zoomScale="115" zoomScaleNormal="115" workbookViewId="0">
      <selection activeCell="K61" sqref="K61"/>
    </sheetView>
  </sheetViews>
  <sheetFormatPr defaultRowHeight="12.75" x14ac:dyDescent="0.2"/>
  <cols>
    <col min="1" max="1" width="9.140625" style="2"/>
    <col min="2" max="2" width="62.42578125" style="2" customWidth="1"/>
    <col min="3" max="3" width="13.42578125" style="2" customWidth="1"/>
    <col min="4" max="172" width="9.140625" style="2"/>
    <col min="173" max="173" width="60" style="2" customWidth="1"/>
    <col min="174" max="174" width="17.28515625" style="2" customWidth="1"/>
    <col min="175" max="175" width="13.28515625" style="2" customWidth="1"/>
    <col min="176" max="176" width="12" style="2" customWidth="1"/>
    <col min="177" max="428" width="9.140625" style="2"/>
    <col min="429" max="429" width="60" style="2" customWidth="1"/>
    <col min="430" max="430" width="17.28515625" style="2" customWidth="1"/>
    <col min="431" max="431" width="13.28515625" style="2" customWidth="1"/>
    <col min="432" max="432" width="12" style="2" customWidth="1"/>
    <col min="433" max="684" width="9.140625" style="2"/>
    <col min="685" max="685" width="60" style="2" customWidth="1"/>
    <col min="686" max="686" width="17.28515625" style="2" customWidth="1"/>
    <col min="687" max="687" width="13.28515625" style="2" customWidth="1"/>
    <col min="688" max="688" width="12" style="2" customWidth="1"/>
    <col min="689" max="940" width="9.140625" style="2"/>
    <col min="941" max="941" width="60" style="2" customWidth="1"/>
    <col min="942" max="942" width="17.28515625" style="2" customWidth="1"/>
    <col min="943" max="943" width="13.28515625" style="2" customWidth="1"/>
    <col min="944" max="944" width="12" style="2" customWidth="1"/>
    <col min="945" max="1196" width="9.140625" style="2"/>
    <col min="1197" max="1197" width="60" style="2" customWidth="1"/>
    <col min="1198" max="1198" width="17.28515625" style="2" customWidth="1"/>
    <col min="1199" max="1199" width="13.28515625" style="2" customWidth="1"/>
    <col min="1200" max="1200" width="12" style="2" customWidth="1"/>
    <col min="1201" max="1452" width="9.140625" style="2"/>
    <col min="1453" max="1453" width="60" style="2" customWidth="1"/>
    <col min="1454" max="1454" width="17.28515625" style="2" customWidth="1"/>
    <col min="1455" max="1455" width="13.28515625" style="2" customWidth="1"/>
    <col min="1456" max="1456" width="12" style="2" customWidth="1"/>
    <col min="1457" max="1708" width="9.140625" style="2"/>
    <col min="1709" max="1709" width="60" style="2" customWidth="1"/>
    <col min="1710" max="1710" width="17.28515625" style="2" customWidth="1"/>
    <col min="1711" max="1711" width="13.28515625" style="2" customWidth="1"/>
    <col min="1712" max="1712" width="12" style="2" customWidth="1"/>
    <col min="1713" max="1964" width="9.140625" style="2"/>
    <col min="1965" max="1965" width="60" style="2" customWidth="1"/>
    <col min="1966" max="1966" width="17.28515625" style="2" customWidth="1"/>
    <col min="1967" max="1967" width="13.28515625" style="2" customWidth="1"/>
    <col min="1968" max="1968" width="12" style="2" customWidth="1"/>
    <col min="1969" max="2220" width="9.140625" style="2"/>
    <col min="2221" max="2221" width="60" style="2" customWidth="1"/>
    <col min="2222" max="2222" width="17.28515625" style="2" customWidth="1"/>
    <col min="2223" max="2223" width="13.28515625" style="2" customWidth="1"/>
    <col min="2224" max="2224" width="12" style="2" customWidth="1"/>
    <col min="2225" max="2476" width="9.140625" style="2"/>
    <col min="2477" max="2477" width="60" style="2" customWidth="1"/>
    <col min="2478" max="2478" width="17.28515625" style="2" customWidth="1"/>
    <col min="2479" max="2479" width="13.28515625" style="2" customWidth="1"/>
    <col min="2480" max="2480" width="12" style="2" customWidth="1"/>
    <col min="2481" max="2732" width="9.140625" style="2"/>
    <col min="2733" max="2733" width="60" style="2" customWidth="1"/>
    <col min="2734" max="2734" width="17.28515625" style="2" customWidth="1"/>
    <col min="2735" max="2735" width="13.28515625" style="2" customWidth="1"/>
    <col min="2736" max="2736" width="12" style="2" customWidth="1"/>
    <col min="2737" max="2988" width="9.140625" style="2"/>
    <col min="2989" max="2989" width="60" style="2" customWidth="1"/>
    <col min="2990" max="2990" width="17.28515625" style="2" customWidth="1"/>
    <col min="2991" max="2991" width="13.28515625" style="2" customWidth="1"/>
    <col min="2992" max="2992" width="12" style="2" customWidth="1"/>
    <col min="2993" max="3244" width="9.140625" style="2"/>
    <col min="3245" max="3245" width="60" style="2" customWidth="1"/>
    <col min="3246" max="3246" width="17.28515625" style="2" customWidth="1"/>
    <col min="3247" max="3247" width="13.28515625" style="2" customWidth="1"/>
    <col min="3248" max="3248" width="12" style="2" customWidth="1"/>
    <col min="3249" max="3500" width="9.140625" style="2"/>
    <col min="3501" max="3501" width="60" style="2" customWidth="1"/>
    <col min="3502" max="3502" width="17.28515625" style="2" customWidth="1"/>
    <col min="3503" max="3503" width="13.28515625" style="2" customWidth="1"/>
    <col min="3504" max="3504" width="12" style="2" customWidth="1"/>
    <col min="3505" max="3756" width="9.140625" style="2"/>
    <col min="3757" max="3757" width="60" style="2" customWidth="1"/>
    <col min="3758" max="3758" width="17.28515625" style="2" customWidth="1"/>
    <col min="3759" max="3759" width="13.28515625" style="2" customWidth="1"/>
    <col min="3760" max="3760" width="12" style="2" customWidth="1"/>
    <col min="3761" max="4012" width="9.140625" style="2"/>
    <col min="4013" max="4013" width="60" style="2" customWidth="1"/>
    <col min="4014" max="4014" width="17.28515625" style="2" customWidth="1"/>
    <col min="4015" max="4015" width="13.28515625" style="2" customWidth="1"/>
    <col min="4016" max="4016" width="12" style="2" customWidth="1"/>
    <col min="4017" max="4268" width="9.140625" style="2"/>
    <col min="4269" max="4269" width="60" style="2" customWidth="1"/>
    <col min="4270" max="4270" width="17.28515625" style="2" customWidth="1"/>
    <col min="4271" max="4271" width="13.28515625" style="2" customWidth="1"/>
    <col min="4272" max="4272" width="12" style="2" customWidth="1"/>
    <col min="4273" max="4524" width="9.140625" style="2"/>
    <col min="4525" max="4525" width="60" style="2" customWidth="1"/>
    <col min="4526" max="4526" width="17.28515625" style="2" customWidth="1"/>
    <col min="4527" max="4527" width="13.28515625" style="2" customWidth="1"/>
    <col min="4528" max="4528" width="12" style="2" customWidth="1"/>
    <col min="4529" max="4780" width="9.140625" style="2"/>
    <col min="4781" max="4781" width="60" style="2" customWidth="1"/>
    <col min="4782" max="4782" width="17.28515625" style="2" customWidth="1"/>
    <col min="4783" max="4783" width="13.28515625" style="2" customWidth="1"/>
    <col min="4784" max="4784" width="12" style="2" customWidth="1"/>
    <col min="4785" max="5036" width="9.140625" style="2"/>
    <col min="5037" max="5037" width="60" style="2" customWidth="1"/>
    <col min="5038" max="5038" width="17.28515625" style="2" customWidth="1"/>
    <col min="5039" max="5039" width="13.28515625" style="2" customWidth="1"/>
    <col min="5040" max="5040" width="12" style="2" customWidth="1"/>
    <col min="5041" max="5292" width="9.140625" style="2"/>
    <col min="5293" max="5293" width="60" style="2" customWidth="1"/>
    <col min="5294" max="5294" width="17.28515625" style="2" customWidth="1"/>
    <col min="5295" max="5295" width="13.28515625" style="2" customWidth="1"/>
    <col min="5296" max="5296" width="12" style="2" customWidth="1"/>
    <col min="5297" max="5548" width="9.140625" style="2"/>
    <col min="5549" max="5549" width="60" style="2" customWidth="1"/>
    <col min="5550" max="5550" width="17.28515625" style="2" customWidth="1"/>
    <col min="5551" max="5551" width="13.28515625" style="2" customWidth="1"/>
    <col min="5552" max="5552" width="12" style="2" customWidth="1"/>
    <col min="5553" max="5804" width="9.140625" style="2"/>
    <col min="5805" max="5805" width="60" style="2" customWidth="1"/>
    <col min="5806" max="5806" width="17.28515625" style="2" customWidth="1"/>
    <col min="5807" max="5807" width="13.28515625" style="2" customWidth="1"/>
    <col min="5808" max="5808" width="12" style="2" customWidth="1"/>
    <col min="5809" max="6060" width="9.140625" style="2"/>
    <col min="6061" max="6061" width="60" style="2" customWidth="1"/>
    <col min="6062" max="6062" width="17.28515625" style="2" customWidth="1"/>
    <col min="6063" max="6063" width="13.28515625" style="2" customWidth="1"/>
    <col min="6064" max="6064" width="12" style="2" customWidth="1"/>
    <col min="6065" max="6316" width="9.140625" style="2"/>
    <col min="6317" max="6317" width="60" style="2" customWidth="1"/>
    <col min="6318" max="6318" width="17.28515625" style="2" customWidth="1"/>
    <col min="6319" max="6319" width="13.28515625" style="2" customWidth="1"/>
    <col min="6320" max="6320" width="12" style="2" customWidth="1"/>
    <col min="6321" max="6572" width="9.140625" style="2"/>
    <col min="6573" max="6573" width="60" style="2" customWidth="1"/>
    <col min="6574" max="6574" width="17.28515625" style="2" customWidth="1"/>
    <col min="6575" max="6575" width="13.28515625" style="2" customWidth="1"/>
    <col min="6576" max="6576" width="12" style="2" customWidth="1"/>
    <col min="6577" max="6828" width="9.140625" style="2"/>
    <col min="6829" max="6829" width="60" style="2" customWidth="1"/>
    <col min="6830" max="6830" width="17.28515625" style="2" customWidth="1"/>
    <col min="6831" max="6831" width="13.28515625" style="2" customWidth="1"/>
    <col min="6832" max="6832" width="12" style="2" customWidth="1"/>
    <col min="6833" max="7084" width="9.140625" style="2"/>
    <col min="7085" max="7085" width="60" style="2" customWidth="1"/>
    <col min="7086" max="7086" width="17.28515625" style="2" customWidth="1"/>
    <col min="7087" max="7087" width="13.28515625" style="2" customWidth="1"/>
    <col min="7088" max="7088" width="12" style="2" customWidth="1"/>
    <col min="7089" max="7340" width="9.140625" style="2"/>
    <col min="7341" max="7341" width="60" style="2" customWidth="1"/>
    <col min="7342" max="7342" width="17.28515625" style="2" customWidth="1"/>
    <col min="7343" max="7343" width="13.28515625" style="2" customWidth="1"/>
    <col min="7344" max="7344" width="12" style="2" customWidth="1"/>
    <col min="7345" max="7596" width="9.140625" style="2"/>
    <col min="7597" max="7597" width="60" style="2" customWidth="1"/>
    <col min="7598" max="7598" width="17.28515625" style="2" customWidth="1"/>
    <col min="7599" max="7599" width="13.28515625" style="2" customWidth="1"/>
    <col min="7600" max="7600" width="12" style="2" customWidth="1"/>
    <col min="7601" max="7852" width="9.140625" style="2"/>
    <col min="7853" max="7853" width="60" style="2" customWidth="1"/>
    <col min="7854" max="7854" width="17.28515625" style="2" customWidth="1"/>
    <col min="7855" max="7855" width="13.28515625" style="2" customWidth="1"/>
    <col min="7856" max="7856" width="12" style="2" customWidth="1"/>
    <col min="7857" max="8108" width="9.140625" style="2"/>
    <col min="8109" max="8109" width="60" style="2" customWidth="1"/>
    <col min="8110" max="8110" width="17.28515625" style="2" customWidth="1"/>
    <col min="8111" max="8111" width="13.28515625" style="2" customWidth="1"/>
    <col min="8112" max="8112" width="12" style="2" customWidth="1"/>
    <col min="8113" max="8364" width="9.140625" style="2"/>
    <col min="8365" max="8365" width="60" style="2" customWidth="1"/>
    <col min="8366" max="8366" width="17.28515625" style="2" customWidth="1"/>
    <col min="8367" max="8367" width="13.28515625" style="2" customWidth="1"/>
    <col min="8368" max="8368" width="12" style="2" customWidth="1"/>
    <col min="8369" max="8620" width="9.140625" style="2"/>
    <col min="8621" max="8621" width="60" style="2" customWidth="1"/>
    <col min="8622" max="8622" width="17.28515625" style="2" customWidth="1"/>
    <col min="8623" max="8623" width="13.28515625" style="2" customWidth="1"/>
    <col min="8624" max="8624" width="12" style="2" customWidth="1"/>
    <col min="8625" max="8876" width="9.140625" style="2"/>
    <col min="8877" max="8877" width="60" style="2" customWidth="1"/>
    <col min="8878" max="8878" width="17.28515625" style="2" customWidth="1"/>
    <col min="8879" max="8879" width="13.28515625" style="2" customWidth="1"/>
    <col min="8880" max="8880" width="12" style="2" customWidth="1"/>
    <col min="8881" max="9132" width="9.140625" style="2"/>
    <col min="9133" max="9133" width="60" style="2" customWidth="1"/>
    <col min="9134" max="9134" width="17.28515625" style="2" customWidth="1"/>
    <col min="9135" max="9135" width="13.28515625" style="2" customWidth="1"/>
    <col min="9136" max="9136" width="12" style="2" customWidth="1"/>
    <col min="9137" max="9388" width="9.140625" style="2"/>
    <col min="9389" max="9389" width="60" style="2" customWidth="1"/>
    <col min="9390" max="9390" width="17.28515625" style="2" customWidth="1"/>
    <col min="9391" max="9391" width="13.28515625" style="2" customWidth="1"/>
    <col min="9392" max="9392" width="12" style="2" customWidth="1"/>
    <col min="9393" max="9644" width="9.140625" style="2"/>
    <col min="9645" max="9645" width="60" style="2" customWidth="1"/>
    <col min="9646" max="9646" width="17.28515625" style="2" customWidth="1"/>
    <col min="9647" max="9647" width="13.28515625" style="2" customWidth="1"/>
    <col min="9648" max="9648" width="12" style="2" customWidth="1"/>
    <col min="9649" max="9900" width="9.140625" style="2"/>
    <col min="9901" max="9901" width="60" style="2" customWidth="1"/>
    <col min="9902" max="9902" width="17.28515625" style="2" customWidth="1"/>
    <col min="9903" max="9903" width="13.28515625" style="2" customWidth="1"/>
    <col min="9904" max="9904" width="12" style="2" customWidth="1"/>
    <col min="9905" max="10156" width="9.140625" style="2"/>
    <col min="10157" max="10157" width="60" style="2" customWidth="1"/>
    <col min="10158" max="10158" width="17.28515625" style="2" customWidth="1"/>
    <col min="10159" max="10159" width="13.28515625" style="2" customWidth="1"/>
    <col min="10160" max="10160" width="12" style="2" customWidth="1"/>
    <col min="10161" max="10412" width="9.140625" style="2"/>
    <col min="10413" max="10413" width="60" style="2" customWidth="1"/>
    <col min="10414" max="10414" width="17.28515625" style="2" customWidth="1"/>
    <col min="10415" max="10415" width="13.28515625" style="2" customWidth="1"/>
    <col min="10416" max="10416" width="12" style="2" customWidth="1"/>
    <col min="10417" max="10668" width="9.140625" style="2"/>
    <col min="10669" max="10669" width="60" style="2" customWidth="1"/>
    <col min="10670" max="10670" width="17.28515625" style="2" customWidth="1"/>
    <col min="10671" max="10671" width="13.28515625" style="2" customWidth="1"/>
    <col min="10672" max="10672" width="12" style="2" customWidth="1"/>
    <col min="10673" max="10924" width="9.140625" style="2"/>
    <col min="10925" max="10925" width="60" style="2" customWidth="1"/>
    <col min="10926" max="10926" width="17.28515625" style="2" customWidth="1"/>
    <col min="10927" max="10927" width="13.28515625" style="2" customWidth="1"/>
    <col min="10928" max="10928" width="12" style="2" customWidth="1"/>
    <col min="10929" max="11180" width="9.140625" style="2"/>
    <col min="11181" max="11181" width="60" style="2" customWidth="1"/>
    <col min="11182" max="11182" width="17.28515625" style="2" customWidth="1"/>
    <col min="11183" max="11183" width="13.28515625" style="2" customWidth="1"/>
    <col min="11184" max="11184" width="12" style="2" customWidth="1"/>
    <col min="11185" max="11436" width="9.140625" style="2"/>
    <col min="11437" max="11437" width="60" style="2" customWidth="1"/>
    <col min="11438" max="11438" width="17.28515625" style="2" customWidth="1"/>
    <col min="11439" max="11439" width="13.28515625" style="2" customWidth="1"/>
    <col min="11440" max="11440" width="12" style="2" customWidth="1"/>
    <col min="11441" max="11692" width="9.140625" style="2"/>
    <col min="11693" max="11693" width="60" style="2" customWidth="1"/>
    <col min="11694" max="11694" width="17.28515625" style="2" customWidth="1"/>
    <col min="11695" max="11695" width="13.28515625" style="2" customWidth="1"/>
    <col min="11696" max="11696" width="12" style="2" customWidth="1"/>
    <col min="11697" max="11948" width="9.140625" style="2"/>
    <col min="11949" max="11949" width="60" style="2" customWidth="1"/>
    <col min="11950" max="11950" width="17.28515625" style="2" customWidth="1"/>
    <col min="11951" max="11951" width="13.28515625" style="2" customWidth="1"/>
    <col min="11952" max="11952" width="12" style="2" customWidth="1"/>
    <col min="11953" max="12204" width="9.140625" style="2"/>
    <col min="12205" max="12205" width="60" style="2" customWidth="1"/>
    <col min="12206" max="12206" width="17.28515625" style="2" customWidth="1"/>
    <col min="12207" max="12207" width="13.28515625" style="2" customWidth="1"/>
    <col min="12208" max="12208" width="12" style="2" customWidth="1"/>
    <col min="12209" max="12460" width="9.140625" style="2"/>
    <col min="12461" max="12461" width="60" style="2" customWidth="1"/>
    <col min="12462" max="12462" width="17.28515625" style="2" customWidth="1"/>
    <col min="12463" max="12463" width="13.28515625" style="2" customWidth="1"/>
    <col min="12464" max="12464" width="12" style="2" customWidth="1"/>
    <col min="12465" max="12716" width="9.140625" style="2"/>
    <col min="12717" max="12717" width="60" style="2" customWidth="1"/>
    <col min="12718" max="12718" width="17.28515625" style="2" customWidth="1"/>
    <col min="12719" max="12719" width="13.28515625" style="2" customWidth="1"/>
    <col min="12720" max="12720" width="12" style="2" customWidth="1"/>
    <col min="12721" max="12972" width="9.140625" style="2"/>
    <col min="12973" max="12973" width="60" style="2" customWidth="1"/>
    <col min="12974" max="12974" width="17.28515625" style="2" customWidth="1"/>
    <col min="12975" max="12975" width="13.28515625" style="2" customWidth="1"/>
    <col min="12976" max="12976" width="12" style="2" customWidth="1"/>
    <col min="12977" max="13228" width="9.140625" style="2"/>
    <col min="13229" max="13229" width="60" style="2" customWidth="1"/>
    <col min="13230" max="13230" width="17.28515625" style="2" customWidth="1"/>
    <col min="13231" max="13231" width="13.28515625" style="2" customWidth="1"/>
    <col min="13232" max="13232" width="12" style="2" customWidth="1"/>
    <col min="13233" max="13484" width="9.140625" style="2"/>
    <col min="13485" max="13485" width="60" style="2" customWidth="1"/>
    <col min="13486" max="13486" width="17.28515625" style="2" customWidth="1"/>
    <col min="13487" max="13487" width="13.28515625" style="2" customWidth="1"/>
    <col min="13488" max="13488" width="12" style="2" customWidth="1"/>
    <col min="13489" max="13740" width="9.140625" style="2"/>
    <col min="13741" max="13741" width="60" style="2" customWidth="1"/>
    <col min="13742" max="13742" width="17.28515625" style="2" customWidth="1"/>
    <col min="13743" max="13743" width="13.28515625" style="2" customWidth="1"/>
    <col min="13744" max="13744" width="12" style="2" customWidth="1"/>
    <col min="13745" max="13996" width="9.140625" style="2"/>
    <col min="13997" max="13997" width="60" style="2" customWidth="1"/>
    <col min="13998" max="13998" width="17.28515625" style="2" customWidth="1"/>
    <col min="13999" max="13999" width="13.28515625" style="2" customWidth="1"/>
    <col min="14000" max="14000" width="12" style="2" customWidth="1"/>
    <col min="14001" max="14252" width="9.140625" style="2"/>
    <col min="14253" max="14253" width="60" style="2" customWidth="1"/>
    <col min="14254" max="14254" width="17.28515625" style="2" customWidth="1"/>
    <col min="14255" max="14255" width="13.28515625" style="2" customWidth="1"/>
    <col min="14256" max="14256" width="12" style="2" customWidth="1"/>
    <col min="14257" max="14508" width="9.140625" style="2"/>
    <col min="14509" max="14509" width="60" style="2" customWidth="1"/>
    <col min="14510" max="14510" width="17.28515625" style="2" customWidth="1"/>
    <col min="14511" max="14511" width="13.28515625" style="2" customWidth="1"/>
    <col min="14512" max="14512" width="12" style="2" customWidth="1"/>
    <col min="14513" max="14764" width="9.140625" style="2"/>
    <col min="14765" max="14765" width="60" style="2" customWidth="1"/>
    <col min="14766" max="14766" width="17.28515625" style="2" customWidth="1"/>
    <col min="14767" max="14767" width="13.28515625" style="2" customWidth="1"/>
    <col min="14768" max="14768" width="12" style="2" customWidth="1"/>
    <col min="14769" max="15020" width="9.140625" style="2"/>
    <col min="15021" max="15021" width="60" style="2" customWidth="1"/>
    <col min="15022" max="15022" width="17.28515625" style="2" customWidth="1"/>
    <col min="15023" max="15023" width="13.28515625" style="2" customWidth="1"/>
    <col min="15024" max="15024" width="12" style="2" customWidth="1"/>
    <col min="15025" max="15276" width="9.140625" style="2"/>
    <col min="15277" max="15277" width="60" style="2" customWidth="1"/>
    <col min="15278" max="15278" width="17.28515625" style="2" customWidth="1"/>
    <col min="15279" max="15279" width="13.28515625" style="2" customWidth="1"/>
    <col min="15280" max="15280" width="12" style="2" customWidth="1"/>
    <col min="15281" max="15532" width="9.140625" style="2"/>
    <col min="15533" max="15533" width="60" style="2" customWidth="1"/>
    <col min="15534" max="15534" width="17.28515625" style="2" customWidth="1"/>
    <col min="15535" max="15535" width="13.28515625" style="2" customWidth="1"/>
    <col min="15536" max="15536" width="12" style="2" customWidth="1"/>
    <col min="15537" max="15788" width="9.140625" style="2"/>
    <col min="15789" max="15789" width="60" style="2" customWidth="1"/>
    <col min="15790" max="15790" width="17.28515625" style="2" customWidth="1"/>
    <col min="15791" max="15791" width="13.28515625" style="2" customWidth="1"/>
    <col min="15792" max="15792" width="12" style="2" customWidth="1"/>
    <col min="15793" max="16044" width="9.140625" style="2"/>
    <col min="16045" max="16045" width="60" style="2" customWidth="1"/>
    <col min="16046" max="16046" width="17.28515625" style="2" customWidth="1"/>
    <col min="16047" max="16047" width="13.28515625" style="2" customWidth="1"/>
    <col min="16048" max="16048" width="12" style="2" customWidth="1"/>
    <col min="16049" max="16384" width="9.140625" style="2"/>
  </cols>
  <sheetData>
    <row r="1" spans="1:3" customFormat="1" ht="16.5" customHeight="1" x14ac:dyDescent="0.25">
      <c r="A1" s="24"/>
      <c r="B1" s="117" t="s">
        <v>74</v>
      </c>
      <c r="C1" s="117"/>
    </row>
    <row r="2" spans="1:3" customFormat="1" ht="14.25" customHeight="1" x14ac:dyDescent="0.25">
      <c r="A2" s="24"/>
      <c r="B2" s="117" t="s">
        <v>206</v>
      </c>
      <c r="C2" s="117"/>
    </row>
    <row r="3" spans="1:3" customFormat="1" ht="15.75" x14ac:dyDescent="0.25">
      <c r="A3" s="25"/>
      <c r="B3" s="117" t="s">
        <v>75</v>
      </c>
      <c r="C3" s="117"/>
    </row>
    <row r="4" spans="1:3" ht="12.75" customHeight="1" x14ac:dyDescent="0.25">
      <c r="A4" s="26"/>
      <c r="B4" s="27"/>
      <c r="C4" s="27"/>
    </row>
    <row r="5" spans="1:3" ht="15.75" x14ac:dyDescent="0.25">
      <c r="A5" s="28"/>
      <c r="B5" s="29" t="s">
        <v>157</v>
      </c>
      <c r="C5" s="30"/>
    </row>
    <row r="6" spans="1:3" ht="11.25" customHeight="1" x14ac:dyDescent="0.25">
      <c r="A6" s="26"/>
      <c r="B6" s="29"/>
      <c r="C6" s="31"/>
    </row>
    <row r="7" spans="1:3" ht="15.75" x14ac:dyDescent="0.25">
      <c r="A7" s="26"/>
      <c r="B7" s="32" t="s">
        <v>4</v>
      </c>
      <c r="C7" s="115" t="s">
        <v>205</v>
      </c>
    </row>
    <row r="8" spans="1:3" ht="42.75" customHeight="1" x14ac:dyDescent="0.2">
      <c r="A8" s="76" t="s">
        <v>0</v>
      </c>
      <c r="B8" s="76" t="s">
        <v>5</v>
      </c>
      <c r="C8" s="76" t="s">
        <v>72</v>
      </c>
    </row>
    <row r="9" spans="1:3" s="10" customFormat="1" ht="15.75" x14ac:dyDescent="0.25">
      <c r="A9" s="108">
        <v>1</v>
      </c>
      <c r="B9" s="108">
        <v>2</v>
      </c>
      <c r="C9" s="108">
        <v>3</v>
      </c>
    </row>
    <row r="10" spans="1:3" ht="15.75" customHeight="1" x14ac:dyDescent="0.25">
      <c r="A10" s="13">
        <v>1</v>
      </c>
      <c r="B10" s="11" t="s">
        <v>131</v>
      </c>
      <c r="C10" s="16">
        <f>SUM(C11:C15)</f>
        <v>106537</v>
      </c>
    </row>
    <row r="11" spans="1:3" ht="15" customHeight="1" x14ac:dyDescent="0.25">
      <c r="A11" s="13">
        <v>2</v>
      </c>
      <c r="B11" s="12" t="s">
        <v>6</v>
      </c>
      <c r="C11" s="17">
        <v>97137</v>
      </c>
    </row>
    <row r="12" spans="1:3" ht="15" customHeight="1" x14ac:dyDescent="0.25">
      <c r="A12" s="13">
        <v>3</v>
      </c>
      <c r="B12" s="12" t="s">
        <v>7</v>
      </c>
      <c r="C12" s="17">
        <v>450</v>
      </c>
    </row>
    <row r="13" spans="1:3" ht="15" customHeight="1" x14ac:dyDescent="0.25">
      <c r="A13" s="13">
        <v>4</v>
      </c>
      <c r="B13" s="12" t="s">
        <v>8</v>
      </c>
      <c r="C13" s="17">
        <v>90</v>
      </c>
    </row>
    <row r="14" spans="1:3" ht="15" customHeight="1" x14ac:dyDescent="0.25">
      <c r="A14" s="13">
        <v>5</v>
      </c>
      <c r="B14" s="12" t="s">
        <v>9</v>
      </c>
      <c r="C14" s="17">
        <v>8410</v>
      </c>
    </row>
    <row r="15" spans="1:3" ht="15" customHeight="1" x14ac:dyDescent="0.25">
      <c r="A15" s="13">
        <v>6</v>
      </c>
      <c r="B15" s="12" t="s">
        <v>10</v>
      </c>
      <c r="C15" s="17">
        <v>450</v>
      </c>
    </row>
    <row r="16" spans="1:3" ht="15.75" x14ac:dyDescent="0.25">
      <c r="A16" s="13">
        <v>7</v>
      </c>
      <c r="B16" s="11" t="s">
        <v>208</v>
      </c>
      <c r="C16" s="16">
        <f>+C17+C18+C50</f>
        <v>73505.5</v>
      </c>
    </row>
    <row r="17" spans="1:3" ht="31.5" x14ac:dyDescent="0.25">
      <c r="A17" s="13">
        <v>8</v>
      </c>
      <c r="B17" s="11" t="s">
        <v>115</v>
      </c>
      <c r="C17" s="16">
        <f>315.8+12604.7+13.4+3</f>
        <v>12936.9</v>
      </c>
    </row>
    <row r="18" spans="1:3" ht="15.75" customHeight="1" x14ac:dyDescent="0.25">
      <c r="A18" s="13">
        <v>9</v>
      </c>
      <c r="B18" s="11" t="s">
        <v>204</v>
      </c>
      <c r="C18" s="16">
        <f>+C19+C42+C43+C46+C47</f>
        <v>60193</v>
      </c>
    </row>
    <row r="19" spans="1:3" ht="33.75" customHeight="1" x14ac:dyDescent="0.25">
      <c r="A19" s="13">
        <v>10</v>
      </c>
      <c r="B19" s="12" t="s">
        <v>198</v>
      </c>
      <c r="C19" s="72">
        <f>SUM(C20:C41)</f>
        <v>7998.1</v>
      </c>
    </row>
    <row r="20" spans="1:3" ht="15.75" x14ac:dyDescent="0.25">
      <c r="A20" s="13">
        <v>11</v>
      </c>
      <c r="B20" s="7" t="s">
        <v>13</v>
      </c>
      <c r="C20" s="17">
        <v>0.9</v>
      </c>
    </row>
    <row r="21" spans="1:3" ht="15.75" customHeight="1" x14ac:dyDescent="0.25">
      <c r="A21" s="13">
        <v>12</v>
      </c>
      <c r="B21" s="7" t="s">
        <v>14</v>
      </c>
      <c r="C21" s="17">
        <v>23</v>
      </c>
    </row>
    <row r="22" spans="1:3" ht="15.75" customHeight="1" x14ac:dyDescent="0.25">
      <c r="A22" s="13">
        <v>13</v>
      </c>
      <c r="B22" s="7" t="s">
        <v>17</v>
      </c>
      <c r="C22" s="17">
        <v>66.400000000000006</v>
      </c>
    </row>
    <row r="23" spans="1:3" ht="32.25" customHeight="1" x14ac:dyDescent="0.25">
      <c r="A23" s="13">
        <v>14</v>
      </c>
      <c r="B23" s="7" t="s">
        <v>78</v>
      </c>
      <c r="C23" s="17">
        <v>23</v>
      </c>
    </row>
    <row r="24" spans="1:3" ht="15.75" customHeight="1" x14ac:dyDescent="0.25">
      <c r="A24" s="13">
        <v>15</v>
      </c>
      <c r="B24" s="7" t="s">
        <v>15</v>
      </c>
      <c r="C24" s="17">
        <v>15.2</v>
      </c>
    </row>
    <row r="25" spans="1:3" ht="15.75" customHeight="1" x14ac:dyDescent="0.25">
      <c r="A25" s="13">
        <v>16</v>
      </c>
      <c r="B25" s="7" t="s">
        <v>82</v>
      </c>
      <c r="C25" s="17">
        <v>75.2</v>
      </c>
    </row>
    <row r="26" spans="1:3" ht="15.75" customHeight="1" x14ac:dyDescent="0.25">
      <c r="A26" s="13">
        <v>17</v>
      </c>
      <c r="B26" s="7" t="s">
        <v>107</v>
      </c>
      <c r="C26" s="17">
        <v>34.5</v>
      </c>
    </row>
    <row r="27" spans="1:3" ht="15.75" customHeight="1" x14ac:dyDescent="0.25">
      <c r="A27" s="13">
        <v>18</v>
      </c>
      <c r="B27" s="7" t="s">
        <v>16</v>
      </c>
      <c r="C27" s="17">
        <v>85.6</v>
      </c>
    </row>
    <row r="28" spans="1:3" ht="34.5" customHeight="1" x14ac:dyDescent="0.25">
      <c r="A28" s="13">
        <v>19</v>
      </c>
      <c r="B28" s="7" t="s">
        <v>18</v>
      </c>
      <c r="C28" s="17">
        <v>2.6</v>
      </c>
    </row>
    <row r="29" spans="1:3" ht="34.5" customHeight="1" x14ac:dyDescent="0.25">
      <c r="A29" s="13">
        <v>20</v>
      </c>
      <c r="B29" s="7" t="s">
        <v>158</v>
      </c>
      <c r="C29" s="17">
        <v>0.3</v>
      </c>
    </row>
    <row r="30" spans="1:3" ht="15.75" customHeight="1" x14ac:dyDescent="0.25">
      <c r="A30" s="13">
        <v>21</v>
      </c>
      <c r="B30" s="7" t="s">
        <v>83</v>
      </c>
      <c r="C30" s="17">
        <v>5.4</v>
      </c>
    </row>
    <row r="31" spans="1:3" ht="19.5" customHeight="1" x14ac:dyDescent="0.25">
      <c r="A31" s="13">
        <v>22</v>
      </c>
      <c r="B31" s="12" t="s">
        <v>40</v>
      </c>
      <c r="C31" s="17">
        <v>19.7</v>
      </c>
    </row>
    <row r="32" spans="1:3" ht="31.5" x14ac:dyDescent="0.25">
      <c r="A32" s="13">
        <v>23</v>
      </c>
      <c r="B32" s="7" t="s">
        <v>106</v>
      </c>
      <c r="C32" s="17">
        <v>270.89999999999998</v>
      </c>
    </row>
    <row r="33" spans="1:3" ht="15.75" customHeight="1" x14ac:dyDescent="0.25">
      <c r="A33" s="13">
        <v>24</v>
      </c>
      <c r="B33" s="7" t="s">
        <v>19</v>
      </c>
      <c r="C33" s="17">
        <v>4506.3</v>
      </c>
    </row>
    <row r="34" spans="1:3" ht="15.75" x14ac:dyDescent="0.25">
      <c r="A34" s="13">
        <v>25</v>
      </c>
      <c r="B34" s="7" t="s">
        <v>20</v>
      </c>
      <c r="C34" s="17">
        <v>866.9</v>
      </c>
    </row>
    <row r="35" spans="1:3" ht="15.75" customHeight="1" x14ac:dyDescent="0.25">
      <c r="A35" s="13">
        <v>26</v>
      </c>
      <c r="B35" s="7" t="s">
        <v>21</v>
      </c>
      <c r="C35" s="17">
        <v>815.9</v>
      </c>
    </row>
    <row r="36" spans="1:3" ht="15.75" x14ac:dyDescent="0.25">
      <c r="A36" s="13">
        <v>27</v>
      </c>
      <c r="B36" s="7" t="s">
        <v>108</v>
      </c>
      <c r="C36" s="17">
        <v>62.8</v>
      </c>
    </row>
    <row r="37" spans="1:3" ht="32.25" customHeight="1" x14ac:dyDescent="0.25">
      <c r="A37" s="13">
        <v>28</v>
      </c>
      <c r="B37" s="7" t="s">
        <v>113</v>
      </c>
      <c r="C37" s="17">
        <v>796.1</v>
      </c>
    </row>
    <row r="38" spans="1:3" ht="30" customHeight="1" x14ac:dyDescent="0.25">
      <c r="A38" s="13">
        <v>29</v>
      </c>
      <c r="B38" s="7" t="s">
        <v>112</v>
      </c>
      <c r="C38" s="17">
        <v>207.1</v>
      </c>
    </row>
    <row r="39" spans="1:3" ht="15.75" x14ac:dyDescent="0.25">
      <c r="A39" s="13">
        <v>30</v>
      </c>
      <c r="B39" s="7" t="s">
        <v>137</v>
      </c>
      <c r="C39" s="17">
        <v>69.8</v>
      </c>
    </row>
    <row r="40" spans="1:3" ht="18" customHeight="1" x14ac:dyDescent="0.25">
      <c r="A40" s="13">
        <v>31</v>
      </c>
      <c r="B40" s="7" t="s">
        <v>97</v>
      </c>
      <c r="C40" s="17">
        <v>4.5</v>
      </c>
    </row>
    <row r="41" spans="1:3" ht="15" customHeight="1" x14ac:dyDescent="0.25">
      <c r="A41" s="13">
        <v>32</v>
      </c>
      <c r="B41" s="7" t="s">
        <v>134</v>
      </c>
      <c r="C41" s="17">
        <v>46</v>
      </c>
    </row>
    <row r="42" spans="1:3" ht="15" customHeight="1" x14ac:dyDescent="0.25">
      <c r="A42" s="13">
        <v>33</v>
      </c>
      <c r="B42" s="12" t="s">
        <v>132</v>
      </c>
      <c r="C42" s="72">
        <v>44458.5</v>
      </c>
    </row>
    <row r="43" spans="1:3" ht="16.5" customHeight="1" x14ac:dyDescent="0.25">
      <c r="A43" s="13">
        <v>34</v>
      </c>
      <c r="B43" s="12" t="s">
        <v>199</v>
      </c>
      <c r="C43" s="17">
        <f>SUM(C44:C45)</f>
        <v>1184.5</v>
      </c>
    </row>
    <row r="44" spans="1:3" ht="14.25" customHeight="1" x14ac:dyDescent="0.25">
      <c r="A44" s="13">
        <v>35</v>
      </c>
      <c r="B44" s="12" t="s">
        <v>133</v>
      </c>
      <c r="C44" s="17">
        <f>523.2+587.3</f>
        <v>1110.5</v>
      </c>
    </row>
    <row r="45" spans="1:3" ht="15.75" x14ac:dyDescent="0.25">
      <c r="A45" s="13">
        <v>36</v>
      </c>
      <c r="B45" s="12" t="s">
        <v>22</v>
      </c>
      <c r="C45" s="17">
        <v>74</v>
      </c>
    </row>
    <row r="46" spans="1:3" ht="31.5" x14ac:dyDescent="0.25">
      <c r="A46" s="13">
        <v>37</v>
      </c>
      <c r="B46" s="12" t="s">
        <v>23</v>
      </c>
      <c r="C46" s="72">
        <v>0.9</v>
      </c>
    </row>
    <row r="47" spans="1:3" ht="29.25" customHeight="1" x14ac:dyDescent="0.25">
      <c r="A47" s="13">
        <v>38</v>
      </c>
      <c r="B47" s="71" t="s">
        <v>210</v>
      </c>
      <c r="C47" s="17">
        <f>+C48+C49</f>
        <v>6551</v>
      </c>
    </row>
    <row r="48" spans="1:3" ht="29.25" customHeight="1" x14ac:dyDescent="0.25">
      <c r="A48" s="13">
        <v>39</v>
      </c>
      <c r="B48" s="71" t="s">
        <v>189</v>
      </c>
      <c r="C48" s="17">
        <v>1551</v>
      </c>
    </row>
    <row r="49" spans="1:3" ht="29.25" customHeight="1" x14ac:dyDescent="0.25">
      <c r="A49" s="13">
        <v>40</v>
      </c>
      <c r="B49" s="71" t="s">
        <v>190</v>
      </c>
      <c r="C49" s="17">
        <v>5000</v>
      </c>
    </row>
    <row r="50" spans="1:3" ht="17.25" customHeight="1" x14ac:dyDescent="0.25">
      <c r="A50" s="13">
        <v>41</v>
      </c>
      <c r="B50" s="107" t="s">
        <v>200</v>
      </c>
      <c r="C50" s="18">
        <f>+C51+C52</f>
        <v>375.6</v>
      </c>
    </row>
    <row r="51" spans="1:3" ht="48" customHeight="1" x14ac:dyDescent="0.25">
      <c r="A51" s="13">
        <v>42</v>
      </c>
      <c r="B51" s="12" t="s">
        <v>209</v>
      </c>
      <c r="C51" s="17">
        <v>120</v>
      </c>
    </row>
    <row r="52" spans="1:3" ht="15.75" x14ac:dyDescent="0.25">
      <c r="A52" s="13">
        <v>43</v>
      </c>
      <c r="B52" s="71" t="s">
        <v>150</v>
      </c>
      <c r="C52" s="17">
        <v>255.6</v>
      </c>
    </row>
    <row r="53" spans="1:3" ht="15.75" x14ac:dyDescent="0.25">
      <c r="A53" s="13">
        <v>44</v>
      </c>
      <c r="B53" s="11" t="s">
        <v>201</v>
      </c>
      <c r="C53" s="18">
        <f>SUM(C54:C63)</f>
        <v>19368.7</v>
      </c>
    </row>
    <row r="54" spans="1:3" ht="15.75" x14ac:dyDescent="0.25">
      <c r="A54" s="13">
        <v>45</v>
      </c>
      <c r="B54" s="12" t="s">
        <v>24</v>
      </c>
      <c r="C54" s="17">
        <v>932</v>
      </c>
    </row>
    <row r="55" spans="1:3" ht="15" customHeight="1" x14ac:dyDescent="0.25">
      <c r="A55" s="13">
        <v>46</v>
      </c>
      <c r="B55" s="12" t="s">
        <v>84</v>
      </c>
      <c r="C55" s="17">
        <v>2070</v>
      </c>
    </row>
    <row r="56" spans="1:3" ht="15.75" customHeight="1" x14ac:dyDescent="0.25">
      <c r="A56" s="13">
        <v>47</v>
      </c>
      <c r="B56" s="12" t="s">
        <v>25</v>
      </c>
      <c r="C56" s="17">
        <v>120</v>
      </c>
    </row>
    <row r="57" spans="1:3" ht="15.75" x14ac:dyDescent="0.25">
      <c r="A57" s="13">
        <v>48</v>
      </c>
      <c r="B57" s="12" t="s">
        <v>26</v>
      </c>
      <c r="C57" s="17">
        <v>1450.1</v>
      </c>
    </row>
    <row r="58" spans="1:3" ht="15.75" x14ac:dyDescent="0.25">
      <c r="A58" s="13">
        <v>49</v>
      </c>
      <c r="B58" s="12" t="s">
        <v>103</v>
      </c>
      <c r="C58" s="17">
        <f>339+1021.3</f>
        <v>1360.3</v>
      </c>
    </row>
    <row r="59" spans="1:3" ht="15.75" x14ac:dyDescent="0.25">
      <c r="A59" s="13">
        <v>50</v>
      </c>
      <c r="B59" s="12" t="s">
        <v>27</v>
      </c>
      <c r="C59" s="17">
        <v>5303.9</v>
      </c>
    </row>
    <row r="60" spans="1:3" ht="15" customHeight="1" x14ac:dyDescent="0.25">
      <c r="A60" s="13">
        <v>51</v>
      </c>
      <c r="B60" s="12" t="s">
        <v>11</v>
      </c>
      <c r="C60" s="17">
        <v>117</v>
      </c>
    </row>
    <row r="61" spans="1:3" ht="15.75" x14ac:dyDescent="0.25">
      <c r="A61" s="13">
        <v>52</v>
      </c>
      <c r="B61" s="12" t="s">
        <v>12</v>
      </c>
      <c r="C61" s="17">
        <v>7348.4</v>
      </c>
    </row>
    <row r="62" spans="1:3" ht="15.75" x14ac:dyDescent="0.25">
      <c r="A62" s="13">
        <v>53</v>
      </c>
      <c r="B62" s="12" t="s">
        <v>136</v>
      </c>
      <c r="C62" s="17">
        <v>400</v>
      </c>
    </row>
    <row r="63" spans="1:3" ht="15.75" x14ac:dyDescent="0.25">
      <c r="A63" s="13">
        <v>54</v>
      </c>
      <c r="B63" s="12" t="s">
        <v>95</v>
      </c>
      <c r="C63" s="17">
        <f>247+20</f>
        <v>267</v>
      </c>
    </row>
    <row r="64" spans="1:3" ht="31.5" x14ac:dyDescent="0.25">
      <c r="A64" s="13">
        <v>55</v>
      </c>
      <c r="B64" s="11" t="s">
        <v>202</v>
      </c>
      <c r="C64" s="58">
        <f>+C65</f>
        <v>1408</v>
      </c>
    </row>
    <row r="65" spans="1:3" ht="15.75" x14ac:dyDescent="0.25">
      <c r="A65" s="13">
        <v>56</v>
      </c>
      <c r="B65" s="11" t="s">
        <v>203</v>
      </c>
      <c r="C65" s="58">
        <f>+C66+C67</f>
        <v>1408</v>
      </c>
    </row>
    <row r="66" spans="1:3" ht="15.75" x14ac:dyDescent="0.25">
      <c r="A66" s="13">
        <v>57</v>
      </c>
      <c r="B66" s="12" t="s">
        <v>104</v>
      </c>
      <c r="C66" s="59">
        <v>958</v>
      </c>
    </row>
    <row r="67" spans="1:3" ht="15.75" x14ac:dyDescent="0.25">
      <c r="A67" s="13">
        <v>58</v>
      </c>
      <c r="B67" s="12" t="s">
        <v>105</v>
      </c>
      <c r="C67" s="59">
        <v>450</v>
      </c>
    </row>
    <row r="68" spans="1:3" ht="15.75" x14ac:dyDescent="0.25">
      <c r="A68" s="13">
        <v>59</v>
      </c>
      <c r="B68" s="11" t="s">
        <v>211</v>
      </c>
      <c r="C68" s="58">
        <f>+C64+C53+C16+C10</f>
        <v>200819.20000000001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showZeros="0" zoomScaleNormal="100" workbookViewId="0">
      <pane xSplit="2" ySplit="5" topLeftCell="C108" activePane="bottomRight" state="frozen"/>
      <selection pane="topRight" activeCell="D1" sqref="D1"/>
      <selection pane="bottomLeft" activeCell="A7" sqref="A7"/>
      <selection pane="bottomRight" activeCell="E130" sqref="E130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9.5703125" style="2" customWidth="1"/>
    <col min="4" max="4" width="9.7109375" style="2" customWidth="1"/>
    <col min="5" max="6" width="10" style="2" customWidth="1"/>
    <col min="7" max="46" width="10.140625" style="2"/>
    <col min="47" max="47" width="6" style="2" customWidth="1"/>
    <col min="48" max="48" width="44" style="2" customWidth="1"/>
    <col min="49" max="49" width="10.7109375" style="2" customWidth="1"/>
    <col min="50" max="50" width="10.140625" style="2" customWidth="1"/>
    <col min="51" max="51" width="10.7109375" style="2" customWidth="1"/>
    <col min="52" max="52" width="11.85546875" style="2" customWidth="1"/>
    <col min="53" max="302" width="10.140625" style="2"/>
    <col min="303" max="303" width="6" style="2" customWidth="1"/>
    <col min="304" max="304" width="44" style="2" customWidth="1"/>
    <col min="305" max="305" width="10.7109375" style="2" customWidth="1"/>
    <col min="306" max="306" width="10.140625" style="2" customWidth="1"/>
    <col min="307" max="307" width="10.7109375" style="2" customWidth="1"/>
    <col min="308" max="308" width="11.85546875" style="2" customWidth="1"/>
    <col min="309" max="558" width="10.140625" style="2"/>
    <col min="559" max="559" width="6" style="2" customWidth="1"/>
    <col min="560" max="560" width="44" style="2" customWidth="1"/>
    <col min="561" max="561" width="10.7109375" style="2" customWidth="1"/>
    <col min="562" max="562" width="10.140625" style="2" customWidth="1"/>
    <col min="563" max="563" width="10.7109375" style="2" customWidth="1"/>
    <col min="564" max="564" width="11.85546875" style="2" customWidth="1"/>
    <col min="565" max="814" width="10.140625" style="2"/>
    <col min="815" max="815" width="6" style="2" customWidth="1"/>
    <col min="816" max="816" width="44" style="2" customWidth="1"/>
    <col min="817" max="817" width="10.7109375" style="2" customWidth="1"/>
    <col min="818" max="818" width="10.140625" style="2" customWidth="1"/>
    <col min="819" max="819" width="10.7109375" style="2" customWidth="1"/>
    <col min="820" max="820" width="11.85546875" style="2" customWidth="1"/>
    <col min="821" max="1070" width="10.140625" style="2"/>
    <col min="1071" max="1071" width="6" style="2" customWidth="1"/>
    <col min="1072" max="1072" width="44" style="2" customWidth="1"/>
    <col min="1073" max="1073" width="10.7109375" style="2" customWidth="1"/>
    <col min="1074" max="1074" width="10.140625" style="2" customWidth="1"/>
    <col min="1075" max="1075" width="10.7109375" style="2" customWidth="1"/>
    <col min="1076" max="1076" width="11.85546875" style="2" customWidth="1"/>
    <col min="1077" max="1326" width="10.140625" style="2"/>
    <col min="1327" max="1327" width="6" style="2" customWidth="1"/>
    <col min="1328" max="1328" width="44" style="2" customWidth="1"/>
    <col min="1329" max="1329" width="10.7109375" style="2" customWidth="1"/>
    <col min="1330" max="1330" width="10.140625" style="2" customWidth="1"/>
    <col min="1331" max="1331" width="10.7109375" style="2" customWidth="1"/>
    <col min="1332" max="1332" width="11.85546875" style="2" customWidth="1"/>
    <col min="1333" max="1582" width="10.140625" style="2"/>
    <col min="1583" max="1583" width="6" style="2" customWidth="1"/>
    <col min="1584" max="1584" width="44" style="2" customWidth="1"/>
    <col min="1585" max="1585" width="10.7109375" style="2" customWidth="1"/>
    <col min="1586" max="1586" width="10.140625" style="2" customWidth="1"/>
    <col min="1587" max="1587" width="10.7109375" style="2" customWidth="1"/>
    <col min="1588" max="1588" width="11.85546875" style="2" customWidth="1"/>
    <col min="1589" max="1838" width="10.140625" style="2"/>
    <col min="1839" max="1839" width="6" style="2" customWidth="1"/>
    <col min="1840" max="1840" width="44" style="2" customWidth="1"/>
    <col min="1841" max="1841" width="10.7109375" style="2" customWidth="1"/>
    <col min="1842" max="1842" width="10.140625" style="2" customWidth="1"/>
    <col min="1843" max="1843" width="10.7109375" style="2" customWidth="1"/>
    <col min="1844" max="1844" width="11.85546875" style="2" customWidth="1"/>
    <col min="1845" max="2094" width="10.140625" style="2"/>
    <col min="2095" max="2095" width="6" style="2" customWidth="1"/>
    <col min="2096" max="2096" width="44" style="2" customWidth="1"/>
    <col min="2097" max="2097" width="10.7109375" style="2" customWidth="1"/>
    <col min="2098" max="2098" width="10.140625" style="2" customWidth="1"/>
    <col min="2099" max="2099" width="10.7109375" style="2" customWidth="1"/>
    <col min="2100" max="2100" width="11.85546875" style="2" customWidth="1"/>
    <col min="2101" max="2350" width="10.140625" style="2"/>
    <col min="2351" max="2351" width="6" style="2" customWidth="1"/>
    <col min="2352" max="2352" width="44" style="2" customWidth="1"/>
    <col min="2353" max="2353" width="10.7109375" style="2" customWidth="1"/>
    <col min="2354" max="2354" width="10.140625" style="2" customWidth="1"/>
    <col min="2355" max="2355" width="10.7109375" style="2" customWidth="1"/>
    <col min="2356" max="2356" width="11.85546875" style="2" customWidth="1"/>
    <col min="2357" max="2606" width="10.140625" style="2"/>
    <col min="2607" max="2607" width="6" style="2" customWidth="1"/>
    <col min="2608" max="2608" width="44" style="2" customWidth="1"/>
    <col min="2609" max="2609" width="10.7109375" style="2" customWidth="1"/>
    <col min="2610" max="2610" width="10.140625" style="2" customWidth="1"/>
    <col min="2611" max="2611" width="10.7109375" style="2" customWidth="1"/>
    <col min="2612" max="2612" width="11.85546875" style="2" customWidth="1"/>
    <col min="2613" max="2862" width="10.140625" style="2"/>
    <col min="2863" max="2863" width="6" style="2" customWidth="1"/>
    <col min="2864" max="2864" width="44" style="2" customWidth="1"/>
    <col min="2865" max="2865" width="10.7109375" style="2" customWidth="1"/>
    <col min="2866" max="2866" width="10.140625" style="2" customWidth="1"/>
    <col min="2867" max="2867" width="10.7109375" style="2" customWidth="1"/>
    <col min="2868" max="2868" width="11.85546875" style="2" customWidth="1"/>
    <col min="2869" max="3118" width="10.140625" style="2"/>
    <col min="3119" max="3119" width="6" style="2" customWidth="1"/>
    <col min="3120" max="3120" width="44" style="2" customWidth="1"/>
    <col min="3121" max="3121" width="10.7109375" style="2" customWidth="1"/>
    <col min="3122" max="3122" width="10.140625" style="2" customWidth="1"/>
    <col min="3123" max="3123" width="10.7109375" style="2" customWidth="1"/>
    <col min="3124" max="3124" width="11.85546875" style="2" customWidth="1"/>
    <col min="3125" max="3374" width="10.140625" style="2"/>
    <col min="3375" max="3375" width="6" style="2" customWidth="1"/>
    <col min="3376" max="3376" width="44" style="2" customWidth="1"/>
    <col min="3377" max="3377" width="10.7109375" style="2" customWidth="1"/>
    <col min="3378" max="3378" width="10.140625" style="2" customWidth="1"/>
    <col min="3379" max="3379" width="10.7109375" style="2" customWidth="1"/>
    <col min="3380" max="3380" width="11.85546875" style="2" customWidth="1"/>
    <col min="3381" max="3630" width="10.140625" style="2"/>
    <col min="3631" max="3631" width="6" style="2" customWidth="1"/>
    <col min="3632" max="3632" width="44" style="2" customWidth="1"/>
    <col min="3633" max="3633" width="10.7109375" style="2" customWidth="1"/>
    <col min="3634" max="3634" width="10.140625" style="2" customWidth="1"/>
    <col min="3635" max="3635" width="10.7109375" style="2" customWidth="1"/>
    <col min="3636" max="3636" width="11.85546875" style="2" customWidth="1"/>
    <col min="3637" max="3886" width="10.140625" style="2"/>
    <col min="3887" max="3887" width="6" style="2" customWidth="1"/>
    <col min="3888" max="3888" width="44" style="2" customWidth="1"/>
    <col min="3889" max="3889" width="10.7109375" style="2" customWidth="1"/>
    <col min="3890" max="3890" width="10.140625" style="2" customWidth="1"/>
    <col min="3891" max="3891" width="10.7109375" style="2" customWidth="1"/>
    <col min="3892" max="3892" width="11.85546875" style="2" customWidth="1"/>
    <col min="3893" max="4142" width="10.140625" style="2"/>
    <col min="4143" max="4143" width="6" style="2" customWidth="1"/>
    <col min="4144" max="4144" width="44" style="2" customWidth="1"/>
    <col min="4145" max="4145" width="10.7109375" style="2" customWidth="1"/>
    <col min="4146" max="4146" width="10.140625" style="2" customWidth="1"/>
    <col min="4147" max="4147" width="10.7109375" style="2" customWidth="1"/>
    <col min="4148" max="4148" width="11.85546875" style="2" customWidth="1"/>
    <col min="4149" max="4398" width="10.140625" style="2"/>
    <col min="4399" max="4399" width="6" style="2" customWidth="1"/>
    <col min="4400" max="4400" width="44" style="2" customWidth="1"/>
    <col min="4401" max="4401" width="10.7109375" style="2" customWidth="1"/>
    <col min="4402" max="4402" width="10.140625" style="2" customWidth="1"/>
    <col min="4403" max="4403" width="10.7109375" style="2" customWidth="1"/>
    <col min="4404" max="4404" width="11.85546875" style="2" customWidth="1"/>
    <col min="4405" max="4654" width="10.140625" style="2"/>
    <col min="4655" max="4655" width="6" style="2" customWidth="1"/>
    <col min="4656" max="4656" width="44" style="2" customWidth="1"/>
    <col min="4657" max="4657" width="10.7109375" style="2" customWidth="1"/>
    <col min="4658" max="4658" width="10.140625" style="2" customWidth="1"/>
    <col min="4659" max="4659" width="10.7109375" style="2" customWidth="1"/>
    <col min="4660" max="4660" width="11.85546875" style="2" customWidth="1"/>
    <col min="4661" max="4910" width="10.140625" style="2"/>
    <col min="4911" max="4911" width="6" style="2" customWidth="1"/>
    <col min="4912" max="4912" width="44" style="2" customWidth="1"/>
    <col min="4913" max="4913" width="10.7109375" style="2" customWidth="1"/>
    <col min="4914" max="4914" width="10.140625" style="2" customWidth="1"/>
    <col min="4915" max="4915" width="10.7109375" style="2" customWidth="1"/>
    <col min="4916" max="4916" width="11.85546875" style="2" customWidth="1"/>
    <col min="4917" max="5166" width="10.140625" style="2"/>
    <col min="5167" max="5167" width="6" style="2" customWidth="1"/>
    <col min="5168" max="5168" width="44" style="2" customWidth="1"/>
    <col min="5169" max="5169" width="10.7109375" style="2" customWidth="1"/>
    <col min="5170" max="5170" width="10.140625" style="2" customWidth="1"/>
    <col min="5171" max="5171" width="10.7109375" style="2" customWidth="1"/>
    <col min="5172" max="5172" width="11.85546875" style="2" customWidth="1"/>
    <col min="5173" max="5422" width="10.140625" style="2"/>
    <col min="5423" max="5423" width="6" style="2" customWidth="1"/>
    <col min="5424" max="5424" width="44" style="2" customWidth="1"/>
    <col min="5425" max="5425" width="10.7109375" style="2" customWidth="1"/>
    <col min="5426" max="5426" width="10.140625" style="2" customWidth="1"/>
    <col min="5427" max="5427" width="10.7109375" style="2" customWidth="1"/>
    <col min="5428" max="5428" width="11.85546875" style="2" customWidth="1"/>
    <col min="5429" max="5678" width="10.140625" style="2"/>
    <col min="5679" max="5679" width="6" style="2" customWidth="1"/>
    <col min="5680" max="5680" width="44" style="2" customWidth="1"/>
    <col min="5681" max="5681" width="10.7109375" style="2" customWidth="1"/>
    <col min="5682" max="5682" width="10.140625" style="2" customWidth="1"/>
    <col min="5683" max="5683" width="10.7109375" style="2" customWidth="1"/>
    <col min="5684" max="5684" width="11.85546875" style="2" customWidth="1"/>
    <col min="5685" max="5934" width="10.140625" style="2"/>
    <col min="5935" max="5935" width="6" style="2" customWidth="1"/>
    <col min="5936" max="5936" width="44" style="2" customWidth="1"/>
    <col min="5937" max="5937" width="10.7109375" style="2" customWidth="1"/>
    <col min="5938" max="5938" width="10.140625" style="2" customWidth="1"/>
    <col min="5939" max="5939" width="10.7109375" style="2" customWidth="1"/>
    <col min="5940" max="5940" width="11.85546875" style="2" customWidth="1"/>
    <col min="5941" max="6190" width="10.140625" style="2"/>
    <col min="6191" max="6191" width="6" style="2" customWidth="1"/>
    <col min="6192" max="6192" width="44" style="2" customWidth="1"/>
    <col min="6193" max="6193" width="10.7109375" style="2" customWidth="1"/>
    <col min="6194" max="6194" width="10.140625" style="2" customWidth="1"/>
    <col min="6195" max="6195" width="10.7109375" style="2" customWidth="1"/>
    <col min="6196" max="6196" width="11.85546875" style="2" customWidth="1"/>
    <col min="6197" max="6446" width="10.140625" style="2"/>
    <col min="6447" max="6447" width="6" style="2" customWidth="1"/>
    <col min="6448" max="6448" width="44" style="2" customWidth="1"/>
    <col min="6449" max="6449" width="10.7109375" style="2" customWidth="1"/>
    <col min="6450" max="6450" width="10.140625" style="2" customWidth="1"/>
    <col min="6451" max="6451" width="10.7109375" style="2" customWidth="1"/>
    <col min="6452" max="6452" width="11.85546875" style="2" customWidth="1"/>
    <col min="6453" max="6702" width="10.140625" style="2"/>
    <col min="6703" max="6703" width="6" style="2" customWidth="1"/>
    <col min="6704" max="6704" width="44" style="2" customWidth="1"/>
    <col min="6705" max="6705" width="10.7109375" style="2" customWidth="1"/>
    <col min="6706" max="6706" width="10.140625" style="2" customWidth="1"/>
    <col min="6707" max="6707" width="10.7109375" style="2" customWidth="1"/>
    <col min="6708" max="6708" width="11.85546875" style="2" customWidth="1"/>
    <col min="6709" max="6958" width="10.140625" style="2"/>
    <col min="6959" max="6959" width="6" style="2" customWidth="1"/>
    <col min="6960" max="6960" width="44" style="2" customWidth="1"/>
    <col min="6961" max="6961" width="10.7109375" style="2" customWidth="1"/>
    <col min="6962" max="6962" width="10.140625" style="2" customWidth="1"/>
    <col min="6963" max="6963" width="10.7109375" style="2" customWidth="1"/>
    <col min="6964" max="6964" width="11.85546875" style="2" customWidth="1"/>
    <col min="6965" max="7214" width="10.140625" style="2"/>
    <col min="7215" max="7215" width="6" style="2" customWidth="1"/>
    <col min="7216" max="7216" width="44" style="2" customWidth="1"/>
    <col min="7217" max="7217" width="10.7109375" style="2" customWidth="1"/>
    <col min="7218" max="7218" width="10.140625" style="2" customWidth="1"/>
    <col min="7219" max="7219" width="10.7109375" style="2" customWidth="1"/>
    <col min="7220" max="7220" width="11.85546875" style="2" customWidth="1"/>
    <col min="7221" max="7470" width="10.140625" style="2"/>
    <col min="7471" max="7471" width="6" style="2" customWidth="1"/>
    <col min="7472" max="7472" width="44" style="2" customWidth="1"/>
    <col min="7473" max="7473" width="10.7109375" style="2" customWidth="1"/>
    <col min="7474" max="7474" width="10.140625" style="2" customWidth="1"/>
    <col min="7475" max="7475" width="10.7109375" style="2" customWidth="1"/>
    <col min="7476" max="7476" width="11.85546875" style="2" customWidth="1"/>
    <col min="7477" max="7726" width="10.140625" style="2"/>
    <col min="7727" max="7727" width="6" style="2" customWidth="1"/>
    <col min="7728" max="7728" width="44" style="2" customWidth="1"/>
    <col min="7729" max="7729" width="10.7109375" style="2" customWidth="1"/>
    <col min="7730" max="7730" width="10.140625" style="2" customWidth="1"/>
    <col min="7731" max="7731" width="10.7109375" style="2" customWidth="1"/>
    <col min="7732" max="7732" width="11.85546875" style="2" customWidth="1"/>
    <col min="7733" max="7982" width="10.140625" style="2"/>
    <col min="7983" max="7983" width="6" style="2" customWidth="1"/>
    <col min="7984" max="7984" width="44" style="2" customWidth="1"/>
    <col min="7985" max="7985" width="10.7109375" style="2" customWidth="1"/>
    <col min="7986" max="7986" width="10.140625" style="2" customWidth="1"/>
    <col min="7987" max="7987" width="10.7109375" style="2" customWidth="1"/>
    <col min="7988" max="7988" width="11.85546875" style="2" customWidth="1"/>
    <col min="7989" max="8238" width="10.140625" style="2"/>
    <col min="8239" max="8239" width="6" style="2" customWidth="1"/>
    <col min="8240" max="8240" width="44" style="2" customWidth="1"/>
    <col min="8241" max="8241" width="10.7109375" style="2" customWidth="1"/>
    <col min="8242" max="8242" width="10.140625" style="2" customWidth="1"/>
    <col min="8243" max="8243" width="10.7109375" style="2" customWidth="1"/>
    <col min="8244" max="8244" width="11.85546875" style="2" customWidth="1"/>
    <col min="8245" max="8494" width="10.140625" style="2"/>
    <col min="8495" max="8495" width="6" style="2" customWidth="1"/>
    <col min="8496" max="8496" width="44" style="2" customWidth="1"/>
    <col min="8497" max="8497" width="10.7109375" style="2" customWidth="1"/>
    <col min="8498" max="8498" width="10.140625" style="2" customWidth="1"/>
    <col min="8499" max="8499" width="10.7109375" style="2" customWidth="1"/>
    <col min="8500" max="8500" width="11.85546875" style="2" customWidth="1"/>
    <col min="8501" max="8750" width="10.140625" style="2"/>
    <col min="8751" max="8751" width="6" style="2" customWidth="1"/>
    <col min="8752" max="8752" width="44" style="2" customWidth="1"/>
    <col min="8753" max="8753" width="10.7109375" style="2" customWidth="1"/>
    <col min="8754" max="8754" width="10.140625" style="2" customWidth="1"/>
    <col min="8755" max="8755" width="10.7109375" style="2" customWidth="1"/>
    <col min="8756" max="8756" width="11.85546875" style="2" customWidth="1"/>
    <col min="8757" max="9006" width="10.140625" style="2"/>
    <col min="9007" max="9007" width="6" style="2" customWidth="1"/>
    <col min="9008" max="9008" width="44" style="2" customWidth="1"/>
    <col min="9009" max="9009" width="10.7109375" style="2" customWidth="1"/>
    <col min="9010" max="9010" width="10.140625" style="2" customWidth="1"/>
    <col min="9011" max="9011" width="10.7109375" style="2" customWidth="1"/>
    <col min="9012" max="9012" width="11.85546875" style="2" customWidth="1"/>
    <col min="9013" max="9262" width="10.140625" style="2"/>
    <col min="9263" max="9263" width="6" style="2" customWidth="1"/>
    <col min="9264" max="9264" width="44" style="2" customWidth="1"/>
    <col min="9265" max="9265" width="10.7109375" style="2" customWidth="1"/>
    <col min="9266" max="9266" width="10.140625" style="2" customWidth="1"/>
    <col min="9267" max="9267" width="10.7109375" style="2" customWidth="1"/>
    <col min="9268" max="9268" width="11.85546875" style="2" customWidth="1"/>
    <col min="9269" max="9518" width="10.140625" style="2"/>
    <col min="9519" max="9519" width="6" style="2" customWidth="1"/>
    <col min="9520" max="9520" width="44" style="2" customWidth="1"/>
    <col min="9521" max="9521" width="10.7109375" style="2" customWidth="1"/>
    <col min="9522" max="9522" width="10.140625" style="2" customWidth="1"/>
    <col min="9523" max="9523" width="10.7109375" style="2" customWidth="1"/>
    <col min="9524" max="9524" width="11.85546875" style="2" customWidth="1"/>
    <col min="9525" max="9774" width="10.140625" style="2"/>
    <col min="9775" max="9775" width="6" style="2" customWidth="1"/>
    <col min="9776" max="9776" width="44" style="2" customWidth="1"/>
    <col min="9777" max="9777" width="10.7109375" style="2" customWidth="1"/>
    <col min="9778" max="9778" width="10.140625" style="2" customWidth="1"/>
    <col min="9779" max="9779" width="10.7109375" style="2" customWidth="1"/>
    <col min="9780" max="9780" width="11.85546875" style="2" customWidth="1"/>
    <col min="9781" max="10030" width="10.140625" style="2"/>
    <col min="10031" max="10031" width="6" style="2" customWidth="1"/>
    <col min="10032" max="10032" width="44" style="2" customWidth="1"/>
    <col min="10033" max="10033" width="10.7109375" style="2" customWidth="1"/>
    <col min="10034" max="10034" width="10.140625" style="2" customWidth="1"/>
    <col min="10035" max="10035" width="10.7109375" style="2" customWidth="1"/>
    <col min="10036" max="10036" width="11.85546875" style="2" customWidth="1"/>
    <col min="10037" max="10286" width="10.140625" style="2"/>
    <col min="10287" max="10287" width="6" style="2" customWidth="1"/>
    <col min="10288" max="10288" width="44" style="2" customWidth="1"/>
    <col min="10289" max="10289" width="10.7109375" style="2" customWidth="1"/>
    <col min="10290" max="10290" width="10.140625" style="2" customWidth="1"/>
    <col min="10291" max="10291" width="10.7109375" style="2" customWidth="1"/>
    <col min="10292" max="10292" width="11.85546875" style="2" customWidth="1"/>
    <col min="10293" max="10542" width="10.140625" style="2"/>
    <col min="10543" max="10543" width="6" style="2" customWidth="1"/>
    <col min="10544" max="10544" width="44" style="2" customWidth="1"/>
    <col min="10545" max="10545" width="10.7109375" style="2" customWidth="1"/>
    <col min="10546" max="10546" width="10.140625" style="2" customWidth="1"/>
    <col min="10547" max="10547" width="10.7109375" style="2" customWidth="1"/>
    <col min="10548" max="10548" width="11.85546875" style="2" customWidth="1"/>
    <col min="10549" max="10798" width="10.140625" style="2"/>
    <col min="10799" max="10799" width="6" style="2" customWidth="1"/>
    <col min="10800" max="10800" width="44" style="2" customWidth="1"/>
    <col min="10801" max="10801" width="10.7109375" style="2" customWidth="1"/>
    <col min="10802" max="10802" width="10.140625" style="2" customWidth="1"/>
    <col min="10803" max="10803" width="10.7109375" style="2" customWidth="1"/>
    <col min="10804" max="10804" width="11.85546875" style="2" customWidth="1"/>
    <col min="10805" max="11054" width="10.140625" style="2"/>
    <col min="11055" max="11055" width="6" style="2" customWidth="1"/>
    <col min="11056" max="11056" width="44" style="2" customWidth="1"/>
    <col min="11057" max="11057" width="10.7109375" style="2" customWidth="1"/>
    <col min="11058" max="11058" width="10.140625" style="2" customWidth="1"/>
    <col min="11059" max="11059" width="10.7109375" style="2" customWidth="1"/>
    <col min="11060" max="11060" width="11.85546875" style="2" customWidth="1"/>
    <col min="11061" max="11310" width="10.140625" style="2"/>
    <col min="11311" max="11311" width="6" style="2" customWidth="1"/>
    <col min="11312" max="11312" width="44" style="2" customWidth="1"/>
    <col min="11313" max="11313" width="10.7109375" style="2" customWidth="1"/>
    <col min="11314" max="11314" width="10.140625" style="2" customWidth="1"/>
    <col min="11315" max="11315" width="10.7109375" style="2" customWidth="1"/>
    <col min="11316" max="11316" width="11.85546875" style="2" customWidth="1"/>
    <col min="11317" max="11566" width="10.140625" style="2"/>
    <col min="11567" max="11567" width="6" style="2" customWidth="1"/>
    <col min="11568" max="11568" width="44" style="2" customWidth="1"/>
    <col min="11569" max="11569" width="10.7109375" style="2" customWidth="1"/>
    <col min="11570" max="11570" width="10.140625" style="2" customWidth="1"/>
    <col min="11571" max="11571" width="10.7109375" style="2" customWidth="1"/>
    <col min="11572" max="11572" width="11.85546875" style="2" customWidth="1"/>
    <col min="11573" max="11822" width="10.140625" style="2"/>
    <col min="11823" max="11823" width="6" style="2" customWidth="1"/>
    <col min="11824" max="11824" width="44" style="2" customWidth="1"/>
    <col min="11825" max="11825" width="10.7109375" style="2" customWidth="1"/>
    <col min="11826" max="11826" width="10.140625" style="2" customWidth="1"/>
    <col min="11827" max="11827" width="10.7109375" style="2" customWidth="1"/>
    <col min="11828" max="11828" width="11.85546875" style="2" customWidth="1"/>
    <col min="11829" max="12078" width="10.140625" style="2"/>
    <col min="12079" max="12079" width="6" style="2" customWidth="1"/>
    <col min="12080" max="12080" width="44" style="2" customWidth="1"/>
    <col min="12081" max="12081" width="10.7109375" style="2" customWidth="1"/>
    <col min="12082" max="12082" width="10.140625" style="2" customWidth="1"/>
    <col min="12083" max="12083" width="10.7109375" style="2" customWidth="1"/>
    <col min="12084" max="12084" width="11.85546875" style="2" customWidth="1"/>
    <col min="12085" max="12334" width="10.140625" style="2"/>
    <col min="12335" max="12335" width="6" style="2" customWidth="1"/>
    <col min="12336" max="12336" width="44" style="2" customWidth="1"/>
    <col min="12337" max="12337" width="10.7109375" style="2" customWidth="1"/>
    <col min="12338" max="12338" width="10.140625" style="2" customWidth="1"/>
    <col min="12339" max="12339" width="10.7109375" style="2" customWidth="1"/>
    <col min="12340" max="12340" width="11.85546875" style="2" customWidth="1"/>
    <col min="12341" max="12590" width="10.140625" style="2"/>
    <col min="12591" max="12591" width="6" style="2" customWidth="1"/>
    <col min="12592" max="12592" width="44" style="2" customWidth="1"/>
    <col min="12593" max="12593" width="10.7109375" style="2" customWidth="1"/>
    <col min="12594" max="12594" width="10.140625" style="2" customWidth="1"/>
    <col min="12595" max="12595" width="10.7109375" style="2" customWidth="1"/>
    <col min="12596" max="12596" width="11.85546875" style="2" customWidth="1"/>
    <col min="12597" max="12846" width="10.140625" style="2"/>
    <col min="12847" max="12847" width="6" style="2" customWidth="1"/>
    <col min="12848" max="12848" width="44" style="2" customWidth="1"/>
    <col min="12849" max="12849" width="10.7109375" style="2" customWidth="1"/>
    <col min="12850" max="12850" width="10.140625" style="2" customWidth="1"/>
    <col min="12851" max="12851" width="10.7109375" style="2" customWidth="1"/>
    <col min="12852" max="12852" width="11.85546875" style="2" customWidth="1"/>
    <col min="12853" max="13102" width="10.140625" style="2"/>
    <col min="13103" max="13103" width="6" style="2" customWidth="1"/>
    <col min="13104" max="13104" width="44" style="2" customWidth="1"/>
    <col min="13105" max="13105" width="10.7109375" style="2" customWidth="1"/>
    <col min="13106" max="13106" width="10.140625" style="2" customWidth="1"/>
    <col min="13107" max="13107" width="10.7109375" style="2" customWidth="1"/>
    <col min="13108" max="13108" width="11.85546875" style="2" customWidth="1"/>
    <col min="13109" max="13358" width="10.140625" style="2"/>
    <col min="13359" max="13359" width="6" style="2" customWidth="1"/>
    <col min="13360" max="13360" width="44" style="2" customWidth="1"/>
    <col min="13361" max="13361" width="10.7109375" style="2" customWidth="1"/>
    <col min="13362" max="13362" width="10.140625" style="2" customWidth="1"/>
    <col min="13363" max="13363" width="10.7109375" style="2" customWidth="1"/>
    <col min="13364" max="13364" width="11.85546875" style="2" customWidth="1"/>
    <col min="13365" max="13614" width="10.140625" style="2"/>
    <col min="13615" max="13615" width="6" style="2" customWidth="1"/>
    <col min="13616" max="13616" width="44" style="2" customWidth="1"/>
    <col min="13617" max="13617" width="10.7109375" style="2" customWidth="1"/>
    <col min="13618" max="13618" width="10.140625" style="2" customWidth="1"/>
    <col min="13619" max="13619" width="10.7109375" style="2" customWidth="1"/>
    <col min="13620" max="13620" width="11.85546875" style="2" customWidth="1"/>
    <col min="13621" max="13870" width="10.140625" style="2"/>
    <col min="13871" max="13871" width="6" style="2" customWidth="1"/>
    <col min="13872" max="13872" width="44" style="2" customWidth="1"/>
    <col min="13873" max="13873" width="10.7109375" style="2" customWidth="1"/>
    <col min="13874" max="13874" width="10.140625" style="2" customWidth="1"/>
    <col min="13875" max="13875" width="10.7109375" style="2" customWidth="1"/>
    <col min="13876" max="13876" width="11.85546875" style="2" customWidth="1"/>
    <col min="13877" max="14126" width="10.140625" style="2"/>
    <col min="14127" max="14127" width="6" style="2" customWidth="1"/>
    <col min="14128" max="14128" width="44" style="2" customWidth="1"/>
    <col min="14129" max="14129" width="10.7109375" style="2" customWidth="1"/>
    <col min="14130" max="14130" width="10.140625" style="2" customWidth="1"/>
    <col min="14131" max="14131" width="10.7109375" style="2" customWidth="1"/>
    <col min="14132" max="14132" width="11.85546875" style="2" customWidth="1"/>
    <col min="14133" max="14382" width="10.140625" style="2"/>
    <col min="14383" max="14383" width="6" style="2" customWidth="1"/>
    <col min="14384" max="14384" width="44" style="2" customWidth="1"/>
    <col min="14385" max="14385" width="10.7109375" style="2" customWidth="1"/>
    <col min="14386" max="14386" width="10.140625" style="2" customWidth="1"/>
    <col min="14387" max="14387" width="10.7109375" style="2" customWidth="1"/>
    <col min="14388" max="14388" width="11.85546875" style="2" customWidth="1"/>
    <col min="14389" max="14638" width="10.140625" style="2"/>
    <col min="14639" max="14639" width="6" style="2" customWidth="1"/>
    <col min="14640" max="14640" width="44" style="2" customWidth="1"/>
    <col min="14641" max="14641" width="10.7109375" style="2" customWidth="1"/>
    <col min="14642" max="14642" width="10.140625" style="2" customWidth="1"/>
    <col min="14643" max="14643" width="10.7109375" style="2" customWidth="1"/>
    <col min="14644" max="14644" width="11.85546875" style="2" customWidth="1"/>
    <col min="14645" max="14894" width="10.140625" style="2"/>
    <col min="14895" max="14895" width="6" style="2" customWidth="1"/>
    <col min="14896" max="14896" width="44" style="2" customWidth="1"/>
    <col min="14897" max="14897" width="10.7109375" style="2" customWidth="1"/>
    <col min="14898" max="14898" width="10.140625" style="2" customWidth="1"/>
    <col min="14899" max="14899" width="10.7109375" style="2" customWidth="1"/>
    <col min="14900" max="14900" width="11.85546875" style="2" customWidth="1"/>
    <col min="14901" max="15150" width="10.140625" style="2"/>
    <col min="15151" max="15151" width="6" style="2" customWidth="1"/>
    <col min="15152" max="15152" width="44" style="2" customWidth="1"/>
    <col min="15153" max="15153" width="10.7109375" style="2" customWidth="1"/>
    <col min="15154" max="15154" width="10.140625" style="2" customWidth="1"/>
    <col min="15155" max="15155" width="10.7109375" style="2" customWidth="1"/>
    <col min="15156" max="15156" width="11.85546875" style="2" customWidth="1"/>
    <col min="15157" max="15406" width="10.140625" style="2"/>
    <col min="15407" max="15407" width="6" style="2" customWidth="1"/>
    <col min="15408" max="15408" width="44" style="2" customWidth="1"/>
    <col min="15409" max="15409" width="10.7109375" style="2" customWidth="1"/>
    <col min="15410" max="15410" width="10.140625" style="2" customWidth="1"/>
    <col min="15411" max="15411" width="10.7109375" style="2" customWidth="1"/>
    <col min="15412" max="15412" width="11.85546875" style="2" customWidth="1"/>
    <col min="15413" max="15662" width="10.140625" style="2"/>
    <col min="15663" max="15663" width="6" style="2" customWidth="1"/>
    <col min="15664" max="15664" width="44" style="2" customWidth="1"/>
    <col min="15665" max="15665" width="10.7109375" style="2" customWidth="1"/>
    <col min="15666" max="15666" width="10.140625" style="2" customWidth="1"/>
    <col min="15667" max="15667" width="10.7109375" style="2" customWidth="1"/>
    <col min="15668" max="15668" width="11.85546875" style="2" customWidth="1"/>
    <col min="15669" max="15918" width="10.140625" style="2"/>
    <col min="15919" max="15919" width="6" style="2" customWidth="1"/>
    <col min="15920" max="15920" width="44" style="2" customWidth="1"/>
    <col min="15921" max="15921" width="10.7109375" style="2" customWidth="1"/>
    <col min="15922" max="15922" width="10.140625" style="2" customWidth="1"/>
    <col min="15923" max="15923" width="10.7109375" style="2" customWidth="1"/>
    <col min="15924" max="15924" width="11.85546875" style="2" customWidth="1"/>
    <col min="15925" max="16384" width="10.140625" style="2"/>
  </cols>
  <sheetData>
    <row r="1" spans="1:6" ht="15.75" x14ac:dyDescent="0.25">
      <c r="A1" s="78" t="s">
        <v>28</v>
      </c>
      <c r="B1" s="9"/>
      <c r="C1" s="9"/>
      <c r="D1" s="9"/>
      <c r="E1" s="9"/>
      <c r="F1" s="9" t="s">
        <v>85</v>
      </c>
    </row>
    <row r="2" spans="1:6" ht="13.5" customHeight="1" x14ac:dyDescent="0.25">
      <c r="A2" s="118" t="s">
        <v>0</v>
      </c>
      <c r="B2" s="118" t="s">
        <v>29</v>
      </c>
      <c r="C2" s="118" t="s">
        <v>1</v>
      </c>
      <c r="D2" s="119" t="s">
        <v>2</v>
      </c>
      <c r="E2" s="119"/>
      <c r="F2" s="119"/>
    </row>
    <row r="3" spans="1:6" ht="15.75" customHeight="1" x14ac:dyDescent="0.25">
      <c r="A3" s="118"/>
      <c r="B3" s="118"/>
      <c r="C3" s="118"/>
      <c r="D3" s="118" t="s">
        <v>30</v>
      </c>
      <c r="E3" s="118"/>
      <c r="F3" s="118" t="s">
        <v>31</v>
      </c>
    </row>
    <row r="4" spans="1:6" ht="48" customHeight="1" x14ac:dyDescent="0.25">
      <c r="A4" s="118"/>
      <c r="B4" s="118"/>
      <c r="C4" s="118"/>
      <c r="D4" s="12" t="s">
        <v>32</v>
      </c>
      <c r="E4" s="12" t="s">
        <v>33</v>
      </c>
      <c r="F4" s="118"/>
    </row>
    <row r="5" spans="1:6" ht="15.75" x14ac:dyDescent="0.25">
      <c r="A5" s="109">
        <v>1</v>
      </c>
      <c r="B5" s="108">
        <v>2</v>
      </c>
      <c r="C5" s="109">
        <v>3</v>
      </c>
      <c r="D5" s="109">
        <v>4</v>
      </c>
      <c r="E5" s="109">
        <v>5</v>
      </c>
      <c r="F5" s="109">
        <v>6</v>
      </c>
    </row>
    <row r="6" spans="1:6" ht="15.75" x14ac:dyDescent="0.25">
      <c r="A6" s="13">
        <v>1</v>
      </c>
      <c r="B6" s="8" t="s">
        <v>34</v>
      </c>
      <c r="C6" s="58">
        <f>+C7</f>
        <v>246.1</v>
      </c>
      <c r="D6" s="58">
        <f t="shared" ref="D6:F6" si="0">+D7</f>
        <v>244.3</v>
      </c>
      <c r="E6" s="58">
        <f t="shared" si="0"/>
        <v>229.9</v>
      </c>
      <c r="F6" s="58">
        <f t="shared" si="0"/>
        <v>1.8</v>
      </c>
    </row>
    <row r="7" spans="1:6" ht="15.75" x14ac:dyDescent="0.25">
      <c r="A7" s="13">
        <f>+A6+1</f>
        <v>2</v>
      </c>
      <c r="B7" s="8" t="s">
        <v>35</v>
      </c>
      <c r="C7" s="58">
        <f>+C9</f>
        <v>246.1</v>
      </c>
      <c r="D7" s="58">
        <f t="shared" ref="D7:F7" si="1">+D9</f>
        <v>244.3</v>
      </c>
      <c r="E7" s="58">
        <f t="shared" si="1"/>
        <v>229.9</v>
      </c>
      <c r="F7" s="58">
        <f t="shared" si="1"/>
        <v>1.8</v>
      </c>
    </row>
    <row r="8" spans="1:6" ht="15.75" x14ac:dyDescent="0.25">
      <c r="A8" s="13">
        <f t="shared" ref="A8:A71" si="2">+A7+1</f>
        <v>3</v>
      </c>
      <c r="B8" s="108" t="s">
        <v>2</v>
      </c>
      <c r="C8" s="58"/>
      <c r="D8" s="58"/>
      <c r="E8" s="58"/>
      <c r="F8" s="58"/>
    </row>
    <row r="9" spans="1:6" ht="31.5" x14ac:dyDescent="0.25">
      <c r="A9" s="13">
        <f t="shared" si="2"/>
        <v>4</v>
      </c>
      <c r="B9" s="7" t="s">
        <v>44</v>
      </c>
      <c r="C9" s="59">
        <f>+D9+F9</f>
        <v>246.1</v>
      </c>
      <c r="D9" s="59">
        <v>244.3</v>
      </c>
      <c r="E9" s="59">
        <v>229.9</v>
      </c>
      <c r="F9" s="59">
        <v>1.8</v>
      </c>
    </row>
    <row r="10" spans="1:6" ht="15.75" x14ac:dyDescent="0.25">
      <c r="A10" s="13">
        <f t="shared" si="2"/>
        <v>5</v>
      </c>
      <c r="B10" s="8" t="s">
        <v>3</v>
      </c>
      <c r="C10" s="58">
        <f>+C11+C12+C16+C45+C50+C55+C60+C65+C66+C76+C96+C82</f>
        <v>203818.9</v>
      </c>
      <c r="D10" s="58">
        <f t="shared" ref="D10:F10" si="3">+D11+D12+D16+D45+D50+D55+D60+D65+D66+D76+D96+D82</f>
        <v>165559.70000000001</v>
      </c>
      <c r="E10" s="58">
        <f t="shared" si="3"/>
        <v>106705.8</v>
      </c>
      <c r="F10" s="58">
        <f t="shared" si="3"/>
        <v>38259.199999999997</v>
      </c>
    </row>
    <row r="11" spans="1:6" ht="31.5" x14ac:dyDescent="0.25">
      <c r="A11" s="13">
        <f t="shared" si="2"/>
        <v>6</v>
      </c>
      <c r="B11" s="7" t="s">
        <v>152</v>
      </c>
      <c r="C11" s="58">
        <f>+D11+F11</f>
        <v>396.7</v>
      </c>
      <c r="D11" s="58">
        <v>365.8</v>
      </c>
      <c r="E11" s="58"/>
      <c r="F11" s="58">
        <v>30.9</v>
      </c>
    </row>
    <row r="12" spans="1:6" ht="15.75" x14ac:dyDescent="0.25">
      <c r="A12" s="13">
        <f t="shared" si="2"/>
        <v>7</v>
      </c>
      <c r="B12" s="11" t="s">
        <v>182</v>
      </c>
      <c r="C12" s="58">
        <f>+C14+C15</f>
        <v>1646.1</v>
      </c>
      <c r="D12" s="58">
        <f t="shared" ref="D12:F12" si="4">+D14+D15</f>
        <v>855.4</v>
      </c>
      <c r="E12" s="58">
        <f t="shared" si="4"/>
        <v>22.3</v>
      </c>
      <c r="F12" s="58">
        <f t="shared" si="4"/>
        <v>790.7</v>
      </c>
    </row>
    <row r="13" spans="1:6" ht="15.75" x14ac:dyDescent="0.25">
      <c r="A13" s="13">
        <f t="shared" si="2"/>
        <v>8</v>
      </c>
      <c r="B13" s="108" t="s">
        <v>2</v>
      </c>
      <c r="C13" s="58"/>
      <c r="D13" s="58"/>
      <c r="E13" s="58"/>
      <c r="F13" s="58"/>
    </row>
    <row r="14" spans="1:6" ht="31.5" x14ac:dyDescent="0.25">
      <c r="A14" s="13">
        <f t="shared" si="2"/>
        <v>9</v>
      </c>
      <c r="B14" s="12" t="s">
        <v>191</v>
      </c>
      <c r="C14" s="59">
        <f>+D14+F14</f>
        <v>1094.2</v>
      </c>
      <c r="D14" s="59">
        <v>853.9</v>
      </c>
      <c r="E14" s="59">
        <v>21</v>
      </c>
      <c r="F14" s="59">
        <v>240.3</v>
      </c>
    </row>
    <row r="15" spans="1:6" ht="47.25" x14ac:dyDescent="0.25">
      <c r="A15" s="13">
        <f t="shared" si="2"/>
        <v>10</v>
      </c>
      <c r="B15" s="12" t="s">
        <v>197</v>
      </c>
      <c r="C15" s="59">
        <f>+D15+F15</f>
        <v>551.9</v>
      </c>
      <c r="D15" s="59">
        <v>1.5</v>
      </c>
      <c r="E15" s="59">
        <v>1.3</v>
      </c>
      <c r="F15" s="59">
        <v>550.4</v>
      </c>
    </row>
    <row r="16" spans="1:6" ht="15.75" x14ac:dyDescent="0.25">
      <c r="A16" s="13">
        <f t="shared" si="2"/>
        <v>11</v>
      </c>
      <c r="B16" s="8" t="s">
        <v>35</v>
      </c>
      <c r="C16" s="58">
        <f>SUM(C18:C23)+C44</f>
        <v>15196.7</v>
      </c>
      <c r="D16" s="58">
        <f t="shared" ref="D16:F16" si="5">SUM(D18:D23)+D44</f>
        <v>11558.9</v>
      </c>
      <c r="E16" s="58">
        <f t="shared" si="5"/>
        <v>8973.2999999999993</v>
      </c>
      <c r="F16" s="58">
        <f t="shared" si="5"/>
        <v>3637.8</v>
      </c>
    </row>
    <row r="17" spans="1:6" ht="15.75" x14ac:dyDescent="0.25">
      <c r="A17" s="13">
        <f t="shared" si="2"/>
        <v>12</v>
      </c>
      <c r="B17" s="108" t="s">
        <v>2</v>
      </c>
      <c r="C17" s="58"/>
      <c r="D17" s="59"/>
      <c r="E17" s="59"/>
      <c r="F17" s="59"/>
    </row>
    <row r="18" spans="1:6" ht="47.25" x14ac:dyDescent="0.25">
      <c r="A18" s="13">
        <f t="shared" si="2"/>
        <v>13</v>
      </c>
      <c r="B18" s="7" t="s">
        <v>192</v>
      </c>
      <c r="C18" s="59">
        <f>+D18+F18</f>
        <v>364</v>
      </c>
      <c r="D18" s="59">
        <v>364</v>
      </c>
      <c r="E18" s="59">
        <v>179.9</v>
      </c>
      <c r="F18" s="59"/>
    </row>
    <row r="19" spans="1:6" ht="47.25" x14ac:dyDescent="0.25">
      <c r="A19" s="13">
        <f t="shared" si="2"/>
        <v>14</v>
      </c>
      <c r="B19" s="7" t="s">
        <v>193</v>
      </c>
      <c r="C19" s="59">
        <f t="shared" ref="C19:C22" si="6">+D19+F19</f>
        <v>366.4</v>
      </c>
      <c r="D19" s="59">
        <v>361.9</v>
      </c>
      <c r="E19" s="59">
        <v>334.7</v>
      </c>
      <c r="F19" s="59">
        <v>4.5</v>
      </c>
    </row>
    <row r="20" spans="1:6" ht="47.25" x14ac:dyDescent="0.25">
      <c r="A20" s="13">
        <f t="shared" si="2"/>
        <v>15</v>
      </c>
      <c r="B20" s="7" t="s">
        <v>36</v>
      </c>
      <c r="C20" s="59">
        <f t="shared" si="6"/>
        <v>13656.2</v>
      </c>
      <c r="D20" s="59">
        <v>10134.1</v>
      </c>
      <c r="E20" s="59">
        <v>7929.6</v>
      </c>
      <c r="F20" s="59">
        <v>3522.1</v>
      </c>
    </row>
    <row r="21" spans="1:6" ht="31.5" x14ac:dyDescent="0.25">
      <c r="A21" s="13">
        <f t="shared" si="2"/>
        <v>16</v>
      </c>
      <c r="B21" s="7" t="s">
        <v>37</v>
      </c>
      <c r="C21" s="59">
        <f t="shared" si="6"/>
        <v>29</v>
      </c>
      <c r="D21" s="59">
        <v>29</v>
      </c>
      <c r="E21" s="59"/>
      <c r="F21" s="59"/>
    </row>
    <row r="22" spans="1:6" ht="31.5" x14ac:dyDescent="0.25">
      <c r="A22" s="13">
        <f t="shared" si="2"/>
        <v>17</v>
      </c>
      <c r="B22" s="7" t="s">
        <v>38</v>
      </c>
      <c r="C22" s="59">
        <f t="shared" si="6"/>
        <v>200</v>
      </c>
      <c r="D22" s="59">
        <v>88.8</v>
      </c>
      <c r="E22" s="59"/>
      <c r="F22" s="59">
        <v>111.2</v>
      </c>
    </row>
    <row r="23" spans="1:6" ht="63" x14ac:dyDescent="0.25">
      <c r="A23" s="13">
        <f t="shared" si="2"/>
        <v>18</v>
      </c>
      <c r="B23" s="7" t="s">
        <v>39</v>
      </c>
      <c r="C23" s="59">
        <f>SUM(C25:C43)</f>
        <v>576.6</v>
      </c>
      <c r="D23" s="59">
        <f t="shared" ref="D23:F23" si="7">SUM(D25:D43)</f>
        <v>576.6</v>
      </c>
      <c r="E23" s="59">
        <f t="shared" si="7"/>
        <v>524.70000000000005</v>
      </c>
      <c r="F23" s="59">
        <f t="shared" si="7"/>
        <v>0</v>
      </c>
    </row>
    <row r="24" spans="1:6" ht="15.75" x14ac:dyDescent="0.25">
      <c r="A24" s="13">
        <f t="shared" si="2"/>
        <v>19</v>
      </c>
      <c r="B24" s="108" t="s">
        <v>2</v>
      </c>
      <c r="C24" s="58"/>
      <c r="D24" s="59"/>
      <c r="E24" s="59"/>
      <c r="F24" s="59"/>
    </row>
    <row r="25" spans="1:6" ht="31.5" x14ac:dyDescent="0.25">
      <c r="A25" s="13">
        <f t="shared" si="2"/>
        <v>20</v>
      </c>
      <c r="B25" s="7" t="s">
        <v>13</v>
      </c>
      <c r="C25" s="59">
        <f>+D25+F25</f>
        <v>0.9</v>
      </c>
      <c r="D25" s="59">
        <v>0.9</v>
      </c>
      <c r="E25" s="59">
        <v>0.9</v>
      </c>
      <c r="F25" s="59"/>
    </row>
    <row r="26" spans="1:6" ht="15.75" x14ac:dyDescent="0.25">
      <c r="A26" s="13">
        <f t="shared" si="2"/>
        <v>21</v>
      </c>
      <c r="B26" s="7" t="s">
        <v>14</v>
      </c>
      <c r="C26" s="59">
        <f t="shared" ref="C26:C44" si="8">+D26+F26</f>
        <v>23</v>
      </c>
      <c r="D26" s="59">
        <v>23</v>
      </c>
      <c r="E26" s="59">
        <v>20.7</v>
      </c>
      <c r="F26" s="59"/>
    </row>
    <row r="27" spans="1:6" ht="31.5" x14ac:dyDescent="0.25">
      <c r="A27" s="13">
        <f t="shared" si="2"/>
        <v>22</v>
      </c>
      <c r="B27" s="7" t="s">
        <v>15</v>
      </c>
      <c r="C27" s="59">
        <f t="shared" si="8"/>
        <v>15.2</v>
      </c>
      <c r="D27" s="59">
        <v>15.2</v>
      </c>
      <c r="E27" s="59">
        <v>15</v>
      </c>
      <c r="F27" s="59"/>
    </row>
    <row r="28" spans="1:6" ht="31.5" x14ac:dyDescent="0.25">
      <c r="A28" s="13">
        <f t="shared" si="2"/>
        <v>23</v>
      </c>
      <c r="B28" s="7" t="s">
        <v>82</v>
      </c>
      <c r="C28" s="59">
        <f t="shared" si="8"/>
        <v>75.2</v>
      </c>
      <c r="D28" s="59">
        <v>75.2</v>
      </c>
      <c r="E28" s="59">
        <v>59.4</v>
      </c>
      <c r="F28" s="59"/>
    </row>
    <row r="29" spans="1:6" ht="31.5" x14ac:dyDescent="0.25">
      <c r="A29" s="13">
        <f t="shared" si="2"/>
        <v>24</v>
      </c>
      <c r="B29" s="7" t="s">
        <v>107</v>
      </c>
      <c r="C29" s="59">
        <f t="shared" si="8"/>
        <v>34.5</v>
      </c>
      <c r="D29" s="59">
        <v>34.5</v>
      </c>
      <c r="E29" s="59">
        <v>30.5</v>
      </c>
      <c r="F29" s="59"/>
    </row>
    <row r="30" spans="1:6" ht="15.75" x14ac:dyDescent="0.25">
      <c r="A30" s="13">
        <f t="shared" si="2"/>
        <v>25</v>
      </c>
      <c r="B30" s="7" t="s">
        <v>16</v>
      </c>
      <c r="C30" s="59">
        <f t="shared" si="8"/>
        <v>85.6</v>
      </c>
      <c r="D30" s="59">
        <v>85.6</v>
      </c>
      <c r="E30" s="59">
        <v>84.1</v>
      </c>
      <c r="F30" s="59"/>
    </row>
    <row r="31" spans="1:6" ht="15.75" x14ac:dyDescent="0.25">
      <c r="A31" s="13">
        <f t="shared" si="2"/>
        <v>26</v>
      </c>
      <c r="B31" s="7" t="s">
        <v>17</v>
      </c>
      <c r="C31" s="59">
        <f>+D31+F31</f>
        <v>66.400000000000006</v>
      </c>
      <c r="D31" s="59">
        <v>66.400000000000006</v>
      </c>
      <c r="E31" s="59">
        <v>63.2</v>
      </c>
      <c r="F31" s="59"/>
    </row>
    <row r="32" spans="1:6" ht="47.25" x14ac:dyDescent="0.25">
      <c r="A32" s="13">
        <f t="shared" si="2"/>
        <v>27</v>
      </c>
      <c r="B32" s="7" t="s">
        <v>78</v>
      </c>
      <c r="C32" s="59">
        <f t="shared" si="8"/>
        <v>23</v>
      </c>
      <c r="D32" s="59">
        <v>23</v>
      </c>
      <c r="E32" s="59">
        <v>22.6</v>
      </c>
      <c r="F32" s="59"/>
    </row>
    <row r="33" spans="1:6" ht="31.5" x14ac:dyDescent="0.25">
      <c r="A33" s="13">
        <f t="shared" si="2"/>
        <v>28</v>
      </c>
      <c r="B33" s="7" t="s">
        <v>18</v>
      </c>
      <c r="C33" s="59">
        <f t="shared" si="8"/>
        <v>2.6</v>
      </c>
      <c r="D33" s="59">
        <v>2.6</v>
      </c>
      <c r="E33" s="59"/>
      <c r="F33" s="59"/>
    </row>
    <row r="34" spans="1:6" ht="15.75" x14ac:dyDescent="0.25">
      <c r="A34" s="13">
        <f t="shared" si="2"/>
        <v>29</v>
      </c>
      <c r="B34" s="12" t="s">
        <v>40</v>
      </c>
      <c r="C34" s="59">
        <f t="shared" si="8"/>
        <v>19.7</v>
      </c>
      <c r="D34" s="59">
        <v>19.7</v>
      </c>
      <c r="E34" s="59">
        <v>19</v>
      </c>
      <c r="F34" s="59"/>
    </row>
    <row r="35" spans="1:6" ht="31.5" x14ac:dyDescent="0.25">
      <c r="A35" s="13">
        <f t="shared" si="2"/>
        <v>30</v>
      </c>
      <c r="B35" s="7" t="s">
        <v>110</v>
      </c>
      <c r="C35" s="59">
        <f t="shared" si="8"/>
        <v>10.4</v>
      </c>
      <c r="D35" s="59">
        <v>10.4</v>
      </c>
      <c r="E35" s="59">
        <v>10.199999999999999</v>
      </c>
      <c r="F35" s="59"/>
    </row>
    <row r="36" spans="1:6" ht="15.75" x14ac:dyDescent="0.25">
      <c r="A36" s="13">
        <f t="shared" si="2"/>
        <v>31</v>
      </c>
      <c r="B36" s="7" t="s">
        <v>41</v>
      </c>
      <c r="C36" s="59">
        <f t="shared" si="8"/>
        <v>108</v>
      </c>
      <c r="D36" s="59">
        <v>108</v>
      </c>
      <c r="E36" s="59">
        <v>105.2</v>
      </c>
      <c r="F36" s="59"/>
    </row>
    <row r="37" spans="1:6" ht="31.5" x14ac:dyDescent="0.25">
      <c r="A37" s="13">
        <f t="shared" si="2"/>
        <v>32</v>
      </c>
      <c r="B37" s="7" t="s">
        <v>42</v>
      </c>
      <c r="C37" s="59">
        <f t="shared" si="8"/>
        <v>25.2</v>
      </c>
      <c r="D37" s="59">
        <v>25.2</v>
      </c>
      <c r="E37" s="59">
        <v>20.7</v>
      </c>
      <c r="F37" s="59"/>
    </row>
    <row r="38" spans="1:6" ht="15.75" x14ac:dyDescent="0.25">
      <c r="A38" s="13">
        <f t="shared" si="2"/>
        <v>33</v>
      </c>
      <c r="B38" s="7" t="s">
        <v>43</v>
      </c>
      <c r="C38" s="59">
        <f t="shared" si="8"/>
        <v>31.4</v>
      </c>
      <c r="D38" s="59">
        <v>31.4</v>
      </c>
      <c r="E38" s="59">
        <v>29.3</v>
      </c>
      <c r="F38" s="59"/>
    </row>
    <row r="39" spans="1:6" ht="31.5" x14ac:dyDescent="0.25">
      <c r="A39" s="13">
        <f t="shared" si="2"/>
        <v>34</v>
      </c>
      <c r="B39" s="7" t="s">
        <v>111</v>
      </c>
      <c r="C39" s="59">
        <f t="shared" si="8"/>
        <v>2.4</v>
      </c>
      <c r="D39" s="59">
        <v>2.4</v>
      </c>
      <c r="E39" s="59">
        <v>2.2999999999999998</v>
      </c>
      <c r="F39" s="59"/>
    </row>
    <row r="40" spans="1:6" ht="47.25" x14ac:dyDescent="0.25">
      <c r="A40" s="13">
        <f t="shared" si="2"/>
        <v>35</v>
      </c>
      <c r="B40" s="7" t="s">
        <v>112</v>
      </c>
      <c r="C40" s="59">
        <f t="shared" si="8"/>
        <v>1.4</v>
      </c>
      <c r="D40" s="59">
        <v>1.4</v>
      </c>
      <c r="E40" s="59">
        <v>1.4</v>
      </c>
      <c r="F40" s="59"/>
    </row>
    <row r="41" spans="1:6" ht="31.5" x14ac:dyDescent="0.25">
      <c r="A41" s="13">
        <f t="shared" si="2"/>
        <v>36</v>
      </c>
      <c r="B41" s="7" t="s">
        <v>134</v>
      </c>
      <c r="C41" s="59">
        <f t="shared" si="8"/>
        <v>46</v>
      </c>
      <c r="D41" s="59">
        <v>46</v>
      </c>
      <c r="E41" s="59">
        <v>39.9</v>
      </c>
      <c r="F41" s="59"/>
    </row>
    <row r="42" spans="1:6" ht="47.25" x14ac:dyDescent="0.25">
      <c r="A42" s="13">
        <f t="shared" si="2"/>
        <v>37</v>
      </c>
      <c r="B42" s="7" t="s">
        <v>158</v>
      </c>
      <c r="C42" s="59">
        <f t="shared" si="8"/>
        <v>0.3</v>
      </c>
      <c r="D42" s="59">
        <v>0.3</v>
      </c>
      <c r="E42" s="59">
        <v>0.3</v>
      </c>
      <c r="F42" s="59"/>
    </row>
    <row r="43" spans="1:6" ht="15.75" x14ac:dyDescent="0.25">
      <c r="A43" s="13">
        <f t="shared" si="2"/>
        <v>38</v>
      </c>
      <c r="B43" s="7" t="s">
        <v>83</v>
      </c>
      <c r="C43" s="59">
        <f>+D43+F43</f>
        <v>5.4</v>
      </c>
      <c r="D43" s="59">
        <v>5.4</v>
      </c>
      <c r="E43" s="59"/>
      <c r="F43" s="59"/>
    </row>
    <row r="44" spans="1:6" ht="47.25" x14ac:dyDescent="0.25">
      <c r="A44" s="13">
        <f t="shared" si="2"/>
        <v>39</v>
      </c>
      <c r="B44" s="79" t="s">
        <v>114</v>
      </c>
      <c r="C44" s="59">
        <f t="shared" si="8"/>
        <v>4.5</v>
      </c>
      <c r="D44" s="59">
        <v>4.5</v>
      </c>
      <c r="E44" s="59">
        <v>4.4000000000000004</v>
      </c>
      <c r="F44" s="58"/>
    </row>
    <row r="45" spans="1:6" ht="15.75" x14ac:dyDescent="0.25">
      <c r="A45" s="13">
        <f t="shared" si="2"/>
        <v>40</v>
      </c>
      <c r="B45" s="11" t="s">
        <v>45</v>
      </c>
      <c r="C45" s="58">
        <f>SUM(C47:C49)</f>
        <v>8221.6</v>
      </c>
      <c r="D45" s="58">
        <f t="shared" ref="D45:F45" si="9">SUM(D47:D49)</f>
        <v>5272.5</v>
      </c>
      <c r="E45" s="58">
        <f t="shared" si="9"/>
        <v>0</v>
      </c>
      <c r="F45" s="58">
        <f t="shared" si="9"/>
        <v>2949.1</v>
      </c>
    </row>
    <row r="46" spans="1:6" ht="15.75" x14ac:dyDescent="0.25">
      <c r="A46" s="13">
        <f t="shared" si="2"/>
        <v>41</v>
      </c>
      <c r="B46" s="108" t="s">
        <v>2</v>
      </c>
      <c r="C46" s="59"/>
      <c r="D46" s="59"/>
      <c r="E46" s="59"/>
      <c r="F46" s="59"/>
    </row>
    <row r="47" spans="1:6" ht="31.5" x14ac:dyDescent="0.25">
      <c r="A47" s="13">
        <f t="shared" si="2"/>
        <v>42</v>
      </c>
      <c r="B47" s="12" t="s">
        <v>79</v>
      </c>
      <c r="C47" s="59">
        <f>+D47+F47</f>
        <v>6097.4</v>
      </c>
      <c r="D47" s="59">
        <v>4874.5</v>
      </c>
      <c r="E47" s="59"/>
      <c r="F47" s="59">
        <v>1222.9000000000001</v>
      </c>
    </row>
    <row r="48" spans="1:6" ht="47.25" x14ac:dyDescent="0.25">
      <c r="A48" s="13">
        <f t="shared" si="2"/>
        <v>43</v>
      </c>
      <c r="B48" s="12" t="s">
        <v>123</v>
      </c>
      <c r="C48" s="59">
        <f t="shared" ref="C48:C49" si="10">+D48+F48</f>
        <v>1652.2</v>
      </c>
      <c r="D48" s="59"/>
      <c r="E48" s="59">
        <f>6.5-6.5</f>
        <v>0</v>
      </c>
      <c r="F48" s="59">
        <f>1565+87.2</f>
        <v>1652.2</v>
      </c>
    </row>
    <row r="49" spans="1:6" ht="15.75" x14ac:dyDescent="0.25">
      <c r="A49" s="13">
        <f t="shared" si="2"/>
        <v>44</v>
      </c>
      <c r="B49" s="7" t="s">
        <v>46</v>
      </c>
      <c r="C49" s="59">
        <f t="shared" si="10"/>
        <v>472</v>
      </c>
      <c r="D49" s="59">
        <v>398</v>
      </c>
      <c r="E49" s="59"/>
      <c r="F49" s="59">
        <v>74</v>
      </c>
    </row>
    <row r="50" spans="1:6" ht="31.5" x14ac:dyDescent="0.25">
      <c r="A50" s="13">
        <f t="shared" si="2"/>
        <v>45</v>
      </c>
      <c r="B50" s="7" t="s">
        <v>139</v>
      </c>
      <c r="C50" s="58">
        <f>SUM(C52:C54)</f>
        <v>15233.7</v>
      </c>
      <c r="D50" s="58">
        <f t="shared" ref="D50:F50" si="11">SUM(D52:D54)</f>
        <v>6592</v>
      </c>
      <c r="E50" s="58">
        <f t="shared" si="11"/>
        <v>4.2</v>
      </c>
      <c r="F50" s="58">
        <f t="shared" si="11"/>
        <v>8641.7000000000007</v>
      </c>
    </row>
    <row r="51" spans="1:6" ht="15.75" x14ac:dyDescent="0.25">
      <c r="A51" s="13">
        <f t="shared" si="2"/>
        <v>46</v>
      </c>
      <c r="B51" s="108" t="s">
        <v>2</v>
      </c>
      <c r="C51" s="58"/>
      <c r="D51" s="58"/>
      <c r="E51" s="58"/>
      <c r="F51" s="58"/>
    </row>
    <row r="52" spans="1:6" ht="31.5" x14ac:dyDescent="0.25">
      <c r="A52" s="13">
        <f t="shared" si="2"/>
        <v>47</v>
      </c>
      <c r="B52" s="7" t="s">
        <v>116</v>
      </c>
      <c r="C52" s="59">
        <f>+D52+F52</f>
        <v>9230</v>
      </c>
      <c r="D52" s="59">
        <f>6503.2+88.8</f>
        <v>6592</v>
      </c>
      <c r="E52" s="59">
        <v>4.2</v>
      </c>
      <c r="F52" s="59">
        <f>2591+47</f>
        <v>2638</v>
      </c>
    </row>
    <row r="53" spans="1:6" ht="47.25" x14ac:dyDescent="0.25">
      <c r="A53" s="13">
        <f t="shared" si="2"/>
        <v>48</v>
      </c>
      <c r="B53" s="7" t="s">
        <v>122</v>
      </c>
      <c r="C53" s="59">
        <f t="shared" ref="C53:C54" si="12">+D53+F53</f>
        <v>1003.7</v>
      </c>
      <c r="D53" s="59"/>
      <c r="E53" s="59"/>
      <c r="F53" s="59">
        <v>1003.7</v>
      </c>
    </row>
    <row r="54" spans="1:6" ht="63" x14ac:dyDescent="0.25">
      <c r="A54" s="13">
        <f t="shared" si="2"/>
        <v>49</v>
      </c>
      <c r="B54" s="7" t="s">
        <v>194</v>
      </c>
      <c r="C54" s="59">
        <f t="shared" si="12"/>
        <v>5000</v>
      </c>
      <c r="D54" s="58"/>
      <c r="E54" s="58"/>
      <c r="F54" s="59">
        <v>5000</v>
      </c>
    </row>
    <row r="55" spans="1:6" ht="31.5" x14ac:dyDescent="0.25">
      <c r="A55" s="13">
        <f t="shared" si="2"/>
        <v>50</v>
      </c>
      <c r="B55" s="7" t="s">
        <v>148</v>
      </c>
      <c r="C55" s="58">
        <f>SUM(C57:C59)</f>
        <v>15335.8</v>
      </c>
      <c r="D55" s="58">
        <f>SUM(D57:D59)</f>
        <v>7433.7</v>
      </c>
      <c r="E55" s="58">
        <f>SUM(E57:E59)</f>
        <v>695.5</v>
      </c>
      <c r="F55" s="58">
        <f>SUM(F57:F59)</f>
        <v>7902.1</v>
      </c>
    </row>
    <row r="56" spans="1:6" ht="15.75" x14ac:dyDescent="0.25">
      <c r="A56" s="13">
        <f t="shared" si="2"/>
        <v>51</v>
      </c>
      <c r="B56" s="108" t="s">
        <v>2</v>
      </c>
      <c r="C56" s="58"/>
      <c r="D56" s="58"/>
      <c r="E56" s="58"/>
      <c r="F56" s="58"/>
    </row>
    <row r="57" spans="1:6" ht="47.25" x14ac:dyDescent="0.25">
      <c r="A57" s="13">
        <f t="shared" si="2"/>
        <v>52</v>
      </c>
      <c r="B57" s="7" t="s">
        <v>47</v>
      </c>
      <c r="C57" s="59">
        <f>+D57+F57</f>
        <v>11410.7</v>
      </c>
      <c r="D57" s="59">
        <v>7386.5</v>
      </c>
      <c r="E57" s="59">
        <v>662</v>
      </c>
      <c r="F57" s="59">
        <v>4024.2</v>
      </c>
    </row>
    <row r="58" spans="1:6" ht="47.25" x14ac:dyDescent="0.25">
      <c r="A58" s="13">
        <f t="shared" si="2"/>
        <v>53</v>
      </c>
      <c r="B58" s="7" t="s">
        <v>55</v>
      </c>
      <c r="C58" s="59">
        <f>+D58+F58</f>
        <v>35.700000000000003</v>
      </c>
      <c r="D58" s="59">
        <v>35.700000000000003</v>
      </c>
      <c r="E58" s="59">
        <v>22.4</v>
      </c>
      <c r="F58" s="59"/>
    </row>
    <row r="59" spans="1:6" ht="63" x14ac:dyDescent="0.25">
      <c r="A59" s="13">
        <f t="shared" si="2"/>
        <v>54</v>
      </c>
      <c r="B59" s="7" t="s">
        <v>149</v>
      </c>
      <c r="C59" s="59">
        <f>+D59+F59</f>
        <v>3889.4</v>
      </c>
      <c r="D59" s="59">
        <f>10.5+1</f>
        <v>11.5</v>
      </c>
      <c r="E59" s="59">
        <f>10.2+0.9</f>
        <v>11.1</v>
      </c>
      <c r="F59" s="59">
        <f>3563.4+314.5</f>
        <v>3877.9</v>
      </c>
    </row>
    <row r="60" spans="1:6" ht="15.75" x14ac:dyDescent="0.25">
      <c r="A60" s="13">
        <f t="shared" si="2"/>
        <v>55</v>
      </c>
      <c r="B60" s="8" t="s">
        <v>99</v>
      </c>
      <c r="C60" s="58">
        <f>SUM(C62:C64)</f>
        <v>8391.7000000000007</v>
      </c>
      <c r="D60" s="58">
        <f t="shared" ref="D60:F60" si="13">SUM(D62:D64)</f>
        <v>7727.4</v>
      </c>
      <c r="E60" s="58">
        <f t="shared" si="13"/>
        <v>3823</v>
      </c>
      <c r="F60" s="58">
        <f t="shared" si="13"/>
        <v>664.3</v>
      </c>
    </row>
    <row r="61" spans="1:6" ht="15.75" x14ac:dyDescent="0.25">
      <c r="A61" s="13">
        <f t="shared" si="2"/>
        <v>56</v>
      </c>
      <c r="B61" s="108" t="s">
        <v>2</v>
      </c>
      <c r="C61" s="58"/>
      <c r="D61" s="58"/>
      <c r="E61" s="58"/>
      <c r="F61" s="58"/>
    </row>
    <row r="62" spans="1:6" ht="31.5" x14ac:dyDescent="0.25">
      <c r="A62" s="13">
        <f t="shared" si="2"/>
        <v>57</v>
      </c>
      <c r="B62" s="7" t="s">
        <v>98</v>
      </c>
      <c r="C62" s="59">
        <f>+D62+F62</f>
        <v>7863</v>
      </c>
      <c r="D62" s="59">
        <v>7308.4</v>
      </c>
      <c r="E62" s="59">
        <v>3804.7</v>
      </c>
      <c r="F62" s="59">
        <v>554.6</v>
      </c>
    </row>
    <row r="63" spans="1:6" ht="31.5" x14ac:dyDescent="0.25">
      <c r="A63" s="13">
        <f t="shared" si="2"/>
        <v>58</v>
      </c>
      <c r="B63" s="7" t="s">
        <v>100</v>
      </c>
      <c r="C63" s="59">
        <f t="shared" ref="C63:C64" si="14">+D63+F63</f>
        <v>447.4</v>
      </c>
      <c r="D63" s="59">
        <v>419</v>
      </c>
      <c r="E63" s="59">
        <v>18.3</v>
      </c>
      <c r="F63" s="59">
        <v>28.4</v>
      </c>
    </row>
    <row r="64" spans="1:6" ht="47.25" x14ac:dyDescent="0.25">
      <c r="A64" s="13">
        <f t="shared" si="2"/>
        <v>59</v>
      </c>
      <c r="B64" s="7" t="s">
        <v>121</v>
      </c>
      <c r="C64" s="59">
        <f t="shared" si="14"/>
        <v>81.3</v>
      </c>
      <c r="D64" s="59"/>
      <c r="E64" s="59"/>
      <c r="F64" s="59">
        <v>81.3</v>
      </c>
    </row>
    <row r="65" spans="1:6" ht="31.5" x14ac:dyDescent="0.25">
      <c r="A65" s="13">
        <f t="shared" si="2"/>
        <v>60</v>
      </c>
      <c r="B65" s="79" t="s">
        <v>138</v>
      </c>
      <c r="C65" s="58">
        <f>+D65+F65</f>
        <v>147.5</v>
      </c>
      <c r="D65" s="58">
        <v>147.5</v>
      </c>
      <c r="E65" s="58"/>
      <c r="F65" s="58"/>
    </row>
    <row r="66" spans="1:6" ht="15.75" x14ac:dyDescent="0.25">
      <c r="A66" s="13">
        <f t="shared" si="2"/>
        <v>61</v>
      </c>
      <c r="B66" s="8" t="s">
        <v>48</v>
      </c>
      <c r="C66" s="58">
        <f>SUM(C68:C75)</f>
        <v>98091.9</v>
      </c>
      <c r="D66" s="58">
        <f t="shared" ref="D66:F66" si="15">SUM(D68:D75)</f>
        <v>95055</v>
      </c>
      <c r="E66" s="58">
        <f t="shared" si="15"/>
        <v>79046.3</v>
      </c>
      <c r="F66" s="58">
        <f t="shared" si="15"/>
        <v>3036.9</v>
      </c>
    </row>
    <row r="67" spans="1:6" ht="15.75" x14ac:dyDescent="0.25">
      <c r="A67" s="13">
        <f t="shared" si="2"/>
        <v>62</v>
      </c>
      <c r="B67" s="108" t="s">
        <v>2</v>
      </c>
      <c r="C67" s="58"/>
      <c r="D67" s="58"/>
      <c r="E67" s="58"/>
      <c r="F67" s="58"/>
    </row>
    <row r="68" spans="1:6" ht="31.5" x14ac:dyDescent="0.25">
      <c r="A68" s="13">
        <f t="shared" si="2"/>
        <v>63</v>
      </c>
      <c r="B68" s="7" t="s">
        <v>49</v>
      </c>
      <c r="C68" s="59">
        <f>+D68+F68</f>
        <v>44900.5</v>
      </c>
      <c r="D68" s="59">
        <f>42889.9-255.6</f>
        <v>42634.3</v>
      </c>
      <c r="E68" s="59">
        <f>33837.6-251.9</f>
        <v>33585.699999999997</v>
      </c>
      <c r="F68" s="59">
        <v>2266.1999999999998</v>
      </c>
    </row>
    <row r="69" spans="1:6" ht="31.5" x14ac:dyDescent="0.25">
      <c r="A69" s="13">
        <f t="shared" si="2"/>
        <v>64</v>
      </c>
      <c r="B69" s="7" t="s">
        <v>59</v>
      </c>
      <c r="C69" s="59">
        <f>+D69+F69</f>
        <v>5390</v>
      </c>
      <c r="D69" s="59">
        <v>5361.4</v>
      </c>
      <c r="E69" s="59">
        <v>1886.3</v>
      </c>
      <c r="F69" s="59">
        <v>28.6</v>
      </c>
    </row>
    <row r="70" spans="1:6" ht="47.25" x14ac:dyDescent="0.25">
      <c r="A70" s="13">
        <f t="shared" si="2"/>
        <v>65</v>
      </c>
      <c r="B70" s="7" t="s">
        <v>135</v>
      </c>
      <c r="C70" s="59">
        <f t="shared" ref="C70:C75" si="16">+D70+F70</f>
        <v>44458.5</v>
      </c>
      <c r="D70" s="59">
        <v>44421.7</v>
      </c>
      <c r="E70" s="59">
        <v>42427.8</v>
      </c>
      <c r="F70" s="59">
        <v>36.799999999999997</v>
      </c>
    </row>
    <row r="71" spans="1:6" ht="47.25" x14ac:dyDescent="0.25">
      <c r="A71" s="13">
        <f t="shared" si="2"/>
        <v>66</v>
      </c>
      <c r="B71" s="79" t="s">
        <v>56</v>
      </c>
      <c r="C71" s="59">
        <f>+D71+F71</f>
        <v>1106</v>
      </c>
      <c r="D71" s="59">
        <f>1103.4+2.6</f>
        <v>1106</v>
      </c>
      <c r="E71" s="59">
        <v>874.4</v>
      </c>
      <c r="F71" s="59"/>
    </row>
    <row r="72" spans="1:6" ht="63" x14ac:dyDescent="0.25">
      <c r="A72" s="13">
        <f t="shared" ref="A72:A113" si="17">+A71+1</f>
        <v>67</v>
      </c>
      <c r="B72" s="79" t="s">
        <v>58</v>
      </c>
      <c r="C72" s="59">
        <f>+D72+F72</f>
        <v>0.9</v>
      </c>
      <c r="D72" s="59">
        <v>0.9</v>
      </c>
      <c r="E72" s="59"/>
      <c r="F72" s="59"/>
    </row>
    <row r="73" spans="1:6" ht="31.5" x14ac:dyDescent="0.25">
      <c r="A73" s="13">
        <f t="shared" si="17"/>
        <v>68</v>
      </c>
      <c r="B73" s="7" t="s">
        <v>151</v>
      </c>
      <c r="C73" s="59">
        <f t="shared" si="16"/>
        <v>255.6</v>
      </c>
      <c r="D73" s="59">
        <v>255.6</v>
      </c>
      <c r="E73" s="59">
        <v>251.9</v>
      </c>
      <c r="F73" s="59"/>
    </row>
    <row r="74" spans="1:6" ht="47.25" x14ac:dyDescent="0.25">
      <c r="A74" s="13">
        <f t="shared" si="17"/>
        <v>69</v>
      </c>
      <c r="B74" s="7" t="s">
        <v>196</v>
      </c>
      <c r="C74" s="59">
        <f t="shared" si="16"/>
        <v>120</v>
      </c>
      <c r="D74" s="59"/>
      <c r="E74" s="59"/>
      <c r="F74" s="59">
        <v>120</v>
      </c>
    </row>
    <row r="75" spans="1:6" ht="47.25" x14ac:dyDescent="0.25">
      <c r="A75" s="13">
        <f t="shared" si="17"/>
        <v>70</v>
      </c>
      <c r="B75" s="7" t="s">
        <v>119</v>
      </c>
      <c r="C75" s="59">
        <f t="shared" si="16"/>
        <v>1860.4</v>
      </c>
      <c r="D75" s="59">
        <f>20.5+1.9+519.4+3+730.3</f>
        <v>1275.0999999999999</v>
      </c>
      <c r="E75" s="59">
        <v>20.2</v>
      </c>
      <c r="F75" s="59">
        <f>537.9+47.4</f>
        <v>585.29999999999995</v>
      </c>
    </row>
    <row r="76" spans="1:6" ht="15.75" x14ac:dyDescent="0.25">
      <c r="A76" s="13">
        <f t="shared" si="17"/>
        <v>71</v>
      </c>
      <c r="B76" s="11" t="s">
        <v>50</v>
      </c>
      <c r="C76" s="58">
        <f>SUM(C78:C81)</f>
        <v>14592.6</v>
      </c>
      <c r="D76" s="58">
        <f t="shared" ref="D76:F76" si="18">SUM(D78:D81)</f>
        <v>8433.6</v>
      </c>
      <c r="E76" s="58">
        <f t="shared" si="18"/>
        <v>4270.7</v>
      </c>
      <c r="F76" s="58">
        <f t="shared" si="18"/>
        <v>6159</v>
      </c>
    </row>
    <row r="77" spans="1:6" ht="15.75" x14ac:dyDescent="0.25">
      <c r="A77" s="13">
        <f t="shared" si="17"/>
        <v>72</v>
      </c>
      <c r="B77" s="108" t="s">
        <v>2</v>
      </c>
      <c r="C77" s="58"/>
      <c r="D77" s="58"/>
      <c r="E77" s="58"/>
      <c r="F77" s="58"/>
    </row>
    <row r="78" spans="1:6" ht="31.5" x14ac:dyDescent="0.25">
      <c r="A78" s="13">
        <f t="shared" si="17"/>
        <v>73</v>
      </c>
      <c r="B78" s="12" t="s">
        <v>51</v>
      </c>
      <c r="C78" s="59">
        <f>+D78+F78</f>
        <v>10413.6</v>
      </c>
      <c r="D78" s="59">
        <v>8102.8</v>
      </c>
      <c r="E78" s="59">
        <v>4270.7</v>
      </c>
      <c r="F78" s="59">
        <f>2191+119.8</f>
        <v>2310.8000000000002</v>
      </c>
    </row>
    <row r="79" spans="1:6" ht="31.5" x14ac:dyDescent="0.25">
      <c r="A79" s="13">
        <f t="shared" si="17"/>
        <v>74</v>
      </c>
      <c r="B79" s="7" t="s">
        <v>61</v>
      </c>
      <c r="C79" s="59">
        <f>+D79+F79</f>
        <v>330.8</v>
      </c>
      <c r="D79" s="59">
        <v>330.8</v>
      </c>
      <c r="E79" s="59"/>
      <c r="F79" s="59"/>
    </row>
    <row r="80" spans="1:6" ht="31.5" x14ac:dyDescent="0.25">
      <c r="A80" s="13">
        <f t="shared" si="17"/>
        <v>75</v>
      </c>
      <c r="B80" s="12" t="s">
        <v>195</v>
      </c>
      <c r="C80" s="59">
        <f>+D80+F80</f>
        <v>3245.8</v>
      </c>
      <c r="D80" s="59"/>
      <c r="E80" s="59"/>
      <c r="F80" s="59">
        <v>3245.8</v>
      </c>
    </row>
    <row r="81" spans="1:6" ht="47.25" x14ac:dyDescent="0.25">
      <c r="A81" s="13">
        <f t="shared" si="17"/>
        <v>76</v>
      </c>
      <c r="B81" s="12" t="s">
        <v>120</v>
      </c>
      <c r="C81" s="59">
        <f t="shared" ref="C81" si="19">+D81+F81</f>
        <v>602.4</v>
      </c>
      <c r="D81" s="59"/>
      <c r="E81" s="59"/>
      <c r="F81" s="59">
        <f>553.6+48.8</f>
        <v>602.4</v>
      </c>
    </row>
    <row r="82" spans="1:6" ht="15.75" x14ac:dyDescent="0.25">
      <c r="A82" s="13">
        <f t="shared" si="17"/>
        <v>77</v>
      </c>
      <c r="B82" s="11" t="s">
        <v>101</v>
      </c>
      <c r="C82" s="58">
        <f>SUM(C84:C89)</f>
        <v>22151</v>
      </c>
      <c r="D82" s="58">
        <f t="shared" ref="D82:F82" si="20">SUM(D84:D89)</f>
        <v>19346.8</v>
      </c>
      <c r="E82" s="58">
        <f t="shared" si="20"/>
        <v>7821</v>
      </c>
      <c r="F82" s="58">
        <f t="shared" si="20"/>
        <v>2804.2</v>
      </c>
    </row>
    <row r="83" spans="1:6" ht="15.75" x14ac:dyDescent="0.25">
      <c r="A83" s="13">
        <f t="shared" si="17"/>
        <v>78</v>
      </c>
      <c r="B83" s="108" t="s">
        <v>2</v>
      </c>
      <c r="C83" s="59"/>
      <c r="D83" s="59"/>
      <c r="E83" s="59"/>
      <c r="F83" s="59"/>
    </row>
    <row r="84" spans="1:6" ht="31.5" x14ac:dyDescent="0.25">
      <c r="A84" s="13">
        <f t="shared" si="17"/>
        <v>79</v>
      </c>
      <c r="B84" s="12" t="s">
        <v>52</v>
      </c>
      <c r="C84" s="59">
        <f>+D84+F84</f>
        <v>11226.2</v>
      </c>
      <c r="D84" s="59">
        <v>10712.6</v>
      </c>
      <c r="E84" s="59">
        <v>4920.3999999999996</v>
      </c>
      <c r="F84" s="59">
        <v>513.6</v>
      </c>
    </row>
    <row r="85" spans="1:6" ht="31.5" x14ac:dyDescent="0.25">
      <c r="A85" s="13">
        <f t="shared" si="17"/>
        <v>80</v>
      </c>
      <c r="B85" s="106" t="s">
        <v>66</v>
      </c>
      <c r="C85" s="59">
        <f t="shared" ref="C85:C87" si="21">+D85+F85</f>
        <v>668.5</v>
      </c>
      <c r="D85" s="59">
        <v>660</v>
      </c>
      <c r="E85" s="59">
        <v>194.3</v>
      </c>
      <c r="F85" s="59">
        <v>8.5</v>
      </c>
    </row>
    <row r="86" spans="1:6" ht="47.25" x14ac:dyDescent="0.25">
      <c r="A86" s="13">
        <f t="shared" si="17"/>
        <v>81</v>
      </c>
      <c r="B86" s="7" t="s">
        <v>67</v>
      </c>
      <c r="C86" s="59">
        <f t="shared" si="21"/>
        <v>1021.3</v>
      </c>
      <c r="D86" s="59">
        <v>998.3</v>
      </c>
      <c r="E86" s="59"/>
      <c r="F86" s="59">
        <v>23</v>
      </c>
    </row>
    <row r="87" spans="1:6" ht="47.25" x14ac:dyDescent="0.25">
      <c r="A87" s="13">
        <f t="shared" si="17"/>
        <v>82</v>
      </c>
      <c r="B87" s="12" t="s">
        <v>118</v>
      </c>
      <c r="C87" s="59">
        <f t="shared" si="21"/>
        <v>2815.6</v>
      </c>
      <c r="D87" s="59">
        <f>27.5+83.5+78.8+186.2+67+113.5</f>
        <v>556.5</v>
      </c>
      <c r="E87" s="59">
        <f>72.5+33.6+13.1+5.5+1.3</f>
        <v>126</v>
      </c>
      <c r="F87" s="59">
        <f>199.1+2060</f>
        <v>2259.1</v>
      </c>
    </row>
    <row r="88" spans="1:6" ht="47.25" x14ac:dyDescent="0.25">
      <c r="A88" s="13">
        <f t="shared" si="17"/>
        <v>83</v>
      </c>
      <c r="B88" s="79" t="s">
        <v>65</v>
      </c>
      <c r="C88" s="59">
        <f>+D88+F88</f>
        <v>74</v>
      </c>
      <c r="D88" s="59">
        <v>74</v>
      </c>
      <c r="E88" s="59"/>
      <c r="F88" s="59"/>
    </row>
    <row r="89" spans="1:6" ht="63" x14ac:dyDescent="0.25">
      <c r="A89" s="13">
        <f t="shared" si="17"/>
        <v>84</v>
      </c>
      <c r="B89" s="79" t="s">
        <v>63</v>
      </c>
      <c r="C89" s="59">
        <f>SUM(C91:C95)</f>
        <v>6345.4</v>
      </c>
      <c r="D89" s="59">
        <f t="shared" ref="D89:F89" si="22">SUM(D91:D95)</f>
        <v>6345.4</v>
      </c>
      <c r="E89" s="59">
        <f t="shared" si="22"/>
        <v>2580.3000000000002</v>
      </c>
      <c r="F89" s="59">
        <f t="shared" si="22"/>
        <v>0</v>
      </c>
    </row>
    <row r="90" spans="1:6" ht="15.75" x14ac:dyDescent="0.25">
      <c r="A90" s="13">
        <f t="shared" si="17"/>
        <v>85</v>
      </c>
      <c r="B90" s="108" t="s">
        <v>2</v>
      </c>
      <c r="C90" s="59"/>
      <c r="D90" s="59"/>
      <c r="E90" s="59"/>
      <c r="F90" s="59"/>
    </row>
    <row r="91" spans="1:6" ht="15.75" x14ac:dyDescent="0.25">
      <c r="A91" s="13">
        <f t="shared" si="17"/>
        <v>86</v>
      </c>
      <c r="B91" s="7" t="s">
        <v>19</v>
      </c>
      <c r="C91" s="59">
        <f>+D91+F91</f>
        <v>4398.3</v>
      </c>
      <c r="D91" s="59">
        <v>4398.3</v>
      </c>
      <c r="E91" s="59">
        <v>2580.3000000000002</v>
      </c>
      <c r="F91" s="59"/>
    </row>
    <row r="92" spans="1:6" ht="31.5" x14ac:dyDescent="0.25">
      <c r="A92" s="13">
        <f t="shared" si="17"/>
        <v>87</v>
      </c>
      <c r="B92" s="7" t="s">
        <v>64</v>
      </c>
      <c r="C92" s="59">
        <f t="shared" ref="C92:C95" si="23">+D92+F92</f>
        <v>841.7</v>
      </c>
      <c r="D92" s="59">
        <v>841.7</v>
      </c>
      <c r="E92" s="59"/>
      <c r="F92" s="59"/>
    </row>
    <row r="93" spans="1:6" ht="15.75" x14ac:dyDescent="0.25">
      <c r="A93" s="13">
        <f t="shared" si="17"/>
        <v>88</v>
      </c>
      <c r="B93" s="7" t="s">
        <v>21</v>
      </c>
      <c r="C93" s="59">
        <f t="shared" si="23"/>
        <v>784.5</v>
      </c>
      <c r="D93" s="59">
        <v>784.5</v>
      </c>
      <c r="E93" s="59"/>
      <c r="F93" s="59"/>
    </row>
    <row r="94" spans="1:6" ht="31.5" x14ac:dyDescent="0.25">
      <c r="A94" s="13">
        <f t="shared" si="17"/>
        <v>89</v>
      </c>
      <c r="B94" s="7" t="s">
        <v>106</v>
      </c>
      <c r="C94" s="59">
        <f t="shared" si="23"/>
        <v>260.5</v>
      </c>
      <c r="D94" s="59">
        <v>260.5</v>
      </c>
      <c r="E94" s="59"/>
      <c r="F94" s="59"/>
    </row>
    <row r="95" spans="1:6" ht="15.75" x14ac:dyDescent="0.25">
      <c r="A95" s="13">
        <f t="shared" si="17"/>
        <v>90</v>
      </c>
      <c r="B95" s="79" t="s">
        <v>108</v>
      </c>
      <c r="C95" s="59">
        <f t="shared" si="23"/>
        <v>60.4</v>
      </c>
      <c r="D95" s="59">
        <v>60.4</v>
      </c>
      <c r="E95" s="59"/>
      <c r="F95" s="59"/>
    </row>
    <row r="96" spans="1:6" ht="15.75" x14ac:dyDescent="0.25">
      <c r="A96" s="13">
        <f t="shared" si="17"/>
        <v>91</v>
      </c>
      <c r="B96" s="8" t="s">
        <v>68</v>
      </c>
      <c r="C96" s="58">
        <f>SUM(C98:C104)</f>
        <v>4413.6000000000004</v>
      </c>
      <c r="D96" s="58">
        <f t="shared" ref="D96:F96" si="24">SUM(D98:D104)</f>
        <v>2771.1</v>
      </c>
      <c r="E96" s="58">
        <f t="shared" si="24"/>
        <v>2049.5</v>
      </c>
      <c r="F96" s="58">
        <f t="shared" si="24"/>
        <v>1642.5</v>
      </c>
    </row>
    <row r="97" spans="1:6" ht="15.75" x14ac:dyDescent="0.25">
      <c r="A97" s="13">
        <f t="shared" si="17"/>
        <v>92</v>
      </c>
      <c r="B97" s="108" t="s">
        <v>2</v>
      </c>
      <c r="C97" s="59"/>
      <c r="D97" s="59"/>
      <c r="E97" s="59"/>
      <c r="F97" s="59"/>
    </row>
    <row r="98" spans="1:6" ht="31.5" x14ac:dyDescent="0.25">
      <c r="A98" s="13">
        <f t="shared" si="17"/>
        <v>93</v>
      </c>
      <c r="B98" s="7" t="s">
        <v>80</v>
      </c>
      <c r="C98" s="59">
        <f>+D98+F98</f>
        <v>1453.7</v>
      </c>
      <c r="D98" s="59">
        <v>1362.2</v>
      </c>
      <c r="E98" s="59">
        <v>1099.5999999999999</v>
      </c>
      <c r="F98" s="59">
        <v>91.5</v>
      </c>
    </row>
    <row r="99" spans="1:6" ht="31.5" x14ac:dyDescent="0.25">
      <c r="A99" s="13">
        <f t="shared" si="17"/>
        <v>94</v>
      </c>
      <c r="B99" s="7" t="s">
        <v>81</v>
      </c>
      <c r="C99" s="59">
        <f t="shared" ref="C99:C109" si="25">+D99+F99</f>
        <v>20.6</v>
      </c>
      <c r="D99" s="59">
        <v>20.6</v>
      </c>
      <c r="E99" s="59">
        <v>12.4</v>
      </c>
      <c r="F99" s="59"/>
    </row>
    <row r="100" spans="1:6" ht="31.5" x14ac:dyDescent="0.25">
      <c r="A100" s="13">
        <f t="shared" si="17"/>
        <v>95</v>
      </c>
      <c r="B100" s="7" t="s">
        <v>70</v>
      </c>
      <c r="C100" s="59">
        <f>+D100+F100</f>
        <v>118</v>
      </c>
      <c r="D100" s="59">
        <v>118</v>
      </c>
      <c r="E100" s="59"/>
      <c r="F100" s="59"/>
    </row>
    <row r="101" spans="1:6" ht="31.5" x14ac:dyDescent="0.25">
      <c r="A101" s="13">
        <f t="shared" si="17"/>
        <v>96</v>
      </c>
      <c r="B101" s="12" t="s">
        <v>71</v>
      </c>
      <c r="C101" s="59">
        <f>+D101+F101</f>
        <v>30</v>
      </c>
      <c r="D101" s="59">
        <v>30</v>
      </c>
      <c r="E101" s="59"/>
      <c r="F101" s="59"/>
    </row>
    <row r="102" spans="1:6" ht="47.25" x14ac:dyDescent="0.25">
      <c r="A102" s="13">
        <f t="shared" si="17"/>
        <v>97</v>
      </c>
      <c r="B102" s="7" t="s">
        <v>117</v>
      </c>
      <c r="C102" s="59">
        <f t="shared" si="25"/>
        <v>164.2</v>
      </c>
      <c r="D102" s="59">
        <v>164.2</v>
      </c>
      <c r="E102" s="59">
        <v>9.3000000000000007</v>
      </c>
      <c r="F102" s="59"/>
    </row>
    <row r="103" spans="1:6" ht="47.25" x14ac:dyDescent="0.25">
      <c r="A103" s="13">
        <f t="shared" si="17"/>
        <v>98</v>
      </c>
      <c r="B103" s="7" t="s">
        <v>188</v>
      </c>
      <c r="C103" s="59">
        <f t="shared" si="25"/>
        <v>1551</v>
      </c>
      <c r="D103" s="59"/>
      <c r="E103" s="59"/>
      <c r="F103" s="17">
        <v>1551</v>
      </c>
    </row>
    <row r="104" spans="1:6" ht="63" x14ac:dyDescent="0.25">
      <c r="A104" s="13">
        <f t="shared" si="17"/>
        <v>99</v>
      </c>
      <c r="B104" s="79" t="s">
        <v>69</v>
      </c>
      <c r="C104" s="59">
        <f>SUM(C106:C109)</f>
        <v>1076.0999999999999</v>
      </c>
      <c r="D104" s="59">
        <f t="shared" ref="D104:F104" si="26">SUM(D106:D109)</f>
        <v>1076.0999999999999</v>
      </c>
      <c r="E104" s="59">
        <f t="shared" si="26"/>
        <v>928.2</v>
      </c>
      <c r="F104" s="59">
        <f t="shared" si="26"/>
        <v>0</v>
      </c>
    </row>
    <row r="105" spans="1:6" ht="15.75" x14ac:dyDescent="0.25">
      <c r="A105" s="13">
        <f t="shared" si="17"/>
        <v>100</v>
      </c>
      <c r="B105" s="108" t="s">
        <v>2</v>
      </c>
      <c r="C105" s="59">
        <f t="shared" si="25"/>
        <v>0</v>
      </c>
      <c r="D105" s="59"/>
      <c r="E105" s="59"/>
      <c r="F105" s="59"/>
    </row>
    <row r="106" spans="1:6" ht="31.5" x14ac:dyDescent="0.25">
      <c r="A106" s="13">
        <f t="shared" si="17"/>
        <v>101</v>
      </c>
      <c r="B106" s="7" t="s">
        <v>113</v>
      </c>
      <c r="C106" s="59">
        <f t="shared" si="25"/>
        <v>796.1</v>
      </c>
      <c r="D106" s="59">
        <v>796.1</v>
      </c>
      <c r="E106" s="59">
        <v>729.7</v>
      </c>
      <c r="F106" s="59"/>
    </row>
    <row r="107" spans="1:6" ht="47.25" x14ac:dyDescent="0.25">
      <c r="A107" s="13">
        <f t="shared" si="17"/>
        <v>102</v>
      </c>
      <c r="B107" s="7" t="s">
        <v>112</v>
      </c>
      <c r="C107" s="59">
        <f t="shared" si="25"/>
        <v>205.7</v>
      </c>
      <c r="D107" s="59">
        <v>205.7</v>
      </c>
      <c r="E107" s="59">
        <v>194.5</v>
      </c>
      <c r="F107" s="59"/>
    </row>
    <row r="108" spans="1:6" ht="31.5" x14ac:dyDescent="0.25">
      <c r="A108" s="13">
        <f t="shared" si="17"/>
        <v>103</v>
      </c>
      <c r="B108" s="7" t="s">
        <v>137</v>
      </c>
      <c r="C108" s="59">
        <f t="shared" si="25"/>
        <v>69.8</v>
      </c>
      <c r="D108" s="59">
        <v>69.8</v>
      </c>
      <c r="E108" s="59"/>
      <c r="F108" s="59"/>
    </row>
    <row r="109" spans="1:6" ht="15.75" x14ac:dyDescent="0.25">
      <c r="A109" s="13">
        <f t="shared" si="17"/>
        <v>104</v>
      </c>
      <c r="B109" s="79" t="s">
        <v>97</v>
      </c>
      <c r="C109" s="59">
        <f t="shared" si="25"/>
        <v>4.5</v>
      </c>
      <c r="D109" s="59">
        <v>4.5</v>
      </c>
      <c r="E109" s="59">
        <v>4</v>
      </c>
      <c r="F109" s="59"/>
    </row>
    <row r="110" spans="1:6" ht="15.75" x14ac:dyDescent="0.25">
      <c r="A110" s="13">
        <f t="shared" si="17"/>
        <v>105</v>
      </c>
      <c r="B110" s="8" t="s">
        <v>212</v>
      </c>
      <c r="C110" s="58">
        <f>+C6+C10</f>
        <v>204065</v>
      </c>
      <c r="D110" s="58">
        <f>+D6+D10</f>
        <v>165804</v>
      </c>
      <c r="E110" s="58">
        <f>+E6+E10</f>
        <v>106935.7</v>
      </c>
      <c r="F110" s="58">
        <f>+F6+F10</f>
        <v>38261</v>
      </c>
    </row>
    <row r="111" spans="1:6" ht="15.75" x14ac:dyDescent="0.25">
      <c r="A111" s="13">
        <f t="shared" si="17"/>
        <v>106</v>
      </c>
      <c r="B111" s="108" t="s">
        <v>2</v>
      </c>
      <c r="C111" s="59"/>
      <c r="D111" s="59"/>
      <c r="E111" s="59"/>
      <c r="F111" s="59"/>
    </row>
    <row r="112" spans="1:6" ht="15.75" x14ac:dyDescent="0.25">
      <c r="A112" s="13">
        <f t="shared" si="17"/>
        <v>107</v>
      </c>
      <c r="B112" s="7" t="s">
        <v>153</v>
      </c>
      <c r="C112" s="59">
        <f>+D112+F112</f>
        <v>3245.8</v>
      </c>
      <c r="D112" s="59"/>
      <c r="E112" s="59"/>
      <c r="F112" s="59">
        <v>3245.8</v>
      </c>
    </row>
    <row r="113" spans="1:6" ht="15.75" x14ac:dyDescent="0.25">
      <c r="A113" s="13">
        <f t="shared" si="17"/>
        <v>108</v>
      </c>
      <c r="B113" s="8" t="s">
        <v>207</v>
      </c>
      <c r="C113" s="58">
        <f>+C110-C112</f>
        <v>200819.20000000001</v>
      </c>
      <c r="D113" s="58">
        <f t="shared" ref="D113:F113" si="27">+D110-D112</f>
        <v>165804</v>
      </c>
      <c r="E113" s="58">
        <f t="shared" si="27"/>
        <v>106935.7</v>
      </c>
      <c r="F113" s="58">
        <f t="shared" si="27"/>
        <v>35015.199999999997</v>
      </c>
    </row>
    <row r="115" spans="1:6" x14ac:dyDescent="0.2">
      <c r="B115" s="15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9" sqref="C19"/>
    </sheetView>
  </sheetViews>
  <sheetFormatPr defaultColWidth="10.140625" defaultRowHeight="15.75" x14ac:dyDescent="0.25"/>
  <cols>
    <col min="1" max="1" width="6" style="90" customWidth="1"/>
    <col min="2" max="2" width="58.7109375" customWidth="1"/>
    <col min="3" max="3" width="18.570312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4" x14ac:dyDescent="0.25">
      <c r="A1" s="80"/>
      <c r="B1" s="61" t="s">
        <v>74</v>
      </c>
      <c r="C1" s="80"/>
    </row>
    <row r="2" spans="1:4" x14ac:dyDescent="0.25">
      <c r="A2" s="80"/>
      <c r="B2" s="61" t="s">
        <v>183</v>
      </c>
      <c r="C2" s="80"/>
    </row>
    <row r="3" spans="1:4" x14ac:dyDescent="0.25">
      <c r="A3" s="80"/>
      <c r="B3" s="61" t="s">
        <v>184</v>
      </c>
      <c r="C3" s="80"/>
    </row>
    <row r="4" spans="1:4" x14ac:dyDescent="0.25">
      <c r="A4" s="80"/>
      <c r="B4" s="80"/>
      <c r="C4" s="80"/>
    </row>
    <row r="5" spans="1:4" ht="49.5" customHeight="1" x14ac:dyDescent="0.25">
      <c r="A5" s="120" t="s">
        <v>213</v>
      </c>
      <c r="B5" s="120"/>
      <c r="C5" s="120"/>
    </row>
    <row r="6" spans="1:4" x14ac:dyDescent="0.25">
      <c r="A6" s="80"/>
      <c r="B6" s="80"/>
      <c r="C6" s="80"/>
    </row>
    <row r="7" spans="1:4" x14ac:dyDescent="0.25">
      <c r="A7" s="81"/>
      <c r="B7" s="61"/>
      <c r="C7" s="60" t="s">
        <v>85</v>
      </c>
    </row>
    <row r="8" spans="1:4" ht="32.25" customHeight="1" x14ac:dyDescent="0.25">
      <c r="A8" s="83" t="s">
        <v>0</v>
      </c>
      <c r="B8" s="84" t="s">
        <v>29</v>
      </c>
      <c r="C8" s="85" t="s">
        <v>154</v>
      </c>
    </row>
    <row r="9" spans="1:4" x14ac:dyDescent="0.25">
      <c r="A9" s="77">
        <v>1</v>
      </c>
      <c r="B9" s="113">
        <v>2</v>
      </c>
      <c r="C9" s="112">
        <v>3</v>
      </c>
    </row>
    <row r="10" spans="1:4" x14ac:dyDescent="0.25">
      <c r="A10" s="86">
        <v>1</v>
      </c>
      <c r="B10" s="8" t="s">
        <v>3</v>
      </c>
      <c r="C10" s="87">
        <f>+C11</f>
        <v>3245.8</v>
      </c>
    </row>
    <row r="11" spans="1:4" x14ac:dyDescent="0.25">
      <c r="A11" s="86">
        <v>2</v>
      </c>
      <c r="B11" s="12" t="s">
        <v>60</v>
      </c>
      <c r="C11" s="88">
        <v>3245.8</v>
      </c>
    </row>
    <row r="12" spans="1:4" x14ac:dyDescent="0.25">
      <c r="A12" s="86">
        <v>3</v>
      </c>
      <c r="B12" s="89" t="s">
        <v>86</v>
      </c>
      <c r="C12" s="87">
        <f>+C10</f>
        <v>3245.8</v>
      </c>
      <c r="D12" s="20"/>
    </row>
    <row r="13" spans="1:4" x14ac:dyDescent="0.25">
      <c r="A13" s="82"/>
      <c r="B13" s="62"/>
      <c r="C13" s="92"/>
    </row>
    <row r="14" spans="1:4" x14ac:dyDescent="0.25">
      <c r="A14" s="82"/>
      <c r="B14" s="93"/>
      <c r="C14" s="92"/>
    </row>
    <row r="15" spans="1:4" x14ac:dyDescent="0.25">
      <c r="A15" s="82"/>
      <c r="B15" s="62"/>
      <c r="C15" s="62"/>
    </row>
    <row r="16" spans="1:4" x14ac:dyDescent="0.25">
      <c r="C16" s="91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showZeros="0" tabSelected="1" zoomScaleNormal="100" workbookViewId="0">
      <pane xSplit="2" ySplit="11" topLeftCell="C69" activePane="bottomRight" state="frozen"/>
      <selection pane="topRight" activeCell="C1" sqref="C1"/>
      <selection pane="bottomLeft" activeCell="A12" sqref="A12"/>
      <selection pane="bottomRight" activeCell="D73" sqref="D73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94"/>
      <c r="B1" s="94"/>
      <c r="C1" s="95" t="s">
        <v>76</v>
      </c>
      <c r="D1" s="94"/>
      <c r="E1" s="94"/>
      <c r="F1" s="94"/>
    </row>
    <row r="2" spans="1:6" ht="15.75" x14ac:dyDescent="0.25">
      <c r="A2" s="94"/>
      <c r="B2" s="94"/>
      <c r="C2" s="96" t="s">
        <v>161</v>
      </c>
      <c r="D2" s="94"/>
      <c r="E2" s="94"/>
      <c r="F2" s="94"/>
    </row>
    <row r="3" spans="1:6" ht="15.75" x14ac:dyDescent="0.25">
      <c r="A3" s="94"/>
      <c r="B3" s="94"/>
      <c r="C3" s="96" t="s">
        <v>185</v>
      </c>
      <c r="D3" s="94"/>
      <c r="E3" s="94"/>
      <c r="F3" s="94"/>
    </row>
    <row r="4" spans="1:6" ht="15.75" x14ac:dyDescent="0.25">
      <c r="A4" s="94"/>
      <c r="B4" s="94"/>
      <c r="C4" s="94"/>
      <c r="D4" s="94"/>
      <c r="E4" s="94"/>
      <c r="F4" s="94"/>
    </row>
    <row r="5" spans="1:6" s="2" customFormat="1" ht="15.75" x14ac:dyDescent="0.25">
      <c r="A5" s="121" t="s">
        <v>162</v>
      </c>
      <c r="B5" s="121"/>
      <c r="C5" s="121"/>
      <c r="D5" s="121"/>
      <c r="E5" s="121"/>
      <c r="F5" s="121"/>
    </row>
    <row r="6" spans="1:6" s="2" customFormat="1" ht="15.75" x14ac:dyDescent="0.25">
      <c r="A6" s="110"/>
      <c r="B6" s="110"/>
      <c r="C6" s="110"/>
      <c r="D6" s="110"/>
      <c r="E6" s="110"/>
      <c r="F6" s="110"/>
    </row>
    <row r="7" spans="1:6" s="19" customFormat="1" ht="15.75" x14ac:dyDescent="0.25">
      <c r="A7" s="73"/>
      <c r="B7" s="74"/>
      <c r="C7" s="75"/>
      <c r="D7" s="75"/>
      <c r="E7" s="75"/>
      <c r="F7" s="97" t="s">
        <v>85</v>
      </c>
    </row>
    <row r="8" spans="1:6" s="2" customFormat="1" ht="15.75" x14ac:dyDescent="0.25">
      <c r="A8" s="118" t="s">
        <v>0</v>
      </c>
      <c r="B8" s="118" t="s">
        <v>96</v>
      </c>
      <c r="C8" s="118" t="s">
        <v>1</v>
      </c>
      <c r="D8" s="119" t="s">
        <v>2</v>
      </c>
      <c r="E8" s="119"/>
      <c r="F8" s="119"/>
    </row>
    <row r="9" spans="1:6" s="2" customFormat="1" ht="15.75" x14ac:dyDescent="0.25">
      <c r="A9" s="118"/>
      <c r="B9" s="118"/>
      <c r="C9" s="118"/>
      <c r="D9" s="118" t="s">
        <v>30</v>
      </c>
      <c r="E9" s="118"/>
      <c r="F9" s="118" t="s">
        <v>31</v>
      </c>
    </row>
    <row r="10" spans="1:6" s="2" customFormat="1" ht="47.25" x14ac:dyDescent="0.25">
      <c r="A10" s="118"/>
      <c r="B10" s="118"/>
      <c r="C10" s="118"/>
      <c r="D10" s="12" t="s">
        <v>32</v>
      </c>
      <c r="E10" s="12" t="s">
        <v>33</v>
      </c>
      <c r="F10" s="118"/>
    </row>
    <row r="11" spans="1:6" s="2" customFormat="1" ht="15.75" x14ac:dyDescent="0.25">
      <c r="A11" s="108">
        <v>1</v>
      </c>
      <c r="B11" s="108">
        <v>2</v>
      </c>
      <c r="C11" s="108">
        <v>3</v>
      </c>
      <c r="D11" s="108">
        <v>4</v>
      </c>
      <c r="E11" s="108">
        <v>5</v>
      </c>
      <c r="F11" s="108">
        <v>6</v>
      </c>
    </row>
    <row r="12" spans="1:6" s="2" customFormat="1" ht="31.5" x14ac:dyDescent="0.25">
      <c r="A12" s="13">
        <v>1</v>
      </c>
      <c r="B12" s="11" t="s">
        <v>87</v>
      </c>
      <c r="C12" s="58">
        <f>+C14</f>
        <v>1171.0999999999999</v>
      </c>
      <c r="D12" s="58">
        <f t="shared" ref="D12:F12" si="0">+D14</f>
        <v>964.1</v>
      </c>
      <c r="E12" s="58">
        <f t="shared" si="0"/>
        <v>100.4</v>
      </c>
      <c r="F12" s="58">
        <f t="shared" si="0"/>
        <v>207</v>
      </c>
    </row>
    <row r="13" spans="1:6" s="2" customFormat="1" ht="15.75" x14ac:dyDescent="0.25">
      <c r="A13" s="13">
        <v>2</v>
      </c>
      <c r="B13" s="108" t="s">
        <v>2</v>
      </c>
      <c r="C13" s="59"/>
      <c r="D13" s="59"/>
      <c r="E13" s="59"/>
      <c r="F13" s="59"/>
    </row>
    <row r="14" spans="1:6" s="2" customFormat="1" ht="15.75" x14ac:dyDescent="0.25">
      <c r="A14" s="13">
        <v>3</v>
      </c>
      <c r="B14" s="8" t="s">
        <v>3</v>
      </c>
      <c r="C14" s="58">
        <f>+C15+C16+C18+C20+C22+C23+C25</f>
        <v>1171.0999999999999</v>
      </c>
      <c r="D14" s="58">
        <f t="shared" ref="D14:F14" si="1">+D15+D16+D18+D20+D22+D23+D25</f>
        <v>964.1</v>
      </c>
      <c r="E14" s="58">
        <f t="shared" si="1"/>
        <v>100.4</v>
      </c>
      <c r="F14" s="58">
        <f t="shared" si="1"/>
        <v>207</v>
      </c>
    </row>
    <row r="15" spans="1:6" s="2" customFormat="1" ht="15.75" x14ac:dyDescent="0.25">
      <c r="A15" s="13">
        <v>4</v>
      </c>
      <c r="B15" s="7" t="s">
        <v>35</v>
      </c>
      <c r="C15" s="59">
        <f>+D15+F15</f>
        <v>172.6</v>
      </c>
      <c r="D15" s="59">
        <v>30</v>
      </c>
      <c r="E15" s="59"/>
      <c r="F15" s="59">
        <f>141.3+1.3</f>
        <v>142.6</v>
      </c>
    </row>
    <row r="16" spans="1:6" s="2" customFormat="1" ht="31.5" x14ac:dyDescent="0.25">
      <c r="A16" s="13">
        <v>5</v>
      </c>
      <c r="B16" s="7" t="s">
        <v>54</v>
      </c>
      <c r="C16" s="59">
        <f>+D16+F16</f>
        <v>6.6</v>
      </c>
      <c r="D16" s="59">
        <v>6.6</v>
      </c>
      <c r="E16" s="59"/>
      <c r="F16" s="59"/>
    </row>
    <row r="17" spans="1:6" s="2" customFormat="1" ht="15.75" x14ac:dyDescent="0.25">
      <c r="A17" s="13">
        <v>6</v>
      </c>
      <c r="B17" s="69" t="s">
        <v>102</v>
      </c>
      <c r="C17" s="59">
        <f>+D17+F17</f>
        <v>0.1</v>
      </c>
      <c r="D17" s="59">
        <v>0.1</v>
      </c>
      <c r="E17" s="59"/>
      <c r="F17" s="59"/>
    </row>
    <row r="18" spans="1:6" s="2" customFormat="1" ht="15.75" x14ac:dyDescent="0.25">
      <c r="A18" s="13">
        <v>7</v>
      </c>
      <c r="B18" s="7" t="s">
        <v>99</v>
      </c>
      <c r="C18" s="59">
        <f t="shared" ref="C18:C25" si="2">+D18+F18</f>
        <v>122.1</v>
      </c>
      <c r="D18" s="59">
        <v>117.8</v>
      </c>
      <c r="E18" s="59"/>
      <c r="F18" s="59">
        <v>4.3</v>
      </c>
    </row>
    <row r="19" spans="1:6" s="2" customFormat="1" ht="15.75" x14ac:dyDescent="0.25">
      <c r="A19" s="13">
        <v>8</v>
      </c>
      <c r="B19" s="69" t="s">
        <v>102</v>
      </c>
      <c r="C19" s="59">
        <f t="shared" si="2"/>
        <v>5.0999999999999996</v>
      </c>
      <c r="D19" s="59">
        <v>5.0999999999999996</v>
      </c>
      <c r="E19" s="59"/>
      <c r="F19" s="59"/>
    </row>
    <row r="20" spans="1:6" s="2" customFormat="1" ht="15.75" x14ac:dyDescent="0.25">
      <c r="A20" s="13">
        <v>9</v>
      </c>
      <c r="B20" s="5" t="s">
        <v>48</v>
      </c>
      <c r="C20" s="59">
        <f t="shared" si="2"/>
        <v>415.4</v>
      </c>
      <c r="D20" s="59">
        <v>368.8</v>
      </c>
      <c r="E20" s="59">
        <v>100.4</v>
      </c>
      <c r="F20" s="59">
        <v>46.6</v>
      </c>
    </row>
    <row r="21" spans="1:6" s="2" customFormat="1" ht="15.75" x14ac:dyDescent="0.25">
      <c r="A21" s="13">
        <v>10</v>
      </c>
      <c r="B21" s="69" t="s">
        <v>102</v>
      </c>
      <c r="C21" s="59">
        <f t="shared" si="2"/>
        <v>38.700000000000003</v>
      </c>
      <c r="D21" s="59">
        <f>31.9+6.8</f>
        <v>38.700000000000003</v>
      </c>
      <c r="E21" s="59"/>
      <c r="F21" s="59"/>
    </row>
    <row r="22" spans="1:6" s="2" customFormat="1" ht="15.75" x14ac:dyDescent="0.25">
      <c r="A22" s="13">
        <v>11</v>
      </c>
      <c r="B22" s="5" t="s">
        <v>60</v>
      </c>
      <c r="C22" s="59">
        <f t="shared" si="2"/>
        <v>124.2</v>
      </c>
      <c r="D22" s="59">
        <v>124.2</v>
      </c>
      <c r="E22" s="59"/>
      <c r="F22" s="59"/>
    </row>
    <row r="23" spans="1:6" s="2" customFormat="1" ht="15.75" x14ac:dyDescent="0.25">
      <c r="A23" s="13">
        <v>12</v>
      </c>
      <c r="B23" s="5" t="s">
        <v>62</v>
      </c>
      <c r="C23" s="59">
        <f t="shared" si="2"/>
        <v>316</v>
      </c>
      <c r="D23" s="59">
        <f>82.6+219.9</f>
        <v>302.5</v>
      </c>
      <c r="E23" s="59"/>
      <c r="F23" s="59">
        <v>13.5</v>
      </c>
    </row>
    <row r="24" spans="1:6" s="2" customFormat="1" ht="15.75" x14ac:dyDescent="0.25">
      <c r="A24" s="13">
        <v>13</v>
      </c>
      <c r="B24" s="69" t="s">
        <v>102</v>
      </c>
      <c r="C24" s="59">
        <f t="shared" si="2"/>
        <v>23</v>
      </c>
      <c r="D24" s="59">
        <f>13+10</f>
        <v>23</v>
      </c>
      <c r="E24" s="59"/>
      <c r="F24" s="59"/>
    </row>
    <row r="25" spans="1:6" s="2" customFormat="1" ht="15.75" x14ac:dyDescent="0.25">
      <c r="A25" s="13">
        <v>14</v>
      </c>
      <c r="B25" s="5" t="s">
        <v>68</v>
      </c>
      <c r="C25" s="59">
        <f t="shared" si="2"/>
        <v>14.2</v>
      </c>
      <c r="D25" s="59">
        <f>14.2</f>
        <v>14.2</v>
      </c>
      <c r="E25" s="59"/>
      <c r="F25" s="59"/>
    </row>
    <row r="26" spans="1:6" s="2" customFormat="1" ht="31.5" x14ac:dyDescent="0.25">
      <c r="A26" s="13">
        <v>15</v>
      </c>
      <c r="B26" s="11" t="s">
        <v>88</v>
      </c>
      <c r="C26" s="58">
        <f>+C28+C30+C32+C35+C38+C40+C42+C45+C47</f>
        <v>4380.3999999999996</v>
      </c>
      <c r="D26" s="58">
        <f t="shared" ref="D26:F26" si="3">+D28+D30+D32+D35+D38+D40+D42+D45+D47</f>
        <v>1638.4</v>
      </c>
      <c r="E26" s="58">
        <f t="shared" si="3"/>
        <v>104.6</v>
      </c>
      <c r="F26" s="58">
        <f t="shared" si="3"/>
        <v>2742</v>
      </c>
    </row>
    <row r="27" spans="1:6" s="2" customFormat="1" ht="15.75" x14ac:dyDescent="0.25">
      <c r="A27" s="13">
        <v>16</v>
      </c>
      <c r="B27" s="108" t="s">
        <v>2</v>
      </c>
      <c r="C27" s="59"/>
      <c r="D27" s="59"/>
      <c r="E27" s="59"/>
      <c r="F27" s="59"/>
    </row>
    <row r="28" spans="1:6" s="2" customFormat="1" ht="47.25" x14ac:dyDescent="0.25">
      <c r="A28" s="13">
        <v>17</v>
      </c>
      <c r="B28" s="11" t="s">
        <v>89</v>
      </c>
      <c r="C28" s="58">
        <f>+C29</f>
        <v>513.6</v>
      </c>
      <c r="D28" s="58">
        <f>+D29</f>
        <v>245.9</v>
      </c>
      <c r="E28" s="58">
        <f>+E29</f>
        <v>0</v>
      </c>
      <c r="F28" s="58">
        <f>+F29</f>
        <v>267.7</v>
      </c>
    </row>
    <row r="29" spans="1:6" s="2" customFormat="1" ht="15.75" x14ac:dyDescent="0.25">
      <c r="A29" s="13">
        <v>18</v>
      </c>
      <c r="B29" s="5" t="s">
        <v>53</v>
      </c>
      <c r="C29" s="59">
        <f>+D29+F29</f>
        <v>513.6</v>
      </c>
      <c r="D29" s="59">
        <v>245.9</v>
      </c>
      <c r="E29" s="59"/>
      <c r="F29" s="59">
        <v>267.7</v>
      </c>
    </row>
    <row r="30" spans="1:6" s="2" customFormat="1" ht="47.25" x14ac:dyDescent="0.25">
      <c r="A30" s="13">
        <v>19</v>
      </c>
      <c r="B30" s="8" t="s">
        <v>92</v>
      </c>
      <c r="C30" s="58">
        <f>+C31</f>
        <v>29.2</v>
      </c>
      <c r="D30" s="58">
        <f>+D31</f>
        <v>29.2</v>
      </c>
      <c r="E30" s="58">
        <f>+E31</f>
        <v>0</v>
      </c>
      <c r="F30" s="58">
        <f>+F31</f>
        <v>0</v>
      </c>
    </row>
    <row r="31" spans="1:6" s="2" customFormat="1" ht="15.75" x14ac:dyDescent="0.25">
      <c r="A31" s="13">
        <v>20</v>
      </c>
      <c r="B31" s="7" t="s">
        <v>68</v>
      </c>
      <c r="C31" s="59">
        <f>+D31+F31</f>
        <v>29.2</v>
      </c>
      <c r="D31" s="59">
        <v>29.2</v>
      </c>
      <c r="E31" s="59"/>
      <c r="F31" s="59"/>
    </row>
    <row r="32" spans="1:6" s="2" customFormat="1" ht="63" x14ac:dyDescent="0.25">
      <c r="A32" s="13">
        <v>21</v>
      </c>
      <c r="B32" s="11" t="s">
        <v>90</v>
      </c>
      <c r="C32" s="58">
        <f>+C33</f>
        <v>302.39999999999998</v>
      </c>
      <c r="D32" s="58">
        <f>+D33</f>
        <v>302.39999999999998</v>
      </c>
      <c r="E32" s="58">
        <f>+E33</f>
        <v>0</v>
      </c>
      <c r="F32" s="58">
        <f>+F33</f>
        <v>0</v>
      </c>
    </row>
    <row r="33" spans="1:6" s="2" customFormat="1" ht="15.75" x14ac:dyDescent="0.25">
      <c r="A33" s="13">
        <v>22</v>
      </c>
      <c r="B33" s="12" t="s">
        <v>53</v>
      </c>
      <c r="C33" s="59">
        <f>+D33+F33</f>
        <v>302.39999999999998</v>
      </c>
      <c r="D33" s="59">
        <v>302.39999999999998</v>
      </c>
      <c r="E33" s="59"/>
      <c r="F33" s="59"/>
    </row>
    <row r="34" spans="1:6" s="2" customFormat="1" ht="15.75" x14ac:dyDescent="0.25">
      <c r="A34" s="13">
        <v>23</v>
      </c>
      <c r="B34" s="69" t="s">
        <v>102</v>
      </c>
      <c r="C34" s="59">
        <f>+D34+F34</f>
        <v>34.4</v>
      </c>
      <c r="D34" s="59">
        <v>34.4</v>
      </c>
      <c r="E34" s="59"/>
      <c r="F34" s="59"/>
    </row>
    <row r="35" spans="1:6" s="2" customFormat="1" ht="63" x14ac:dyDescent="0.25">
      <c r="A35" s="13">
        <v>24</v>
      </c>
      <c r="B35" s="11" t="s">
        <v>140</v>
      </c>
      <c r="C35" s="58">
        <f>+C36</f>
        <v>270.89999999999998</v>
      </c>
      <c r="D35" s="58">
        <f>+D36</f>
        <v>115.6</v>
      </c>
      <c r="E35" s="58">
        <f>+E36</f>
        <v>0</v>
      </c>
      <c r="F35" s="58">
        <f>+F36</f>
        <v>155.30000000000001</v>
      </c>
    </row>
    <row r="36" spans="1:6" s="2" customFormat="1" ht="31.5" x14ac:dyDescent="0.25">
      <c r="A36" s="13">
        <v>25</v>
      </c>
      <c r="B36" s="12" t="s">
        <v>73</v>
      </c>
      <c r="C36" s="59">
        <f>+D36+F36</f>
        <v>270.89999999999998</v>
      </c>
      <c r="D36" s="59">
        <v>115.6</v>
      </c>
      <c r="E36" s="59"/>
      <c r="F36" s="59">
        <v>155.30000000000001</v>
      </c>
    </row>
    <row r="37" spans="1:6" s="2" customFormat="1" ht="15.75" x14ac:dyDescent="0.25">
      <c r="A37" s="13">
        <v>26</v>
      </c>
      <c r="B37" s="69" t="s">
        <v>102</v>
      </c>
      <c r="C37" s="59">
        <f>+D37+F37</f>
        <v>31.3</v>
      </c>
      <c r="D37" s="59">
        <v>31.3</v>
      </c>
      <c r="E37" s="59"/>
      <c r="F37" s="59"/>
    </row>
    <row r="38" spans="1:6" s="2" customFormat="1" ht="63" x14ac:dyDescent="0.25">
      <c r="A38" s="13">
        <v>27</v>
      </c>
      <c r="B38" s="8" t="s">
        <v>141</v>
      </c>
      <c r="C38" s="58">
        <f>+C39</f>
        <v>28.3</v>
      </c>
      <c r="D38" s="58">
        <f>+D39</f>
        <v>28.3</v>
      </c>
      <c r="E38" s="58">
        <f>+E39</f>
        <v>27.8</v>
      </c>
      <c r="F38" s="58">
        <f>+F39</f>
        <v>0</v>
      </c>
    </row>
    <row r="39" spans="1:6" s="2" customFormat="1" ht="15.75" x14ac:dyDescent="0.25">
      <c r="A39" s="13">
        <v>28</v>
      </c>
      <c r="B39" s="7" t="s">
        <v>35</v>
      </c>
      <c r="C39" s="59">
        <f>+D39+F39</f>
        <v>28.3</v>
      </c>
      <c r="D39" s="59">
        <v>28.3</v>
      </c>
      <c r="E39" s="59">
        <v>27.8</v>
      </c>
      <c r="F39" s="59"/>
    </row>
    <row r="40" spans="1:6" s="2" customFormat="1" ht="63" x14ac:dyDescent="0.25">
      <c r="A40" s="13">
        <v>29</v>
      </c>
      <c r="B40" s="4" t="s">
        <v>109</v>
      </c>
      <c r="C40" s="58">
        <f>+C41</f>
        <v>22.3</v>
      </c>
      <c r="D40" s="58">
        <f>+D41</f>
        <v>22.3</v>
      </c>
      <c r="E40" s="58">
        <f>+E41</f>
        <v>0</v>
      </c>
      <c r="F40" s="58">
        <f>+F41</f>
        <v>0</v>
      </c>
    </row>
    <row r="41" spans="1:6" s="2" customFormat="1" ht="15.75" x14ac:dyDescent="0.25">
      <c r="A41" s="13">
        <v>30</v>
      </c>
      <c r="B41" s="7" t="s">
        <v>144</v>
      </c>
      <c r="C41" s="59">
        <f>+D41+F41</f>
        <v>22.3</v>
      </c>
      <c r="D41" s="59">
        <v>22.3</v>
      </c>
      <c r="E41" s="59"/>
      <c r="F41" s="59"/>
    </row>
    <row r="42" spans="1:6" s="2" customFormat="1" ht="31.5" x14ac:dyDescent="0.25">
      <c r="A42" s="13">
        <v>31</v>
      </c>
      <c r="B42" s="11" t="s">
        <v>142</v>
      </c>
      <c r="C42" s="58">
        <f>+C43+C44</f>
        <v>1203.5</v>
      </c>
      <c r="D42" s="58">
        <f>+D43+D44</f>
        <v>10</v>
      </c>
      <c r="E42" s="58">
        <f>+E43+E44</f>
        <v>0</v>
      </c>
      <c r="F42" s="58">
        <f>+F43+F44</f>
        <v>1193.5</v>
      </c>
    </row>
    <row r="43" spans="1:6" s="2" customFormat="1" ht="15.75" x14ac:dyDescent="0.25">
      <c r="A43" s="13">
        <v>32</v>
      </c>
      <c r="B43" s="7" t="s">
        <v>91</v>
      </c>
      <c r="C43" s="59">
        <f>+D43+F43</f>
        <v>459.4</v>
      </c>
      <c r="D43" s="59">
        <v>10</v>
      </c>
      <c r="E43" s="59"/>
      <c r="F43" s="59">
        <v>449.4</v>
      </c>
    </row>
    <row r="44" spans="1:6" s="2" customFormat="1" ht="31.5" x14ac:dyDescent="0.25">
      <c r="A44" s="13">
        <v>33</v>
      </c>
      <c r="B44" s="12" t="s">
        <v>73</v>
      </c>
      <c r="C44" s="59">
        <f>+D44+F44</f>
        <v>744.1</v>
      </c>
      <c r="D44" s="59"/>
      <c r="E44" s="59"/>
      <c r="F44" s="59">
        <v>744.1</v>
      </c>
    </row>
    <row r="45" spans="1:6" s="2" customFormat="1" ht="31.5" x14ac:dyDescent="0.25">
      <c r="A45" s="13">
        <v>34</v>
      </c>
      <c r="B45" s="8" t="s">
        <v>143</v>
      </c>
      <c r="C45" s="58">
        <f>+C46</f>
        <v>270.60000000000002</v>
      </c>
      <c r="D45" s="58">
        <f>+D46</f>
        <v>0</v>
      </c>
      <c r="E45" s="58">
        <f>+E46</f>
        <v>0</v>
      </c>
      <c r="F45" s="58">
        <f>+F46</f>
        <v>270.60000000000002</v>
      </c>
    </row>
    <row r="46" spans="1:6" s="2" customFormat="1" ht="15.75" x14ac:dyDescent="0.25">
      <c r="A46" s="13">
        <v>35</v>
      </c>
      <c r="B46" s="7" t="s">
        <v>62</v>
      </c>
      <c r="C46" s="59">
        <f>+D46+F46</f>
        <v>270.60000000000002</v>
      </c>
      <c r="D46" s="59"/>
      <c r="E46" s="59"/>
      <c r="F46" s="59">
        <v>270.60000000000002</v>
      </c>
    </row>
    <row r="47" spans="1:6" s="2" customFormat="1" ht="47.25" x14ac:dyDescent="0.25">
      <c r="A47" s="13">
        <v>36</v>
      </c>
      <c r="B47" s="4" t="s">
        <v>155</v>
      </c>
      <c r="C47" s="58">
        <f>+C48+C49+C50+C51+C52+C54</f>
        <v>1739.6</v>
      </c>
      <c r="D47" s="58">
        <f t="shared" ref="D47:F47" si="4">+D48+D49+D50+D51+D52+D54</f>
        <v>884.7</v>
      </c>
      <c r="E47" s="58">
        <f t="shared" si="4"/>
        <v>76.8</v>
      </c>
      <c r="F47" s="58">
        <f t="shared" si="4"/>
        <v>854.9</v>
      </c>
    </row>
    <row r="48" spans="1:6" s="2" customFormat="1" ht="15.75" x14ac:dyDescent="0.25">
      <c r="A48" s="13">
        <v>37</v>
      </c>
      <c r="B48" s="12" t="s">
        <v>182</v>
      </c>
      <c r="C48" s="59">
        <f>+D48+F48</f>
        <v>54.6</v>
      </c>
      <c r="D48" s="59">
        <v>54.6</v>
      </c>
      <c r="E48" s="59"/>
      <c r="F48" s="59"/>
    </row>
    <row r="49" spans="1:6" s="2" customFormat="1" ht="15.75" x14ac:dyDescent="0.25">
      <c r="A49" s="13">
        <v>38</v>
      </c>
      <c r="B49" s="5" t="s">
        <v>53</v>
      </c>
      <c r="C49" s="59">
        <f>+D49+F49</f>
        <v>505.6</v>
      </c>
      <c r="D49" s="59">
        <f>0.1+114.2</f>
        <v>114.3</v>
      </c>
      <c r="E49" s="59">
        <v>2</v>
      </c>
      <c r="F49" s="59">
        <f>2+320.7+28.3+6.7+33.6</f>
        <v>391.3</v>
      </c>
    </row>
    <row r="50" spans="1:6" s="2" customFormat="1" ht="15.75" x14ac:dyDescent="0.25">
      <c r="A50" s="13">
        <v>39</v>
      </c>
      <c r="B50" s="7" t="s">
        <v>144</v>
      </c>
      <c r="C50" s="59">
        <f t="shared" ref="C50:C55" si="5">+D50+F50</f>
        <v>194.1</v>
      </c>
      <c r="D50" s="59">
        <f>47.6+79.1</f>
        <v>126.7</v>
      </c>
      <c r="E50" s="59">
        <f>1.2+0.8</f>
        <v>2</v>
      </c>
      <c r="F50" s="59">
        <v>67.400000000000006</v>
      </c>
    </row>
    <row r="51" spans="1:6" s="2" customFormat="1" ht="15.75" x14ac:dyDescent="0.25">
      <c r="A51" s="13">
        <v>40</v>
      </c>
      <c r="B51" s="7" t="s">
        <v>57</v>
      </c>
      <c r="C51" s="59">
        <f t="shared" si="5"/>
        <v>495.4</v>
      </c>
      <c r="D51" s="59">
        <f>40.4+3.3+447.8+0.2</f>
        <v>491.7</v>
      </c>
      <c r="E51" s="59">
        <f>2.5+0.2+0.2</f>
        <v>2.9</v>
      </c>
      <c r="F51" s="59">
        <f>3.4+0.3</f>
        <v>3.7</v>
      </c>
    </row>
    <row r="52" spans="1:6" s="2" customFormat="1" ht="15.75" x14ac:dyDescent="0.25">
      <c r="A52" s="13">
        <v>41</v>
      </c>
      <c r="B52" s="12" t="s">
        <v>60</v>
      </c>
      <c r="C52" s="59">
        <f>+D52+F52</f>
        <v>392.5</v>
      </c>
      <c r="D52" s="59"/>
      <c r="E52" s="59"/>
      <c r="F52" s="59">
        <f>360.7+31.8</f>
        <v>392.5</v>
      </c>
    </row>
    <row r="53" spans="1:6" s="2" customFormat="1" ht="15.75" x14ac:dyDescent="0.25">
      <c r="A53" s="13">
        <v>42</v>
      </c>
      <c r="B53" s="69" t="s">
        <v>102</v>
      </c>
      <c r="C53" s="59">
        <f>+D53+F53</f>
        <v>48.8</v>
      </c>
      <c r="D53" s="59"/>
      <c r="E53" s="59"/>
      <c r="F53" s="59">
        <f>44.8+4</f>
        <v>48.8</v>
      </c>
    </row>
    <row r="54" spans="1:6" s="2" customFormat="1" ht="15.75" x14ac:dyDescent="0.25">
      <c r="A54" s="13">
        <v>43</v>
      </c>
      <c r="B54" s="5" t="s">
        <v>62</v>
      </c>
      <c r="C54" s="59">
        <f t="shared" si="5"/>
        <v>97.4</v>
      </c>
      <c r="D54" s="59">
        <f>76.8+20.6</f>
        <v>97.4</v>
      </c>
      <c r="E54" s="59">
        <f>59.5+10.4</f>
        <v>69.900000000000006</v>
      </c>
      <c r="F54" s="59"/>
    </row>
    <row r="55" spans="1:6" s="2" customFormat="1" ht="15.75" x14ac:dyDescent="0.25">
      <c r="A55" s="13">
        <v>44</v>
      </c>
      <c r="B55" s="69" t="s">
        <v>102</v>
      </c>
      <c r="C55" s="59">
        <f t="shared" si="5"/>
        <v>0.8</v>
      </c>
      <c r="D55" s="59">
        <v>0.8</v>
      </c>
      <c r="E55" s="59">
        <f>0.5+0.3</f>
        <v>0.8</v>
      </c>
      <c r="F55" s="59"/>
    </row>
    <row r="56" spans="1:6" s="2" customFormat="1" ht="31.5" x14ac:dyDescent="0.25">
      <c r="A56" s="13">
        <v>45</v>
      </c>
      <c r="B56" s="8" t="s">
        <v>93</v>
      </c>
      <c r="C56" s="58">
        <f>+C57+C58+C60+C62+C63+C65+C67+C69+C70+C72+C74+C76</f>
        <v>16467.099999999999</v>
      </c>
      <c r="D56" s="58">
        <f>+D57+D58+D60+D62+D63+D65+D67+D69+D70+D72+D74+D76</f>
        <v>5804.2</v>
      </c>
      <c r="E56" s="58">
        <f>+E57+E58+E60+E62+E63+E65+E67+E69+E70+E72+E74+E76</f>
        <v>13</v>
      </c>
      <c r="F56" s="58">
        <f>+F57+F58+F60+F62+F63+F65+F67+F69+F70+F72+F74+F76</f>
        <v>10662.9</v>
      </c>
    </row>
    <row r="57" spans="1:6" s="2" customFormat="1" ht="15.75" x14ac:dyDescent="0.25">
      <c r="A57" s="13">
        <v>46</v>
      </c>
      <c r="B57" s="7" t="s">
        <v>91</v>
      </c>
      <c r="C57" s="59">
        <f t="shared" ref="C57:C76" si="6">+D57+F57</f>
        <v>45.1</v>
      </c>
      <c r="D57" s="59">
        <v>20</v>
      </c>
      <c r="E57" s="59"/>
      <c r="F57" s="59">
        <v>25.1</v>
      </c>
    </row>
    <row r="58" spans="1:6" s="2" customFormat="1" ht="15.75" x14ac:dyDescent="0.25">
      <c r="A58" s="13">
        <v>47</v>
      </c>
      <c r="B58" s="12" t="s">
        <v>182</v>
      </c>
      <c r="C58" s="59">
        <f t="shared" si="6"/>
        <v>301.60000000000002</v>
      </c>
      <c r="D58" s="59">
        <v>122</v>
      </c>
      <c r="E58" s="59"/>
      <c r="F58" s="59">
        <v>179.6</v>
      </c>
    </row>
    <row r="59" spans="1:6" s="2" customFormat="1" ht="15.75" x14ac:dyDescent="0.25">
      <c r="A59" s="13">
        <v>48</v>
      </c>
      <c r="B59" s="69" t="s">
        <v>102</v>
      </c>
      <c r="C59" s="59">
        <f t="shared" si="6"/>
        <v>9.1</v>
      </c>
      <c r="D59" s="59"/>
      <c r="E59" s="59"/>
      <c r="F59" s="59">
        <v>9.1</v>
      </c>
    </row>
    <row r="60" spans="1:6" s="2" customFormat="1" ht="15.75" x14ac:dyDescent="0.25">
      <c r="A60" s="13">
        <v>49</v>
      </c>
      <c r="B60" s="7" t="s">
        <v>35</v>
      </c>
      <c r="C60" s="59">
        <f t="shared" si="6"/>
        <v>180.2</v>
      </c>
      <c r="D60" s="59">
        <v>64.8</v>
      </c>
      <c r="E60" s="59">
        <v>7.8</v>
      </c>
      <c r="F60" s="59">
        <v>115.4</v>
      </c>
    </row>
    <row r="61" spans="1:6" s="2" customFormat="1" ht="15.75" x14ac:dyDescent="0.25">
      <c r="A61" s="13">
        <v>50</v>
      </c>
      <c r="B61" s="69" t="s">
        <v>102</v>
      </c>
      <c r="C61" s="59">
        <f t="shared" si="6"/>
        <v>0.5</v>
      </c>
      <c r="D61" s="59">
        <v>0.5</v>
      </c>
      <c r="E61" s="59"/>
      <c r="F61" s="59"/>
    </row>
    <row r="62" spans="1:6" s="2" customFormat="1" ht="15.75" x14ac:dyDescent="0.25">
      <c r="A62" s="13">
        <v>51</v>
      </c>
      <c r="B62" s="12" t="s">
        <v>45</v>
      </c>
      <c r="C62" s="59">
        <f t="shared" si="6"/>
        <v>359.7</v>
      </c>
      <c r="D62" s="59">
        <v>0.5</v>
      </c>
      <c r="E62" s="59">
        <v>0.4</v>
      </c>
      <c r="F62" s="59">
        <v>359.2</v>
      </c>
    </row>
    <row r="63" spans="1:6" s="2" customFormat="1" ht="31.5" x14ac:dyDescent="0.25">
      <c r="A63" s="13">
        <v>52</v>
      </c>
      <c r="B63" s="12" t="s">
        <v>73</v>
      </c>
      <c r="C63" s="59">
        <f t="shared" si="6"/>
        <v>4057.6</v>
      </c>
      <c r="D63" s="59">
        <v>2364</v>
      </c>
      <c r="E63" s="59">
        <v>3.1</v>
      </c>
      <c r="F63" s="59">
        <v>1693.6</v>
      </c>
    </row>
    <row r="64" spans="1:6" s="2" customFormat="1" ht="15.75" x14ac:dyDescent="0.25">
      <c r="A64" s="13">
        <v>53</v>
      </c>
      <c r="B64" s="69" t="s">
        <v>102</v>
      </c>
      <c r="C64" s="59">
        <f t="shared" si="6"/>
        <v>360.9</v>
      </c>
      <c r="D64" s="59">
        <v>360.9</v>
      </c>
      <c r="E64" s="59"/>
      <c r="F64" s="59"/>
    </row>
    <row r="65" spans="1:6" s="2" customFormat="1" ht="31.5" x14ac:dyDescent="0.25">
      <c r="A65" s="13">
        <v>54</v>
      </c>
      <c r="B65" s="7" t="s">
        <v>54</v>
      </c>
      <c r="C65" s="59">
        <f t="shared" si="6"/>
        <v>1786.5</v>
      </c>
      <c r="D65" s="59">
        <v>279.60000000000002</v>
      </c>
      <c r="E65" s="59"/>
      <c r="F65" s="59">
        <v>1506.9</v>
      </c>
    </row>
    <row r="66" spans="1:6" s="2" customFormat="1" ht="15.75" x14ac:dyDescent="0.25">
      <c r="A66" s="13">
        <v>55</v>
      </c>
      <c r="B66" s="69" t="s">
        <v>102</v>
      </c>
      <c r="C66" s="59">
        <f t="shared" si="6"/>
        <v>240</v>
      </c>
      <c r="D66" s="59">
        <f>130+110</f>
        <v>240</v>
      </c>
      <c r="E66" s="59"/>
      <c r="F66" s="59"/>
    </row>
    <row r="67" spans="1:6" s="2" customFormat="1" ht="15.75" x14ac:dyDescent="0.25">
      <c r="A67" s="13">
        <v>56</v>
      </c>
      <c r="B67" s="7" t="s">
        <v>144</v>
      </c>
      <c r="C67" s="59">
        <f t="shared" si="6"/>
        <v>795.8</v>
      </c>
      <c r="D67" s="59">
        <v>536.6</v>
      </c>
      <c r="E67" s="59">
        <v>1.4</v>
      </c>
      <c r="F67" s="59">
        <v>259.2</v>
      </c>
    </row>
    <row r="68" spans="1:6" s="2" customFormat="1" ht="15.75" x14ac:dyDescent="0.25">
      <c r="A68" s="13">
        <v>57</v>
      </c>
      <c r="B68" s="69" t="s">
        <v>102</v>
      </c>
      <c r="C68" s="59">
        <f t="shared" si="6"/>
        <v>19.3</v>
      </c>
      <c r="D68" s="59">
        <v>19.3</v>
      </c>
      <c r="E68" s="59"/>
      <c r="F68" s="59"/>
    </row>
    <row r="69" spans="1:6" s="2" customFormat="1" ht="15.75" x14ac:dyDescent="0.25">
      <c r="A69" s="13">
        <v>58</v>
      </c>
      <c r="B69" s="7" t="s">
        <v>77</v>
      </c>
      <c r="C69" s="59">
        <f t="shared" si="6"/>
        <v>773</v>
      </c>
      <c r="D69" s="59">
        <v>773</v>
      </c>
      <c r="E69" s="59"/>
      <c r="F69" s="59"/>
    </row>
    <row r="70" spans="1:6" s="2" customFormat="1" ht="15.75" x14ac:dyDescent="0.25">
      <c r="A70" s="13">
        <v>59</v>
      </c>
      <c r="B70" s="7" t="s">
        <v>57</v>
      </c>
      <c r="C70" s="59">
        <f t="shared" si="6"/>
        <v>5240.5</v>
      </c>
      <c r="D70" s="59">
        <v>896.5</v>
      </c>
      <c r="E70" s="59">
        <v>0.3</v>
      </c>
      <c r="F70" s="59">
        <f>4364-20</f>
        <v>4344</v>
      </c>
    </row>
    <row r="71" spans="1:6" s="2" customFormat="1" ht="15.75" x14ac:dyDescent="0.25">
      <c r="A71" s="13">
        <v>60</v>
      </c>
      <c r="B71" s="69" t="s">
        <v>102</v>
      </c>
      <c r="C71" s="59">
        <f t="shared" si="6"/>
        <v>308.10000000000002</v>
      </c>
      <c r="D71" s="59">
        <f>279.1+26+3</f>
        <v>308.10000000000002</v>
      </c>
      <c r="E71" s="59"/>
      <c r="F71" s="59"/>
    </row>
    <row r="72" spans="1:6" s="2" customFormat="1" ht="15.75" x14ac:dyDescent="0.25">
      <c r="A72" s="13">
        <v>61</v>
      </c>
      <c r="B72" s="12" t="s">
        <v>60</v>
      </c>
      <c r="C72" s="59">
        <f t="shared" si="6"/>
        <v>1146</v>
      </c>
      <c r="D72" s="59">
        <f>50.8+20</f>
        <v>70.8</v>
      </c>
      <c r="E72" s="59"/>
      <c r="F72" s="59">
        <v>1075.2</v>
      </c>
    </row>
    <row r="73" spans="1:6" s="2" customFormat="1" ht="15.75" x14ac:dyDescent="0.25">
      <c r="A73" s="13">
        <v>62</v>
      </c>
      <c r="B73" s="69" t="s">
        <v>102</v>
      </c>
      <c r="C73" s="59">
        <f t="shared" si="6"/>
        <v>599.20000000000005</v>
      </c>
      <c r="D73" s="59">
        <v>19.7</v>
      </c>
      <c r="E73" s="59"/>
      <c r="F73" s="59">
        <f>432.1+147.4</f>
        <v>579.5</v>
      </c>
    </row>
    <row r="74" spans="1:6" s="2" customFormat="1" ht="15.75" x14ac:dyDescent="0.25">
      <c r="A74" s="13">
        <v>63</v>
      </c>
      <c r="B74" s="7" t="s">
        <v>62</v>
      </c>
      <c r="C74" s="59">
        <f>+D74+F74</f>
        <v>797.2</v>
      </c>
      <c r="D74" s="59">
        <v>452.1</v>
      </c>
      <c r="E74" s="59"/>
      <c r="F74" s="59">
        <v>345.1</v>
      </c>
    </row>
    <row r="75" spans="1:6" s="2" customFormat="1" ht="15.75" x14ac:dyDescent="0.25">
      <c r="A75" s="13">
        <v>64</v>
      </c>
      <c r="B75" s="69" t="s">
        <v>102</v>
      </c>
      <c r="C75" s="59">
        <f t="shared" si="6"/>
        <v>133.69999999999999</v>
      </c>
      <c r="D75" s="59">
        <f>12.6+61.5+59.6</f>
        <v>133.69999999999999</v>
      </c>
      <c r="E75" s="59"/>
      <c r="F75" s="59"/>
    </row>
    <row r="76" spans="1:6" s="2" customFormat="1" ht="15.75" x14ac:dyDescent="0.25">
      <c r="A76" s="13">
        <v>65</v>
      </c>
      <c r="B76" s="7" t="s">
        <v>68</v>
      </c>
      <c r="C76" s="59">
        <f t="shared" si="6"/>
        <v>983.9</v>
      </c>
      <c r="D76" s="59">
        <v>224.3</v>
      </c>
      <c r="E76" s="59"/>
      <c r="F76" s="59">
        <v>759.6</v>
      </c>
    </row>
    <row r="77" spans="1:6" s="2" customFormat="1" ht="15.75" x14ac:dyDescent="0.25">
      <c r="A77" s="13">
        <v>66</v>
      </c>
      <c r="B77" s="8" t="s">
        <v>86</v>
      </c>
      <c r="C77" s="58">
        <f>+C12+C26+C56</f>
        <v>22018.6</v>
      </c>
      <c r="D77" s="58">
        <f t="shared" ref="D77:F77" si="7">+D12+D26+D56</f>
        <v>8406.7000000000007</v>
      </c>
      <c r="E77" s="58">
        <f t="shared" si="7"/>
        <v>218</v>
      </c>
      <c r="F77" s="58">
        <f t="shared" si="7"/>
        <v>13611.9</v>
      </c>
    </row>
    <row r="78" spans="1:6" x14ac:dyDescent="0.25">
      <c r="C78" s="20"/>
      <c r="D78" s="20"/>
      <c r="E78" s="20"/>
      <c r="F78" s="20"/>
    </row>
    <row r="79" spans="1:6" x14ac:dyDescent="0.25">
      <c r="B79" s="116"/>
    </row>
  </sheetData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Zeros="0" zoomScale="94" zoomScaleNormal="94" workbookViewId="0">
      <pane xSplit="2" ySplit="12" topLeftCell="C28" activePane="bottomRight" state="frozen"/>
      <selection pane="topRight" activeCell="C1" sqref="C1"/>
      <selection pane="bottomLeft" activeCell="A13" sqref="A13"/>
      <selection pane="bottomRight" activeCell="J32" sqref="J32"/>
    </sheetView>
  </sheetViews>
  <sheetFormatPr defaultRowHeight="15.75" x14ac:dyDescent="0.25"/>
  <cols>
    <col min="1" max="1" width="6.85546875" style="61" customWidth="1"/>
    <col min="2" max="2" width="44" style="61" customWidth="1"/>
    <col min="3" max="3" width="12.7109375" style="61" customWidth="1"/>
    <col min="4" max="4" width="10.5703125" customWidth="1"/>
    <col min="5" max="6" width="11.140625" customWidth="1"/>
    <col min="189" max="189" width="5.28515625" customWidth="1"/>
    <col min="190" max="190" width="39.5703125" customWidth="1"/>
    <col min="191" max="191" width="14.7109375" customWidth="1"/>
    <col min="192" max="192" width="14.140625" customWidth="1"/>
    <col min="193" max="193" width="13.7109375" customWidth="1"/>
    <col min="445" max="445" width="5.28515625" customWidth="1"/>
    <col min="446" max="446" width="39.5703125" customWidth="1"/>
    <col min="447" max="447" width="14.7109375" customWidth="1"/>
    <col min="448" max="448" width="14.140625" customWidth="1"/>
    <col min="449" max="449" width="13.7109375" customWidth="1"/>
    <col min="701" max="701" width="5.28515625" customWidth="1"/>
    <col min="702" max="702" width="39.5703125" customWidth="1"/>
    <col min="703" max="703" width="14.7109375" customWidth="1"/>
    <col min="704" max="704" width="14.140625" customWidth="1"/>
    <col min="705" max="705" width="13.7109375" customWidth="1"/>
    <col min="957" max="957" width="5.28515625" customWidth="1"/>
    <col min="958" max="958" width="39.5703125" customWidth="1"/>
    <col min="959" max="959" width="14.7109375" customWidth="1"/>
    <col min="960" max="960" width="14.140625" customWidth="1"/>
    <col min="961" max="961" width="13.7109375" customWidth="1"/>
    <col min="1213" max="1213" width="5.28515625" customWidth="1"/>
    <col min="1214" max="1214" width="39.5703125" customWidth="1"/>
    <col min="1215" max="1215" width="14.7109375" customWidth="1"/>
    <col min="1216" max="1216" width="14.140625" customWidth="1"/>
    <col min="1217" max="1217" width="13.7109375" customWidth="1"/>
    <col min="1469" max="1469" width="5.28515625" customWidth="1"/>
    <col min="1470" max="1470" width="39.5703125" customWidth="1"/>
    <col min="1471" max="1471" width="14.7109375" customWidth="1"/>
    <col min="1472" max="1472" width="14.140625" customWidth="1"/>
    <col min="1473" max="1473" width="13.7109375" customWidth="1"/>
    <col min="1725" max="1725" width="5.28515625" customWidth="1"/>
    <col min="1726" max="1726" width="39.5703125" customWidth="1"/>
    <col min="1727" max="1727" width="14.7109375" customWidth="1"/>
    <col min="1728" max="1728" width="14.140625" customWidth="1"/>
    <col min="1729" max="1729" width="13.7109375" customWidth="1"/>
    <col min="1981" max="1981" width="5.28515625" customWidth="1"/>
    <col min="1982" max="1982" width="39.5703125" customWidth="1"/>
    <col min="1983" max="1983" width="14.7109375" customWidth="1"/>
    <col min="1984" max="1984" width="14.140625" customWidth="1"/>
    <col min="1985" max="1985" width="13.7109375" customWidth="1"/>
    <col min="2237" max="2237" width="5.28515625" customWidth="1"/>
    <col min="2238" max="2238" width="39.5703125" customWidth="1"/>
    <col min="2239" max="2239" width="14.7109375" customWidth="1"/>
    <col min="2240" max="2240" width="14.140625" customWidth="1"/>
    <col min="2241" max="2241" width="13.7109375" customWidth="1"/>
    <col min="2493" max="2493" width="5.28515625" customWidth="1"/>
    <col min="2494" max="2494" width="39.5703125" customWidth="1"/>
    <col min="2495" max="2495" width="14.7109375" customWidth="1"/>
    <col min="2496" max="2496" width="14.140625" customWidth="1"/>
    <col min="2497" max="2497" width="13.7109375" customWidth="1"/>
    <col min="2749" max="2749" width="5.28515625" customWidth="1"/>
    <col min="2750" max="2750" width="39.5703125" customWidth="1"/>
    <col min="2751" max="2751" width="14.7109375" customWidth="1"/>
    <col min="2752" max="2752" width="14.140625" customWidth="1"/>
    <col min="2753" max="2753" width="13.7109375" customWidth="1"/>
    <col min="3005" max="3005" width="5.28515625" customWidth="1"/>
    <col min="3006" max="3006" width="39.5703125" customWidth="1"/>
    <col min="3007" max="3007" width="14.7109375" customWidth="1"/>
    <col min="3008" max="3008" width="14.140625" customWidth="1"/>
    <col min="3009" max="3009" width="13.7109375" customWidth="1"/>
    <col min="3261" max="3261" width="5.28515625" customWidth="1"/>
    <col min="3262" max="3262" width="39.5703125" customWidth="1"/>
    <col min="3263" max="3263" width="14.7109375" customWidth="1"/>
    <col min="3264" max="3264" width="14.140625" customWidth="1"/>
    <col min="3265" max="3265" width="13.7109375" customWidth="1"/>
    <col min="3517" max="3517" width="5.28515625" customWidth="1"/>
    <col min="3518" max="3518" width="39.5703125" customWidth="1"/>
    <col min="3519" max="3519" width="14.7109375" customWidth="1"/>
    <col min="3520" max="3520" width="14.140625" customWidth="1"/>
    <col min="3521" max="3521" width="13.7109375" customWidth="1"/>
    <col min="3773" max="3773" width="5.28515625" customWidth="1"/>
    <col min="3774" max="3774" width="39.5703125" customWidth="1"/>
    <col min="3775" max="3775" width="14.7109375" customWidth="1"/>
    <col min="3776" max="3776" width="14.140625" customWidth="1"/>
    <col min="3777" max="3777" width="13.7109375" customWidth="1"/>
    <col min="4029" max="4029" width="5.28515625" customWidth="1"/>
    <col min="4030" max="4030" width="39.5703125" customWidth="1"/>
    <col min="4031" max="4031" width="14.7109375" customWidth="1"/>
    <col min="4032" max="4032" width="14.140625" customWidth="1"/>
    <col min="4033" max="4033" width="13.7109375" customWidth="1"/>
    <col min="4285" max="4285" width="5.28515625" customWidth="1"/>
    <col min="4286" max="4286" width="39.5703125" customWidth="1"/>
    <col min="4287" max="4287" width="14.7109375" customWidth="1"/>
    <col min="4288" max="4288" width="14.140625" customWidth="1"/>
    <col min="4289" max="4289" width="13.7109375" customWidth="1"/>
    <col min="4541" max="4541" width="5.28515625" customWidth="1"/>
    <col min="4542" max="4542" width="39.5703125" customWidth="1"/>
    <col min="4543" max="4543" width="14.7109375" customWidth="1"/>
    <col min="4544" max="4544" width="14.140625" customWidth="1"/>
    <col min="4545" max="4545" width="13.7109375" customWidth="1"/>
    <col min="4797" max="4797" width="5.28515625" customWidth="1"/>
    <col min="4798" max="4798" width="39.5703125" customWidth="1"/>
    <col min="4799" max="4799" width="14.7109375" customWidth="1"/>
    <col min="4800" max="4800" width="14.140625" customWidth="1"/>
    <col min="4801" max="4801" width="13.7109375" customWidth="1"/>
    <col min="5053" max="5053" width="5.28515625" customWidth="1"/>
    <col min="5054" max="5054" width="39.5703125" customWidth="1"/>
    <col min="5055" max="5055" width="14.7109375" customWidth="1"/>
    <col min="5056" max="5056" width="14.140625" customWidth="1"/>
    <col min="5057" max="5057" width="13.7109375" customWidth="1"/>
    <col min="5309" max="5309" width="5.28515625" customWidth="1"/>
    <col min="5310" max="5310" width="39.5703125" customWidth="1"/>
    <col min="5311" max="5311" width="14.7109375" customWidth="1"/>
    <col min="5312" max="5312" width="14.140625" customWidth="1"/>
    <col min="5313" max="5313" width="13.7109375" customWidth="1"/>
    <col min="5565" max="5565" width="5.28515625" customWidth="1"/>
    <col min="5566" max="5566" width="39.5703125" customWidth="1"/>
    <col min="5567" max="5567" width="14.7109375" customWidth="1"/>
    <col min="5568" max="5568" width="14.140625" customWidth="1"/>
    <col min="5569" max="5569" width="13.7109375" customWidth="1"/>
    <col min="5821" max="5821" width="5.28515625" customWidth="1"/>
    <col min="5822" max="5822" width="39.5703125" customWidth="1"/>
    <col min="5823" max="5823" width="14.7109375" customWidth="1"/>
    <col min="5824" max="5824" width="14.140625" customWidth="1"/>
    <col min="5825" max="5825" width="13.7109375" customWidth="1"/>
    <col min="6077" max="6077" width="5.28515625" customWidth="1"/>
    <col min="6078" max="6078" width="39.5703125" customWidth="1"/>
    <col min="6079" max="6079" width="14.7109375" customWidth="1"/>
    <col min="6080" max="6080" width="14.140625" customWidth="1"/>
    <col min="6081" max="6081" width="13.7109375" customWidth="1"/>
    <col min="6333" max="6333" width="5.28515625" customWidth="1"/>
    <col min="6334" max="6334" width="39.5703125" customWidth="1"/>
    <col min="6335" max="6335" width="14.7109375" customWidth="1"/>
    <col min="6336" max="6336" width="14.140625" customWidth="1"/>
    <col min="6337" max="6337" width="13.7109375" customWidth="1"/>
    <col min="6589" max="6589" width="5.28515625" customWidth="1"/>
    <col min="6590" max="6590" width="39.5703125" customWidth="1"/>
    <col min="6591" max="6591" width="14.7109375" customWidth="1"/>
    <col min="6592" max="6592" width="14.140625" customWidth="1"/>
    <col min="6593" max="6593" width="13.7109375" customWidth="1"/>
    <col min="6845" max="6845" width="5.28515625" customWidth="1"/>
    <col min="6846" max="6846" width="39.5703125" customWidth="1"/>
    <col min="6847" max="6847" width="14.7109375" customWidth="1"/>
    <col min="6848" max="6848" width="14.140625" customWidth="1"/>
    <col min="6849" max="6849" width="13.7109375" customWidth="1"/>
    <col min="7101" max="7101" width="5.28515625" customWidth="1"/>
    <col min="7102" max="7102" width="39.5703125" customWidth="1"/>
    <col min="7103" max="7103" width="14.7109375" customWidth="1"/>
    <col min="7104" max="7104" width="14.140625" customWidth="1"/>
    <col min="7105" max="7105" width="13.7109375" customWidth="1"/>
    <col min="7357" max="7357" width="5.28515625" customWidth="1"/>
    <col min="7358" max="7358" width="39.5703125" customWidth="1"/>
    <col min="7359" max="7359" width="14.7109375" customWidth="1"/>
    <col min="7360" max="7360" width="14.140625" customWidth="1"/>
    <col min="7361" max="7361" width="13.7109375" customWidth="1"/>
    <col min="7613" max="7613" width="5.28515625" customWidth="1"/>
    <col min="7614" max="7614" width="39.5703125" customWidth="1"/>
    <col min="7615" max="7615" width="14.7109375" customWidth="1"/>
    <col min="7616" max="7616" width="14.140625" customWidth="1"/>
    <col min="7617" max="7617" width="13.7109375" customWidth="1"/>
    <col min="7869" max="7869" width="5.28515625" customWidth="1"/>
    <col min="7870" max="7870" width="39.5703125" customWidth="1"/>
    <col min="7871" max="7871" width="14.7109375" customWidth="1"/>
    <col min="7872" max="7872" width="14.140625" customWidth="1"/>
    <col min="7873" max="7873" width="13.7109375" customWidth="1"/>
    <col min="8125" max="8125" width="5.28515625" customWidth="1"/>
    <col min="8126" max="8126" width="39.5703125" customWidth="1"/>
    <col min="8127" max="8127" width="14.7109375" customWidth="1"/>
    <col min="8128" max="8128" width="14.140625" customWidth="1"/>
    <col min="8129" max="8129" width="13.7109375" customWidth="1"/>
    <col min="8381" max="8381" width="5.28515625" customWidth="1"/>
    <col min="8382" max="8382" width="39.5703125" customWidth="1"/>
    <col min="8383" max="8383" width="14.7109375" customWidth="1"/>
    <col min="8384" max="8384" width="14.140625" customWidth="1"/>
    <col min="8385" max="8385" width="13.7109375" customWidth="1"/>
    <col min="8637" max="8637" width="5.28515625" customWidth="1"/>
    <col min="8638" max="8638" width="39.5703125" customWidth="1"/>
    <col min="8639" max="8639" width="14.7109375" customWidth="1"/>
    <col min="8640" max="8640" width="14.140625" customWidth="1"/>
    <col min="8641" max="8641" width="13.7109375" customWidth="1"/>
    <col min="8893" max="8893" width="5.28515625" customWidth="1"/>
    <col min="8894" max="8894" width="39.5703125" customWidth="1"/>
    <col min="8895" max="8895" width="14.7109375" customWidth="1"/>
    <col min="8896" max="8896" width="14.140625" customWidth="1"/>
    <col min="8897" max="8897" width="13.7109375" customWidth="1"/>
    <col min="9149" max="9149" width="5.28515625" customWidth="1"/>
    <col min="9150" max="9150" width="39.5703125" customWidth="1"/>
    <col min="9151" max="9151" width="14.7109375" customWidth="1"/>
    <col min="9152" max="9152" width="14.140625" customWidth="1"/>
    <col min="9153" max="9153" width="13.7109375" customWidth="1"/>
    <col min="9405" max="9405" width="5.28515625" customWidth="1"/>
    <col min="9406" max="9406" width="39.5703125" customWidth="1"/>
    <col min="9407" max="9407" width="14.7109375" customWidth="1"/>
    <col min="9408" max="9408" width="14.140625" customWidth="1"/>
    <col min="9409" max="9409" width="13.7109375" customWidth="1"/>
    <col min="9661" max="9661" width="5.28515625" customWidth="1"/>
    <col min="9662" max="9662" width="39.5703125" customWidth="1"/>
    <col min="9663" max="9663" width="14.7109375" customWidth="1"/>
    <col min="9664" max="9664" width="14.140625" customWidth="1"/>
    <col min="9665" max="9665" width="13.7109375" customWidth="1"/>
    <col min="9917" max="9917" width="5.28515625" customWidth="1"/>
    <col min="9918" max="9918" width="39.5703125" customWidth="1"/>
    <col min="9919" max="9919" width="14.7109375" customWidth="1"/>
    <col min="9920" max="9920" width="14.140625" customWidth="1"/>
    <col min="9921" max="9921" width="13.7109375" customWidth="1"/>
    <col min="10173" max="10173" width="5.28515625" customWidth="1"/>
    <col min="10174" max="10174" width="39.5703125" customWidth="1"/>
    <col min="10175" max="10175" width="14.7109375" customWidth="1"/>
    <col min="10176" max="10176" width="14.140625" customWidth="1"/>
    <col min="10177" max="10177" width="13.7109375" customWidth="1"/>
    <col min="10429" max="10429" width="5.28515625" customWidth="1"/>
    <col min="10430" max="10430" width="39.5703125" customWidth="1"/>
    <col min="10431" max="10431" width="14.7109375" customWidth="1"/>
    <col min="10432" max="10432" width="14.140625" customWidth="1"/>
    <col min="10433" max="10433" width="13.7109375" customWidth="1"/>
    <col min="10685" max="10685" width="5.28515625" customWidth="1"/>
    <col min="10686" max="10686" width="39.5703125" customWidth="1"/>
    <col min="10687" max="10687" width="14.7109375" customWidth="1"/>
    <col min="10688" max="10688" width="14.140625" customWidth="1"/>
    <col min="10689" max="10689" width="13.7109375" customWidth="1"/>
    <col min="10941" max="10941" width="5.28515625" customWidth="1"/>
    <col min="10942" max="10942" width="39.5703125" customWidth="1"/>
    <col min="10943" max="10943" width="14.7109375" customWidth="1"/>
    <col min="10944" max="10944" width="14.140625" customWidth="1"/>
    <col min="10945" max="10945" width="13.7109375" customWidth="1"/>
    <col min="11197" max="11197" width="5.28515625" customWidth="1"/>
    <col min="11198" max="11198" width="39.5703125" customWidth="1"/>
    <col min="11199" max="11199" width="14.7109375" customWidth="1"/>
    <col min="11200" max="11200" width="14.140625" customWidth="1"/>
    <col min="11201" max="11201" width="13.7109375" customWidth="1"/>
    <col min="11453" max="11453" width="5.28515625" customWidth="1"/>
    <col min="11454" max="11454" width="39.5703125" customWidth="1"/>
    <col min="11455" max="11455" width="14.7109375" customWidth="1"/>
    <col min="11456" max="11456" width="14.140625" customWidth="1"/>
    <col min="11457" max="11457" width="13.7109375" customWidth="1"/>
    <col min="11709" max="11709" width="5.28515625" customWidth="1"/>
    <col min="11710" max="11710" width="39.5703125" customWidth="1"/>
    <col min="11711" max="11711" width="14.7109375" customWidth="1"/>
    <col min="11712" max="11712" width="14.140625" customWidth="1"/>
    <col min="11713" max="11713" width="13.7109375" customWidth="1"/>
    <col min="11965" max="11965" width="5.28515625" customWidth="1"/>
    <col min="11966" max="11966" width="39.5703125" customWidth="1"/>
    <col min="11967" max="11967" width="14.7109375" customWidth="1"/>
    <col min="11968" max="11968" width="14.140625" customWidth="1"/>
    <col min="11969" max="11969" width="13.7109375" customWidth="1"/>
    <col min="12221" max="12221" width="5.28515625" customWidth="1"/>
    <col min="12222" max="12222" width="39.5703125" customWidth="1"/>
    <col min="12223" max="12223" width="14.7109375" customWidth="1"/>
    <col min="12224" max="12224" width="14.140625" customWidth="1"/>
    <col min="12225" max="12225" width="13.7109375" customWidth="1"/>
    <col min="12477" max="12477" width="5.28515625" customWidth="1"/>
    <col min="12478" max="12478" width="39.5703125" customWidth="1"/>
    <col min="12479" max="12479" width="14.7109375" customWidth="1"/>
    <col min="12480" max="12480" width="14.140625" customWidth="1"/>
    <col min="12481" max="12481" width="13.7109375" customWidth="1"/>
    <col min="12733" max="12733" width="5.28515625" customWidth="1"/>
    <col min="12734" max="12734" width="39.5703125" customWidth="1"/>
    <col min="12735" max="12735" width="14.7109375" customWidth="1"/>
    <col min="12736" max="12736" width="14.140625" customWidth="1"/>
    <col min="12737" max="12737" width="13.7109375" customWidth="1"/>
    <col min="12989" max="12989" width="5.28515625" customWidth="1"/>
    <col min="12990" max="12990" width="39.5703125" customWidth="1"/>
    <col min="12991" max="12991" width="14.7109375" customWidth="1"/>
    <col min="12992" max="12992" width="14.140625" customWidth="1"/>
    <col min="12993" max="12993" width="13.7109375" customWidth="1"/>
    <col min="13245" max="13245" width="5.28515625" customWidth="1"/>
    <col min="13246" max="13246" width="39.5703125" customWidth="1"/>
    <col min="13247" max="13247" width="14.7109375" customWidth="1"/>
    <col min="13248" max="13248" width="14.140625" customWidth="1"/>
    <col min="13249" max="13249" width="13.7109375" customWidth="1"/>
    <col min="13501" max="13501" width="5.28515625" customWidth="1"/>
    <col min="13502" max="13502" width="39.5703125" customWidth="1"/>
    <col min="13503" max="13503" width="14.7109375" customWidth="1"/>
    <col min="13504" max="13504" width="14.140625" customWidth="1"/>
    <col min="13505" max="13505" width="13.7109375" customWidth="1"/>
    <col min="13757" max="13757" width="5.28515625" customWidth="1"/>
    <col min="13758" max="13758" width="39.5703125" customWidth="1"/>
    <col min="13759" max="13759" width="14.7109375" customWidth="1"/>
    <col min="13760" max="13760" width="14.140625" customWidth="1"/>
    <col min="13761" max="13761" width="13.7109375" customWidth="1"/>
    <col min="14013" max="14013" width="5.28515625" customWidth="1"/>
    <col min="14014" max="14014" width="39.5703125" customWidth="1"/>
    <col min="14015" max="14015" width="14.7109375" customWidth="1"/>
    <col min="14016" max="14016" width="14.140625" customWidth="1"/>
    <col min="14017" max="14017" width="13.7109375" customWidth="1"/>
    <col min="14269" max="14269" width="5.28515625" customWidth="1"/>
    <col min="14270" max="14270" width="39.5703125" customWidth="1"/>
    <col min="14271" max="14271" width="14.7109375" customWidth="1"/>
    <col min="14272" max="14272" width="14.140625" customWidth="1"/>
    <col min="14273" max="14273" width="13.7109375" customWidth="1"/>
    <col min="14525" max="14525" width="5.28515625" customWidth="1"/>
    <col min="14526" max="14526" width="39.5703125" customWidth="1"/>
    <col min="14527" max="14527" width="14.7109375" customWidth="1"/>
    <col min="14528" max="14528" width="14.140625" customWidth="1"/>
    <col min="14529" max="14529" width="13.7109375" customWidth="1"/>
    <col min="14781" max="14781" width="5.28515625" customWidth="1"/>
    <col min="14782" max="14782" width="39.5703125" customWidth="1"/>
    <col min="14783" max="14783" width="14.7109375" customWidth="1"/>
    <col min="14784" max="14784" width="14.140625" customWidth="1"/>
    <col min="14785" max="14785" width="13.7109375" customWidth="1"/>
    <col min="15037" max="15037" width="5.28515625" customWidth="1"/>
    <col min="15038" max="15038" width="39.5703125" customWidth="1"/>
    <col min="15039" max="15039" width="14.7109375" customWidth="1"/>
    <col min="15040" max="15040" width="14.140625" customWidth="1"/>
    <col min="15041" max="15041" width="13.7109375" customWidth="1"/>
    <col min="15293" max="15293" width="5.28515625" customWidth="1"/>
    <col min="15294" max="15294" width="39.5703125" customWidth="1"/>
    <col min="15295" max="15295" width="14.7109375" customWidth="1"/>
    <col min="15296" max="15296" width="14.140625" customWidth="1"/>
    <col min="15297" max="15297" width="13.7109375" customWidth="1"/>
    <col min="15549" max="15549" width="5.28515625" customWidth="1"/>
    <col min="15550" max="15550" width="39.5703125" customWidth="1"/>
    <col min="15551" max="15551" width="14.7109375" customWidth="1"/>
    <col min="15552" max="15552" width="14.140625" customWidth="1"/>
    <col min="15553" max="15553" width="13.7109375" customWidth="1"/>
    <col min="15805" max="15805" width="5.28515625" customWidth="1"/>
    <col min="15806" max="15806" width="39.5703125" customWidth="1"/>
    <col min="15807" max="15807" width="14.7109375" customWidth="1"/>
    <col min="15808" max="15808" width="14.140625" customWidth="1"/>
    <col min="15809" max="15809" width="13.7109375" customWidth="1"/>
    <col min="16061" max="16061" width="5.28515625" customWidth="1"/>
    <col min="16062" max="16062" width="39.5703125" customWidth="1"/>
    <col min="16063" max="16063" width="14.7109375" customWidth="1"/>
    <col min="16064" max="16064" width="14.140625" customWidth="1"/>
    <col min="16065" max="16065" width="13.7109375" customWidth="1"/>
  </cols>
  <sheetData>
    <row r="1" spans="1:6" x14ac:dyDescent="0.25">
      <c r="A1" s="94"/>
      <c r="B1" s="98"/>
      <c r="C1" s="94" t="s">
        <v>145</v>
      </c>
      <c r="D1" s="99"/>
      <c r="E1" s="94"/>
      <c r="F1" s="94"/>
    </row>
    <row r="2" spans="1:6" x14ac:dyDescent="0.25">
      <c r="A2" s="94"/>
      <c r="B2" s="94"/>
      <c r="C2" s="94" t="s">
        <v>166</v>
      </c>
      <c r="D2" s="99"/>
      <c r="E2" s="94"/>
      <c r="F2" s="94"/>
    </row>
    <row r="3" spans="1:6" x14ac:dyDescent="0.25">
      <c r="A3" s="94"/>
      <c r="B3" s="94"/>
      <c r="C3" s="94" t="s">
        <v>186</v>
      </c>
      <c r="D3" s="99"/>
      <c r="E3" s="94"/>
      <c r="F3" s="94"/>
    </row>
    <row r="4" spans="1:6" ht="15" customHeight="1" x14ac:dyDescent="0.25">
      <c r="A4" s="94"/>
      <c r="B4" s="94"/>
      <c r="C4" s="100"/>
      <c r="D4" s="99"/>
      <c r="E4" s="99"/>
      <c r="F4" s="99"/>
    </row>
    <row r="5" spans="1:6" ht="16.5" customHeight="1" x14ac:dyDescent="0.25">
      <c r="A5" s="122" t="s">
        <v>165</v>
      </c>
      <c r="B5" s="122"/>
      <c r="C5" s="122"/>
      <c r="D5" s="122"/>
      <c r="E5" s="122"/>
      <c r="F5" s="122"/>
    </row>
    <row r="6" spans="1:6" ht="12.75" customHeight="1" x14ac:dyDescent="0.25">
      <c r="A6" s="111"/>
      <c r="B6" s="111"/>
      <c r="C6" s="111"/>
      <c r="D6" s="111"/>
      <c r="E6" s="111"/>
      <c r="F6" s="111"/>
    </row>
    <row r="7" spans="1:6" ht="14.25" customHeight="1" x14ac:dyDescent="0.25">
      <c r="A7" s="111"/>
      <c r="B7" s="111"/>
      <c r="C7" s="111"/>
      <c r="D7" s="111"/>
      <c r="E7" s="111"/>
      <c r="F7" s="101" t="s">
        <v>85</v>
      </c>
    </row>
    <row r="8" spans="1:6" ht="15" customHeight="1" x14ac:dyDescent="0.25">
      <c r="A8" s="123" t="s">
        <v>0</v>
      </c>
      <c r="B8" s="123" t="s">
        <v>172</v>
      </c>
      <c r="C8" s="124" t="s">
        <v>164</v>
      </c>
      <c r="D8" s="124"/>
      <c r="E8" s="124"/>
      <c r="F8" s="124"/>
    </row>
    <row r="9" spans="1:6" ht="18" customHeight="1" x14ac:dyDescent="0.25">
      <c r="A9" s="123"/>
      <c r="B9" s="123"/>
      <c r="C9" s="123" t="s">
        <v>1</v>
      </c>
      <c r="D9" s="125" t="s">
        <v>2</v>
      </c>
      <c r="E9" s="125"/>
      <c r="F9" s="125"/>
    </row>
    <row r="10" spans="1:6" ht="21.75" customHeight="1" x14ac:dyDescent="0.25">
      <c r="A10" s="123"/>
      <c r="B10" s="123"/>
      <c r="C10" s="123"/>
      <c r="D10" s="124" t="s">
        <v>146</v>
      </c>
      <c r="E10" s="124" t="s">
        <v>147</v>
      </c>
      <c r="F10" s="124" t="s">
        <v>156</v>
      </c>
    </row>
    <row r="11" spans="1:6" ht="41.25" customHeight="1" x14ac:dyDescent="0.25">
      <c r="A11" s="123"/>
      <c r="B11" s="123"/>
      <c r="C11" s="123"/>
      <c r="D11" s="124"/>
      <c r="E11" s="124"/>
      <c r="F11" s="124"/>
    </row>
    <row r="12" spans="1:6" ht="15" customHeight="1" x14ac:dyDescent="0.25">
      <c r="A12" s="112">
        <v>1</v>
      </c>
      <c r="B12" s="44" t="s">
        <v>127</v>
      </c>
      <c r="C12" s="44" t="s">
        <v>128</v>
      </c>
      <c r="D12" s="112">
        <v>4</v>
      </c>
      <c r="E12" s="112">
        <v>5</v>
      </c>
      <c r="F12" s="112">
        <v>6</v>
      </c>
    </row>
    <row r="13" spans="1:6" x14ac:dyDescent="0.25">
      <c r="A13" s="13">
        <v>1</v>
      </c>
      <c r="B13" s="7" t="s">
        <v>173</v>
      </c>
      <c r="C13" s="65">
        <f>+C15+C16+C17+C18+C19+C20+C24</f>
        <v>2265</v>
      </c>
      <c r="D13" s="65">
        <f t="shared" ref="D13:F13" si="0">+D15+D16+D17+D18+D19+D20+D24</f>
        <v>2265</v>
      </c>
      <c r="E13" s="65">
        <f t="shared" si="0"/>
        <v>0</v>
      </c>
      <c r="F13" s="65">
        <f t="shared" si="0"/>
        <v>0</v>
      </c>
    </row>
    <row r="14" spans="1:6" x14ac:dyDescent="0.25">
      <c r="A14" s="13">
        <f>+A13+1</f>
        <v>2</v>
      </c>
      <c r="B14" s="67" t="s">
        <v>2</v>
      </c>
      <c r="C14" s="63"/>
      <c r="D14" s="63"/>
      <c r="E14" s="63"/>
      <c r="F14" s="63"/>
    </row>
    <row r="15" spans="1:6" x14ac:dyDescent="0.25">
      <c r="A15" s="13">
        <f t="shared" ref="A15:A35" si="1">+A14+1</f>
        <v>3</v>
      </c>
      <c r="B15" s="7" t="s">
        <v>35</v>
      </c>
      <c r="C15" s="65">
        <f>+D15+E15+F15</f>
        <v>354.7</v>
      </c>
      <c r="D15" s="66">
        <v>354.7</v>
      </c>
      <c r="E15" s="66"/>
      <c r="F15" s="66"/>
    </row>
    <row r="16" spans="1:6" ht="32.25" customHeight="1" x14ac:dyDescent="0.25">
      <c r="A16" s="13">
        <f t="shared" si="1"/>
        <v>4</v>
      </c>
      <c r="B16" s="7" t="s">
        <v>54</v>
      </c>
      <c r="C16" s="65">
        <f>+D16+E16+F16</f>
        <v>6.8</v>
      </c>
      <c r="D16" s="65">
        <v>6.8</v>
      </c>
      <c r="E16" s="65"/>
      <c r="F16" s="65"/>
    </row>
    <row r="17" spans="1:6" s="70" customFormat="1" x14ac:dyDescent="0.25">
      <c r="A17" s="13">
        <f t="shared" si="1"/>
        <v>5</v>
      </c>
      <c r="B17" s="5" t="s">
        <v>99</v>
      </c>
      <c r="C17" s="65">
        <f>+D17+E17+F17</f>
        <v>122.8</v>
      </c>
      <c r="D17" s="65">
        <v>122.8</v>
      </c>
      <c r="E17" s="65"/>
      <c r="F17" s="65"/>
    </row>
    <row r="18" spans="1:6" x14ac:dyDescent="0.25">
      <c r="A18" s="13">
        <f t="shared" si="1"/>
        <v>6</v>
      </c>
      <c r="B18" s="5" t="s">
        <v>48</v>
      </c>
      <c r="C18" s="65">
        <f t="shared" ref="C18" si="2">+D18+E18+F18</f>
        <v>425</v>
      </c>
      <c r="D18" s="65">
        <v>425</v>
      </c>
      <c r="E18" s="65"/>
      <c r="F18" s="65"/>
    </row>
    <row r="19" spans="1:6" s="68" customFormat="1" ht="33.75" customHeight="1" x14ac:dyDescent="0.25">
      <c r="A19" s="13">
        <f t="shared" si="1"/>
        <v>7</v>
      </c>
      <c r="B19" s="5" t="s">
        <v>50</v>
      </c>
      <c r="C19" s="65">
        <f>+D19+E19+F19</f>
        <v>124.8</v>
      </c>
      <c r="D19" s="65">
        <v>124.8</v>
      </c>
      <c r="E19" s="65"/>
      <c r="F19" s="65"/>
    </row>
    <row r="20" spans="1:6" ht="18.75" customHeight="1" x14ac:dyDescent="0.25">
      <c r="A20" s="13">
        <f t="shared" si="1"/>
        <v>8</v>
      </c>
      <c r="B20" s="5" t="s">
        <v>62</v>
      </c>
      <c r="C20" s="65">
        <f>+C22+C23</f>
        <v>1216.5</v>
      </c>
      <c r="D20" s="65">
        <f>+D22+D23</f>
        <v>1216.5</v>
      </c>
      <c r="E20" s="65">
        <f>SUM(E22:E24)</f>
        <v>0</v>
      </c>
      <c r="F20" s="65"/>
    </row>
    <row r="21" spans="1:6" x14ac:dyDescent="0.25">
      <c r="A21" s="13">
        <f t="shared" si="1"/>
        <v>9</v>
      </c>
      <c r="B21" s="67" t="s">
        <v>2</v>
      </c>
      <c r="C21" s="65"/>
      <c r="D21" s="65"/>
      <c r="E21" s="65"/>
      <c r="F21" s="65"/>
    </row>
    <row r="22" spans="1:6" x14ac:dyDescent="0.25">
      <c r="A22" s="13">
        <f t="shared" si="1"/>
        <v>10</v>
      </c>
      <c r="B22" s="69" t="s">
        <v>169</v>
      </c>
      <c r="C22" s="65">
        <f>+D22+E22</f>
        <v>1119.9000000000001</v>
      </c>
      <c r="D22" s="66">
        <v>1119.9000000000001</v>
      </c>
      <c r="E22" s="66"/>
      <c r="F22" s="66"/>
    </row>
    <row r="23" spans="1:6" x14ac:dyDescent="0.25">
      <c r="A23" s="13">
        <f t="shared" si="1"/>
        <v>11</v>
      </c>
      <c r="B23" s="64" t="s">
        <v>168</v>
      </c>
      <c r="C23" s="65">
        <f>+D23+E23</f>
        <v>96.6</v>
      </c>
      <c r="D23" s="66">
        <f>34.767+61.787</f>
        <v>96.6</v>
      </c>
      <c r="E23" s="66"/>
      <c r="F23" s="66"/>
    </row>
    <row r="24" spans="1:6" x14ac:dyDescent="0.25">
      <c r="A24" s="13">
        <f t="shared" si="1"/>
        <v>12</v>
      </c>
      <c r="B24" s="5" t="s">
        <v>163</v>
      </c>
      <c r="C24" s="65">
        <f t="shared" ref="C24" si="3">+D24+E24</f>
        <v>14.4</v>
      </c>
      <c r="D24" s="66">
        <v>14.4</v>
      </c>
      <c r="E24" s="66"/>
      <c r="F24" s="66"/>
    </row>
    <row r="25" spans="1:6" ht="15.75" customHeight="1" x14ac:dyDescent="0.25">
      <c r="A25" s="13">
        <f t="shared" si="1"/>
        <v>13</v>
      </c>
      <c r="B25" s="5" t="s">
        <v>170</v>
      </c>
      <c r="C25" s="65">
        <f t="shared" ref="C25:C34" si="4">+D25+E25+F25</f>
        <v>21370.7</v>
      </c>
      <c r="D25" s="66"/>
      <c r="E25" s="66">
        <v>21370.7</v>
      </c>
      <c r="F25" s="66"/>
    </row>
    <row r="26" spans="1:6" s="70" customFormat="1" x14ac:dyDescent="0.25">
      <c r="A26" s="13">
        <f t="shared" si="1"/>
        <v>14</v>
      </c>
      <c r="B26" s="7" t="s">
        <v>171</v>
      </c>
      <c r="C26" s="65">
        <f t="shared" si="4"/>
        <v>916</v>
      </c>
      <c r="D26" s="65"/>
      <c r="E26" s="65"/>
      <c r="F26" s="65">
        <v>916</v>
      </c>
    </row>
    <row r="27" spans="1:6" ht="31.5" x14ac:dyDescent="0.25">
      <c r="A27" s="13">
        <f t="shared" si="1"/>
        <v>15</v>
      </c>
      <c r="B27" s="5" t="s">
        <v>174</v>
      </c>
      <c r="C27" s="65">
        <f t="shared" si="4"/>
        <v>552.9</v>
      </c>
      <c r="D27" s="66"/>
      <c r="E27" s="66"/>
      <c r="F27" s="66">
        <v>552.9</v>
      </c>
    </row>
    <row r="28" spans="1:6" ht="31.5" x14ac:dyDescent="0.25">
      <c r="A28" s="13">
        <f t="shared" si="1"/>
        <v>16</v>
      </c>
      <c r="B28" s="7" t="s">
        <v>175</v>
      </c>
      <c r="C28" s="65">
        <f t="shared" si="4"/>
        <v>29.2</v>
      </c>
      <c r="D28" s="66"/>
      <c r="E28" s="66"/>
      <c r="F28" s="66">
        <v>29.2</v>
      </c>
    </row>
    <row r="29" spans="1:6" ht="47.25" x14ac:dyDescent="0.25">
      <c r="A29" s="13">
        <f t="shared" si="1"/>
        <v>17</v>
      </c>
      <c r="B29" s="7" t="s">
        <v>176</v>
      </c>
      <c r="C29" s="65">
        <f t="shared" si="4"/>
        <v>29.2</v>
      </c>
      <c r="D29" s="66"/>
      <c r="E29" s="66"/>
      <c r="F29" s="66">
        <v>29.2</v>
      </c>
    </row>
    <row r="30" spans="1:6" ht="47.25" x14ac:dyDescent="0.25">
      <c r="A30" s="13">
        <f t="shared" si="1"/>
        <v>18</v>
      </c>
      <c r="B30" s="7" t="s">
        <v>177</v>
      </c>
      <c r="C30" s="65">
        <f t="shared" si="4"/>
        <v>22.4</v>
      </c>
      <c r="D30" s="66"/>
      <c r="E30" s="66"/>
      <c r="F30" s="66">
        <v>22.4</v>
      </c>
    </row>
    <row r="31" spans="1:6" ht="47.25" x14ac:dyDescent="0.25">
      <c r="A31" s="13">
        <f t="shared" si="1"/>
        <v>19</v>
      </c>
      <c r="B31" s="5" t="s">
        <v>178</v>
      </c>
      <c r="C31" s="65">
        <f t="shared" si="4"/>
        <v>3098</v>
      </c>
      <c r="D31" s="66"/>
      <c r="E31" s="66"/>
      <c r="F31" s="66">
        <v>3098</v>
      </c>
    </row>
    <row r="32" spans="1:6" ht="47.25" x14ac:dyDescent="0.25">
      <c r="A32" s="13">
        <f t="shared" si="1"/>
        <v>20</v>
      </c>
      <c r="B32" s="5" t="s">
        <v>179</v>
      </c>
      <c r="C32" s="65">
        <f t="shared" si="4"/>
        <v>281.8</v>
      </c>
      <c r="D32" s="66"/>
      <c r="E32" s="66"/>
      <c r="F32" s="66">
        <v>281.8</v>
      </c>
    </row>
    <row r="33" spans="1:8" x14ac:dyDescent="0.25">
      <c r="A33" s="13">
        <f t="shared" si="1"/>
        <v>21</v>
      </c>
      <c r="B33" s="7" t="s">
        <v>180</v>
      </c>
      <c r="C33" s="65">
        <f t="shared" si="4"/>
        <v>1203.5999999999999</v>
      </c>
      <c r="D33" s="66"/>
      <c r="E33" s="66"/>
      <c r="F33" s="66">
        <v>1203.5999999999999</v>
      </c>
    </row>
    <row r="34" spans="1:8" ht="31.5" x14ac:dyDescent="0.25">
      <c r="A34" s="13">
        <f t="shared" si="1"/>
        <v>22</v>
      </c>
      <c r="B34" s="7" t="s">
        <v>181</v>
      </c>
      <c r="C34" s="65">
        <f t="shared" si="4"/>
        <v>1745.5</v>
      </c>
      <c r="D34" s="66"/>
      <c r="E34" s="66"/>
      <c r="F34" s="66">
        <v>1745.5</v>
      </c>
    </row>
    <row r="35" spans="1:8" x14ac:dyDescent="0.25">
      <c r="A35" s="13">
        <f t="shared" si="1"/>
        <v>23</v>
      </c>
      <c r="B35" s="114" t="s">
        <v>86</v>
      </c>
      <c r="C35" s="87">
        <f>+C13+C25+C26+C27+C28+C29+C30+C31+C32+C33+C34</f>
        <v>31514.3</v>
      </c>
      <c r="D35" s="87">
        <f t="shared" ref="D35:F35" si="5">+D13+D25+D26+D27+D28+D29+D30+D31+D32+D33+D34</f>
        <v>2265</v>
      </c>
      <c r="E35" s="87">
        <f t="shared" si="5"/>
        <v>21370.7</v>
      </c>
      <c r="F35" s="87">
        <f t="shared" si="5"/>
        <v>7878.6</v>
      </c>
      <c r="H35" s="20"/>
    </row>
    <row r="36" spans="1:8" x14ac:dyDescent="0.25">
      <c r="A36" s="103"/>
      <c r="B36" s="104"/>
      <c r="C36" s="104"/>
      <c r="D36" s="105"/>
      <c r="E36" s="105"/>
      <c r="F36" s="105"/>
    </row>
    <row r="37" spans="1:8" x14ac:dyDescent="0.25">
      <c r="B37" s="102"/>
      <c r="C37" s="102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Zeros="0" topLeftCell="A4" zoomScale="115" zoomScaleNormal="115" workbookViewId="0">
      <selection activeCell="L19" sqref="L19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16384" width="9.140625" style="2"/>
  </cols>
  <sheetData>
    <row r="1" spans="1:6" x14ac:dyDescent="0.25">
      <c r="C1" s="21" t="s">
        <v>76</v>
      </c>
      <c r="D1" s="22"/>
      <c r="E1" s="22"/>
      <c r="F1" s="22"/>
    </row>
    <row r="2" spans="1:6" x14ac:dyDescent="0.25">
      <c r="C2" s="22" t="s">
        <v>159</v>
      </c>
      <c r="D2" s="22"/>
      <c r="E2" s="22"/>
      <c r="F2" s="22"/>
    </row>
    <row r="3" spans="1:6" x14ac:dyDescent="0.25">
      <c r="C3" s="22" t="s">
        <v>187</v>
      </c>
      <c r="D3" s="22"/>
      <c r="E3" s="22"/>
      <c r="F3" s="22"/>
    </row>
    <row r="4" spans="1:6" x14ac:dyDescent="0.25">
      <c r="B4" s="33"/>
      <c r="C4" s="1"/>
      <c r="D4" s="1"/>
      <c r="E4" s="1"/>
      <c r="F4" s="1"/>
    </row>
    <row r="5" spans="1:6" ht="18" customHeight="1" x14ac:dyDescent="0.2">
      <c r="A5" s="126" t="s">
        <v>167</v>
      </c>
      <c r="B5" s="126"/>
      <c r="C5" s="126"/>
      <c r="D5" s="126"/>
      <c r="E5" s="126"/>
      <c r="F5" s="126"/>
    </row>
    <row r="6" spans="1:6" ht="18" customHeight="1" x14ac:dyDescent="0.2">
      <c r="A6" s="126"/>
      <c r="B6" s="126"/>
      <c r="C6" s="126"/>
      <c r="D6" s="126"/>
      <c r="E6" s="126"/>
      <c r="F6" s="126"/>
    </row>
    <row r="7" spans="1:6" ht="15" customHeight="1" x14ac:dyDescent="0.25">
      <c r="A7" s="34"/>
      <c r="B7" s="34"/>
      <c r="C7" s="35"/>
      <c r="D7" s="36"/>
      <c r="E7" s="36"/>
      <c r="F7" s="36"/>
    </row>
    <row r="8" spans="1:6" ht="15.75" customHeight="1" x14ac:dyDescent="0.25">
      <c r="A8" s="37"/>
      <c r="B8" s="38"/>
      <c r="C8" s="39"/>
      <c r="D8" s="39"/>
      <c r="E8" s="39"/>
      <c r="F8" s="40" t="s">
        <v>85</v>
      </c>
    </row>
    <row r="9" spans="1:6" ht="17.25" customHeight="1" x14ac:dyDescent="0.25">
      <c r="A9" s="127" t="s">
        <v>0</v>
      </c>
      <c r="B9" s="127" t="s">
        <v>160</v>
      </c>
      <c r="C9" s="123" t="s">
        <v>1</v>
      </c>
      <c r="D9" s="118" t="s">
        <v>2</v>
      </c>
      <c r="E9" s="118"/>
      <c r="F9" s="118"/>
    </row>
    <row r="10" spans="1:6" ht="113.25" customHeight="1" x14ac:dyDescent="0.2">
      <c r="A10" s="127"/>
      <c r="B10" s="127"/>
      <c r="C10" s="123"/>
      <c r="D10" s="41" t="s">
        <v>124</v>
      </c>
      <c r="E10" s="42" t="s">
        <v>125</v>
      </c>
      <c r="F10" s="42" t="s">
        <v>126</v>
      </c>
    </row>
    <row r="11" spans="1:6" ht="15" customHeight="1" x14ac:dyDescent="0.25">
      <c r="A11" s="3">
        <v>1</v>
      </c>
      <c r="B11" s="43" t="s">
        <v>127</v>
      </c>
      <c r="C11" s="44" t="s">
        <v>128</v>
      </c>
      <c r="D11" s="44" t="s">
        <v>129</v>
      </c>
      <c r="E11" s="109">
        <v>5</v>
      </c>
      <c r="F11" s="44" t="s">
        <v>130</v>
      </c>
    </row>
    <row r="12" spans="1:6" ht="21" customHeight="1" x14ac:dyDescent="0.25">
      <c r="A12" s="45">
        <v>1</v>
      </c>
      <c r="B12" s="4" t="s">
        <v>3</v>
      </c>
      <c r="C12" s="46">
        <f>+C13+C14+C15+C16+C17+C18+C19</f>
        <v>8114.3</v>
      </c>
      <c r="D12" s="46">
        <f>+D13+D14+D15+D16+D17+D18+D19</f>
        <v>5303.9</v>
      </c>
      <c r="E12" s="46">
        <f>+E13+E14+E15+E16+E17+E18+E19</f>
        <v>1450.1</v>
      </c>
      <c r="F12" s="46">
        <f>+F13+F14+F15+F16+F17+F18+F19</f>
        <v>1360.3</v>
      </c>
    </row>
    <row r="13" spans="1:6" ht="19.5" customHeight="1" x14ac:dyDescent="0.25">
      <c r="A13" s="45">
        <v>2</v>
      </c>
      <c r="B13" s="5" t="s">
        <v>35</v>
      </c>
      <c r="C13" s="47">
        <f t="shared" ref="C13:C19" si="0">+D13+E13+F13</f>
        <v>200</v>
      </c>
      <c r="D13" s="47"/>
      <c r="E13" s="47"/>
      <c r="F13" s="47">
        <v>200</v>
      </c>
    </row>
    <row r="14" spans="1:6" ht="31.5" x14ac:dyDescent="0.25">
      <c r="A14" s="45">
        <v>3</v>
      </c>
      <c r="B14" s="7" t="s">
        <v>94</v>
      </c>
      <c r="C14" s="47">
        <f t="shared" si="0"/>
        <v>35.700000000000003</v>
      </c>
      <c r="D14" s="47"/>
      <c r="E14" s="47">
        <v>28</v>
      </c>
      <c r="F14" s="47">
        <v>7.7</v>
      </c>
    </row>
    <row r="15" spans="1:6" ht="19.5" customHeight="1" x14ac:dyDescent="0.25">
      <c r="A15" s="45">
        <v>4</v>
      </c>
      <c r="B15" s="5" t="s">
        <v>144</v>
      </c>
      <c r="C15" s="47">
        <f t="shared" si="0"/>
        <v>447.4</v>
      </c>
      <c r="D15" s="47"/>
      <c r="E15" s="47">
        <v>388.9</v>
      </c>
      <c r="F15" s="47">
        <v>58.5</v>
      </c>
    </row>
    <row r="16" spans="1:6" ht="19.5" customHeight="1" x14ac:dyDescent="0.25">
      <c r="A16" s="45">
        <v>5</v>
      </c>
      <c r="B16" s="7" t="s">
        <v>57</v>
      </c>
      <c r="C16" s="47">
        <f t="shared" si="0"/>
        <v>5390</v>
      </c>
      <c r="D16" s="47">
        <v>4690</v>
      </c>
      <c r="E16" s="47">
        <v>637.6</v>
      </c>
      <c r="F16" s="47">
        <v>62.4</v>
      </c>
    </row>
    <row r="17" spans="1:6" s="6" customFormat="1" x14ac:dyDescent="0.25">
      <c r="A17" s="45">
        <v>6</v>
      </c>
      <c r="B17" s="48" t="s">
        <v>60</v>
      </c>
      <c r="C17" s="47">
        <f t="shared" si="0"/>
        <v>330.8</v>
      </c>
      <c r="D17" s="47">
        <v>100.4</v>
      </c>
      <c r="E17" s="47">
        <v>220</v>
      </c>
      <c r="F17" s="47">
        <v>10.4</v>
      </c>
    </row>
    <row r="18" spans="1:6" ht="15" customHeight="1" x14ac:dyDescent="0.25">
      <c r="A18" s="45">
        <v>7</v>
      </c>
      <c r="B18" s="7" t="s">
        <v>62</v>
      </c>
      <c r="C18" s="47">
        <f t="shared" si="0"/>
        <v>1689.8</v>
      </c>
      <c r="D18" s="47">
        <v>502</v>
      </c>
      <c r="E18" s="47">
        <v>166.5</v>
      </c>
      <c r="F18" s="47">
        <v>1021.3</v>
      </c>
    </row>
    <row r="19" spans="1:6" ht="15" customHeight="1" x14ac:dyDescent="0.25">
      <c r="A19" s="45">
        <v>8</v>
      </c>
      <c r="B19" s="48" t="s">
        <v>68</v>
      </c>
      <c r="C19" s="47">
        <f t="shared" si="0"/>
        <v>20.6</v>
      </c>
      <c r="D19" s="47">
        <v>11.5</v>
      </c>
      <c r="E19" s="47">
        <v>9.1</v>
      </c>
      <c r="F19" s="47"/>
    </row>
    <row r="20" spans="1:6" x14ac:dyDescent="0.25">
      <c r="A20" s="45">
        <v>9</v>
      </c>
      <c r="B20" s="4" t="s">
        <v>1</v>
      </c>
      <c r="C20" s="49">
        <f>+C13+C14+C15+C16+C17+C18+C19</f>
        <v>8114.3</v>
      </c>
      <c r="D20" s="49">
        <f>+D13+D14+D15+D16+D17+D18+D19</f>
        <v>5303.9</v>
      </c>
      <c r="E20" s="49">
        <f>+E13+E14+E15+E16+E17+E18+E19</f>
        <v>1450.1</v>
      </c>
      <c r="F20" s="49">
        <f>+F13+F14+F15+F16+F17+F18+F19</f>
        <v>1360.3</v>
      </c>
    </row>
    <row r="21" spans="1:6" x14ac:dyDescent="0.25">
      <c r="A21" s="30"/>
      <c r="B21" s="50"/>
      <c r="C21" s="51"/>
      <c r="D21" s="52"/>
      <c r="E21" s="52"/>
      <c r="F21" s="52"/>
    </row>
    <row r="22" spans="1:6" s="23" customFormat="1" x14ac:dyDescent="0.25">
      <c r="A22" s="30"/>
      <c r="B22" s="53"/>
      <c r="C22" s="54"/>
      <c r="D22" s="55"/>
      <c r="E22" s="55"/>
      <c r="F22" s="55"/>
    </row>
    <row r="23" spans="1:6" x14ac:dyDescent="0.25">
      <c r="A23" s="30"/>
      <c r="B23" s="56"/>
      <c r="C23" s="51"/>
      <c r="D23" s="52"/>
      <c r="E23" s="52"/>
      <c r="F23" s="52"/>
    </row>
    <row r="24" spans="1:6" x14ac:dyDescent="0.25">
      <c r="A24" s="30"/>
      <c r="B24" s="56"/>
      <c r="C24" s="51"/>
      <c r="D24" s="52"/>
      <c r="E24" s="52"/>
      <c r="F24" s="52"/>
    </row>
    <row r="25" spans="1:6" x14ac:dyDescent="0.25">
      <c r="A25" s="36"/>
      <c r="B25" s="32"/>
      <c r="C25" s="57"/>
      <c r="D25" s="57"/>
      <c r="E25" s="57"/>
      <c r="F25" s="57"/>
    </row>
    <row r="26" spans="1:6" x14ac:dyDescent="0.25">
      <c r="B26" s="9"/>
    </row>
    <row r="27" spans="1:6" x14ac:dyDescent="0.25">
      <c r="B27" s="9"/>
    </row>
    <row r="28" spans="1:6" x14ac:dyDescent="0.25">
      <c r="B28" s="9"/>
    </row>
    <row r="29" spans="1:6" x14ac:dyDescent="0.25">
      <c r="B29" s="9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5 pr.</vt:lpstr>
      <vt:lpstr>'1 pr. asignavimai'!Print_Titles</vt:lpstr>
      <vt:lpstr>'1 pr. pajamos '!Print_Titles</vt:lpstr>
      <vt:lpstr>'3 pr.'!Print_Titles</vt:lpstr>
      <vt:lpstr>'4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2020-01-27T08:54:46Z</cp:lastPrinted>
  <dcterms:created xsi:type="dcterms:W3CDTF">2013-11-22T06:09:34Z</dcterms:created>
  <dcterms:modified xsi:type="dcterms:W3CDTF">2020-02-28T08:07:22Z</dcterms:modified>
</cp:coreProperties>
</file>