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luosnis\Kmsa\Strateginio planavimo skyrius\SVP ATASKAITOS\2019 SVP ataskaita\2019 SVP ataskaita\"/>
    </mc:Choice>
  </mc:AlternateContent>
  <bookViews>
    <workbookView xWindow="-120" yWindow="-120" windowWidth="24240" windowHeight="13140"/>
  </bookViews>
  <sheets>
    <sheet name="Ataskaita" sheetId="5" r:id="rId1"/>
    <sheet name="SPIS" sheetId="6" state="hidden" r:id="rId2"/>
    <sheet name="13 programa" sheetId="1" r:id="rId3"/>
    <sheet name="Aiskinamasis" sheetId="3" state="hidden" r:id="rId4"/>
  </sheets>
  <definedNames>
    <definedName name="_xlnm.Print_Area" localSheetId="2">'13 programa'!$A$1:$P$128</definedName>
    <definedName name="_xlnm.Print_Titles" localSheetId="2">'13 programa'!$4:$6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17" i="1" l="1"/>
  <c r="J117" i="1"/>
  <c r="I117" i="1"/>
  <c r="K99" i="1" l="1"/>
  <c r="K96" i="1"/>
  <c r="K91" i="1"/>
  <c r="K88" i="1"/>
  <c r="K85" i="1"/>
  <c r="K42" i="1" l="1"/>
  <c r="K38" i="1"/>
  <c r="K74" i="1"/>
  <c r="F121" i="6" l="1"/>
  <c r="E121" i="6"/>
  <c r="D121" i="6"/>
  <c r="C121" i="6"/>
  <c r="H103" i="6"/>
  <c r="G103" i="6"/>
  <c r="F103" i="6"/>
  <c r="E103" i="6"/>
  <c r="H101" i="6"/>
  <c r="G101" i="6"/>
  <c r="F101" i="6"/>
  <c r="E101" i="6"/>
  <c r="H99" i="6"/>
  <c r="G99" i="6"/>
  <c r="F99" i="6"/>
  <c r="E99" i="6"/>
  <c r="H97" i="6"/>
  <c r="G97" i="6"/>
  <c r="F97" i="6"/>
  <c r="E97" i="6"/>
  <c r="H95" i="6"/>
  <c r="G95" i="6"/>
  <c r="F95" i="6"/>
  <c r="E95" i="6"/>
  <c r="H93" i="6"/>
  <c r="G93" i="6"/>
  <c r="F93" i="6"/>
  <c r="E93" i="6"/>
  <c r="H92" i="6"/>
  <c r="G92" i="6"/>
  <c r="F92" i="6"/>
  <c r="E92" i="6"/>
  <c r="H87" i="6"/>
  <c r="G87" i="6"/>
  <c r="F87" i="6"/>
  <c r="E87" i="6"/>
  <c r="H86" i="6"/>
  <c r="G86" i="6"/>
  <c r="F86" i="6"/>
  <c r="E86" i="6"/>
  <c r="H82" i="6"/>
  <c r="G82" i="6"/>
  <c r="F82" i="6"/>
  <c r="E82" i="6"/>
  <c r="H81" i="6"/>
  <c r="G81" i="6"/>
  <c r="F81" i="6"/>
  <c r="E81" i="6"/>
  <c r="H77" i="6"/>
  <c r="G77" i="6"/>
  <c r="F77" i="6"/>
  <c r="E77" i="6"/>
  <c r="E76" i="6" s="1"/>
  <c r="E75" i="6" s="1"/>
  <c r="H76" i="6"/>
  <c r="G76" i="6"/>
  <c r="F76" i="6"/>
  <c r="H75" i="6"/>
  <c r="G75" i="6"/>
  <c r="F75" i="6"/>
  <c r="H71" i="6"/>
  <c r="G71" i="6"/>
  <c r="F71" i="6"/>
  <c r="E71" i="6"/>
  <c r="E70" i="6" s="1"/>
  <c r="H70" i="6"/>
  <c r="G70" i="6"/>
  <c r="F70" i="6"/>
  <c r="H67" i="6"/>
  <c r="G67" i="6"/>
  <c r="F67" i="6"/>
  <c r="E67" i="6"/>
  <c r="H65" i="6"/>
  <c r="G65" i="6"/>
  <c r="F65" i="6"/>
  <c r="E65" i="6"/>
  <c r="E64" i="6" s="1"/>
  <c r="H64" i="6"/>
  <c r="G64" i="6"/>
  <c r="F64" i="6"/>
  <c r="H58" i="6"/>
  <c r="G58" i="6"/>
  <c r="F58" i="6"/>
  <c r="E58" i="6"/>
  <c r="E57" i="6" s="1"/>
  <c r="E46" i="6" s="1"/>
  <c r="H57" i="6"/>
  <c r="G57" i="6"/>
  <c r="F57" i="6"/>
  <c r="H48" i="6"/>
  <c r="G48" i="6"/>
  <c r="F48" i="6"/>
  <c r="E48" i="6"/>
  <c r="H47" i="6"/>
  <c r="G47" i="6"/>
  <c r="F47" i="6"/>
  <c r="E47" i="6"/>
  <c r="H46" i="6"/>
  <c r="G46" i="6"/>
  <c r="F46" i="6"/>
  <c r="H44" i="6"/>
  <c r="G44" i="6"/>
  <c r="F44" i="6"/>
  <c r="E44" i="6"/>
  <c r="H42" i="6"/>
  <c r="G42" i="6"/>
  <c r="F42" i="6"/>
  <c r="E42" i="6"/>
  <c r="H40" i="6"/>
  <c r="G40" i="6"/>
  <c r="F40" i="6"/>
  <c r="E40" i="6"/>
  <c r="H36" i="6"/>
  <c r="G36" i="6"/>
  <c r="F36" i="6"/>
  <c r="E36" i="6"/>
  <c r="H35" i="6"/>
  <c r="G35" i="6"/>
  <c r="F35" i="6"/>
  <c r="E35" i="6"/>
  <c r="H24" i="6"/>
  <c r="G24" i="6"/>
  <c r="F24" i="6"/>
  <c r="E24" i="6"/>
  <c r="E23" i="6" s="1"/>
  <c r="H23" i="6"/>
  <c r="G23" i="6"/>
  <c r="F23" i="6"/>
  <c r="H20" i="6"/>
  <c r="H19" i="6" s="1"/>
  <c r="G20" i="6"/>
  <c r="F20" i="6"/>
  <c r="E20" i="6"/>
  <c r="E19" i="6" s="1"/>
  <c r="G19" i="6"/>
  <c r="F19" i="6"/>
  <c r="H15" i="6"/>
  <c r="H14" i="6" s="1"/>
  <c r="G15" i="6"/>
  <c r="F15" i="6"/>
  <c r="E15" i="6"/>
  <c r="E14" i="6" s="1"/>
  <c r="E13" i="6" s="1"/>
  <c r="E5" i="6" s="1"/>
  <c r="E4" i="6" s="1"/>
  <c r="G14" i="6"/>
  <c r="G13" i="6" s="1"/>
  <c r="G5" i="6" s="1"/>
  <c r="G4" i="6" s="1"/>
  <c r="F14" i="6"/>
  <c r="F13" i="6"/>
  <c r="F5" i="6" s="1"/>
  <c r="F4" i="6" s="1"/>
  <c r="H13" i="6" l="1"/>
  <c r="H5" i="6" s="1"/>
  <c r="H4" i="6" s="1"/>
  <c r="K125" i="1"/>
  <c r="J125" i="1"/>
  <c r="I125" i="1"/>
  <c r="K124" i="1"/>
  <c r="J124" i="1"/>
  <c r="I124" i="1"/>
  <c r="K123" i="1"/>
  <c r="J123" i="1"/>
  <c r="I123" i="1"/>
  <c r="K122" i="1"/>
  <c r="J122" i="1"/>
  <c r="I122" i="1"/>
  <c r="K120" i="1"/>
  <c r="J120" i="1"/>
  <c r="I120" i="1"/>
  <c r="K119" i="1"/>
  <c r="J119" i="1"/>
  <c r="I119" i="1"/>
  <c r="K118" i="1"/>
  <c r="J118" i="1"/>
  <c r="I118" i="1"/>
  <c r="K116" i="1"/>
  <c r="J116" i="1"/>
  <c r="I116" i="1"/>
  <c r="K115" i="1"/>
  <c r="J115" i="1"/>
  <c r="I115" i="1"/>
  <c r="K114" i="1"/>
  <c r="J114" i="1"/>
  <c r="I114" i="1"/>
  <c r="K113" i="1"/>
  <c r="J113" i="1"/>
  <c r="I113" i="1"/>
  <c r="K112" i="1"/>
  <c r="K102" i="1"/>
  <c r="J102" i="1"/>
  <c r="I102" i="1"/>
  <c r="J99" i="1"/>
  <c r="I99" i="1"/>
  <c r="J96" i="1"/>
  <c r="I96" i="1"/>
  <c r="K93" i="1"/>
  <c r="J93" i="1"/>
  <c r="I93" i="1"/>
  <c r="J91" i="1"/>
  <c r="I91" i="1"/>
  <c r="J88" i="1"/>
  <c r="I88" i="1"/>
  <c r="J85" i="1"/>
  <c r="I85" i="1"/>
  <c r="K83" i="1"/>
  <c r="J83" i="1"/>
  <c r="I83" i="1"/>
  <c r="K79" i="1"/>
  <c r="I79" i="1"/>
  <c r="J78" i="1"/>
  <c r="J79" i="1" s="1"/>
  <c r="J74" i="1"/>
  <c r="I74" i="1"/>
  <c r="K71" i="1"/>
  <c r="J71" i="1"/>
  <c r="I71" i="1"/>
  <c r="K67" i="1"/>
  <c r="J67" i="1"/>
  <c r="I67" i="1"/>
  <c r="K63" i="1"/>
  <c r="J63" i="1"/>
  <c r="I63" i="1"/>
  <c r="K61" i="1"/>
  <c r="J61" i="1"/>
  <c r="I61" i="1"/>
  <c r="K59" i="1"/>
  <c r="J55" i="1"/>
  <c r="J59" i="1" s="1"/>
  <c r="I55" i="1"/>
  <c r="I59" i="1" s="1"/>
  <c r="K51" i="1"/>
  <c r="J51" i="1"/>
  <c r="I51" i="1"/>
  <c r="K49" i="1"/>
  <c r="J49" i="1"/>
  <c r="I49" i="1"/>
  <c r="K47" i="1"/>
  <c r="J47" i="1"/>
  <c r="I47" i="1"/>
  <c r="K44" i="1"/>
  <c r="J44" i="1"/>
  <c r="I44" i="1"/>
  <c r="J42" i="1"/>
  <c r="I42" i="1"/>
  <c r="J34" i="1"/>
  <c r="J38" i="1" s="1"/>
  <c r="I34" i="1"/>
  <c r="I38" i="1" s="1"/>
  <c r="K30" i="1"/>
  <c r="J29" i="1"/>
  <c r="I29" i="1"/>
  <c r="I30" i="1" s="1"/>
  <c r="K27" i="1"/>
  <c r="J27" i="1"/>
  <c r="I27" i="1"/>
  <c r="K75" i="1" l="1"/>
  <c r="J112" i="1"/>
  <c r="J111" i="1" s="1"/>
  <c r="K103" i="1"/>
  <c r="I103" i="1"/>
  <c r="J103" i="1"/>
  <c r="I121" i="1"/>
  <c r="K52" i="1"/>
  <c r="K111" i="1"/>
  <c r="K121" i="1"/>
  <c r="J121" i="1"/>
  <c r="I52" i="1"/>
  <c r="J75" i="1"/>
  <c r="I75" i="1"/>
  <c r="I112" i="1"/>
  <c r="I111" i="1" s="1"/>
  <c r="J30" i="1"/>
  <c r="J52" i="1" s="1"/>
  <c r="J104" i="1" l="1"/>
  <c r="J105" i="1" s="1"/>
  <c r="I126" i="1"/>
  <c r="J126" i="1"/>
  <c r="K104" i="1"/>
  <c r="K105" i="1" s="1"/>
  <c r="K126" i="1"/>
  <c r="I104" i="1"/>
  <c r="I105" i="1" s="1"/>
  <c r="O69" i="3" l="1"/>
  <c r="O71" i="3" s="1"/>
  <c r="L69" i="3"/>
  <c r="L71" i="3" s="1"/>
  <c r="Q106" i="3"/>
  <c r="P106" i="3"/>
  <c r="L106" i="3"/>
  <c r="Q105" i="3"/>
  <c r="P105" i="3"/>
  <c r="L105" i="3"/>
  <c r="K105" i="3"/>
  <c r="J105" i="3"/>
  <c r="Q104" i="3"/>
  <c r="Q103" i="3" s="1"/>
  <c r="P104" i="3"/>
  <c r="L104" i="3"/>
  <c r="L103" i="3" s="1"/>
  <c r="K104" i="3"/>
  <c r="J104" i="3"/>
  <c r="Q102" i="3"/>
  <c r="P102" i="3"/>
  <c r="L102" i="3"/>
  <c r="Q101" i="3"/>
  <c r="J101" i="3"/>
  <c r="Q100" i="3"/>
  <c r="P100" i="3"/>
  <c r="K100" i="3"/>
  <c r="J100" i="3"/>
  <c r="Q99" i="3"/>
  <c r="P99" i="3"/>
  <c r="L99" i="3"/>
  <c r="K99" i="3"/>
  <c r="J99" i="3"/>
  <c r="Q98" i="3"/>
  <c r="P98" i="3"/>
  <c r="L98" i="3"/>
  <c r="K98" i="3"/>
  <c r="J98" i="3"/>
  <c r="Q97" i="3"/>
  <c r="P97" i="3"/>
  <c r="K97" i="3"/>
  <c r="J97" i="3"/>
  <c r="N88" i="3"/>
  <c r="M88" i="3"/>
  <c r="Q87" i="3"/>
  <c r="O87" i="3"/>
  <c r="L87" i="3"/>
  <c r="K86" i="3"/>
  <c r="K102" i="3" s="1"/>
  <c r="J86" i="3"/>
  <c r="J102" i="3" s="1"/>
  <c r="K85" i="3"/>
  <c r="J85" i="3"/>
  <c r="O83" i="3"/>
  <c r="L83" i="3"/>
  <c r="K83" i="3"/>
  <c r="J83" i="3"/>
  <c r="O80" i="3"/>
  <c r="L80" i="3"/>
  <c r="K80" i="3"/>
  <c r="J80" i="3"/>
  <c r="Q77" i="3"/>
  <c r="P77" i="3"/>
  <c r="L77" i="3"/>
  <c r="O76" i="3"/>
  <c r="O77" i="3" s="1"/>
  <c r="O74" i="3"/>
  <c r="L74" i="3"/>
  <c r="O72" i="3"/>
  <c r="P101" i="3"/>
  <c r="L68" i="3"/>
  <c r="K68" i="3"/>
  <c r="J68" i="3"/>
  <c r="O66" i="3"/>
  <c r="O68" i="3" s="1"/>
  <c r="P65" i="3"/>
  <c r="L65" i="3"/>
  <c r="K65" i="3"/>
  <c r="J65" i="3"/>
  <c r="O63" i="3"/>
  <c r="O65" i="3" s="1"/>
  <c r="Q62" i="3"/>
  <c r="P62" i="3"/>
  <c r="O62" i="3"/>
  <c r="L62" i="3" s="1"/>
  <c r="K62" i="3"/>
  <c r="J62" i="3"/>
  <c r="P58" i="3"/>
  <c r="L58" i="3"/>
  <c r="K58" i="3"/>
  <c r="J58" i="3"/>
  <c r="O57" i="3"/>
  <c r="O58" i="3" s="1"/>
  <c r="Q56" i="3"/>
  <c r="P56" i="3"/>
  <c r="K56" i="3"/>
  <c r="J56" i="3"/>
  <c r="Q53" i="3"/>
  <c r="P53" i="3"/>
  <c r="O53" i="3"/>
  <c r="L53" i="3"/>
  <c r="K53" i="3"/>
  <c r="J53" i="3"/>
  <c r="Q48" i="3"/>
  <c r="P48" i="3"/>
  <c r="P49" i="3" s="1"/>
  <c r="O48" i="3"/>
  <c r="O49" i="3" s="1"/>
  <c r="N48" i="3"/>
  <c r="M48" i="3"/>
  <c r="L48" i="3"/>
  <c r="Q44" i="3"/>
  <c r="P44" i="3"/>
  <c r="O44" i="3"/>
  <c r="N44" i="3"/>
  <c r="K44" i="3"/>
  <c r="J44" i="3"/>
  <c r="M43" i="3"/>
  <c r="M44" i="3" s="1"/>
  <c r="L43" i="3"/>
  <c r="L44" i="3" s="1"/>
  <c r="Q42" i="3"/>
  <c r="P42" i="3"/>
  <c r="O42" i="3"/>
  <c r="N42" i="3"/>
  <c r="M42" i="3"/>
  <c r="K42" i="3"/>
  <c r="J42" i="3"/>
  <c r="L37" i="3"/>
  <c r="L101" i="3" s="1"/>
  <c r="K37" i="3"/>
  <c r="K101" i="3" s="1"/>
  <c r="K34" i="3"/>
  <c r="J34" i="3"/>
  <c r="Q31" i="3"/>
  <c r="P31" i="3"/>
  <c r="O31" i="3"/>
  <c r="N31" i="3"/>
  <c r="L31" i="3"/>
  <c r="K31" i="3"/>
  <c r="J31" i="3"/>
  <c r="M29" i="3"/>
  <c r="M31" i="3" s="1"/>
  <c r="Q27" i="3"/>
  <c r="P27" i="3"/>
  <c r="O27" i="3"/>
  <c r="O35" i="3" s="1"/>
  <c r="N27" i="3"/>
  <c r="M27" i="3"/>
  <c r="K27" i="3"/>
  <c r="J27" i="3"/>
  <c r="L24" i="3"/>
  <c r="Q22" i="3"/>
  <c r="P22" i="3"/>
  <c r="N22" i="3"/>
  <c r="M22" i="3"/>
  <c r="L22" i="3" s="1"/>
  <c r="K22" i="3"/>
  <c r="J22" i="3"/>
  <c r="Q19" i="3"/>
  <c r="P19" i="3"/>
  <c r="M19" i="3"/>
  <c r="L19" i="3" s="1"/>
  <c r="K19" i="3"/>
  <c r="J19" i="3"/>
  <c r="L13" i="3"/>
  <c r="L97" i="3" s="1"/>
  <c r="L100" i="3" l="1"/>
  <c r="L96" i="3" s="1"/>
  <c r="L107" i="3" s="1"/>
  <c r="J49" i="3"/>
  <c r="L88" i="3"/>
  <c r="P103" i="3"/>
  <c r="N35" i="3"/>
  <c r="N89" i="3" s="1"/>
  <c r="N90" i="3" s="1"/>
  <c r="J35" i="3"/>
  <c r="Q88" i="3"/>
  <c r="P35" i="3"/>
  <c r="K35" i="3"/>
  <c r="K49" i="3"/>
  <c r="Q49" i="3"/>
  <c r="J87" i="3"/>
  <c r="J88" i="3" s="1"/>
  <c r="J89" i="3" s="1"/>
  <c r="J90" i="3" s="1"/>
  <c r="Q96" i="3"/>
  <c r="Q35" i="3"/>
  <c r="L27" i="3"/>
  <c r="L35" i="3" s="1"/>
  <c r="L42" i="3"/>
  <c r="L49" i="3" s="1"/>
  <c r="N49" i="3"/>
  <c r="K88" i="3"/>
  <c r="K87" i="3"/>
  <c r="M49" i="3"/>
  <c r="M89" i="3" s="1"/>
  <c r="M90" i="3" s="1"/>
  <c r="O88" i="3"/>
  <c r="O89" i="3" s="1"/>
  <c r="O90" i="3" s="1"/>
  <c r="K96" i="3"/>
  <c r="K89" i="3"/>
  <c r="K90" i="3" s="1"/>
  <c r="J96" i="3"/>
  <c r="Q107" i="3"/>
  <c r="P96" i="3"/>
  <c r="P107" i="3" s="1"/>
  <c r="M35" i="3"/>
  <c r="J106" i="3"/>
  <c r="J103" i="3" s="1"/>
  <c r="P88" i="3"/>
  <c r="K106" i="3"/>
  <c r="K103" i="3" s="1"/>
  <c r="P89" i="3" l="1"/>
  <c r="P90" i="3" s="1"/>
  <c r="P109" i="3" s="1"/>
  <c r="Q89" i="3"/>
  <c r="Q90" i="3" s="1"/>
  <c r="Q109" i="3" s="1"/>
  <c r="L89" i="3"/>
  <c r="L90" i="3" s="1"/>
  <c r="L109" i="3" s="1"/>
  <c r="K107" i="3"/>
  <c r="K109" i="3" s="1"/>
  <c r="J107" i="3"/>
  <c r="J109" i="3" s="1"/>
</calcChain>
</file>

<file path=xl/comments1.xml><?xml version="1.0" encoding="utf-8"?>
<comments xmlns="http://schemas.openxmlformats.org/spreadsheetml/2006/main">
  <authors>
    <author>Snieguole Kacerauskaite</author>
  </authors>
  <commentList>
    <comment ref="F19" authorId="0" shapeId="0">
      <text>
        <r>
          <rPr>
            <sz val="9"/>
            <color indexed="81"/>
            <rFont val="Tahoma"/>
            <family val="2"/>
            <charset val="186"/>
          </rPr>
          <t>"Organizuoti  ir vykdyti visuomenės sveikatinimo veiklą prioritetinėse srityse"</t>
        </r>
      </text>
    </comment>
    <comment ref="F22" authorId="0" shapeId="0">
      <text>
        <r>
          <rPr>
            <sz val="9"/>
            <color indexed="81"/>
            <rFont val="Tahoma"/>
            <family val="2"/>
            <charset val="186"/>
          </rPr>
          <t>"Ugdyti visuomenės sveikatos srityje veikiančių NVO kompetencijas"</t>
        </r>
      </text>
    </comment>
    <comment ref="F24" authorId="0" shapeId="0">
      <text>
        <r>
          <rPr>
            <sz val="9"/>
            <color indexed="81"/>
            <rFont val="Tahoma"/>
            <family val="2"/>
            <charset val="186"/>
          </rPr>
          <t>"Aktyvinti valstybinių prevencinių sveikatos programų, finansuojamų iš PSDF, įgyvendinimą"</t>
        </r>
      </text>
    </comment>
    <comment ref="F28" authorId="0" shapeId="0">
      <text>
        <r>
          <rPr>
            <sz val="9"/>
            <color indexed="81"/>
            <rFont val="Tahoma"/>
            <family val="2"/>
            <charset val="186"/>
          </rPr>
          <t>"Aktyvinti valstybinių prevencinių sveikatos programų, finansuojamų iš PSDF, įgyvendinimą"</t>
        </r>
      </text>
    </comment>
  </commentList>
</comments>
</file>

<file path=xl/comments2.xml><?xml version="1.0" encoding="utf-8"?>
<comments xmlns="http://schemas.openxmlformats.org/spreadsheetml/2006/main">
  <authors>
    <author>Snieguole Kacerauskaite</author>
  </authors>
  <commentList>
    <comment ref="E13" authorId="0" shapeId="0">
      <text>
        <r>
          <rPr>
            <sz val="9"/>
            <color indexed="81"/>
            <rFont val="Tahoma"/>
            <family val="2"/>
            <charset val="186"/>
          </rPr>
          <t>"Organizuoti  ir vykdyti visuomenės sveikatinimo veiklą prioritetinėse srityse"</t>
        </r>
      </text>
    </comment>
    <comment ref="E14" authorId="0" shapeId="0">
      <text>
        <r>
          <rPr>
            <sz val="9"/>
            <color indexed="81"/>
            <rFont val="Tahoma"/>
            <family val="2"/>
            <charset val="186"/>
          </rPr>
          <t>"Ugdyti visuomenės sveikatos srityje veikiančių NVO kompetencijas"</t>
        </r>
      </text>
    </comment>
    <comment ref="E16" authorId="0" shapeId="0">
      <text>
        <r>
          <rPr>
            <sz val="9"/>
            <color indexed="81"/>
            <rFont val="Tahoma"/>
            <family val="2"/>
            <charset val="186"/>
          </rPr>
          <t>"Aktyvinti valstybinių prevencinių sveikatos programų, finansuojamų iš PSDF, įgyvendinimą"</t>
        </r>
      </text>
    </comment>
    <comment ref="E18" authorId="0" shapeId="0">
      <text>
        <r>
          <rPr>
            <sz val="9"/>
            <color indexed="81"/>
            <rFont val="Tahoma"/>
            <family val="2"/>
            <charset val="186"/>
          </rPr>
          <t>"Aktyvinti valstybinių prevencinių sveikatos programų, finansuojamų iš PSDF, įgyvendinimą"</t>
        </r>
      </text>
    </comment>
    <comment ref="E20" authorId="0" shapeId="0">
      <text>
        <r>
          <rPr>
            <sz val="9"/>
            <color indexed="81"/>
            <rFont val="Tahoma"/>
            <family val="2"/>
            <charset val="186"/>
          </rPr>
          <t>"Aktyvinti valstybinių prevencinių sveikatos programų, finansuojamų iš PSDF, įgyvendinimą"</t>
        </r>
      </text>
    </comment>
  </commentList>
</comments>
</file>

<file path=xl/sharedStrings.xml><?xml version="1.0" encoding="utf-8"?>
<sst xmlns="http://schemas.openxmlformats.org/spreadsheetml/2006/main" count="1171" uniqueCount="492">
  <si>
    <t>SVEIKATOS APSAUGOS PROGRAMOS (NR. 13)</t>
  </si>
  <si>
    <t>Programos tikslo kodas</t>
  </si>
  <si>
    <t>Uždavinio kodas</t>
  </si>
  <si>
    <t>Priemonės kodas</t>
  </si>
  <si>
    <t>Pavadinimas</t>
  </si>
  <si>
    <t>Priemonės požymis</t>
  </si>
  <si>
    <t>Asignavimų valdytojo kodas</t>
  </si>
  <si>
    <t>Finansavimo šaltinis</t>
  </si>
  <si>
    <t>Produkto kriterijus</t>
  </si>
  <si>
    <t>2016 m.</t>
  </si>
  <si>
    <t>2017 m.</t>
  </si>
  <si>
    <t>2018 m.</t>
  </si>
  <si>
    <t>Strateginis tikslas 03. Užtikrinti gyventojams aukštą švietimo, kultūros, socialinių, sporto ir sveikatos apsaugos paslaugų kokybę ir prieinamumą</t>
  </si>
  <si>
    <t>13 Sveikatos apsaugos programa</t>
  </si>
  <si>
    <t>01</t>
  </si>
  <si>
    <t>Stiprinti ir kryptingai plėtoti asmens ir visuomenės sveikatos priežiūros paslaugas</t>
  </si>
  <si>
    <t>Užtikrinti visuomenės sveikatos priežiūros paslaugų teikimą</t>
  </si>
  <si>
    <t>Klaipėdos miesto savivaldybės visuomenės sveikatos rėmimo specialiosios programos įgyvendinimas prioritetinėse srityse</t>
  </si>
  <si>
    <t xml:space="preserve"> 1.2.2.5</t>
  </si>
  <si>
    <t>07</t>
  </si>
  <si>
    <t>3</t>
  </si>
  <si>
    <t>SB</t>
  </si>
  <si>
    <t>Visuomenės sveikatos rėmimo specialiosios programos įgyvendinimas, proc.</t>
  </si>
  <si>
    <t>Užkrečiamųjų ligų prevencija</t>
  </si>
  <si>
    <t xml:space="preserve"> 1.2.2.4</t>
  </si>
  <si>
    <t>SB(AA)</t>
  </si>
  <si>
    <t>Vaikų sveikatos gerinimas</t>
  </si>
  <si>
    <t>Saugios bendruomenės organizavimas ir užtikrinimas</t>
  </si>
  <si>
    <t>1.2.2.3</t>
  </si>
  <si>
    <t>Sveikos gyvensenos (subalansuotos mitybos, fizinio aktyvumo) formavimas</t>
  </si>
  <si>
    <t>Visuomenės informavimas sveikatos klausimais</t>
  </si>
  <si>
    <t>Sveikatinimo projektų rėmimas</t>
  </si>
  <si>
    <t>Iš viso:</t>
  </si>
  <si>
    <t>02</t>
  </si>
  <si>
    <t xml:space="preserve">Mokinių visuomenės sveikatos priežiūros įgyvendinimas savivaldybės teritorijoje esančiose ikimokyklinio ugdymo, bendrojo ugdymo mokyklose ir profesinio mokymo įstaigose </t>
  </si>
  <si>
    <t>SB(VB)</t>
  </si>
  <si>
    <t>Ugdymo įstaigų, kuriose vykdoma vaikų sveikatos priežiūra, skaičius</t>
  </si>
  <si>
    <t>03</t>
  </si>
  <si>
    <t>BĮ Klaipėdos miesto visuomenės sveikatos biuro veiklos organizavimas, vykdant visuomenės sveikatos stiprinimą ir stebėseną</t>
  </si>
  <si>
    <t>SB(SP)</t>
  </si>
  <si>
    <t>Įsigyta kompiuterių, vnt.</t>
  </si>
  <si>
    <t>04</t>
  </si>
  <si>
    <t>Įsigyta kompiuterių / programinės įrangos, vnt.</t>
  </si>
  <si>
    <t>1/1</t>
  </si>
  <si>
    <t>Iš viso uždaviniui:</t>
  </si>
  <si>
    <t>Užtikrinti asmens sveikatos priežiūros paslaugų teikimą</t>
  </si>
  <si>
    <t>BĮ Klaipėdos sutrikusio vystymosi kūdikių namų išlaikymas ir veiklos organizavimas</t>
  </si>
  <si>
    <t>55</t>
  </si>
  <si>
    <t>Vidutinis ankstyvosios reabilitacijos procedūrų, individualių programų skaičius 1 vaikui</t>
  </si>
  <si>
    <t>65</t>
  </si>
  <si>
    <t>66</t>
  </si>
  <si>
    <t>PSDF</t>
  </si>
  <si>
    <t>50</t>
  </si>
  <si>
    <t>Įsigytas automobilis, vnt.</t>
  </si>
  <si>
    <t>8</t>
  </si>
  <si>
    <t>Gerosios ir blogosios patirties analizės ir stebėsenos tarpinstitucinės sistemos, paremtos sveikatos priežiūros paslaugų organizavimo kokybės vertinimo kriterijais, taikymas sveikatos sektoriuje</t>
  </si>
  <si>
    <t xml:space="preserve">1.2.1.1, 1.2.1.4.     </t>
  </si>
  <si>
    <t xml:space="preserve">Atliktas tyrimas, vnt.
</t>
  </si>
  <si>
    <t>1</t>
  </si>
  <si>
    <t>Sukurta vertinimo sistema</t>
  </si>
  <si>
    <t>Sukurta analizės ir stebėsenos sistema</t>
  </si>
  <si>
    <t>5</t>
  </si>
  <si>
    <t>Modernizuoti sveikatos priežiūros įstaigų infrastruktūrą</t>
  </si>
  <si>
    <t xml:space="preserve">I  </t>
  </si>
  <si>
    <t>Įsigyta įranga, proc.</t>
  </si>
  <si>
    <t>Kt</t>
  </si>
  <si>
    <t xml:space="preserve">Atlikta rekonstrukcijos darbų, proc. </t>
  </si>
  <si>
    <t>Įsigyta medicinos įrangos, vnt.</t>
  </si>
  <si>
    <t>VšĮ Klaipėdos universitetinės ligoninės (Liepojos g. 41) I korpuso renovacija</t>
  </si>
  <si>
    <t>Rekonstrukcijos užbaigtumas, proc.</t>
  </si>
  <si>
    <r>
      <t xml:space="preserve">Pastato Taikos pr. 76 modernizavimas </t>
    </r>
    <r>
      <rPr>
        <sz val="10"/>
        <rFont val="Times New Roman"/>
        <family val="1"/>
        <charset val="186"/>
      </rPr>
      <t>(šilumos centro renovacija, pastato lauko sienų apšiltinimas, laiptinių remontas)</t>
    </r>
  </si>
  <si>
    <t>Atliktas energetinis auditas</t>
  </si>
  <si>
    <t>Parengtas techninis projektas</t>
  </si>
  <si>
    <t>Atlikta modernizacija, proc.</t>
  </si>
  <si>
    <t>05</t>
  </si>
  <si>
    <t xml:space="preserve">Viešosios įstaigos Klaipėdos medicininės slaugos ligoninės paliatyviosios pagalbos korpuso pritaikymas neįgaliųjų poreikiams ir įrangos įsigijimas </t>
  </si>
  <si>
    <t>Įrengtas liftas, vnt.</t>
  </si>
  <si>
    <t>Įsigyta įrangos,proc.</t>
  </si>
  <si>
    <t>06</t>
  </si>
  <si>
    <t xml:space="preserve">Parengtas techninis projektas, vnt.  </t>
  </si>
  <si>
    <t>Kompiuterinio tomografo įsigijimas VšĮ Klaipėdos vaikų ligoninėje</t>
  </si>
  <si>
    <t>Įsigytas kompiuterinis tomografas</t>
  </si>
  <si>
    <t>08</t>
  </si>
  <si>
    <t>VšĮ Klaipėdos greitosios medicinos pagalbos stoties sanitarinio transporto atnaujinimas</t>
  </si>
  <si>
    <t xml:space="preserve">Įsigytas greitosios pagalbos automobilis, vnt. </t>
  </si>
  <si>
    <t>09</t>
  </si>
  <si>
    <t>Pirminės sveikatos priežiūros paslaugų prieinamumo gerinimas VšĮ Jūrininkų sveikatos priežiūros centre, įrengiant liftą</t>
  </si>
  <si>
    <t>10</t>
  </si>
  <si>
    <t>11</t>
  </si>
  <si>
    <t>Pastato stogo Pievų Tako g. 38 remontas</t>
  </si>
  <si>
    <t>Suremontuotas stogas, proc.</t>
  </si>
  <si>
    <t>Keleivinio lifto įrengimas pastate Pievų Tako g. 38</t>
  </si>
  <si>
    <t>Įrengtas liftas</t>
  </si>
  <si>
    <t>Iš viso tikslui:</t>
  </si>
  <si>
    <t>13</t>
  </si>
  <si>
    <t xml:space="preserve">Iš viso  programai: </t>
  </si>
  <si>
    <t>Finansavimo šaltinių suvestinė</t>
  </si>
  <si>
    <t>Finansavimo šaltiniai</t>
  </si>
  <si>
    <t>SAVIVALDYBĖS  LĖŠOS, IŠ VISO:</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</si>
  <si>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</si>
  <si>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</si>
  <si>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Pajamų įmokų už paslaugas lėšos </t>
    </r>
    <r>
      <rPr>
        <b/>
        <sz val="10"/>
        <rFont val="Times New Roman"/>
        <family val="1"/>
      </rPr>
      <t>SB(SP)</t>
    </r>
  </si>
  <si>
    <r>
      <t xml:space="preserve">Valstybės biudžeto specialiosios tikslinės dotacijos lėšos </t>
    </r>
    <r>
      <rPr>
        <b/>
        <sz val="10"/>
        <rFont val="Times New Roman"/>
        <family val="1"/>
        <charset val="186"/>
      </rPr>
      <t>SB(VB)</t>
    </r>
  </si>
  <si>
    <t>KITI ŠALTINIAI, IŠ VISO:</t>
  </si>
  <si>
    <r>
      <rPr>
        <sz val="10"/>
        <rFont val="Times New Roman"/>
        <family val="1"/>
        <charset val="186"/>
      </rPr>
      <t>Privalomojo sveikatos draudimo fondo lėšos</t>
    </r>
    <r>
      <rPr>
        <b/>
        <sz val="10"/>
        <rFont val="Times New Roman"/>
        <family val="1"/>
      </rPr>
      <t xml:space="preserve"> PSDF</t>
    </r>
  </si>
  <si>
    <r>
      <t xml:space="preserve">Europos Sąjungos paramos lėšos </t>
    </r>
    <r>
      <rPr>
        <b/>
        <sz val="10"/>
        <rFont val="Times New Roman"/>
        <family val="1"/>
        <charset val="186"/>
      </rPr>
      <t>ES</t>
    </r>
  </si>
  <si>
    <r>
      <t xml:space="preserve">Kiti finansavimo šaltiniai </t>
    </r>
    <r>
      <rPr>
        <b/>
        <sz val="10"/>
        <rFont val="Times New Roman"/>
        <family val="1"/>
      </rPr>
      <t>Kt</t>
    </r>
  </si>
  <si>
    <t>IŠ VISO:</t>
  </si>
  <si>
    <t>Informacinių pranešimų skaičius</t>
  </si>
  <si>
    <t>Išlaikomas darbuotojo etatas projekto „Jaunimui palankių sveikatos priežiūros paslaugų teikimo modelio diegimas Klaipėdos miesto savivaldybėje“ tęstinumui užtikrinti</t>
  </si>
  <si>
    <t>Suorganizuota konferencijų, skaičius</t>
  </si>
  <si>
    <t>Vaikų, gavusių ankstyvosios reabilitacijos paslaugas, skaičius</t>
  </si>
  <si>
    <t>Apgyvendinta vaikų, skaičius</t>
  </si>
  <si>
    <t xml:space="preserve">Atokvėpio paslaugos teikimas šeimoms, auginančioms vaiką su negalia (BĮ Klaipėdos sutrikusio vystymosi kūdikių namuose) </t>
  </si>
  <si>
    <r>
      <t xml:space="preserve">Viešosios įstaigos Klaipėdos universitetinės ligoninės centrinio korpuso operacinės rekonstrukcija </t>
    </r>
    <r>
      <rPr>
        <sz val="10"/>
        <rFont val="Times New Roman"/>
        <family val="1"/>
        <charset val="186"/>
      </rPr>
      <t>Liepojos g. 41, Klaipėda</t>
    </r>
  </si>
  <si>
    <t>Administracinės paskirties pastato J. Karoso g. 12, Klaipėda, rekonstravimas į gydymo paskirties pastatą (techninio projekto parengimas)</t>
  </si>
  <si>
    <t xml:space="preserve">Psichikos sveikatos centro Narkomanų detoksikacijos skyriaus Galinio Pylimo g. 3, Klaipėdoje, remontas  </t>
  </si>
  <si>
    <r>
      <t xml:space="preserve">Vietų </t>
    </r>
    <r>
      <rPr>
        <sz val="10"/>
        <rFont val="Times New Roman"/>
        <family val="1"/>
        <charset val="186"/>
      </rPr>
      <t>atokvėpio</t>
    </r>
    <r>
      <rPr>
        <sz val="10"/>
        <rFont val="Times New Roman"/>
        <family val="1"/>
      </rPr>
      <t xml:space="preserve"> paslaugai teikti skaičius </t>
    </r>
  </si>
  <si>
    <t>Aiškinamojo rašto priedas Nr.3</t>
  </si>
  <si>
    <t xml:space="preserve"> 2015–2018 M. KLAIPĖDOS MIESTO SAVIVALDYBĖS</t>
  </si>
  <si>
    <t xml:space="preserve"> TIKSLŲ, UŽDAVINIŲ, PRIEMONIŲ, PRIEMONIŲ IŠLAIDŲ IR PRODUKTO KRITERIJŲ DETALI SUVESTINĖ</t>
  </si>
  <si>
    <t>Eur</t>
  </si>
  <si>
    <r>
      <t xml:space="preserve">Funkcinės klasifikacijos kodas* </t>
    </r>
    <r>
      <rPr>
        <b/>
        <sz val="10"/>
        <rFont val="Times New Roman"/>
        <family val="1"/>
      </rPr>
      <t xml:space="preserve"> </t>
    </r>
  </si>
  <si>
    <t>Vykdytojas (skyrius / asmuo)</t>
  </si>
  <si>
    <t>2015 m. patvirtintas asignavimų planas**</t>
  </si>
  <si>
    <t>2015 m. asignavimų plano pakeitimas***</t>
  </si>
  <si>
    <t>Lėšų poreikis biudžetiniams 2016-iesiems metams</t>
  </si>
  <si>
    <t>2017-ųjų metų lėšų poreikis</t>
  </si>
  <si>
    <t>2018-ųjų metų lėšų poreikis</t>
  </si>
  <si>
    <t>Iš viso</t>
  </si>
  <si>
    <t>Išlaidoms</t>
  </si>
  <si>
    <t>Turtui įsigyti ir finansiniams įsipareigojimams vykdyti</t>
  </si>
  <si>
    <t>Iš jų darbo užmokesčiui</t>
  </si>
  <si>
    <t>Sveikatos apsaugos skyrius</t>
  </si>
  <si>
    <t>SB(AAL)</t>
  </si>
  <si>
    <t>Visuomenės sveikatos priežiūros paslaugų, teikiamų Klaipėdos miesto bendruomenei, padidėjimas (proc.)</t>
  </si>
  <si>
    <t>Projekto „Jaunimui palankių sveikatos priežiūros paslaugų teikimo modelio diegimas Klaipėdos miesto savivaldybėje“ įgyvendinimas</t>
  </si>
  <si>
    <t>Patalpų įrengimas, proc.</t>
  </si>
  <si>
    <t>Suteiktų konsultacijų skaičius</t>
  </si>
  <si>
    <t>URBACT projekto „Sveikas senėjimas“  įgyvendinimas</t>
  </si>
  <si>
    <t>ES</t>
  </si>
  <si>
    <t>Apgyvendintų vaikų, skaičius</t>
  </si>
  <si>
    <t>Lovadienių skaičius</t>
  </si>
  <si>
    <t>20075</t>
  </si>
  <si>
    <t xml:space="preserve">Paskiepyta vaikų, proc.                          </t>
  </si>
  <si>
    <t>100</t>
  </si>
  <si>
    <t xml:space="preserve">Vietų atokvėpio paslaugai teikti skaičius </t>
  </si>
  <si>
    <t>Organizuota patirties sklaidos renginių, skaičius</t>
  </si>
  <si>
    <t>IED Projektų skyrius</t>
  </si>
  <si>
    <r>
      <t xml:space="preserve">Klaipėdos universitetinės ligoninės dezinfekcijos sterilizacijos proceso modernizavimas </t>
    </r>
    <r>
      <rPr>
        <sz val="10"/>
        <rFont val="Times New Roman"/>
        <family val="1"/>
        <charset val="186"/>
      </rPr>
      <t>Liepojos g. 39</t>
    </r>
  </si>
  <si>
    <t>Ūkio skyrius</t>
  </si>
  <si>
    <t>IED Statybos ir infrastrukt. plėtros skyrius</t>
  </si>
  <si>
    <t>Statybos ir infrastruktūros plėtros skyrius</t>
  </si>
  <si>
    <t>Paprastojo remonto darbų užbaigtumas, proc.</t>
  </si>
  <si>
    <t>PF</t>
  </si>
  <si>
    <t>* Funkcinės klasifikacijos kodas įrašomas vadovaujantis  Lietuvos Respublikos finansų ministro 2003 m. liepos 3 d. įsakymu Nr. 1K-184 „Dėl Lietuvos Respublikos valstybės ir savivaldybių biudžetų pajamų ir išlaidų klasifikacijos patvirtinimo“ (aktuali redakcija 2010 m. kovo 26 d. įsakymas Nr. 1K-085)</t>
  </si>
  <si>
    <t>** pagal Klaipėdos miesto savivaldybės tarybos 2015 m. vasario 19 d. sprendimą Nr. T2-12</t>
  </si>
  <si>
    <t>** pagal Klaipėdos miesto savivaldybės tarybos 2015 m. spalio 29 d. sprendimą Nr. T2-265</t>
  </si>
  <si>
    <t>2015 m. plano pakeitimas***</t>
  </si>
  <si>
    <t>Lėšų poreikis 2016 m.</t>
  </si>
  <si>
    <t>2017 m. poreikis</t>
  </si>
  <si>
    <t>2018 m. poreikis</t>
  </si>
  <si>
    <r>
      <t xml:space="preserve">Savivaldybės aplinkos apsaugos rėmimo specialiosios programos lėšų likutis </t>
    </r>
    <r>
      <rPr>
        <b/>
        <sz val="10"/>
        <rFont val="Times New Roman"/>
        <family val="1"/>
        <charset val="186"/>
      </rPr>
      <t>SB(AAL)</t>
    </r>
  </si>
  <si>
    <r>
      <t xml:space="preserve">Savivaldybės privatizavimo fondo lėšos </t>
    </r>
    <r>
      <rPr>
        <b/>
        <sz val="10"/>
        <rFont val="Times New Roman"/>
        <family val="1"/>
        <charset val="186"/>
      </rPr>
      <t>PF</t>
    </r>
  </si>
  <si>
    <t>LRVB</t>
  </si>
  <si>
    <t>SB(SPL)</t>
  </si>
  <si>
    <t>1.2.3.3</t>
  </si>
  <si>
    <t xml:space="preserve">1.2.3.3 </t>
  </si>
  <si>
    <t xml:space="preserve"> </t>
  </si>
  <si>
    <t>1.3.3.3</t>
  </si>
  <si>
    <t>6</t>
  </si>
  <si>
    <t xml:space="preserve">Tiesiogiai stebimo trumpo gydymo kurso (DOTS) kabineto paslaugų organizavimas </t>
  </si>
  <si>
    <t>Lankytojų skaičius</t>
  </si>
  <si>
    <t>Asignavimai (tūkst. Eur)</t>
  </si>
  <si>
    <t>Informacija apie pasiektus rezultatus, duomenys apie programai skirtų asignavimų panaudojimo tikslingumą</t>
  </si>
  <si>
    <t>Priežastys, dėl kurių planuotos rodiklių reikšmės nepasiektos</t>
  </si>
  <si>
    <t>planuotos reikšmės</t>
  </si>
  <si>
    <t>Valstybinių sveikatos priežiūros programų, finansuojamų iš PSDF lėšų, įgyvendinimas, proc.:</t>
  </si>
  <si>
    <t>Sveikatos priežiūros priemonių, atliktų mokyklose, skaičius, vnt. per metus, tenkantis vienam mokiniui</t>
  </si>
  <si>
    <t>Vienam gyventojui vidutiniškai tenkantis apsilankymų skaičius poliklinikose ir ambulatorijose</t>
  </si>
  <si>
    <t>Savivaldybės lėšomis modernizuota sveikatos įstaigų, skaičius</t>
  </si>
  <si>
    <t xml:space="preserve">STRATEGINIO VEIKLOS PLANO VYKDYMO ATASKAITA </t>
  </si>
  <si>
    <t>ĮVYKDYMO ATASKAITA</t>
  </si>
  <si>
    <t xml:space="preserve">faktiškai įvykdyta –  </t>
  </si>
  <si>
    <t>(pagal planą arba geriau);</t>
  </si>
  <si>
    <t>iš dalies įvykdyta –</t>
  </si>
  <si>
    <t>1) priemonė ir papriemonė laikoma visiškai įvykdyta, jei pasiektos visos planuotų ataskaitiniais metais vertinimo  kriterijų reikšmės;</t>
  </si>
  <si>
    <t>2) priemonė ir papriemonė laikoma iš dalies įvykdyta, jei pasiekta mažiau vertinimo kriterijų reikšmių, nei planuota ataskaitiniais metais;</t>
  </si>
  <si>
    <t>3) priemonė ir papriemonė laikoma neįvykdyta, jei nepasiekta nė viena planuoto ataskaitinių metų produkto kriterijaus reikšmė.</t>
  </si>
  <si>
    <r>
      <t>Programą vykdė:</t>
    </r>
    <r>
      <rPr>
        <sz val="12"/>
        <rFont val="Times New Roman"/>
        <family val="1"/>
        <charset val="186"/>
      </rPr>
      <t xml:space="preserve"> Socialinių reikalų departamento Sveikatos apsaugos skyrius, Miesto ūkio departamento Socialinės infrastruktūros priežiūros skyrius, Investicijų ir ekonomikos departamento Projektų bei Statybos ir infrastruktūros plėtros skyriai, Finansų ir turto departamento Turto skyrius.</t>
    </r>
  </si>
  <si>
    <r>
      <t xml:space="preserve">Asignavimų valdytojai: </t>
    </r>
    <r>
      <rPr>
        <sz val="12"/>
        <rFont val="Times New Roman"/>
        <family val="1"/>
      </rPr>
      <t>Klaipėdos miesto savivaldybės administracija (1), Socialinių reikalų departamentas (3), Investicijų ir ekonomikos departamentas (5), Miesto ūkio departamentas (6).</t>
    </r>
  </si>
  <si>
    <t>.</t>
  </si>
  <si>
    <r>
      <rPr>
        <b/>
        <sz val="11"/>
        <rFont val="Times New Roman"/>
        <family val="1"/>
        <charset val="186"/>
      </rPr>
      <t>Pastaba.</t>
    </r>
    <r>
      <rPr>
        <sz val="11"/>
        <rFont val="Times New Roman"/>
        <family val="1"/>
        <charset val="186"/>
      </rPr>
      <t xml:space="preserve"> Strateginio planavimo skyrius, vertindamas programos įgyvendinimo lygį, atsižvelgia į programos priemonių ir papriemonių įgyvendinimo lygį:</t>
    </r>
  </si>
  <si>
    <t>Ikimokyklinio ugdymo įstaigose dirbančių dietistų skaičius</t>
  </si>
  <si>
    <t>Išlaikomas specialisto etatas</t>
  </si>
  <si>
    <t xml:space="preserve">Neveiksnių asmenų būklės peržiūrėjimo užtikrinimas </t>
  </si>
  <si>
    <t>Klaipėdos miesto gyventojų sveikatos priežiūros paslaugų rėmimas</t>
  </si>
  <si>
    <t>Asmenų, kuriems iš dalies finasuotas dantų protezavimas, skaičius per metus</t>
  </si>
  <si>
    <t>SB(L)</t>
  </si>
  <si>
    <r>
      <t xml:space="preserve">Apyvartos lėšų likutis </t>
    </r>
    <r>
      <rPr>
        <b/>
        <sz val="10"/>
        <rFont val="Times New Roman"/>
        <family val="1"/>
        <charset val="186"/>
      </rPr>
      <t>SB(L)</t>
    </r>
  </si>
  <si>
    <t>faktinės reikšmės</t>
  </si>
  <si>
    <t>Visuomenės sveikatos priežiūros paslaugų, teikiamų Klaipėdos miesto bendruomenei, skaičius</t>
  </si>
  <si>
    <t>Visuomenės sveikatos priežiūros paslaugomis, teikiamomis Klaipėdos miesto bendruomenei, besinaudojančių dalyvių skaičius</t>
  </si>
  <si>
    <t>Projekto „Klaipėdos miesto  tikslinių gyventojų grupių sveikos gyvensenos skatinimas“ įgyvendinimas</t>
  </si>
  <si>
    <t>SB(ES)</t>
  </si>
  <si>
    <t>Tikslinių grupių asmenų, kurie dalyvavo informavimo, švietimo, mokymo renginiuose bei sveikatos raštingumą didinančiose veiklose, skaičius</t>
  </si>
  <si>
    <t>Sveikatos ir su sveikata  susijusių dienų minėjimo renginių organizavimas</t>
  </si>
  <si>
    <t>Renginių skaičius</t>
  </si>
  <si>
    <t>SB(ESA)</t>
  </si>
  <si>
    <t>URBACT III projekto „Žaidimų paradigma“ įgyvendinimas</t>
  </si>
  <si>
    <t>Suteikta socialinė parama maisto talonais, pacientų skaičius</t>
  </si>
  <si>
    <t>Fizinio asmens pripažinimo neveiksniu tam tikroje srityje organizavimas:</t>
  </si>
  <si>
    <t xml:space="preserve">Asmens gebėjimo pasirūpinti savimi ir priimti kasdienius sprendimus savarankiškai ar naudojantis pagalba konkrečioje srityje vertinimas ir išvadų rengimas </t>
  </si>
  <si>
    <t>Parengtų išvadų skaičius</t>
  </si>
  <si>
    <t>Asmens būklės peržiūrėjimo bylų skaičius</t>
  </si>
  <si>
    <t>Pastato ardymas ir medžių kirtimo darbai, proc.</t>
  </si>
  <si>
    <r>
      <rPr>
        <b/>
        <sz val="10"/>
        <rFont val="Times New Roman"/>
        <family val="1"/>
        <charset val="186"/>
      </rPr>
      <t xml:space="preserve">VšĮ Klaipėdos universitetinės ligoninės </t>
    </r>
    <r>
      <rPr>
        <sz val="10"/>
        <rFont val="Times New Roman"/>
        <family val="1"/>
        <charset val="186"/>
      </rPr>
      <t xml:space="preserve">dalies pastato Liepojos g. 39 rekonstravimas  </t>
    </r>
  </si>
  <si>
    <t>Parengtas techninis projektas, vnt.</t>
  </si>
  <si>
    <r>
      <rPr>
        <b/>
        <sz val="10"/>
        <rFont val="Times New Roman"/>
        <family val="1"/>
        <charset val="186"/>
      </rPr>
      <t>VšĮ Jūrininkų sveikatos priežiūros centro infrastruktūros plėtra</t>
    </r>
    <r>
      <rPr>
        <sz val="10"/>
        <rFont val="Times New Roman"/>
        <family val="1"/>
        <charset val="186"/>
      </rPr>
      <t xml:space="preserve"> (naujo pastato statyba) </t>
    </r>
  </si>
  <si>
    <t>Organizuotas konkursas techniniam projektui parengti</t>
  </si>
  <si>
    <r>
      <t xml:space="preserve">Europos Sąjungos paramos lėšos, kurios įtrauktos į savivaldybės biudžetą </t>
    </r>
    <r>
      <rPr>
        <b/>
        <sz val="10"/>
        <rFont val="Times New Roman"/>
        <family val="1"/>
        <charset val="186"/>
      </rPr>
      <t>SB(ES)</t>
    </r>
  </si>
  <si>
    <r>
      <t xml:space="preserve">Savivaldybės biudžeto apyvartos lėšos ES finansinės paramos programų laikinam lėšų stygiui dengti  </t>
    </r>
    <r>
      <rPr>
        <b/>
        <sz val="10"/>
        <rFont val="Times New Roman"/>
        <family val="1"/>
        <charset val="186"/>
      </rPr>
      <t>SB(ESA)</t>
    </r>
  </si>
  <si>
    <r>
      <rPr>
        <sz val="10"/>
        <rFont val="Times New Roman"/>
        <family val="1"/>
        <charset val="186"/>
      </rPr>
      <t>Valstybės biudžeto lėšos</t>
    </r>
    <r>
      <rPr>
        <b/>
        <sz val="10"/>
        <rFont val="Times New Roman"/>
        <family val="1"/>
        <charset val="186"/>
      </rPr>
      <t xml:space="preserve"> LRVB</t>
    </r>
  </si>
  <si>
    <t>Papriemonės kodas</t>
  </si>
  <si>
    <t>Produkto vertinimo kriterijus</t>
  </si>
  <si>
    <t>2019 m. asignavimų patvirtintas planas*</t>
  </si>
  <si>
    <t>2019 m. asignavimų patikslintas planas**</t>
  </si>
  <si>
    <t>2019 m. panaudotos lėšos (kasinės išlaidos)</t>
  </si>
  <si>
    <t>Planas</t>
  </si>
  <si>
    <t>gimdos kaklelio vėžio profilaktinė programa</t>
  </si>
  <si>
    <t>krūties vėžio profilaktinė programa</t>
  </si>
  <si>
    <t>priešinės liaukos vėžio profilaktinė programa</t>
  </si>
  <si>
    <t>širdies ir kraujagyslių ligų prevencinė programa</t>
  </si>
  <si>
    <t>storosios žarnos vėžio ankstyvosios diagnostikos programa</t>
  </si>
  <si>
    <t>Įsigyta kondicionierių, skaičius</t>
  </si>
  <si>
    <t>Sukurta ir įdiegta programa, skirta išankstinei dalyvių registracijai į veiklas, skaičius</t>
  </si>
  <si>
    <t>Įsigyta kompiuterinė ir organizacinė technika, skaičius</t>
  </si>
  <si>
    <t>Parengta paraiška</t>
  </si>
  <si>
    <t xml:space="preserve">Organizuota renginių, skaičius </t>
  </si>
  <si>
    <t>Projekto „Sveikatos plėtra“ („Healthy Boost“) įgyvendinimas</t>
  </si>
  <si>
    <t xml:space="preserve">Organizuota susitikimų su suinteresuotomis grupėmis, skaičius </t>
  </si>
  <si>
    <t>Projekto „Skaitmeninė lytiškumo ugdymo programa vidurinėse mokyklose“ (EDDIS) įgyvendinimas</t>
  </si>
  <si>
    <t>Projekto įgyvendinimas, proc.</t>
  </si>
  <si>
    <t>Vaikų, kuriems suteiktos Kompleksinių paslaugų vaikų dienos užimtumo centro paslaugos, skaičius</t>
  </si>
  <si>
    <t>Vaikų, gavusių paliatyvios pagalbos  paslaugas, skaičius</t>
  </si>
  <si>
    <t xml:space="preserve">Projekto „Socialinės paramos priemonių teikimas tuberkulioze sergantiems Klaipėdos miesto gyventojams (DOTS kabineto pacientai)“ įgyvendinimas </t>
  </si>
  <si>
    <t>Išlaikomas budinčio odontologo kabinetas</t>
  </si>
  <si>
    <r>
      <t>Administracinės paskirties pastato       J. Karoso g. 12, Klaipėda, rekonstravimas</t>
    </r>
    <r>
      <rPr>
        <sz val="10"/>
        <rFont val="Times New Roman"/>
        <family val="1"/>
        <charset val="186"/>
      </rPr>
      <t xml:space="preserve"> į gydymo paskirties pastatą </t>
    </r>
  </si>
  <si>
    <r>
      <t>Įrengta 839 m</t>
    </r>
    <r>
      <rPr>
        <vertAlign val="superscript"/>
        <sz val="10"/>
        <rFont val="Times New Roman"/>
        <family val="1"/>
        <charset val="186"/>
      </rPr>
      <t>2</t>
    </r>
    <r>
      <rPr>
        <sz val="10"/>
        <rFont val="Times New Roman"/>
        <family val="1"/>
        <charset val="186"/>
      </rPr>
      <t xml:space="preserve"> klinikinė diagnostinė laboratorija ligoninės korpuso Nr. 4C dalies 2 ir 3 aukštuose, proc.</t>
    </r>
  </si>
  <si>
    <t>Klaipėdos sutrikusio vystymosi kūdikių namų trumpalaikės socialinės globos atokvėpio paslaugos prieinamumo didinimas</t>
  </si>
  <si>
    <r>
      <t xml:space="preserve">VšĮ Klaipėdos sveikatos priežiūros centro </t>
    </r>
    <r>
      <rPr>
        <sz val="10"/>
        <rFont val="Times New Roman"/>
        <family val="1"/>
        <charset val="186"/>
      </rPr>
      <t>dalininko kapitalo didinimas, siekiant įrengti endoskopijų ir kardiologo kabinetus</t>
    </r>
  </si>
  <si>
    <t>Padidintas dalininko kapitalas, proc.</t>
  </si>
  <si>
    <t>Klaipėdos sutrikusio vystymosi kūdikių namų katilinės patalpų ir įrangos bei priešgaisrinių kopėčių atnaujinimas</t>
  </si>
  <si>
    <t>Atlikta remonto darbų, proc.</t>
  </si>
  <si>
    <r>
      <t>Klaipėdos sutrikusio vystymosi kūdikių namų</t>
    </r>
    <r>
      <rPr>
        <sz val="10"/>
        <rFont val="Times New Roman"/>
        <family val="1"/>
        <charset val="186"/>
      </rPr>
      <t xml:space="preserve"> automobilių stovėjimo aikštelės įrengimas</t>
    </r>
  </si>
  <si>
    <r>
      <t xml:space="preserve">VšĮ Klaipėdos universitetinės ligoninės </t>
    </r>
    <r>
      <rPr>
        <sz val="10"/>
        <rFont val="Times New Roman"/>
        <family val="1"/>
        <charset val="186"/>
      </rPr>
      <t>įstatinio kapitalo didinimas įsigyjant funkcines lovas</t>
    </r>
  </si>
  <si>
    <r>
      <t xml:space="preserve">Savivaldybės tikslinės lėšos, skirtos aplinkos apsaugai </t>
    </r>
    <r>
      <rPr>
        <b/>
        <sz val="10"/>
        <rFont val="Times New Roman"/>
        <family val="1"/>
      </rPr>
      <t>SB(AA)</t>
    </r>
  </si>
  <si>
    <r>
      <t xml:space="preserve">Savivaldybės aplinkos apsaugos rėmimo specialiosios programos lėšų likutis </t>
    </r>
    <r>
      <rPr>
        <b/>
        <sz val="10"/>
        <rFont val="Times New Roman"/>
        <family val="1"/>
      </rPr>
      <t>SB(AAL)</t>
    </r>
  </si>
  <si>
    <t>______________________________________</t>
  </si>
  <si>
    <t>Kodas</t>
  </si>
  <si>
    <t>METINIO VEIKLOS PLANO VYKDYMO ATASKAITA</t>
  </si>
  <si>
    <t>Atsakingas (-i) asmuo (-ys)</t>
  </si>
  <si>
    <t>SP lėšos</t>
  </si>
  <si>
    <t>Patvirtintas asignavimų planas</t>
  </si>
  <si>
    <t>Patikslintas asignavimų planas</t>
  </si>
  <si>
    <t>Iš viso gauta asignavimų</t>
  </si>
  <si>
    <t>Likutis</t>
  </si>
  <si>
    <t>Efekto /Rezultato /Produkto</t>
  </si>
  <si>
    <t>Rodiklis</t>
  </si>
  <si>
    <t>Mato vnt.</t>
  </si>
  <si>
    <t>2019</t>
  </si>
  <si>
    <t>Aprašymas</t>
  </si>
  <si>
    <t>Pastaba</t>
  </si>
  <si>
    <t>Faktas</t>
  </si>
  <si>
    <t>Sveikatos apsaugos programa</t>
  </si>
  <si>
    <t>Birutė Norvilaitė, Deividas Petrolevičius, Rožė Perminienė, Valdas Švedas</t>
  </si>
  <si>
    <t>13.01.</t>
  </si>
  <si>
    <t>Birutė Norvilaitė, Rožė Perminienė</t>
  </si>
  <si>
    <t>- storosios žarnos vėžio ankstyvosios diagnostikos programa</t>
  </si>
  <si>
    <t>proc.</t>
  </si>
  <si>
    <t>54,00</t>
  </si>
  <si>
    <t>56,00</t>
  </si>
  <si>
    <t>2018 m. TLK duomenys apie prevencijos priemonių finansavimo programos vykdymą</t>
  </si>
  <si>
    <t>-  priešinės liaukos vėžio profilaktinė programa</t>
  </si>
  <si>
    <t>48,00</t>
  </si>
  <si>
    <t>57,00</t>
  </si>
  <si>
    <t>- gimdos kaklelio vėžio profilaktinė programa</t>
  </si>
  <si>
    <t>80,00</t>
  </si>
  <si>
    <t>88,00</t>
  </si>
  <si>
    <t>Atlikta sveikatos priežiūros priemonių mokyklose per metus vienam mokiniui</t>
  </si>
  <si>
    <t>skaičius</t>
  </si>
  <si>
    <t>2,80</t>
  </si>
  <si>
    <t>2,72</t>
  </si>
  <si>
    <t>Vykdo BĮ Klaipėdos visuomenės sveikatos centras</t>
  </si>
  <si>
    <t>- krūties vėžio profilaktinė programa</t>
  </si>
  <si>
    <t>53,00</t>
  </si>
  <si>
    <t>55,00</t>
  </si>
  <si>
    <t>6,90</t>
  </si>
  <si>
    <t>9,10</t>
  </si>
  <si>
    <t>Higienos instituto informacija apie Lietuvos gyventojų sveikatą ir sveikatos priežiūros įstaigų veiklą 2018 m.</t>
  </si>
  <si>
    <t>Savivaldybės lėšomis modernizuota sveikatos įstaigų</t>
  </si>
  <si>
    <t>2,00</t>
  </si>
  <si>
    <t>2017 m. - įrengta klinikinė diagnostinė laboratorija VšĮ Klaipėdos universitetinėje ligoninėje, suremontuotos patalpos Klaipėdos sutrikusio vystymosi kūdikių namuose (trumpalaikės socialinės globos atokvėpio paslaugos prieinamumui didinti), sutvarkyta Klaipėdos sutrikusio vystymosi kūdikių namų aplinka</t>
  </si>
  <si>
    <t>-  širdies ir kraujagyslių ligų prevencinė programa</t>
  </si>
  <si>
    <t>49,00</t>
  </si>
  <si>
    <t>13.01.01.</t>
  </si>
  <si>
    <t>13.01.01.01.</t>
  </si>
  <si>
    <t>13.01.01.01.01.</t>
  </si>
  <si>
    <t>Visuomenės sveikatos rėmimo specialiosios programos įgyvendinimas</t>
  </si>
  <si>
    <t>100,00</t>
  </si>
  <si>
    <t>Įvykdytos  2019-03-13 dir. įsakymu Nr. AD1-454 patvirtintos Klaipėdos miesto savivaldybės visuomenės sveikatos rėmimo specialiosios programos priemonės 2019 m.  Liko nepanaudotos AAL ir AA lėšos, nes už paslaugą apmokama pagal faktiškai pateiktas sąskaitas. VšĮ Klaipėdos miesto poliklinika 2019 m. vykdė tuberkuliozės prevencijos programą -rentgenografiškai tikrino  nakvynės namų gyventojus, narkotikų vartotojus, asmenis, grįžusius iš įkalinimo įstaigų, nedraustus privalomuoju sveikatos draudimu asmenis ir už paslaugas buvo sumokėta pagal besikreipiančių asmenų skaičių. Vykdant bendravimo (emocinių) sunkumų turinčių vaikų (7-17 m.) psichikos sveikatos stiprinimo  paslaugų pagal metodiką „Vyresnysis draugas“ programą  pigiau nupirkti renginiai vaikams. Programą įgyvendino  Labdaros ir paramos fondas „Dvasinės pagalbos jaunimui centras“.</t>
  </si>
  <si>
    <t>13.01.01.02.</t>
  </si>
  <si>
    <t>Mokinių visuomenės sveikatos priežiūros įgyvendinimas savivaldybės teritorijoje esančiose ikimokyklinio ugdymo, bendrojo ugdymo mokyklose ir profesinio mokymo įstaigose</t>
  </si>
  <si>
    <t>13.01.01.02.01.</t>
  </si>
  <si>
    <t>vnt.</t>
  </si>
  <si>
    <t>102,00</t>
  </si>
  <si>
    <t>106,00</t>
  </si>
  <si>
    <t>Pasirašytos naujos sutartys su Klaipėdos jūrų kadetų mokykla ir Klaipėdos suaugusiųjų gimnazija.</t>
  </si>
  <si>
    <t>13.01.01.03.</t>
  </si>
  <si>
    <t>13.01.01.03.01.</t>
  </si>
  <si>
    <t>Sukurta ir įdiegta programa, skirta išankstinei dalyvių registracijai į veiklas</t>
  </si>
  <si>
    <t>1,00</t>
  </si>
  <si>
    <t>Įsigyta kondicionierių</t>
  </si>
  <si>
    <t>3,00</t>
  </si>
  <si>
    <t>Įsigytas kondicionierius</t>
  </si>
  <si>
    <t>6,00</t>
  </si>
  <si>
    <t>Įsigyta kompiuterinė ir organizacinė technika</t>
  </si>
  <si>
    <t>Įsigyti 2 kompiuteriai ir 1 projektorius.</t>
  </si>
  <si>
    <t>4 100,00</t>
  </si>
  <si>
    <t>7 477,00</t>
  </si>
  <si>
    <t>120 000,00</t>
  </si>
  <si>
    <t>210 916,00</t>
  </si>
  <si>
    <t>Teikiamomis paslaugomis pasinaudojo didesnis bendruomenės narių skaičius</t>
  </si>
  <si>
    <t>13.01.01.04.</t>
  </si>
  <si>
    <t>Projekto „Klaipėdos miesto  tikslinių gyventojų grupių sveikos gyvensenos skatinimas“</t>
  </si>
  <si>
    <t>13.01.01.04.01.</t>
  </si>
  <si>
    <t>Tikslinių grupių asmenų, kurie dalyvavo informavimo, švietimo, mokymo renginiuose bei sveikatos raštingumą didinančiose veiklose</t>
  </si>
  <si>
    <t>3 400,00</t>
  </si>
  <si>
    <t>4 165,00</t>
  </si>
  <si>
    <t>13.01.01.05.</t>
  </si>
  <si>
    <t>Sveikatos ir su sveikata susijusių dienų minėjimo renginių organizavimas</t>
  </si>
  <si>
    <t>13.01.01.05.01.</t>
  </si>
  <si>
    <t>Suorganizuota renginių</t>
  </si>
  <si>
    <t>Renginys vyko 2019-04-26.</t>
  </si>
  <si>
    <t>13.01.01.07.</t>
  </si>
  <si>
    <t>13.01.01.07.01.</t>
  </si>
  <si>
    <t>Neįsisavinto lėšos, nes perkeltos kelionės.  Ekspertų apmokėjimas, baigiamasis susitikimas nukelti į 2020 metus. Audito lėšos, bus panaudotos po audito atlikimo</t>
  </si>
  <si>
    <t>13.01.01.08.</t>
  </si>
  <si>
    <t>13.01.01.08.01.</t>
  </si>
  <si>
    <t>Organizuota susitikimų</t>
  </si>
  <si>
    <t>nepanaudotos lėšos, nes perkeltos kelionės.  Ekspertų apmokėjimas, baigiamasis susitikimas nukelti į 2020 metus. Audito lėšos, bus panaudotos po audito atlikimo.</t>
  </si>
  <si>
    <t>13.01.02.</t>
  </si>
  <si>
    <t>13.01.02.01.</t>
  </si>
  <si>
    <t>13.01.02.01.01.</t>
  </si>
  <si>
    <t>Apgyvendinta vaikų</t>
  </si>
  <si>
    <t>16,00</t>
  </si>
  <si>
    <t>8,00</t>
  </si>
  <si>
    <t>Vaikų skaičius mažėja, nes įgyvendinamas perėjimo nuo institucinės globos prie šeimoje ir bendruomenėje teikiamų paslaugų planas.</t>
  </si>
  <si>
    <t>Vaikų, kuriems suteiktos Kompleksinių paslaugų vaikų dienos užimtumo centro paslaugos</t>
  </si>
  <si>
    <t>60,00</t>
  </si>
  <si>
    <t>67,00</t>
  </si>
  <si>
    <t>VIeniems klientams atsisakius paslaugos, į jų vietą buvo pakviesti kiti vaikai.</t>
  </si>
  <si>
    <t>220,00</t>
  </si>
  <si>
    <t>430,00</t>
  </si>
  <si>
    <t>7,00</t>
  </si>
  <si>
    <t>Per metus paliatyvios pagalbos paslauga buvo suteikta 7 vaikams</t>
  </si>
  <si>
    <t>13.01.02.02.</t>
  </si>
  <si>
    <t>Atokvėpio paslaugos teikimas šeimoms, auginančioms vaiką su negalia</t>
  </si>
  <si>
    <t>13.01.02.02.01.</t>
  </si>
  <si>
    <t>Atokvėpio paslaugos teikimas šeimoms, auginančioms vaiką su negalia (BĮ Klaipėdos sutrikusio vystymosi kūdikių namuose)</t>
  </si>
  <si>
    <t>Lovadienių</t>
  </si>
  <si>
    <t>800,00</t>
  </si>
  <si>
    <t>1 107,00</t>
  </si>
  <si>
    <t>Vietų atokvėpio paslaugai teikti skaičius</t>
  </si>
  <si>
    <t>Paslauga pasinaudojo 20 vaikų.</t>
  </si>
  <si>
    <t>13.01.02.03.</t>
  </si>
  <si>
    <t>Tiesiogiai stebimo trumpo gydymo kurso (DOTS) kabineto paslaugų organizavimas</t>
  </si>
  <si>
    <t>Salomėja Razutienė</t>
  </si>
  <si>
    <t>13.01.02.03.01.</t>
  </si>
  <si>
    <t>Birutė Norvilaitė, Rožė Perminienė, Salomėja Razutienė</t>
  </si>
  <si>
    <t>30,00</t>
  </si>
  <si>
    <t>42,00</t>
  </si>
  <si>
    <t>Paslaugos buvo teikiamos vadovaujantis Lietuvos Respublikos sveikatos apsaugos ministro 2016-02-12 įsakymu Nr. V-237 „Dėl tiesiogiai stebimo trumpo gydymo kurso paslaugų teikimo aprašo patvirtinimo“ patvirtinto Tiesiogiai stebimo trumpo gydymo kurso paslaugų teikimo aprašo 10-11, 14-15; 18-19; 24-25, 26 punktais</t>
  </si>
  <si>
    <t>13.01.02.05.</t>
  </si>
  <si>
    <t>Fizinio asmens pripažinimo neveiksniu tam tikroje srityje organizavimas</t>
  </si>
  <si>
    <t>13.01.02.05.01.</t>
  </si>
  <si>
    <t>Asmens gebėjimo pasirūpinti savimi ir priimti kasdienius sprendimus savarankiškai ar naudojantis pagalba konkrečioje srityje vertinimas ir išvadų rengimas</t>
  </si>
  <si>
    <t>200,00</t>
  </si>
  <si>
    <t>239,00</t>
  </si>
  <si>
    <t>Paslaugų teikėjui apmokama už faktiškai suteiktas paslaugas pagal sutartyje numatytus įkainius.</t>
  </si>
  <si>
    <t>13.01.02.05.02.</t>
  </si>
  <si>
    <t>Neveiksnių asmenų būklės peržiūrėjimo užtikrinimas</t>
  </si>
  <si>
    <t>Bylų peržiūrėjimas vyksta pagal teismo perduotas bylas, nustačius asmeniui neveiksnumą.</t>
  </si>
  <si>
    <t>13.01.02.06.</t>
  </si>
  <si>
    <t>13.01.02.06.01.</t>
  </si>
  <si>
    <t>Asmenų, kuriems iš dalies finansuotas dantų protezavimas, skaičius per metus</t>
  </si>
  <si>
    <t>125,00</t>
  </si>
  <si>
    <t>108,00</t>
  </si>
  <si>
    <t>Paslauga (2019-05-13 sutartis Nr. J9-1616) suteikta 108 asmenims (baigta). SAM ministro protezavimo įkainiai padidinti, todėl planuotas rodiklis (125 asm.) nepasiektas (paslauga galėjo pasinaudoti mažiau asmenų).</t>
  </si>
  <si>
    <t>Paslaugos kabinete teikiamos šeštadieniais ir sekmadieniais bei šventinėmis (nedarbo) dienomis nuo 8 iki 20 val.</t>
  </si>
  <si>
    <t>13.01.03.</t>
  </si>
  <si>
    <t>Edvardas Simokaitis, Elona Jurkevičienė, Rožė Perminienė, Valdas Švedas</t>
  </si>
  <si>
    <t>13.01.03.03.</t>
  </si>
  <si>
    <t>Administracinės paskirties pastato, Karoso g. 12, Klaipėda, rekonstravimas į gydymo paskirties pastatą</t>
  </si>
  <si>
    <t>Daiva Šakinienė</t>
  </si>
  <si>
    <t>13.01.03.03.01.</t>
  </si>
  <si>
    <t>Atlikta statybos darbų. Užbaigtumas</t>
  </si>
  <si>
    <t>50,00</t>
  </si>
  <si>
    <t>0,00</t>
  </si>
  <si>
    <t>Pastato ardymo ir medžių kirtimo darbai. Užbaigtumas</t>
  </si>
  <si>
    <t>2019-03-12 pasirašyta Finansavimo sutartis Nr. J9-1167 dėl netinkamų išlaidų apmokėjimo iš SB, vykdant ES fondų lėšomis finansuojamą projektą. Apmokėta iš SB lėšų už medžių šalinimo ir administracinio pastato griovimo darbus. Planuotos lėšos rekonstravimo darbams 2019 m. nebuvo panaudotos, kadangi su rangovu darbams atlikti sutartis buvo pasirašyta 2019-11-11.</t>
  </si>
  <si>
    <t>13.01.03.04.</t>
  </si>
  <si>
    <t>VšĮ Klaipėdos universitetinės ligoninės dalies pastato Liepojos g. 39 rekonstravimas</t>
  </si>
  <si>
    <t>Edita Dolėbienė</t>
  </si>
  <si>
    <t>13.01.03.04.01.</t>
  </si>
  <si>
    <t>Edita Dolėbienė, Regina Dekėrytė</t>
  </si>
  <si>
    <t>Įrengta 839 kv.m klinikinė diagnostinė laboratorija ligoninės korpuso Nr. 4 C dalies 2 ir 3 aukštuose. Užbaigtumas</t>
  </si>
  <si>
    <t>65,00</t>
  </si>
  <si>
    <t>15,00</t>
  </si>
  <si>
    <t>2019-09-03 pasirašyta rangos darbų sutartis Nr. J9-2399 ( ligoninės D dalies) UAB "Konsolė". Planuota rangos darbų 2019 m. atlikti daugiau, bet   pagal VŠĮ Klaipėdos universitetinės ligoninės pageidavimus, keičiamas techninis projektas, todėl keičiant projekto sprendinius rangos darbai vyko lėčiau.</t>
  </si>
  <si>
    <t>Parengtas techninis projektas D korpuso. A korpuso techninis darbo projektas parengtas, laukiama statybą leidžiančio dokumento gavimas.</t>
  </si>
  <si>
    <t>13.01.03.08.</t>
  </si>
  <si>
    <t>VšĮ Jūrininkų sveikatos priežiūros centro infrastruktūros plėtra (naujo pastato statyba)</t>
  </si>
  <si>
    <t>13.01.03.08.01.</t>
  </si>
  <si>
    <t>Monika Lygnugarienė</t>
  </si>
  <si>
    <t>Atlikta rangos darbų</t>
  </si>
  <si>
    <t>Atliktas architektūrinis konkursas</t>
  </si>
  <si>
    <t>Projekto konkurso metu pagal 2018-10-09 konkurso sąlygas Nr. AD2-899 buvo nustatyti 3 projekto konkurso laimėtojai, kurie surinko daugiausia balų bei atitiko kvalifikacinius reikalavimus bei buvo kviečiami į neskelbiamas derybas dėl Jūrininkų sveikatos priežiūros centro statybos techninio projekto parengimo. 2019 m. rugsėjo mėn. vyko viešųjų pirkimų procedūros dėl TP parengimo ir detaliojo plano korektūros keięiant užstatymo rodiklius bei projekto vykdymo priežiūros paslaugų pirkimo. projektavimo paslaugų sutartis pasirašyta 2019-11-29 su MB "Mes architektai".</t>
  </si>
  <si>
    <t>13.01.03.09.</t>
  </si>
  <si>
    <t>Klaipėdos sutrikusio vystymosi kūdikių namų infrastruktūros sutvarkymas</t>
  </si>
  <si>
    <t>Aurelija Kabalinienė, Inga Kubilienė</t>
  </si>
  <si>
    <t>13.01.03.09.01.</t>
  </si>
  <si>
    <t>Klaipėdos sutrikusio vystymosi kūdikių namų trumpalaikės socialinės globos „Atokvėpio“ paslaugos prieinamumo didinimas</t>
  </si>
  <si>
    <t>Atlikta 60 proc. darbų. Rangos darbų sutartis pasirašyta 2020-06-04 Nr. J9-1794. Pagal sutartinius įsipareigojimus būtina buvo pasirengti darbo projektą - numatyta 2 mėn. trukmė, o rangos darbams 7 mėn. Darbų įgyvendinimas nevėluos</t>
  </si>
  <si>
    <t>13.01.03.14.</t>
  </si>
  <si>
    <t>VšĮ Klaipėdos universitetinės ligoninės dalies dalininko kapitalo didinimas, siekiant nupirkti funkcines lovas</t>
  </si>
  <si>
    <t>13.01.03.14.01.</t>
  </si>
  <si>
    <t>Edvardas Simokaitis</t>
  </si>
  <si>
    <t>Padidintas dalininko kapitalas</t>
  </si>
  <si>
    <t>Padidintas dalininko kapitalas 200000 Eur įnašu.</t>
  </si>
  <si>
    <t>13.01.03.15.</t>
  </si>
  <si>
    <t>VšĮ Klaipėdos sveikatos priežiūros centro dalininko kapitalo didinimas, siekinat įrengti Endoskopijų ir Kardiologo kabinetus</t>
  </si>
  <si>
    <t>13.01.03.15.01.</t>
  </si>
  <si>
    <t>Padidintas dalininko kapitalas 150000 Eur įnašu</t>
  </si>
  <si>
    <t>13.01.03.16.</t>
  </si>
  <si>
    <t>VšĮ Klaipėdos vaikų ligoninės kapitalo suformavimas, siekiant atlikti pastato vidaus ir išorės remontą</t>
  </si>
  <si>
    <t>13.01.03.16.01.</t>
  </si>
  <si>
    <t>VšĮ „Klaipėdos vaikų ligoninė“ įstatinio kapitalo didinimas įsigyjant endoskopinę video laparaskopinę sistemą</t>
  </si>
  <si>
    <t>Padidintas dalininko kapitalas 50000 Eur įnašu</t>
  </si>
  <si>
    <t>13.01.03.17.</t>
  </si>
  <si>
    <t>13.01.03.17.01.</t>
  </si>
  <si>
    <t>Inga Kubilienė</t>
  </si>
  <si>
    <t>Atlikta remonto darbų. Užbaigtumas</t>
  </si>
  <si>
    <t>Įvykdyta</t>
  </si>
  <si>
    <t>13.01.03.18.</t>
  </si>
  <si>
    <t>Klaipėdos sutrikusio vystymosi kūdikių namų automobilių stovėjimo aikštelės įrengimas</t>
  </si>
  <si>
    <t>13.01.03.18.01.</t>
  </si>
  <si>
    <t>Nijolė Vedeikienė</t>
  </si>
  <si>
    <t>Rengiamas techninis darbo projektas. Planuojama baigti 2020 metais.</t>
  </si>
  <si>
    <t>Europos Sąjungos paramos lėšos</t>
  </si>
  <si>
    <t>Programų lėšų likučių laikinai laisvos lėšos  (apyvartos lėšų likutis)</t>
  </si>
  <si>
    <t>Įstaigų pajamos</t>
  </si>
  <si>
    <t>Pajamų imokų likutis</t>
  </si>
  <si>
    <t>Valstybės biudžeto specialiosios tikslinės dotacijos lėšos</t>
  </si>
  <si>
    <t>Kiti šaltiniai</t>
  </si>
  <si>
    <t>Valstybės biudžeto lėšos</t>
  </si>
  <si>
    <t>Savivaldybės biudžeto</t>
  </si>
  <si>
    <t>Savivaldybės aplinkos apsaugos rėmimo specialiosios programos lėšos</t>
  </si>
  <si>
    <t>Savivaldybės aplinkos apsaugos rėmimo specialiosios programos lėšų likutis</t>
  </si>
  <si>
    <t xml:space="preserve">* Pagal Klaipėdos miesto savivaldybės administracijos direktoriaus 2019-03-04 įsakymą Nr. AD1-399       </t>
  </si>
  <si>
    <t>* Pagal Klaipėdos miesto savivaldybės administracijos direktoriaus 2019-10-30 įsakymą Nr. AD1-1349</t>
  </si>
  <si>
    <t>2019-09-03 pasirašyta rangos darbų sutartis (D dalies). Atsižvelgus į ligoninės pageidavimus, buvo keičiamas techninis projektas, dėl šios priežasties rangos darbai vyko lėčiau.</t>
  </si>
  <si>
    <t>Parengtas D korpuso techninis projektas. Taip pat parengtas A korpuso techninis darbo projektas, laukiama statybą leidžiančio dokumento gavimas.</t>
  </si>
  <si>
    <t>Konkurso metu nustatyti 3 laimėtojai, kurie surinko daugiausia balų bei atitiko kvalifikacinius reikalavimus. Jie buvo kviečiami į neskelbiamas derybas dėl techninio projekto parengimo. 2019 m. rugsėjį vyko viešųjų pirkimų procedūros dėl techninio projekto parengimo ir detaliojo plano korektūros keičiant užstatymo rodiklius bei projekto vykdymo priežiūros paslaugų pirkimo. Projektavimo paslaugų sutartis pasirašyta 2019-11-29.</t>
  </si>
  <si>
    <t xml:space="preserve">Atlikta 60 proc. darbų. Rangos darbų sutartis pasirašyta 2019-06-04. Pagal sutartinius įsipareigojimus buvo būtina pasirengti darbo projektą. Rangos darbams numatyta 7 mėn. </t>
  </si>
  <si>
    <r>
      <t xml:space="preserve">2019 M. KLAIPĖDOS MIESTO SAVIVALDYBĖS </t>
    </r>
    <r>
      <rPr>
        <b/>
        <sz val="12"/>
        <rFont val="Times New Roman"/>
        <family val="1"/>
      </rPr>
      <t xml:space="preserve">                      
SVEIKATOS APSAUGOS PASLAUGŲ KOKYBĖS GERINIMO </t>
    </r>
    <r>
      <rPr>
        <b/>
        <sz val="12"/>
        <rFont val="Times New Roman"/>
        <family val="1"/>
        <charset val="186"/>
      </rPr>
      <t>PROGRAMOS (NR. 13)</t>
    </r>
  </si>
  <si>
    <r>
      <rPr>
        <sz val="12"/>
        <rFont val="Times New Roman"/>
        <family val="1"/>
        <charset val="186"/>
      </rPr>
      <t>Iš</t>
    </r>
    <r>
      <rPr>
        <b/>
        <sz val="12"/>
        <rFont val="Times New Roman"/>
        <family val="1"/>
        <charset val="186"/>
      </rPr>
      <t xml:space="preserve"> 2019 m.</t>
    </r>
    <r>
      <rPr>
        <sz val="12"/>
        <rFont val="Times New Roman"/>
        <family val="1"/>
      </rPr>
      <t xml:space="preserve"> planuotų įvykdyti 24 priemonių ir papriemonių (kurioms patvirtinti / skirti asignavimai): </t>
    </r>
  </si>
  <si>
    <r>
      <t xml:space="preserve">Pajamų imokų likutis </t>
    </r>
    <r>
      <rPr>
        <b/>
        <sz val="10"/>
        <rFont val="Times New Roman"/>
        <family val="1"/>
        <charset val="186"/>
      </rPr>
      <t>SB(SPL)</t>
    </r>
  </si>
  <si>
    <t>Apmokėjimas už ekspertų paslaugas, baigiamasis projekto susitikimas, audito paslaugų apmokėjimas bus atlikti  2020 m.</t>
  </si>
  <si>
    <t>Nepanaudotos visos lėšos, nes vizitai numatomi vėlesniame etape. Apmokėjimas už ekspertų paslaugas, baigiamasis projekto susitikimas, audito paslaugų apmokėjimas bus atlikti  2020 m.</t>
  </si>
  <si>
    <t>Vieniems klientams atsisakius paslaugos, į jų vietą buvo pakviesti kiti vaikai.</t>
  </si>
  <si>
    <t>DOTS kabineto gydymą baigė 41 asmuo. Šiems asmenims buvo suteiktos socialinės paramos priemonės (maisto talonai ir kelionės bilietai).</t>
  </si>
  <si>
    <t>Pradėtas rengti techninis darbo projektas, laukiama sprendimo dėl miško žemės. 2020 m. turėtų būti baigtos dalies teritorijos išėmimo iš miško žemės procedūros. Projektą planuojama parengti 2020 m.</t>
  </si>
  <si>
    <t>SVEIKATOS APSAUGOS PROGRAMА (NR. 13)</t>
  </si>
  <si>
    <t>Įvykdytos Savivaldybės administracijos direktoriaus  2019-03-13 įsakymu  Nr. AD1-454 patvirtintos Klaipėdos miesto savivaldybės visuomenės sveikatos rėmimo specialiosios programos priemonės. VšĮ Klaipėdos miesto poliklinika vykdė tuberkuliozės prevencijos programą – rentgenografiškai tikrino  nakvynės namų gyventojus, narkotikų vartotojus, asmenis, grįžusius iš įkalinimo įstaigų, nedraustus privalomuoju sveikatos draudimu asmenis. Vykdant bendravimo (emocinių) sunkumų turinčių vaikų (7–17 m.) psichikos sveikatos stiprinimo paslaugų pagal metodiką „Vyresnysis draugas“ programą  pigiau nupirkti renginiai vaikams. Programą įgyvendino  labdaros ir paramos fondas Dvasinės pagalbos jaunimui centras.</t>
  </si>
  <si>
    <t>Paslaugos buvo teikiamos vadovaujantis Lietuvos Respublikos sveikatos apsaugos ministro 2016-02-12 įsakymu Nr. V-237 „Dėl tiesiogiai stebimo trumpo gydymo kurso paslaugų teikimo aprašo patvirtinimo“ patvirtinto Tiesiogiai stebimo trumpo gydymo kurso paslaugų teikimo aprašo 10, 11, 14, 15, 18, 19, 24, 25, 26 punktais.</t>
  </si>
  <si>
    <t>Paslauga (2019-05-13 sutartis Nr. J9-1616) suteikta 108 asmenims (įvykdyta). Sveikatos apsaugos ministro protezavimo įkainiai padidinti, todėl planuotas rodiklis (125 asm.) nepasiektas (paslauga galėjo pasinaudoti mažiau asmenų).</t>
  </si>
  <si>
    <t>2019-03-12 pasirašyta finansavimo sutartis dėl netinkamų išlaidų apmokėjimo iš SB, vykdant ES fondų lėšomis finansuojamą projektą. Atlikti medžių šalinimo ir administracinio pastato griovimo darbai. Rekonstravimo darbų rangos sutartis pasirašyta 2019-11-11.</t>
  </si>
  <si>
    <r>
      <t xml:space="preserve">VšĮ Klaipėdos vaikų ligoninės </t>
    </r>
    <r>
      <rPr>
        <sz val="10"/>
        <rFont val="Times New Roman"/>
        <family val="1"/>
        <charset val="186"/>
      </rPr>
      <t>įstatinio kapitalo didinimas įsigyjant endoskopinę videolaparaskopinę sistemą</t>
    </r>
  </si>
  <si>
    <t>1) įrengti endoskopijų ir kardiologo kabinetai VšĮ Klaipėdos sveikatos priežiūros centre, 2) atnaujintos katilinės patalpos ir įranga bei priešgaisrinės kopėčios Klaipėdos sutrikusio vystymosi kūdikių namuose, 3) įsigyta  funkcinių lovų VšĮ Klaipėdos universitetinėje ligoninėje, 4) įsigyta endoskopinė videolaparaskopinė sistema VšĮ Klaipėdos vaikų ligoninėje</t>
  </si>
  <si>
    <t>(blogiau, nei planuota).</t>
  </si>
  <si>
    <t>Klaipėdos miesto savivaldybės 2019–2021 m. 
strateginio veiklos plano įgyvendinimo        2019 m. ataskaitos dalis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</si>
</sst>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409]General"/>
    <numFmt numFmtId="167" formatCode="[$-409]#,##0"/>
    <numFmt numFmtId="168" formatCode="[$-10427]#,##0.00;\-#,##0.00;&quot;&quot;"/>
  </numFmts>
  <fonts count="32" x14ac:knownFonts="1">
    <font>
      <sz val="11"/>
      <color theme="1"/>
      <name val="Calibri"/>
      <family val="2"/>
      <charset val="186"/>
      <scheme val="minor"/>
    </font>
    <font>
      <sz val="10"/>
      <name val="Times New Roman"/>
      <family val="1"/>
      <charset val="186"/>
    </font>
    <font>
      <sz val="10"/>
      <name val="Arial"/>
      <family val="2"/>
      <charset val="186"/>
    </font>
    <font>
      <b/>
      <sz val="10"/>
      <name val="Times New Roman"/>
      <family val="1"/>
      <charset val="186"/>
    </font>
    <font>
      <sz val="10"/>
      <name val="Times New Roman"/>
      <family val="1"/>
    </font>
    <font>
      <b/>
      <sz val="10"/>
      <name val="Times New Roman"/>
      <family val="1"/>
    </font>
    <font>
      <sz val="8"/>
      <name val="Times New Roman"/>
      <family val="1"/>
      <charset val="186"/>
    </font>
    <font>
      <sz val="9"/>
      <name val="Times New Roman"/>
      <family val="1"/>
      <charset val="186"/>
    </font>
    <font>
      <sz val="9"/>
      <name val="Times New Roman"/>
      <family val="1"/>
    </font>
    <font>
      <sz val="9"/>
      <color indexed="81"/>
      <name val="Tahoma"/>
      <family val="2"/>
      <charset val="186"/>
    </font>
    <font>
      <sz val="12"/>
      <name val="Times New Roman"/>
      <family val="1"/>
      <charset val="186"/>
    </font>
    <font>
      <sz val="12"/>
      <name val="Arial"/>
      <family val="2"/>
      <charset val="186"/>
    </font>
    <font>
      <b/>
      <sz val="12"/>
      <name val="Times New Roman"/>
      <family val="1"/>
      <charset val="186"/>
    </font>
    <font>
      <b/>
      <u/>
      <sz val="10"/>
      <name val="Times New Roman"/>
      <family val="1"/>
      <charset val="186"/>
    </font>
    <font>
      <sz val="11"/>
      <name val="Calibri"/>
      <family val="2"/>
      <charset val="186"/>
      <scheme val="minor"/>
    </font>
    <font>
      <sz val="12"/>
      <color theme="1"/>
      <name val="Times New Roman"/>
      <family val="1"/>
      <charset val="186"/>
    </font>
    <font>
      <sz val="12"/>
      <color theme="1"/>
      <name val="Calibri"/>
      <family val="2"/>
      <charset val="186"/>
      <scheme val="minor"/>
    </font>
    <font>
      <sz val="12"/>
      <name val="Times New Roman"/>
      <family val="1"/>
    </font>
    <font>
      <b/>
      <u/>
      <sz val="10"/>
      <name val="Times New Roman"/>
      <family val="1"/>
    </font>
    <font>
      <sz val="10"/>
      <color theme="0"/>
      <name val="Times New Roman"/>
      <family val="1"/>
      <charset val="186"/>
    </font>
    <font>
      <sz val="10"/>
      <name val="Calibri"/>
      <family val="2"/>
      <charset val="186"/>
      <scheme val="minor"/>
    </font>
    <font>
      <vertAlign val="superscript"/>
      <sz val="10"/>
      <name val="Times New Roman"/>
      <family val="1"/>
      <charset val="186"/>
    </font>
    <font>
      <b/>
      <sz val="12"/>
      <name val="Times New Roman"/>
      <family val="1"/>
    </font>
    <font>
      <sz val="11"/>
      <name val="Times New Roman"/>
      <family val="1"/>
      <charset val="186"/>
    </font>
    <font>
      <b/>
      <sz val="11"/>
      <name val="Times New Roman"/>
      <family val="1"/>
      <charset val="186"/>
    </font>
    <font>
      <b/>
      <sz val="9"/>
      <name val="Times New Roman"/>
      <family val="1"/>
      <charset val="186"/>
    </font>
    <font>
      <sz val="11"/>
      <color rgb="FF000000"/>
      <name val="Calibri"/>
      <family val="2"/>
      <charset val="186"/>
    </font>
    <font>
      <b/>
      <sz val="12"/>
      <color rgb="FF000000"/>
      <name val="Times New Roman"/>
      <family val="1"/>
      <charset val="186"/>
    </font>
    <font>
      <b/>
      <sz val="10"/>
      <color rgb="FF000000"/>
      <name val="Times New Roman"/>
      <family val="1"/>
      <charset val="186"/>
    </font>
    <font>
      <sz val="12"/>
      <color rgb="FF000000"/>
      <name val="Times New Roman"/>
      <family val="1"/>
      <charset val="186"/>
    </font>
    <font>
      <sz val="10"/>
      <color rgb="FF000000"/>
      <name val="Times New Roman"/>
      <family val="1"/>
      <charset val="186"/>
    </font>
    <font>
      <sz val="10"/>
      <color rgb="FFFF0000"/>
      <name val="Arial"/>
      <family val="2"/>
      <charset val="186"/>
    </font>
  </fonts>
  <fills count="21">
    <fill>
      <patternFill patternType="none"/>
    </fill>
    <fill>
      <patternFill patternType="gray125"/>
    </fill>
    <fill>
      <patternFill patternType="solid">
        <fgColor indexed="45"/>
        <bgColor indexed="64"/>
      </patternFill>
    </fill>
    <fill>
      <patternFill patternType="solid">
        <fgColor indexed="13"/>
        <bgColor indexed="64"/>
      </patternFill>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CCFF"/>
        <bgColor indexed="64"/>
      </patternFill>
    </fill>
    <fill>
      <patternFill patternType="solid">
        <fgColor theme="8" tint="0.79998168889431442"/>
        <bgColor indexed="64"/>
      </patternFill>
    </fill>
    <fill>
      <patternFill patternType="solid">
        <fgColor rgb="FFFFFF99"/>
        <bgColor indexed="64"/>
      </patternFill>
    </fill>
    <fill>
      <patternFill patternType="solid">
        <fgColor rgb="FFCCFFCC"/>
        <bgColor indexed="64"/>
      </patternFill>
    </fill>
    <fill>
      <patternFill patternType="solid">
        <fgColor theme="0"/>
        <bgColor rgb="FFDBDBDB"/>
      </patternFill>
    </fill>
    <fill>
      <patternFill patternType="solid">
        <fgColor theme="0"/>
        <bgColor rgb="FFD9D9D9"/>
      </patternFill>
    </fill>
    <fill>
      <patternFill patternType="solid">
        <fgColor theme="0"/>
        <bgColor rgb="FFFFFFFF"/>
      </patternFill>
    </fill>
    <fill>
      <patternFill patternType="solid">
        <fgColor rgb="FFFBF9C3"/>
        <bgColor rgb="FFFBF9C3"/>
      </patternFill>
    </fill>
    <fill>
      <patternFill patternType="solid">
        <fgColor rgb="FFBCB5F8"/>
        <bgColor rgb="FFBCB5F8"/>
      </patternFill>
    </fill>
    <fill>
      <patternFill patternType="solid">
        <fgColor rgb="FFC2EFC5"/>
        <bgColor rgb="FFC2EFC5"/>
      </patternFill>
    </fill>
    <fill>
      <patternFill patternType="solid">
        <fgColor rgb="FFEBEBEB"/>
        <bgColor rgb="FFEBEBEB"/>
      </patternFill>
    </fill>
    <fill>
      <patternFill patternType="solid">
        <fgColor theme="8" tint="0.79998168889431442"/>
        <bgColor rgb="FFDBDBDB"/>
      </patternFill>
    </fill>
  </fills>
  <borders count="112">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bottom/>
      <diagonal/>
    </border>
    <border>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rgb="FF000000"/>
      </bottom>
      <diagonal/>
    </border>
    <border>
      <left style="thin">
        <color indexed="64"/>
      </left>
      <right style="thin">
        <color rgb="FF000000"/>
      </right>
      <top style="medium">
        <color indexed="64"/>
      </top>
      <bottom style="thin">
        <color rgb="FF000000"/>
      </bottom>
      <diagonal/>
    </border>
    <border>
      <left/>
      <right/>
      <top style="medium">
        <color indexed="64"/>
      </top>
      <bottom style="thin">
        <color rgb="FF000000"/>
      </bottom>
      <diagonal/>
    </border>
    <border>
      <left style="medium">
        <color indexed="64"/>
      </left>
      <right/>
      <top style="thin">
        <color rgb="FF000000"/>
      </top>
      <bottom/>
      <diagonal/>
    </border>
    <border>
      <left style="thin">
        <color indexed="64"/>
      </left>
      <right/>
      <top style="thin">
        <color rgb="FF000000"/>
      </top>
      <bottom/>
      <diagonal/>
    </border>
    <border>
      <left style="thin">
        <color indexed="64"/>
      </left>
      <right style="thin">
        <color rgb="FF000000"/>
      </right>
      <top/>
      <bottom/>
      <diagonal/>
    </border>
    <border>
      <left style="thin">
        <color indexed="64"/>
      </left>
      <right style="thin">
        <color rgb="FF000000"/>
      </right>
      <top/>
      <bottom style="medium">
        <color indexed="64"/>
      </bottom>
      <diagonal/>
    </border>
    <border>
      <left style="thin">
        <color indexed="64"/>
      </left>
      <right style="thin">
        <color rgb="FF000000"/>
      </right>
      <top style="medium">
        <color indexed="64"/>
      </top>
      <bottom/>
      <diagonal/>
    </border>
    <border>
      <left style="medium">
        <color indexed="64"/>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indexed="64"/>
      </right>
      <top style="thin">
        <color rgb="FF000000"/>
      </top>
      <bottom/>
      <diagonal/>
    </border>
    <border>
      <left/>
      <right style="medium">
        <color indexed="64"/>
      </right>
      <top style="medium">
        <color indexed="64"/>
      </top>
      <bottom style="thin">
        <color rgb="FF000000"/>
      </bottom>
      <diagonal/>
    </border>
  </borders>
  <cellStyleXfs count="3">
    <xf numFmtId="0" fontId="0" fillId="0" borderId="0"/>
    <xf numFmtId="0" fontId="2" fillId="0" borderId="0"/>
    <xf numFmtId="166" fontId="26" fillId="0" borderId="0" applyBorder="0" applyProtection="0"/>
  </cellStyleXfs>
  <cellXfs count="1399">
    <xf numFmtId="0" fontId="0" fillId="0" borderId="0" xfId="0"/>
    <xf numFmtId="0" fontId="2" fillId="0" borderId="0" xfId="0" applyFont="1"/>
    <xf numFmtId="49" fontId="5" fillId="4" borderId="24" xfId="0" applyNumberFormat="1" applyFont="1" applyFill="1" applyBorder="1" applyAlignment="1">
      <alignment horizontal="center" vertical="top"/>
    </xf>
    <xf numFmtId="0" fontId="3" fillId="0" borderId="5" xfId="0" applyFont="1" applyFill="1" applyBorder="1" applyAlignment="1">
      <alignment vertical="top" wrapText="1"/>
    </xf>
    <xf numFmtId="0" fontId="1" fillId="0" borderId="27" xfId="0" applyFont="1" applyFill="1" applyBorder="1" applyAlignment="1">
      <alignment vertical="center" textRotation="90" wrapText="1"/>
    </xf>
    <xf numFmtId="0" fontId="1" fillId="0" borderId="28" xfId="0" applyFont="1" applyBorder="1" applyAlignment="1">
      <alignment horizontal="center" vertical="top"/>
    </xf>
    <xf numFmtId="164" fontId="1" fillId="7" borderId="29" xfId="0" applyNumberFormat="1" applyFont="1" applyFill="1" applyBorder="1" applyAlignment="1">
      <alignment horizontal="center" vertical="top"/>
    </xf>
    <xf numFmtId="0" fontId="1" fillId="6" borderId="4" xfId="0" applyFont="1" applyFill="1" applyBorder="1" applyAlignment="1">
      <alignment horizontal="center" vertical="top"/>
    </xf>
    <xf numFmtId="0" fontId="1" fillId="6" borderId="5" xfId="0" applyFont="1" applyFill="1" applyBorder="1" applyAlignment="1">
      <alignment horizontal="center" vertical="top"/>
    </xf>
    <xf numFmtId="0" fontId="1" fillId="0" borderId="11" xfId="0" applyFont="1" applyBorder="1" applyAlignment="1">
      <alignment vertical="top"/>
    </xf>
    <xf numFmtId="0" fontId="1" fillId="6" borderId="10" xfId="0" applyFont="1" applyFill="1" applyBorder="1" applyAlignment="1">
      <alignment horizontal="center" vertical="top"/>
    </xf>
    <xf numFmtId="0" fontId="1" fillId="6" borderId="11" xfId="0" applyFont="1" applyFill="1" applyBorder="1" applyAlignment="1">
      <alignment horizontal="center" vertical="top"/>
    </xf>
    <xf numFmtId="0" fontId="2" fillId="0" borderId="0" xfId="0" applyFont="1" applyBorder="1"/>
    <xf numFmtId="0" fontId="1" fillId="0" borderId="11" xfId="0" applyFont="1" applyFill="1" applyBorder="1" applyAlignment="1">
      <alignment vertical="top" wrapText="1"/>
    </xf>
    <xf numFmtId="0" fontId="1" fillId="0" borderId="10" xfId="0" applyFont="1" applyFill="1" applyBorder="1" applyAlignment="1">
      <alignment horizontal="center" vertical="top"/>
    </xf>
    <xf numFmtId="0" fontId="1" fillId="0" borderId="11" xfId="0" applyFont="1" applyFill="1" applyBorder="1" applyAlignment="1">
      <alignment horizontal="center" vertical="top"/>
    </xf>
    <xf numFmtId="0" fontId="3" fillId="8" borderId="38" xfId="0" applyFont="1" applyFill="1" applyBorder="1" applyAlignment="1">
      <alignment horizontal="center" vertical="top"/>
    </xf>
    <xf numFmtId="0" fontId="1" fillId="0" borderId="16" xfId="0" applyFont="1" applyFill="1" applyBorder="1" applyAlignment="1">
      <alignment horizontal="center" vertical="top"/>
    </xf>
    <xf numFmtId="0" fontId="1" fillId="0" borderId="17" xfId="0" applyFont="1" applyFill="1" applyBorder="1" applyAlignment="1">
      <alignment horizontal="center" vertical="top"/>
    </xf>
    <xf numFmtId="0" fontId="1" fillId="0" borderId="42" xfId="0" applyFont="1" applyFill="1" applyBorder="1" applyAlignment="1">
      <alignment horizontal="center" vertical="top" wrapText="1"/>
    </xf>
    <xf numFmtId="0" fontId="4" fillId="0" borderId="10" xfId="0" applyFont="1" applyFill="1" applyBorder="1" applyAlignment="1">
      <alignment horizontal="center" vertical="top" wrapText="1"/>
    </xf>
    <xf numFmtId="0" fontId="4" fillId="0" borderId="11" xfId="0" applyFont="1" applyFill="1" applyBorder="1" applyAlignment="1">
      <alignment horizontal="center" vertical="top" wrapText="1"/>
    </xf>
    <xf numFmtId="0" fontId="1" fillId="0" borderId="43" xfId="0" applyFont="1" applyFill="1" applyBorder="1" applyAlignment="1">
      <alignment horizontal="center" vertical="top" wrapText="1"/>
    </xf>
    <xf numFmtId="164" fontId="3" fillId="8" borderId="45" xfId="0" applyNumberFormat="1" applyFont="1" applyFill="1" applyBorder="1" applyAlignment="1">
      <alignment horizontal="center" vertical="top"/>
    </xf>
    <xf numFmtId="0" fontId="1" fillId="0" borderId="29" xfId="0" applyFont="1" applyFill="1" applyBorder="1" applyAlignment="1">
      <alignment horizontal="center" vertical="top"/>
    </xf>
    <xf numFmtId="0" fontId="1" fillId="0" borderId="3" xfId="0" applyFont="1" applyFill="1" applyBorder="1" applyAlignment="1">
      <alignment horizontal="center" vertical="top" wrapText="1"/>
    </xf>
    <xf numFmtId="0" fontId="1" fillId="0" borderId="7" xfId="0" applyFont="1" applyFill="1" applyBorder="1" applyAlignment="1">
      <alignment horizontal="center" vertical="top" wrapText="1"/>
    </xf>
    <xf numFmtId="0" fontId="1" fillId="7" borderId="44" xfId="0" applyFont="1" applyFill="1" applyBorder="1" applyAlignment="1">
      <alignment horizontal="center" vertical="top"/>
    </xf>
    <xf numFmtId="0" fontId="1" fillId="0" borderId="51" xfId="0" applyFont="1" applyFill="1" applyBorder="1" applyAlignment="1">
      <alignment horizontal="center" vertical="top" wrapText="1"/>
    </xf>
    <xf numFmtId="0" fontId="1" fillId="0" borderId="52" xfId="0" applyFont="1" applyFill="1" applyBorder="1" applyAlignment="1">
      <alignment horizontal="center" vertical="top" wrapText="1"/>
    </xf>
    <xf numFmtId="0" fontId="1" fillId="7" borderId="53" xfId="0" applyFont="1" applyFill="1" applyBorder="1" applyAlignment="1">
      <alignment horizontal="center" vertical="top"/>
    </xf>
    <xf numFmtId="0" fontId="4" fillId="0" borderId="32" xfId="0" applyFont="1" applyFill="1" applyBorder="1" applyAlignment="1">
      <alignment vertical="top" wrapText="1"/>
    </xf>
    <xf numFmtId="0" fontId="1" fillId="0" borderId="54" xfId="0" applyFont="1" applyFill="1" applyBorder="1" applyAlignment="1">
      <alignment horizontal="center" vertical="top" wrapText="1"/>
    </xf>
    <xf numFmtId="164" fontId="1" fillId="7" borderId="56" xfId="0" applyNumberFormat="1" applyFont="1" applyFill="1" applyBorder="1" applyAlignment="1">
      <alignment horizontal="center" vertical="top"/>
    </xf>
    <xf numFmtId="49" fontId="5" fillId="5" borderId="16" xfId="0" applyNumberFormat="1" applyFont="1" applyFill="1" applyBorder="1" applyAlignment="1">
      <alignment vertical="top"/>
    </xf>
    <xf numFmtId="0" fontId="3" fillId="8" borderId="45" xfId="0" applyFont="1" applyFill="1" applyBorder="1" applyAlignment="1">
      <alignment horizontal="center" vertical="top"/>
    </xf>
    <xf numFmtId="0" fontId="4" fillId="0" borderId="16" xfId="0" applyFont="1" applyFill="1" applyBorder="1" applyAlignment="1">
      <alignment horizontal="center" vertical="top" wrapText="1"/>
    </xf>
    <xf numFmtId="0" fontId="4" fillId="0" borderId="17" xfId="0" applyFont="1" applyFill="1" applyBorder="1" applyAlignment="1">
      <alignment horizontal="center" vertical="top" wrapText="1"/>
    </xf>
    <xf numFmtId="0" fontId="1" fillId="0" borderId="12" xfId="0" applyFont="1" applyBorder="1" applyAlignment="1">
      <alignment horizontal="center" vertical="top"/>
    </xf>
    <xf numFmtId="164" fontId="1" fillId="7" borderId="42" xfId="0" applyNumberFormat="1" applyFont="1" applyFill="1" applyBorder="1" applyAlignment="1">
      <alignment horizontal="center" vertical="top"/>
    </xf>
    <xf numFmtId="49" fontId="1" fillId="0" borderId="40" xfId="0" applyNumberFormat="1"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1" fillId="0" borderId="32" xfId="0" applyFont="1" applyFill="1" applyBorder="1" applyAlignment="1">
      <alignment vertical="top" wrapText="1"/>
    </xf>
    <xf numFmtId="0" fontId="1" fillId="0" borderId="34" xfId="0" applyFont="1" applyFill="1" applyBorder="1" applyAlignment="1">
      <alignment horizontal="center" vertical="top" wrapText="1"/>
    </xf>
    <xf numFmtId="0" fontId="4" fillId="0" borderId="54" xfId="0" applyFont="1" applyFill="1" applyBorder="1" applyAlignment="1">
      <alignment horizontal="center" vertical="top" wrapText="1"/>
    </xf>
    <xf numFmtId="0" fontId="4" fillId="0" borderId="55" xfId="0" applyFont="1" applyFill="1" applyBorder="1" applyAlignment="1">
      <alignment horizontal="center" vertical="top" wrapText="1"/>
    </xf>
    <xf numFmtId="0" fontId="1" fillId="0" borderId="8" xfId="0" applyFont="1" applyFill="1" applyBorder="1" applyAlignment="1">
      <alignment vertical="top" wrapText="1"/>
    </xf>
    <xf numFmtId="0" fontId="1" fillId="0" borderId="59" xfId="0" applyFont="1" applyFill="1" applyBorder="1" applyAlignment="1">
      <alignment horizontal="center" vertical="top" wrapText="1"/>
    </xf>
    <xf numFmtId="164" fontId="3" fillId="8" borderId="53" xfId="0" applyNumberFormat="1" applyFont="1" applyFill="1" applyBorder="1" applyAlignment="1">
      <alignment horizontal="center" vertical="top"/>
    </xf>
    <xf numFmtId="0" fontId="1" fillId="0" borderId="30" xfId="0" applyFont="1" applyFill="1" applyBorder="1" applyAlignment="1">
      <alignment vertical="top" wrapText="1"/>
    </xf>
    <xf numFmtId="0" fontId="1" fillId="0" borderId="31" xfId="0" applyFont="1" applyFill="1" applyBorder="1" applyAlignment="1">
      <alignment horizontal="center" vertical="top" wrapText="1"/>
    </xf>
    <xf numFmtId="49" fontId="5" fillId="5" borderId="60" xfId="0" applyNumberFormat="1" applyFont="1" applyFill="1" applyBorder="1" applyAlignment="1">
      <alignment horizontal="center" vertical="top"/>
    </xf>
    <xf numFmtId="49" fontId="5" fillId="5" borderId="61" xfId="0" applyNumberFormat="1" applyFont="1" applyFill="1" applyBorder="1" applyAlignment="1">
      <alignment horizontal="center" vertical="top"/>
    </xf>
    <xf numFmtId="49" fontId="5" fillId="5" borderId="4" xfId="0" applyNumberFormat="1" applyFont="1" applyFill="1" applyBorder="1" applyAlignment="1">
      <alignment vertical="top"/>
    </xf>
    <xf numFmtId="0" fontId="1" fillId="0" borderId="6" xfId="0" applyFont="1" applyBorder="1" applyAlignment="1">
      <alignment horizontal="center" vertical="top" wrapText="1"/>
    </xf>
    <xf numFmtId="49" fontId="4" fillId="0" borderId="3" xfId="0" applyNumberFormat="1" applyFont="1" applyFill="1" applyBorder="1" applyAlignment="1">
      <alignment horizontal="center" vertical="top"/>
    </xf>
    <xf numFmtId="49" fontId="5" fillId="5" borderId="10" xfId="0" applyNumberFormat="1" applyFont="1" applyFill="1" applyBorder="1" applyAlignment="1">
      <alignment vertical="top"/>
    </xf>
    <xf numFmtId="0" fontId="1" fillId="0" borderId="12" xfId="0" applyFont="1" applyBorder="1" applyAlignment="1">
      <alignment horizontal="center" vertical="top" wrapText="1"/>
    </xf>
    <xf numFmtId="49" fontId="4" fillId="0" borderId="9" xfId="0" applyNumberFormat="1" applyFont="1" applyFill="1" applyBorder="1" applyAlignment="1">
      <alignment horizontal="center" vertical="top"/>
    </xf>
    <xf numFmtId="0" fontId="1" fillId="0" borderId="57" xfId="0" applyFont="1" applyBorder="1" applyAlignment="1">
      <alignment horizontal="center" vertical="top" wrapText="1"/>
    </xf>
    <xf numFmtId="49" fontId="4" fillId="0" borderId="54" xfId="0" applyNumberFormat="1" applyFont="1" applyFill="1" applyBorder="1" applyAlignment="1">
      <alignment horizontal="center" vertical="top"/>
    </xf>
    <xf numFmtId="0" fontId="3" fillId="8" borderId="38" xfId="0" applyFont="1" applyFill="1" applyBorder="1" applyAlignment="1">
      <alignment horizontal="right" vertical="top" wrapText="1"/>
    </xf>
    <xf numFmtId="1" fontId="4" fillId="0" borderId="4" xfId="0" applyNumberFormat="1" applyFont="1" applyFill="1" applyBorder="1" applyAlignment="1">
      <alignment horizontal="center" vertical="top"/>
    </xf>
    <xf numFmtId="49" fontId="4" fillId="0" borderId="4" xfId="0" applyNumberFormat="1" applyFont="1" applyFill="1" applyBorder="1" applyAlignment="1">
      <alignment horizontal="center" vertical="top"/>
    </xf>
    <xf numFmtId="1" fontId="4" fillId="0" borderId="47" xfId="0" applyNumberFormat="1" applyFont="1" applyFill="1" applyBorder="1" applyAlignment="1">
      <alignment horizontal="center" vertical="top"/>
    </xf>
    <xf numFmtId="0" fontId="2" fillId="0" borderId="37" xfId="0" applyFont="1" applyBorder="1" applyAlignment="1">
      <alignment vertical="top" wrapText="1"/>
    </xf>
    <xf numFmtId="49" fontId="4" fillId="0" borderId="16" xfId="0" applyNumberFormat="1" applyFont="1" applyFill="1" applyBorder="1" applyAlignment="1">
      <alignment horizontal="center" vertical="top"/>
    </xf>
    <xf numFmtId="49" fontId="4" fillId="0" borderId="17" xfId="0" applyNumberFormat="1" applyFont="1" applyFill="1" applyBorder="1" applyAlignment="1">
      <alignment horizontal="center" vertical="top"/>
    </xf>
    <xf numFmtId="0" fontId="1" fillId="0" borderId="6" xfId="0" applyFont="1" applyBorder="1" applyAlignment="1">
      <alignment horizontal="center" vertical="top"/>
    </xf>
    <xf numFmtId="0" fontId="8" fillId="0" borderId="2" xfId="0" applyFont="1" applyFill="1" applyBorder="1" applyAlignment="1">
      <alignment vertical="top" wrapText="1"/>
    </xf>
    <xf numFmtId="49" fontId="4" fillId="0" borderId="7" xfId="0" applyNumberFormat="1" applyFont="1" applyFill="1" applyBorder="1" applyAlignment="1">
      <alignment horizontal="center" vertical="top"/>
    </xf>
    <xf numFmtId="0" fontId="8" fillId="0" borderId="8" xfId="0" applyFont="1" applyFill="1" applyBorder="1" applyAlignment="1">
      <alignment vertical="top" wrapText="1"/>
    </xf>
    <xf numFmtId="49" fontId="4" fillId="0" borderId="13" xfId="0" applyNumberFormat="1" applyFont="1" applyFill="1" applyBorder="1" applyAlignment="1">
      <alignment horizontal="center" vertical="top"/>
    </xf>
    <xf numFmtId="0" fontId="8" fillId="0" borderId="32" xfId="0" applyFont="1" applyFill="1" applyBorder="1" applyAlignment="1">
      <alignment vertical="top" wrapText="1"/>
    </xf>
    <xf numFmtId="49" fontId="4" fillId="0" borderId="54" xfId="0" applyNumberFormat="1" applyFont="1" applyFill="1" applyBorder="1" applyAlignment="1">
      <alignment vertical="top"/>
    </xf>
    <xf numFmtId="49" fontId="4" fillId="0" borderId="55" xfId="0" applyNumberFormat="1" applyFont="1" applyFill="1" applyBorder="1" applyAlignment="1">
      <alignment vertical="top"/>
    </xf>
    <xf numFmtId="49" fontId="4" fillId="0" borderId="55" xfId="0" applyNumberFormat="1" applyFont="1" applyFill="1" applyBorder="1" applyAlignment="1">
      <alignment horizontal="center" vertical="top"/>
    </xf>
    <xf numFmtId="165" fontId="4" fillId="6" borderId="42" xfId="0" applyNumberFormat="1" applyFont="1" applyFill="1" applyBorder="1" applyAlignment="1">
      <alignment horizontal="center" vertical="top" wrapText="1"/>
    </xf>
    <xf numFmtId="1" fontId="4" fillId="0" borderId="4" xfId="0" applyNumberFormat="1" applyFont="1" applyFill="1" applyBorder="1" applyAlignment="1">
      <alignment horizontal="center" vertical="top" wrapText="1"/>
    </xf>
    <xf numFmtId="1" fontId="4" fillId="0" borderId="40" xfId="0" applyNumberFormat="1" applyFont="1" applyFill="1" applyBorder="1" applyAlignment="1">
      <alignment horizontal="center" vertical="top" wrapText="1"/>
    </xf>
    <xf numFmtId="1" fontId="1" fillId="0" borderId="5" xfId="0" applyNumberFormat="1" applyFont="1" applyBorder="1" applyAlignment="1">
      <alignment horizontal="center" vertical="top"/>
    </xf>
    <xf numFmtId="165" fontId="4" fillId="6" borderId="56" xfId="0" applyNumberFormat="1" applyFont="1" applyFill="1" applyBorder="1" applyAlignment="1">
      <alignment horizontal="center" vertical="top" wrapText="1"/>
    </xf>
    <xf numFmtId="1" fontId="4" fillId="0" borderId="10" xfId="0" applyNumberFormat="1" applyFont="1" applyFill="1" applyBorder="1" applyAlignment="1">
      <alignment horizontal="center" vertical="top" wrapText="1"/>
    </xf>
    <xf numFmtId="1" fontId="4" fillId="0" borderId="31" xfId="0" applyNumberFormat="1" applyFont="1" applyFill="1" applyBorder="1" applyAlignment="1">
      <alignment horizontal="center" vertical="top" wrapText="1"/>
    </xf>
    <xf numFmtId="1" fontId="2" fillId="0" borderId="11" xfId="0" applyNumberFormat="1" applyFont="1" applyBorder="1"/>
    <xf numFmtId="49" fontId="1" fillId="0" borderId="16" xfId="0" applyNumberFormat="1" applyFont="1" applyFill="1" applyBorder="1" applyAlignment="1">
      <alignment horizontal="center" vertical="top" wrapText="1"/>
    </xf>
    <xf numFmtId="49" fontId="5" fillId="0" borderId="25" xfId="0" applyNumberFormat="1" applyFont="1" applyFill="1" applyBorder="1" applyAlignment="1">
      <alignment horizontal="center" vertical="top" wrapText="1"/>
    </xf>
    <xf numFmtId="49" fontId="2" fillId="0" borderId="17" xfId="0" applyNumberFormat="1" applyFont="1" applyBorder="1"/>
    <xf numFmtId="165" fontId="4" fillId="0" borderId="6" xfId="0" applyNumberFormat="1" applyFont="1" applyFill="1" applyBorder="1" applyAlignment="1">
      <alignment horizontal="center" vertical="top" wrapText="1"/>
    </xf>
    <xf numFmtId="0" fontId="4" fillId="0" borderId="27" xfId="0" applyFont="1" applyFill="1" applyBorder="1" applyAlignment="1">
      <alignment vertical="top" wrapText="1"/>
    </xf>
    <xf numFmtId="0" fontId="4" fillId="0" borderId="28" xfId="0" applyFont="1" applyFill="1" applyBorder="1" applyAlignment="1">
      <alignment horizontal="center" vertical="top" wrapText="1"/>
    </xf>
    <xf numFmtId="0" fontId="4" fillId="0" borderId="4" xfId="0" applyFont="1" applyFill="1" applyBorder="1" applyAlignment="1">
      <alignment horizontal="center" vertical="top"/>
    </xf>
    <xf numFmtId="0" fontId="4" fillId="0" borderId="10" xfId="0" applyFont="1" applyFill="1" applyBorder="1" applyAlignment="1">
      <alignment horizontal="center" vertical="top"/>
    </xf>
    <xf numFmtId="0" fontId="4" fillId="0" borderId="3" xfId="0" applyNumberFormat="1" applyFont="1" applyFill="1" applyBorder="1" applyAlignment="1">
      <alignment horizontal="center" vertical="top"/>
    </xf>
    <xf numFmtId="0" fontId="4" fillId="0" borderId="7" xfId="0" applyNumberFormat="1" applyFont="1" applyFill="1" applyBorder="1" applyAlignment="1">
      <alignment horizontal="center" vertical="top"/>
    </xf>
    <xf numFmtId="165" fontId="4" fillId="0" borderId="33" xfId="0" applyNumberFormat="1" applyFont="1" applyFill="1" applyBorder="1" applyAlignment="1">
      <alignment horizontal="center" vertical="top" wrapText="1"/>
    </xf>
    <xf numFmtId="0" fontId="4" fillId="0" borderId="9" xfId="0" applyNumberFormat="1" applyFont="1" applyFill="1" applyBorder="1" applyAlignment="1">
      <alignment horizontal="center" vertical="top"/>
    </xf>
    <xf numFmtId="0" fontId="4" fillId="0" borderId="13" xfId="0" applyNumberFormat="1" applyFont="1" applyFill="1" applyBorder="1" applyAlignment="1">
      <alignment horizontal="center" vertical="top"/>
    </xf>
    <xf numFmtId="0" fontId="4" fillId="0" borderId="54" xfId="0" applyNumberFormat="1" applyFont="1" applyFill="1" applyBorder="1" applyAlignment="1">
      <alignment horizontal="center" vertical="top"/>
    </xf>
    <xf numFmtId="0" fontId="4" fillId="0" borderId="55" xfId="0" applyNumberFormat="1" applyFont="1" applyFill="1" applyBorder="1" applyAlignment="1">
      <alignment horizontal="center" vertical="top"/>
    </xf>
    <xf numFmtId="165" fontId="4" fillId="7" borderId="28" xfId="0" applyNumberFormat="1" applyFont="1" applyFill="1" applyBorder="1" applyAlignment="1">
      <alignment horizontal="center" vertical="top" wrapText="1"/>
    </xf>
    <xf numFmtId="0" fontId="1" fillId="0" borderId="2" xfId="0" applyFont="1" applyFill="1" applyBorder="1" applyAlignment="1">
      <alignment horizontal="left" vertical="top" wrapText="1"/>
    </xf>
    <xf numFmtId="165" fontId="4" fillId="7" borderId="49" xfId="0" applyNumberFormat="1" applyFont="1" applyFill="1" applyBorder="1" applyAlignment="1">
      <alignment horizontal="center" vertical="top" wrapText="1"/>
    </xf>
    <xf numFmtId="0" fontId="1" fillId="0" borderId="32" xfId="0" applyFont="1" applyFill="1" applyBorder="1" applyAlignment="1">
      <alignment horizontal="left" vertical="top" wrapText="1"/>
    </xf>
    <xf numFmtId="0" fontId="1" fillId="0" borderId="35" xfId="0" applyFont="1" applyFill="1" applyBorder="1" applyAlignment="1">
      <alignment horizontal="left" vertical="top" wrapText="1"/>
    </xf>
    <xf numFmtId="0" fontId="4" fillId="0" borderId="17" xfId="0" applyNumberFormat="1" applyFont="1" applyFill="1" applyBorder="1" applyAlignment="1">
      <alignment horizontal="center" vertical="top"/>
    </xf>
    <xf numFmtId="0" fontId="4" fillId="0" borderId="37" xfId="0" applyFont="1" applyBorder="1" applyAlignment="1">
      <alignment horizontal="left" vertical="top" wrapText="1"/>
    </xf>
    <xf numFmtId="0" fontId="1" fillId="0" borderId="16" xfId="0" applyFont="1" applyFill="1" applyBorder="1" applyAlignment="1">
      <alignment horizontal="center" vertical="top" wrapText="1"/>
    </xf>
    <xf numFmtId="0" fontId="1" fillId="0" borderId="17" xfId="0" applyFont="1" applyFill="1" applyBorder="1" applyAlignment="1">
      <alignment horizontal="center" vertical="top" wrapText="1"/>
    </xf>
    <xf numFmtId="0" fontId="4" fillId="0" borderId="12" xfId="0" applyFont="1" applyFill="1" applyBorder="1" applyAlignment="1">
      <alignment horizontal="center" vertical="top" wrapText="1"/>
    </xf>
    <xf numFmtId="165" fontId="4" fillId="7" borderId="6" xfId="0" applyNumberFormat="1" applyFont="1" applyFill="1" applyBorder="1" applyAlignment="1">
      <alignment horizontal="center" vertical="top" wrapText="1"/>
    </xf>
    <xf numFmtId="165" fontId="4" fillId="0" borderId="68" xfId="0" applyNumberFormat="1"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7" xfId="0" applyFont="1" applyFill="1" applyBorder="1" applyAlignment="1">
      <alignment horizontal="center" vertical="top" wrapText="1"/>
    </xf>
    <xf numFmtId="165" fontId="4" fillId="0" borderId="57"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1" fillId="0" borderId="5" xfId="0" applyFont="1" applyFill="1" applyBorder="1" applyAlignment="1">
      <alignment horizontal="center" vertical="top" wrapText="1"/>
    </xf>
    <xf numFmtId="165" fontId="4" fillId="0" borderId="47" xfId="0" applyNumberFormat="1" applyFont="1" applyFill="1" applyBorder="1" applyAlignment="1">
      <alignment horizontal="center" vertical="top" wrapText="1"/>
    </xf>
    <xf numFmtId="49" fontId="5" fillId="4" borderId="24" xfId="0" applyNumberFormat="1" applyFont="1" applyFill="1" applyBorder="1" applyAlignment="1">
      <alignment horizontal="center" vertical="top" wrapText="1"/>
    </xf>
    <xf numFmtId="164" fontId="3" fillId="5" borderId="20" xfId="0" applyNumberFormat="1" applyFont="1" applyFill="1" applyBorder="1" applyAlignment="1">
      <alignment horizontal="center" vertical="top" wrapText="1"/>
    </xf>
    <xf numFmtId="49" fontId="5" fillId="3" borderId="24" xfId="0" applyNumberFormat="1" applyFont="1" applyFill="1" applyBorder="1" applyAlignment="1">
      <alignment horizontal="center" vertical="top"/>
    </xf>
    <xf numFmtId="49" fontId="4" fillId="0" borderId="0" xfId="0" applyNumberFormat="1" applyFont="1" applyFill="1" applyBorder="1" applyAlignment="1">
      <alignment vertical="top"/>
    </xf>
    <xf numFmtId="165" fontId="1" fillId="0" borderId="0" xfId="0" applyNumberFormat="1" applyFont="1" applyFill="1" applyBorder="1" applyAlignment="1">
      <alignment vertical="top"/>
    </xf>
    <xf numFmtId="0" fontId="4" fillId="0" borderId="0" xfId="0" applyFont="1" applyAlignment="1">
      <alignment vertical="top"/>
    </xf>
    <xf numFmtId="0" fontId="4" fillId="7" borderId="0" xfId="0" applyFont="1" applyFill="1" applyAlignment="1">
      <alignment vertical="top"/>
    </xf>
    <xf numFmtId="165" fontId="1" fillId="7" borderId="0" xfId="0" applyNumberFormat="1" applyFont="1" applyFill="1" applyBorder="1" applyAlignment="1">
      <alignment vertical="top" wrapText="1"/>
    </xf>
    <xf numFmtId="165" fontId="3" fillId="7" borderId="0" xfId="0" applyNumberFormat="1" applyFont="1" applyFill="1" applyBorder="1" applyAlignment="1">
      <alignment horizontal="center" vertical="top" wrapText="1"/>
    </xf>
    <xf numFmtId="0" fontId="2" fillId="7" borderId="0" xfId="0" applyFont="1" applyFill="1"/>
    <xf numFmtId="0" fontId="4" fillId="6" borderId="0" xfId="0" applyFont="1" applyFill="1" applyBorder="1" applyAlignment="1">
      <alignment vertical="top"/>
    </xf>
    <xf numFmtId="0" fontId="1" fillId="0" borderId="0" xfId="0" applyFont="1" applyBorder="1" applyAlignment="1">
      <alignment vertical="top"/>
    </xf>
    <xf numFmtId="0" fontId="4" fillId="0" borderId="0" xfId="0" applyNumberFormat="1" applyFont="1" applyAlignment="1">
      <alignment vertical="top"/>
    </xf>
    <xf numFmtId="0" fontId="1" fillId="0" borderId="0" xfId="0" applyFont="1" applyAlignment="1">
      <alignment horizontal="center" vertical="top"/>
    </xf>
    <xf numFmtId="164" fontId="1" fillId="0" borderId="0" xfId="0" applyNumberFormat="1" applyFont="1" applyAlignment="1">
      <alignment horizontal="center" vertical="top"/>
    </xf>
    <xf numFmtId="0" fontId="1" fillId="0" borderId="0" xfId="0" applyFont="1" applyAlignment="1">
      <alignment vertical="top"/>
    </xf>
    <xf numFmtId="0" fontId="1" fillId="0" borderId="10" xfId="0" applyFont="1" applyFill="1" applyBorder="1" applyAlignment="1">
      <alignment horizontal="center" vertical="top" wrapText="1"/>
    </xf>
    <xf numFmtId="0" fontId="1" fillId="0" borderId="11" xfId="0" applyFont="1" applyFill="1" applyBorder="1" applyAlignment="1">
      <alignment horizontal="center" vertical="top" wrapText="1"/>
    </xf>
    <xf numFmtId="0" fontId="1" fillId="0" borderId="9" xfId="0" applyFont="1" applyFill="1" applyBorder="1" applyAlignment="1">
      <alignment horizontal="center" vertical="top" wrapText="1"/>
    </xf>
    <xf numFmtId="0" fontId="1" fillId="0" borderId="13" xfId="0" applyFont="1" applyFill="1" applyBorder="1" applyAlignment="1">
      <alignment horizontal="center" vertical="top" wrapText="1"/>
    </xf>
    <xf numFmtId="0" fontId="4" fillId="0" borderId="0" xfId="0" applyFont="1" applyAlignment="1">
      <alignment horizontal="center" vertical="top"/>
    </xf>
    <xf numFmtId="49" fontId="5" fillId="6" borderId="31" xfId="0" applyNumberFormat="1" applyFont="1" applyFill="1" applyBorder="1" applyAlignment="1">
      <alignment vertical="top"/>
    </xf>
    <xf numFmtId="49" fontId="5" fillId="6" borderId="40" xfId="0" applyNumberFormat="1" applyFont="1" applyFill="1" applyBorder="1" applyAlignment="1">
      <alignment vertical="top"/>
    </xf>
    <xf numFmtId="49" fontId="5" fillId="6" borderId="25" xfId="0" applyNumberFormat="1" applyFont="1" applyFill="1" applyBorder="1" applyAlignment="1">
      <alignment vertical="top"/>
    </xf>
    <xf numFmtId="0" fontId="11" fillId="0" borderId="0" xfId="0" applyFont="1"/>
    <xf numFmtId="49" fontId="3" fillId="5" borderId="25" xfId="0" applyNumberFormat="1" applyFont="1" applyFill="1" applyBorder="1" applyAlignment="1">
      <alignment horizontal="center" vertical="top"/>
    </xf>
    <xf numFmtId="49" fontId="3" fillId="5" borderId="40" xfId="0" applyNumberFormat="1" applyFont="1" applyFill="1" applyBorder="1" applyAlignment="1">
      <alignment horizontal="center" vertical="top"/>
    </xf>
    <xf numFmtId="49" fontId="3" fillId="5" borderId="16" xfId="0" applyNumberFormat="1" applyFont="1" applyFill="1" applyBorder="1" applyAlignment="1">
      <alignment vertical="top"/>
    </xf>
    <xf numFmtId="49" fontId="3" fillId="6" borderId="25" xfId="0" applyNumberFormat="1" applyFont="1" applyFill="1" applyBorder="1" applyAlignment="1">
      <alignment vertical="top"/>
    </xf>
    <xf numFmtId="49" fontId="3" fillId="5" borderId="60" xfId="0" applyNumberFormat="1" applyFont="1" applyFill="1" applyBorder="1" applyAlignment="1">
      <alignment horizontal="center" vertical="top"/>
    </xf>
    <xf numFmtId="49" fontId="3" fillId="5" borderId="61" xfId="0" applyNumberFormat="1" applyFont="1" applyFill="1" applyBorder="1" applyAlignment="1">
      <alignment horizontal="center" vertical="top"/>
    </xf>
    <xf numFmtId="49" fontId="3" fillId="5" borderId="4" xfId="0" applyNumberFormat="1" applyFont="1" applyFill="1" applyBorder="1" applyAlignment="1">
      <alignment vertical="top"/>
    </xf>
    <xf numFmtId="49" fontId="3" fillId="6" borderId="40" xfId="0" applyNumberFormat="1" applyFont="1" applyFill="1" applyBorder="1" applyAlignment="1">
      <alignment vertical="top"/>
    </xf>
    <xf numFmtId="0" fontId="1" fillId="0" borderId="29" xfId="0" applyFont="1" applyFill="1" applyBorder="1" applyAlignment="1">
      <alignment vertical="top" wrapText="1"/>
    </xf>
    <xf numFmtId="49" fontId="3" fillId="5" borderId="10" xfId="0" applyNumberFormat="1" applyFont="1" applyFill="1" applyBorder="1" applyAlignment="1">
      <alignment vertical="top"/>
    </xf>
    <xf numFmtId="49" fontId="3" fillId="6" borderId="31" xfId="0" applyNumberFormat="1" applyFont="1" applyFill="1" applyBorder="1" applyAlignment="1">
      <alignment vertical="top"/>
    </xf>
    <xf numFmtId="0" fontId="14" fillId="0" borderId="0" xfId="0" applyFont="1"/>
    <xf numFmtId="49" fontId="5" fillId="4" borderId="30" xfId="0" applyNumberFormat="1" applyFont="1" applyFill="1" applyBorder="1" applyAlignment="1">
      <alignment horizontal="center" vertical="top"/>
    </xf>
    <xf numFmtId="0" fontId="4" fillId="0" borderId="32" xfId="0" applyFont="1" applyFill="1" applyBorder="1" applyAlignment="1">
      <alignment horizontal="left" vertical="top" wrapText="1"/>
    </xf>
    <xf numFmtId="165" fontId="1" fillId="6" borderId="0" xfId="0" applyNumberFormat="1" applyFont="1" applyFill="1" applyBorder="1" applyAlignment="1">
      <alignment horizontal="center" vertical="top" wrapText="1"/>
    </xf>
    <xf numFmtId="0" fontId="5" fillId="8" borderId="39" xfId="0" applyFont="1" applyFill="1" applyBorder="1" applyAlignment="1">
      <alignment horizontal="right" vertical="top" wrapText="1"/>
    </xf>
    <xf numFmtId="0" fontId="5" fillId="8" borderId="66" xfId="0" applyFont="1" applyFill="1" applyBorder="1" applyAlignment="1">
      <alignment horizontal="right" vertical="top" wrapText="1"/>
    </xf>
    <xf numFmtId="165" fontId="3" fillId="6" borderId="0" xfId="0" applyNumberFormat="1" applyFont="1" applyFill="1" applyBorder="1" applyAlignment="1">
      <alignment horizontal="center" vertical="top" wrapText="1"/>
    </xf>
    <xf numFmtId="0" fontId="3" fillId="6" borderId="0" xfId="0" applyFont="1" applyFill="1" applyBorder="1" applyAlignment="1">
      <alignment horizontal="center" vertical="center" wrapText="1"/>
    </xf>
    <xf numFmtId="0" fontId="4" fillId="0" borderId="16" xfId="0" applyNumberFormat="1" applyFont="1" applyFill="1" applyBorder="1" applyAlignment="1">
      <alignment horizontal="center" vertical="top"/>
    </xf>
    <xf numFmtId="49" fontId="5" fillId="5" borderId="48" xfId="0" applyNumberFormat="1" applyFont="1" applyFill="1" applyBorder="1" applyAlignment="1">
      <alignment horizontal="center" vertical="top"/>
    </xf>
    <xf numFmtId="49" fontId="5" fillId="6" borderId="31" xfId="0" applyNumberFormat="1" applyFont="1" applyFill="1" applyBorder="1" applyAlignment="1">
      <alignment horizontal="center" vertical="top"/>
    </xf>
    <xf numFmtId="0" fontId="4" fillId="0" borderId="2" xfId="0" applyFont="1" applyFill="1" applyBorder="1" applyAlignment="1">
      <alignment horizontal="left" vertical="top" wrapText="1"/>
    </xf>
    <xf numFmtId="0" fontId="4" fillId="0" borderId="8" xfId="0" applyFont="1" applyFill="1" applyBorder="1" applyAlignment="1">
      <alignment horizontal="left" vertical="top" wrapText="1"/>
    </xf>
    <xf numFmtId="49" fontId="3" fillId="0" borderId="5" xfId="0" applyNumberFormat="1" applyFont="1" applyBorder="1" applyAlignment="1">
      <alignment horizontal="center" vertical="top"/>
    </xf>
    <xf numFmtId="0" fontId="1" fillId="0" borderId="27" xfId="0" applyFont="1" applyFill="1" applyBorder="1" applyAlignment="1">
      <alignment horizontal="left" vertical="top" wrapText="1"/>
    </xf>
    <xf numFmtId="0" fontId="0" fillId="0" borderId="0" xfId="0" applyAlignment="1">
      <alignment horizontal="center"/>
    </xf>
    <xf numFmtId="0" fontId="16" fillId="0" borderId="0" xfId="0" applyFont="1"/>
    <xf numFmtId="3" fontId="7" fillId="0" borderId="2" xfId="0" applyNumberFormat="1" applyFont="1" applyBorder="1" applyAlignment="1">
      <alignment horizontal="center" vertical="top" wrapText="1"/>
    </xf>
    <xf numFmtId="3" fontId="1" fillId="0" borderId="15" xfId="0" applyNumberFormat="1" applyFont="1" applyBorder="1" applyAlignment="1">
      <alignment horizontal="center" vertical="center" textRotation="90" wrapText="1"/>
    </xf>
    <xf numFmtId="3" fontId="1" fillId="0" borderId="15" xfId="0" applyNumberFormat="1" applyFont="1" applyFill="1" applyBorder="1" applyAlignment="1">
      <alignment horizontal="center" vertical="center" textRotation="90" wrapText="1"/>
    </xf>
    <xf numFmtId="49" fontId="5" fillId="4" borderId="23" xfId="0" applyNumberFormat="1" applyFont="1" applyFill="1" applyBorder="1" applyAlignment="1">
      <alignment horizontal="center" vertical="top" wrapText="1"/>
    </xf>
    <xf numFmtId="49" fontId="5" fillId="5" borderId="25" xfId="0" applyNumberFormat="1" applyFont="1" applyFill="1" applyBorder="1" applyAlignment="1">
      <alignment horizontal="center" vertical="top"/>
    </xf>
    <xf numFmtId="3" fontId="1" fillId="7" borderId="29" xfId="0" applyNumberFormat="1" applyFont="1" applyFill="1" applyBorder="1" applyAlignment="1">
      <alignment horizontal="center" vertical="top"/>
    </xf>
    <xf numFmtId="3" fontId="1" fillId="7" borderId="7" xfId="0" applyNumberFormat="1" applyFont="1" applyFill="1" applyBorder="1" applyAlignment="1">
      <alignment horizontal="center" vertical="top"/>
    </xf>
    <xf numFmtId="3" fontId="1" fillId="7" borderId="3" xfId="0" applyNumberFormat="1" applyFont="1" applyFill="1" applyBorder="1" applyAlignment="1">
      <alignment horizontal="center" vertical="top"/>
    </xf>
    <xf numFmtId="3" fontId="1" fillId="0" borderId="3" xfId="0" applyNumberFormat="1" applyFont="1" applyFill="1" applyBorder="1" applyAlignment="1">
      <alignment horizontal="center" vertical="top"/>
    </xf>
    <xf numFmtId="3" fontId="1" fillId="0" borderId="7" xfId="0" applyNumberFormat="1" applyFont="1" applyFill="1" applyBorder="1" applyAlignment="1">
      <alignment horizontal="center" vertical="top"/>
    </xf>
    <xf numFmtId="3" fontId="1" fillId="0" borderId="26" xfId="0" applyNumberFormat="1" applyFont="1" applyFill="1" applyBorder="1" applyAlignment="1">
      <alignment horizontal="center" vertical="top"/>
    </xf>
    <xf numFmtId="3" fontId="1" fillId="0" borderId="28" xfId="0" applyNumberFormat="1" applyFont="1" applyFill="1" applyBorder="1" applyAlignment="1">
      <alignment horizontal="center" vertical="top"/>
    </xf>
    <xf numFmtId="3" fontId="1" fillId="0" borderId="53" xfId="0" applyNumberFormat="1" applyFont="1" applyFill="1" applyBorder="1" applyAlignment="1">
      <alignment horizontal="center" vertical="top"/>
    </xf>
    <xf numFmtId="3" fontId="1" fillId="0" borderId="55" xfId="0" applyNumberFormat="1" applyFont="1" applyFill="1" applyBorder="1" applyAlignment="1">
      <alignment horizontal="center" vertical="top"/>
    </xf>
    <xf numFmtId="3" fontId="1" fillId="7" borderId="8" xfId="0" applyNumberFormat="1" applyFont="1" applyFill="1" applyBorder="1" applyAlignment="1">
      <alignment horizontal="center" vertical="top"/>
    </xf>
    <xf numFmtId="3" fontId="1" fillId="7" borderId="9" xfId="0" applyNumberFormat="1" applyFont="1" applyFill="1" applyBorder="1" applyAlignment="1">
      <alignment horizontal="center" vertical="top"/>
    </xf>
    <xf numFmtId="3" fontId="1" fillId="0" borderId="10" xfId="0" applyNumberFormat="1" applyFont="1" applyFill="1" applyBorder="1" applyAlignment="1">
      <alignment horizontal="center" vertical="top"/>
    </xf>
    <xf numFmtId="3" fontId="1" fillId="0" borderId="11" xfId="0" applyNumberFormat="1" applyFont="1" applyFill="1" applyBorder="1" applyAlignment="1">
      <alignment horizontal="center" vertical="top"/>
    </xf>
    <xf numFmtId="3" fontId="1" fillId="0" borderId="31" xfId="0" applyNumberFormat="1" applyFont="1" applyFill="1" applyBorder="1" applyAlignment="1">
      <alignment horizontal="center" vertical="top"/>
    </xf>
    <xf numFmtId="3" fontId="1" fillId="0" borderId="12" xfId="0" applyNumberFormat="1" applyFont="1" applyFill="1" applyBorder="1" applyAlignment="1">
      <alignment horizontal="center" vertical="top"/>
    </xf>
    <xf numFmtId="0" fontId="6" fillId="0" borderId="33" xfId="0" applyFont="1" applyFill="1" applyBorder="1" applyAlignment="1">
      <alignment horizontal="center" vertical="top" wrapText="1"/>
    </xf>
    <xf numFmtId="3" fontId="1" fillId="0" borderId="53" xfId="0" applyNumberFormat="1" applyFont="1" applyFill="1" applyBorder="1" applyAlignment="1">
      <alignment horizontal="center" vertical="top" wrapText="1"/>
    </xf>
    <xf numFmtId="3" fontId="1" fillId="0" borderId="55" xfId="0" applyNumberFormat="1" applyFont="1" applyFill="1" applyBorder="1" applyAlignment="1">
      <alignment horizontal="center" vertical="top" wrapText="1"/>
    </xf>
    <xf numFmtId="3" fontId="1" fillId="0" borderId="8" xfId="0" applyNumberFormat="1" applyFont="1" applyFill="1" applyBorder="1" applyAlignment="1">
      <alignment horizontal="center" vertical="top"/>
    </xf>
    <xf numFmtId="3" fontId="1" fillId="0" borderId="9" xfId="0" applyNumberFormat="1" applyFont="1" applyFill="1" applyBorder="1" applyAlignment="1">
      <alignment horizontal="center" vertical="top"/>
    </xf>
    <xf numFmtId="3" fontId="1" fillId="0" borderId="13" xfId="0" applyNumberFormat="1" applyFont="1" applyFill="1" applyBorder="1" applyAlignment="1">
      <alignment horizontal="center" vertical="top"/>
    </xf>
    <xf numFmtId="3" fontId="1" fillId="0" borderId="59" xfId="0" applyNumberFormat="1" applyFont="1" applyFill="1" applyBorder="1" applyAlignment="1">
      <alignment horizontal="center" vertical="top"/>
    </xf>
    <xf numFmtId="3" fontId="1" fillId="0" borderId="57" xfId="0" applyNumberFormat="1" applyFont="1" applyFill="1" applyBorder="1" applyAlignment="1">
      <alignment horizontal="center" vertical="top"/>
    </xf>
    <xf numFmtId="0" fontId="7" fillId="0" borderId="33" xfId="0" applyFont="1" applyFill="1" applyBorder="1" applyAlignment="1">
      <alignment horizontal="center" vertical="top" wrapText="1"/>
    </xf>
    <xf numFmtId="3" fontId="1" fillId="0" borderId="32" xfId="0" applyNumberFormat="1" applyFont="1" applyFill="1" applyBorder="1" applyAlignment="1">
      <alignment horizontal="center" vertical="top"/>
    </xf>
    <xf numFmtId="3" fontId="1" fillId="0" borderId="54" xfId="0" applyNumberFormat="1" applyFont="1" applyFill="1" applyBorder="1" applyAlignment="1">
      <alignment horizontal="center" vertical="top"/>
    </xf>
    <xf numFmtId="3" fontId="1" fillId="0" borderId="34" xfId="0" applyNumberFormat="1" applyFont="1" applyFill="1" applyBorder="1" applyAlignment="1">
      <alignment horizontal="center" vertical="top"/>
    </xf>
    <xf numFmtId="3" fontId="1" fillId="0" borderId="33" xfId="0" applyNumberFormat="1" applyFont="1" applyFill="1" applyBorder="1" applyAlignment="1">
      <alignment horizontal="center" vertical="top"/>
    </xf>
    <xf numFmtId="0" fontId="1" fillId="0" borderId="33" xfId="0" applyFont="1" applyFill="1" applyBorder="1" applyAlignment="1">
      <alignment horizontal="center" vertical="top" wrapText="1"/>
    </xf>
    <xf numFmtId="3" fontId="1" fillId="7" borderId="53" xfId="0" applyNumberFormat="1" applyFont="1" applyFill="1" applyBorder="1" applyAlignment="1">
      <alignment horizontal="center" vertical="top"/>
    </xf>
    <xf numFmtId="3" fontId="1" fillId="7" borderId="55" xfId="0" applyNumberFormat="1" applyFont="1" applyFill="1" applyBorder="1" applyAlignment="1">
      <alignment horizontal="center" vertical="top"/>
    </xf>
    <xf numFmtId="3" fontId="3" fillId="8" borderId="45" xfId="0" applyNumberFormat="1" applyFont="1" applyFill="1" applyBorder="1" applyAlignment="1">
      <alignment horizontal="center" vertical="top"/>
    </xf>
    <xf numFmtId="3" fontId="3" fillId="8" borderId="19" xfId="0" applyNumberFormat="1" applyFont="1" applyFill="1" applyBorder="1" applyAlignment="1">
      <alignment horizontal="center" vertical="top"/>
    </xf>
    <xf numFmtId="3" fontId="3" fillId="8" borderId="14" xfId="0" applyNumberFormat="1" applyFont="1" applyFill="1" applyBorder="1" applyAlignment="1">
      <alignment horizontal="center" vertical="top"/>
    </xf>
    <xf numFmtId="3" fontId="3" fillId="8" borderId="67" xfId="0" applyNumberFormat="1" applyFont="1" applyFill="1" applyBorder="1" applyAlignment="1">
      <alignment horizontal="center" vertical="top"/>
    </xf>
    <xf numFmtId="3" fontId="3" fillId="8" borderId="66" xfId="0" applyNumberFormat="1" applyFont="1" applyFill="1" applyBorder="1" applyAlignment="1">
      <alignment horizontal="center" vertical="top"/>
    </xf>
    <xf numFmtId="3" fontId="3" fillId="8" borderId="39" xfId="0" applyNumberFormat="1" applyFont="1" applyFill="1" applyBorder="1" applyAlignment="1">
      <alignment horizontal="center" vertical="top"/>
    </xf>
    <xf numFmtId="3" fontId="3" fillId="8" borderId="38" xfId="0" applyNumberFormat="1" applyFont="1" applyFill="1" applyBorder="1" applyAlignment="1">
      <alignment horizontal="center" vertical="top"/>
    </xf>
    <xf numFmtId="49" fontId="5" fillId="4" borderId="27" xfId="0" applyNumberFormat="1" applyFont="1" applyFill="1" applyBorder="1" applyAlignment="1">
      <alignment horizontal="center" vertical="top"/>
    </xf>
    <xf numFmtId="49" fontId="5" fillId="5" borderId="40" xfId="0" applyNumberFormat="1" applyFont="1" applyFill="1" applyBorder="1" applyAlignment="1">
      <alignment horizontal="center" vertical="top"/>
    </xf>
    <xf numFmtId="0" fontId="1" fillId="0" borderId="29" xfId="0" applyFont="1" applyFill="1" applyBorder="1" applyAlignment="1">
      <alignment horizontal="center" vertical="top" wrapText="1"/>
    </xf>
    <xf numFmtId="3" fontId="1" fillId="7" borderId="42" xfId="0" applyNumberFormat="1" applyFont="1" applyFill="1" applyBorder="1" applyAlignment="1">
      <alignment horizontal="center" vertical="top"/>
    </xf>
    <xf numFmtId="3" fontId="1" fillId="7" borderId="5" xfId="0" applyNumberFormat="1" applyFont="1" applyFill="1" applyBorder="1" applyAlignment="1">
      <alignment horizontal="center" vertical="top"/>
    </xf>
    <xf numFmtId="3" fontId="1" fillId="0" borderId="2" xfId="0" applyNumberFormat="1" applyFont="1" applyFill="1" applyBorder="1" applyAlignment="1">
      <alignment horizontal="center" vertical="top"/>
    </xf>
    <xf numFmtId="3" fontId="1" fillId="0" borderId="28" xfId="0" applyNumberFormat="1" applyFont="1" applyFill="1" applyBorder="1" applyAlignment="1">
      <alignment horizontal="center" vertical="top" wrapText="1"/>
    </xf>
    <xf numFmtId="49" fontId="5" fillId="5" borderId="31" xfId="0" applyNumberFormat="1" applyFont="1" applyFill="1" applyBorder="1" applyAlignment="1">
      <alignment horizontal="center" vertical="top"/>
    </xf>
    <xf numFmtId="3" fontId="1" fillId="7" borderId="56" xfId="0" applyNumberFormat="1" applyFont="1" applyFill="1" applyBorder="1" applyAlignment="1">
      <alignment horizontal="center" vertical="top"/>
    </xf>
    <xf numFmtId="3" fontId="1" fillId="7" borderId="13" xfId="0" applyNumberFormat="1" applyFont="1" applyFill="1" applyBorder="1" applyAlignment="1">
      <alignment horizontal="center" vertical="top"/>
    </xf>
    <xf numFmtId="3" fontId="1" fillId="0" borderId="44" xfId="0" applyNumberFormat="1" applyFont="1" applyFill="1" applyBorder="1" applyAlignment="1">
      <alignment horizontal="center" vertical="top"/>
    </xf>
    <xf numFmtId="49" fontId="5" fillId="4" borderId="37" xfId="0" applyNumberFormat="1" applyFont="1" applyFill="1" applyBorder="1" applyAlignment="1">
      <alignment horizontal="center" vertical="top"/>
    </xf>
    <xf numFmtId="3" fontId="3" fillId="8" borderId="15" xfId="0" applyNumberFormat="1" applyFont="1" applyFill="1" applyBorder="1" applyAlignment="1">
      <alignment horizontal="center" vertical="top"/>
    </xf>
    <xf numFmtId="49" fontId="4" fillId="0" borderId="4" xfId="0" applyNumberFormat="1" applyFont="1" applyBorder="1" applyAlignment="1">
      <alignment horizontal="center" vertical="top" wrapText="1"/>
    </xf>
    <xf numFmtId="3" fontId="3" fillId="0" borderId="7" xfId="0" applyNumberFormat="1" applyFont="1" applyFill="1" applyBorder="1" applyAlignment="1">
      <alignment horizontal="center" vertical="top"/>
    </xf>
    <xf numFmtId="0" fontId="1" fillId="0" borderId="30" xfId="0" applyFont="1" applyFill="1" applyBorder="1" applyAlignment="1">
      <alignment vertical="center" textRotation="90" wrapText="1"/>
    </xf>
    <xf numFmtId="49" fontId="4" fillId="0" borderId="10" xfId="0" applyNumberFormat="1" applyFont="1" applyBorder="1" applyAlignment="1">
      <alignment vertical="top" wrapText="1"/>
    </xf>
    <xf numFmtId="49" fontId="3" fillId="0" borderId="11" xfId="0" applyNumberFormat="1" applyFont="1" applyBorder="1" applyAlignment="1">
      <alignment vertical="top"/>
    </xf>
    <xf numFmtId="3" fontId="1" fillId="7" borderId="43" xfId="0" applyNumberFormat="1" applyFont="1" applyFill="1" applyBorder="1" applyAlignment="1">
      <alignment horizontal="center" vertical="top"/>
    </xf>
    <xf numFmtId="3" fontId="1" fillId="7" borderId="52" xfId="0" applyNumberFormat="1" applyFont="1" applyFill="1" applyBorder="1" applyAlignment="1">
      <alignment horizontal="center" vertical="top"/>
    </xf>
    <xf numFmtId="3" fontId="1" fillId="7" borderId="35" xfId="0" applyNumberFormat="1" applyFont="1" applyFill="1" applyBorder="1" applyAlignment="1">
      <alignment horizontal="center" vertical="top"/>
    </xf>
    <xf numFmtId="3" fontId="1" fillId="7" borderId="51" xfId="0" applyNumberFormat="1" applyFont="1" applyFill="1" applyBorder="1" applyAlignment="1">
      <alignment horizontal="center" vertical="top"/>
    </xf>
    <xf numFmtId="3" fontId="3" fillId="7" borderId="52" xfId="0" applyNumberFormat="1" applyFont="1" applyFill="1" applyBorder="1" applyAlignment="1">
      <alignment horizontal="center" vertical="top"/>
    </xf>
    <xf numFmtId="3" fontId="1" fillId="7" borderId="50" xfId="0" applyNumberFormat="1" applyFont="1" applyFill="1" applyBorder="1" applyAlignment="1">
      <alignment horizontal="center" vertical="top" wrapText="1"/>
    </xf>
    <xf numFmtId="3" fontId="1" fillId="7" borderId="50" xfId="0" applyNumberFormat="1" applyFont="1" applyFill="1" applyBorder="1" applyAlignment="1">
      <alignment horizontal="center" vertical="top"/>
    </xf>
    <xf numFmtId="0" fontId="4" fillId="0" borderId="30" xfId="0" applyFont="1" applyFill="1" applyBorder="1" applyAlignment="1">
      <alignment horizontal="left" vertical="top" wrapText="1"/>
    </xf>
    <xf numFmtId="49" fontId="5" fillId="4" borderId="35" xfId="0" applyNumberFormat="1" applyFont="1" applyFill="1" applyBorder="1" applyAlignment="1">
      <alignment horizontal="center" vertical="top"/>
    </xf>
    <xf numFmtId="0" fontId="1" fillId="0" borderId="35" xfId="0" applyFont="1" applyFill="1" applyBorder="1" applyAlignment="1">
      <alignment vertical="center" textRotation="90" wrapText="1"/>
    </xf>
    <xf numFmtId="49" fontId="4" fillId="0" borderId="51" xfId="0" applyNumberFormat="1" applyFont="1" applyBorder="1" applyAlignment="1">
      <alignment vertical="top" wrapText="1"/>
    </xf>
    <xf numFmtId="49" fontId="3" fillId="0" borderId="52" xfId="0" applyNumberFormat="1" applyFont="1" applyBorder="1" applyAlignment="1">
      <alignment vertical="top"/>
    </xf>
    <xf numFmtId="49" fontId="7" fillId="0" borderId="50" xfId="0" applyNumberFormat="1" applyFont="1" applyBorder="1" applyAlignment="1">
      <alignment vertical="top" wrapText="1"/>
    </xf>
    <xf numFmtId="0" fontId="1" fillId="7" borderId="56" xfId="0" applyFont="1" applyFill="1" applyBorder="1" applyAlignment="1">
      <alignment horizontal="center" vertical="top"/>
    </xf>
    <xf numFmtId="3" fontId="1" fillId="7" borderId="57" xfId="0" applyNumberFormat="1" applyFont="1" applyFill="1" applyBorder="1" applyAlignment="1">
      <alignment horizontal="center" vertical="top" wrapText="1"/>
    </xf>
    <xf numFmtId="3" fontId="1" fillId="7" borderId="57" xfId="0" applyNumberFormat="1" applyFont="1" applyFill="1" applyBorder="1" applyAlignment="1">
      <alignment horizontal="center" vertical="top"/>
    </xf>
    <xf numFmtId="0" fontId="4" fillId="0" borderId="8" xfId="0" applyFont="1" applyFill="1" applyBorder="1" applyAlignment="1">
      <alignment vertical="top" wrapText="1"/>
    </xf>
    <xf numFmtId="0" fontId="1" fillId="7" borderId="11" xfId="0" applyFont="1" applyFill="1" applyBorder="1" applyAlignment="1">
      <alignment vertical="top" wrapText="1"/>
    </xf>
    <xf numFmtId="49" fontId="7" fillId="0" borderId="12" xfId="0" applyNumberFormat="1" applyFont="1" applyBorder="1" applyAlignment="1">
      <alignment vertical="top" wrapText="1"/>
    </xf>
    <xf numFmtId="3" fontId="1" fillId="7" borderId="44" xfId="0" applyNumberFormat="1" applyFont="1" applyFill="1" applyBorder="1" applyAlignment="1">
      <alignment horizontal="center" vertical="top"/>
    </xf>
    <xf numFmtId="3" fontId="1" fillId="7" borderId="72" xfId="0" applyNumberFormat="1" applyFont="1" applyFill="1" applyBorder="1" applyAlignment="1">
      <alignment horizontal="center" vertical="top"/>
    </xf>
    <xf numFmtId="3" fontId="1" fillId="7" borderId="68" xfId="0" applyNumberFormat="1" applyFont="1" applyFill="1" applyBorder="1" applyAlignment="1">
      <alignment horizontal="center" vertical="top"/>
    </xf>
    <xf numFmtId="0" fontId="4" fillId="7" borderId="10" xfId="0" applyFont="1" applyFill="1" applyBorder="1" applyAlignment="1">
      <alignment horizontal="center" vertical="top" wrapText="1"/>
    </xf>
    <xf numFmtId="0" fontId="4" fillId="7" borderId="11" xfId="0" applyFont="1" applyFill="1" applyBorder="1" applyAlignment="1">
      <alignment horizontal="center" vertical="top" wrapText="1"/>
    </xf>
    <xf numFmtId="49" fontId="5" fillId="5" borderId="16" xfId="0" applyNumberFormat="1" applyFont="1" applyFill="1" applyBorder="1" applyAlignment="1">
      <alignment horizontal="center" vertical="top"/>
    </xf>
    <xf numFmtId="49" fontId="5" fillId="6" borderId="25" xfId="0" applyNumberFormat="1" applyFont="1" applyFill="1" applyBorder="1" applyAlignment="1">
      <alignment horizontal="center" vertical="top"/>
    </xf>
    <xf numFmtId="0" fontId="1" fillId="7" borderId="17" xfId="0" applyFont="1" applyFill="1" applyBorder="1" applyAlignment="1">
      <alignment vertical="top" wrapText="1"/>
    </xf>
    <xf numFmtId="0" fontId="1" fillId="0" borderId="37" xfId="0" applyFont="1" applyFill="1" applyBorder="1" applyAlignment="1">
      <alignment vertical="center" textRotation="90" wrapText="1"/>
    </xf>
    <xf numFmtId="49" fontId="4" fillId="0" borderId="16" xfId="0" applyNumberFormat="1" applyFont="1" applyBorder="1" applyAlignment="1">
      <alignment vertical="top" wrapText="1"/>
    </xf>
    <xf numFmtId="49" fontId="3" fillId="0" borderId="17" xfId="0" applyNumberFormat="1" applyFont="1" applyBorder="1" applyAlignment="1">
      <alignment vertical="top"/>
    </xf>
    <xf numFmtId="49" fontId="7" fillId="0" borderId="18" xfId="0" applyNumberFormat="1" applyFont="1" applyBorder="1" applyAlignment="1">
      <alignment vertical="top" wrapText="1"/>
    </xf>
    <xf numFmtId="3" fontId="1" fillId="7" borderId="41" xfId="0" applyNumberFormat="1" applyFont="1" applyFill="1" applyBorder="1" applyAlignment="1">
      <alignment horizontal="center" vertical="top"/>
    </xf>
    <xf numFmtId="3" fontId="1" fillId="7" borderId="4" xfId="0" applyNumberFormat="1" applyFont="1" applyFill="1" applyBorder="1" applyAlignment="1">
      <alignment horizontal="center" vertical="top"/>
    </xf>
    <xf numFmtId="3" fontId="1" fillId="0" borderId="63" xfId="0" applyNumberFormat="1" applyFont="1" applyFill="1" applyBorder="1" applyAlignment="1">
      <alignment horizontal="center" vertical="top"/>
    </xf>
    <xf numFmtId="3" fontId="1" fillId="0" borderId="57" xfId="0" applyNumberFormat="1" applyFont="1" applyFill="1" applyBorder="1" applyAlignment="1">
      <alignment horizontal="center" vertical="top" wrapText="1"/>
    </xf>
    <xf numFmtId="0" fontId="1" fillId="7" borderId="9" xfId="0" applyFont="1" applyFill="1" applyBorder="1" applyAlignment="1">
      <alignment horizontal="center" vertical="top"/>
    </xf>
    <xf numFmtId="3" fontId="1" fillId="0" borderId="49" xfId="0" applyNumberFormat="1" applyFont="1" applyFill="1" applyBorder="1" applyAlignment="1">
      <alignment horizontal="center" vertical="top"/>
    </xf>
    <xf numFmtId="3" fontId="1" fillId="0" borderId="56" xfId="0" applyNumberFormat="1" applyFont="1" applyFill="1" applyBorder="1" applyAlignment="1">
      <alignment horizontal="center" vertical="top" wrapText="1"/>
    </xf>
    <xf numFmtId="3" fontId="1" fillId="0" borderId="35" xfId="0" applyNumberFormat="1" applyFont="1" applyFill="1" applyBorder="1" applyAlignment="1">
      <alignment horizontal="center" vertical="top"/>
    </xf>
    <xf numFmtId="3" fontId="1" fillId="0" borderId="51" xfId="0" applyNumberFormat="1" applyFont="1" applyFill="1" applyBorder="1" applyAlignment="1">
      <alignment horizontal="center" vertical="top"/>
    </xf>
    <xf numFmtId="0" fontId="4" fillId="0" borderId="9" xfId="0" applyFont="1" applyFill="1" applyBorder="1" applyAlignment="1">
      <alignment horizontal="center" vertical="top" wrapText="1"/>
    </xf>
    <xf numFmtId="0" fontId="4" fillId="0" borderId="13" xfId="0" applyFont="1" applyFill="1" applyBorder="1" applyAlignment="1">
      <alignment horizontal="center" vertical="top" wrapText="1"/>
    </xf>
    <xf numFmtId="3" fontId="3" fillId="8" borderId="73" xfId="0" applyNumberFormat="1" applyFont="1" applyFill="1" applyBorder="1" applyAlignment="1">
      <alignment horizontal="center" vertical="top"/>
    </xf>
    <xf numFmtId="3" fontId="3" fillId="8" borderId="53" xfId="0" applyNumberFormat="1" applyFont="1" applyFill="1" applyBorder="1" applyAlignment="1">
      <alignment horizontal="center" vertical="top"/>
    </xf>
    <xf numFmtId="3" fontId="3" fillId="8" borderId="34" xfId="0" applyNumberFormat="1" applyFont="1" applyFill="1" applyBorder="1" applyAlignment="1">
      <alignment horizontal="center" vertical="top"/>
    </xf>
    <xf numFmtId="3" fontId="3" fillId="8" borderId="54" xfId="0" applyNumberFormat="1" applyFont="1" applyFill="1" applyBorder="1" applyAlignment="1">
      <alignment horizontal="center" vertical="top"/>
    </xf>
    <xf numFmtId="3" fontId="3" fillId="8" borderId="74" xfId="0" applyNumberFormat="1" applyFont="1" applyFill="1" applyBorder="1" applyAlignment="1">
      <alignment horizontal="center" vertical="top"/>
    </xf>
    <xf numFmtId="3" fontId="3" fillId="8" borderId="33" xfId="0" applyNumberFormat="1" applyFont="1" applyFill="1" applyBorder="1" applyAlignment="1">
      <alignment horizontal="center" vertical="top"/>
    </xf>
    <xf numFmtId="3" fontId="1" fillId="0" borderId="29" xfId="0" applyNumberFormat="1" applyFont="1" applyFill="1" applyBorder="1" applyAlignment="1">
      <alignment horizontal="center" vertical="top"/>
    </xf>
    <xf numFmtId="3" fontId="1" fillId="0" borderId="27" xfId="0" applyNumberFormat="1" applyFont="1" applyFill="1" applyBorder="1" applyAlignment="1">
      <alignment horizontal="center" vertical="top"/>
    </xf>
    <xf numFmtId="3" fontId="1" fillId="0" borderId="4" xfId="0" applyNumberFormat="1" applyFont="1" applyFill="1" applyBorder="1" applyAlignment="1">
      <alignment horizontal="center" vertical="top"/>
    </xf>
    <xf numFmtId="3" fontId="3" fillId="0" borderId="40" xfId="0" applyNumberFormat="1" applyFont="1" applyFill="1" applyBorder="1" applyAlignment="1">
      <alignment horizontal="center" vertical="top"/>
    </xf>
    <xf numFmtId="0" fontId="1" fillId="0" borderId="40" xfId="0" applyFont="1" applyFill="1" applyBorder="1" applyAlignment="1">
      <alignment horizontal="center" vertical="top" wrapText="1"/>
    </xf>
    <xf numFmtId="0" fontId="1" fillId="6" borderId="53" xfId="0" applyFont="1" applyFill="1" applyBorder="1" applyAlignment="1">
      <alignment horizontal="center" vertical="top"/>
    </xf>
    <xf numFmtId="3" fontId="3" fillId="0" borderId="13" xfId="0" applyNumberFormat="1" applyFont="1" applyFill="1" applyBorder="1" applyAlignment="1">
      <alignment horizontal="center" vertical="top"/>
    </xf>
    <xf numFmtId="49" fontId="5" fillId="4" borderId="20" xfId="0" applyNumberFormat="1" applyFont="1" applyFill="1" applyBorder="1" applyAlignment="1">
      <alignment horizontal="center" vertical="top"/>
    </xf>
    <xf numFmtId="3" fontId="3" fillId="5" borderId="21" xfId="0" applyNumberFormat="1" applyFont="1" applyFill="1" applyBorder="1" applyAlignment="1">
      <alignment horizontal="center" vertical="top"/>
    </xf>
    <xf numFmtId="3" fontId="3" fillId="5" borderId="75" xfId="0" applyNumberFormat="1" applyFont="1" applyFill="1" applyBorder="1" applyAlignment="1">
      <alignment horizontal="center" vertical="top"/>
    </xf>
    <xf numFmtId="3" fontId="3" fillId="5" borderId="24" xfId="0" applyNumberFormat="1" applyFont="1" applyFill="1" applyBorder="1" applyAlignment="1">
      <alignment horizontal="center" vertical="top"/>
    </xf>
    <xf numFmtId="3" fontId="3" fillId="5" borderId="76" xfId="0" applyNumberFormat="1" applyFont="1" applyFill="1" applyBorder="1" applyAlignment="1">
      <alignment horizontal="center" vertical="top"/>
    </xf>
    <xf numFmtId="3" fontId="3" fillId="5" borderId="22" xfId="0" applyNumberFormat="1" applyFont="1" applyFill="1" applyBorder="1" applyAlignment="1">
      <alignment horizontal="center" vertical="top"/>
    </xf>
    <xf numFmtId="3" fontId="3" fillId="5" borderId="62" xfId="0" applyNumberFormat="1" applyFont="1" applyFill="1" applyBorder="1" applyAlignment="1">
      <alignment horizontal="center" vertical="top"/>
    </xf>
    <xf numFmtId="49" fontId="5" fillId="5" borderId="4" xfId="0" applyNumberFormat="1" applyFont="1" applyFill="1" applyBorder="1" applyAlignment="1">
      <alignment horizontal="center" vertical="top"/>
    </xf>
    <xf numFmtId="49" fontId="5" fillId="6" borderId="40" xfId="0" applyNumberFormat="1" applyFont="1" applyFill="1" applyBorder="1" applyAlignment="1">
      <alignment horizontal="center" vertical="top"/>
    </xf>
    <xf numFmtId="3" fontId="1" fillId="7" borderId="27" xfId="0" applyNumberFormat="1" applyFont="1" applyFill="1" applyBorder="1" applyAlignment="1">
      <alignment horizontal="center" vertical="top"/>
    </xf>
    <xf numFmtId="3" fontId="1" fillId="7" borderId="77" xfId="0" applyNumberFormat="1" applyFont="1" applyFill="1" applyBorder="1" applyAlignment="1">
      <alignment horizontal="center" vertical="top"/>
    </xf>
    <xf numFmtId="3" fontId="1" fillId="0" borderId="77" xfId="0" applyNumberFormat="1" applyFont="1" applyFill="1" applyBorder="1" applyAlignment="1">
      <alignment horizontal="center" vertical="top"/>
    </xf>
    <xf numFmtId="3" fontId="1" fillId="0" borderId="5" xfId="0" applyNumberFormat="1" applyFont="1" applyFill="1" applyBorder="1" applyAlignment="1">
      <alignment horizontal="center" vertical="top"/>
    </xf>
    <xf numFmtId="3" fontId="1" fillId="6" borderId="6" xfId="0" applyNumberFormat="1" applyFont="1" applyFill="1" applyBorder="1" applyAlignment="1">
      <alignment horizontal="center" vertical="top"/>
    </xf>
    <xf numFmtId="3" fontId="1" fillId="0" borderId="6" xfId="0" applyNumberFormat="1" applyFont="1" applyFill="1" applyBorder="1" applyAlignment="1">
      <alignment horizontal="center" vertical="top"/>
    </xf>
    <xf numFmtId="0" fontId="4" fillId="0" borderId="29" xfId="0" applyFont="1" applyFill="1" applyBorder="1" applyAlignment="1">
      <alignment vertical="top" wrapText="1"/>
    </xf>
    <xf numFmtId="1" fontId="4" fillId="0" borderId="3" xfId="0" applyNumberFormat="1" applyFont="1" applyFill="1" applyBorder="1" applyAlignment="1">
      <alignment horizontal="center" vertical="top"/>
    </xf>
    <xf numFmtId="1" fontId="4" fillId="0" borderId="63" xfId="0" applyNumberFormat="1" applyFont="1" applyFill="1" applyBorder="1" applyAlignment="1">
      <alignment horizontal="center" vertical="top"/>
    </xf>
    <xf numFmtId="49" fontId="5" fillId="5" borderId="10" xfId="0" applyNumberFormat="1" applyFont="1" applyFill="1" applyBorder="1" applyAlignment="1">
      <alignment horizontal="center" vertical="top"/>
    </xf>
    <xf numFmtId="3" fontId="1" fillId="7" borderId="30" xfId="0" applyNumberFormat="1" applyFont="1" applyFill="1" applyBorder="1" applyAlignment="1">
      <alignment horizontal="center" vertical="top"/>
    </xf>
    <xf numFmtId="3" fontId="1" fillId="7" borderId="48" xfId="0" applyNumberFormat="1" applyFont="1" applyFill="1" applyBorder="1" applyAlignment="1">
      <alignment horizontal="center" vertical="top"/>
    </xf>
    <xf numFmtId="3" fontId="1" fillId="7" borderId="10" xfId="0" applyNumberFormat="1" applyFont="1" applyFill="1" applyBorder="1" applyAlignment="1">
      <alignment horizontal="center" vertical="top"/>
    </xf>
    <xf numFmtId="3" fontId="1" fillId="7" borderId="11" xfId="0" applyNumberFormat="1" applyFont="1" applyFill="1" applyBorder="1" applyAlignment="1">
      <alignment horizontal="center" vertical="top"/>
    </xf>
    <xf numFmtId="3" fontId="1" fillId="6" borderId="44" xfId="0" applyNumberFormat="1" applyFont="1" applyFill="1" applyBorder="1" applyAlignment="1">
      <alignment horizontal="center" vertical="top"/>
    </xf>
    <xf numFmtId="0" fontId="4" fillId="6" borderId="56" xfId="0" applyFont="1" applyFill="1" applyBorder="1" applyAlignment="1">
      <alignment vertical="top" wrapText="1"/>
    </xf>
    <xf numFmtId="49" fontId="4" fillId="6" borderId="9" xfId="0" applyNumberFormat="1" applyFont="1" applyFill="1" applyBorder="1" applyAlignment="1">
      <alignment horizontal="center" vertical="center"/>
    </xf>
    <xf numFmtId="49" fontId="4" fillId="6" borderId="78" xfId="0" applyNumberFormat="1" applyFont="1" applyFill="1" applyBorder="1" applyAlignment="1">
      <alignment horizontal="center" vertical="center"/>
    </xf>
    <xf numFmtId="49" fontId="4" fillId="6" borderId="64" xfId="0" applyNumberFormat="1" applyFont="1" applyFill="1" applyBorder="1" applyAlignment="1">
      <alignment horizontal="center" vertical="center"/>
    </xf>
    <xf numFmtId="3" fontId="1" fillId="0" borderId="30" xfId="0" applyNumberFormat="1" applyFont="1" applyFill="1" applyBorder="1" applyAlignment="1">
      <alignment horizontal="center" vertical="top"/>
    </xf>
    <xf numFmtId="3" fontId="3" fillId="0" borderId="10" xfId="0" applyNumberFormat="1" applyFont="1" applyFill="1" applyBorder="1" applyAlignment="1">
      <alignment horizontal="center" vertical="top"/>
    </xf>
    <xf numFmtId="3" fontId="3" fillId="0" borderId="48" xfId="0" applyNumberFormat="1" applyFont="1" applyFill="1" applyBorder="1" applyAlignment="1">
      <alignment horizontal="center" vertical="top"/>
    </xf>
    <xf numFmtId="3" fontId="3" fillId="0" borderId="11" xfId="0" applyNumberFormat="1" applyFont="1" applyFill="1" applyBorder="1" applyAlignment="1">
      <alignment horizontal="center" vertical="top"/>
    </xf>
    <xf numFmtId="0" fontId="4" fillId="0" borderId="56" xfId="0" applyFont="1" applyFill="1" applyBorder="1" applyAlignment="1">
      <alignment vertical="top" wrapText="1"/>
    </xf>
    <xf numFmtId="49" fontId="4" fillId="0" borderId="64" xfId="0" applyNumberFormat="1" applyFont="1" applyFill="1" applyBorder="1" applyAlignment="1">
      <alignment horizontal="center" vertical="top"/>
    </xf>
    <xf numFmtId="3" fontId="1" fillId="7" borderId="78" xfId="0" applyNumberFormat="1" applyFont="1" applyFill="1" applyBorder="1" applyAlignment="1">
      <alignment horizontal="center" vertical="top"/>
    </xf>
    <xf numFmtId="3" fontId="1" fillId="0" borderId="78" xfId="0" applyNumberFormat="1" applyFont="1" applyFill="1" applyBorder="1" applyAlignment="1">
      <alignment horizontal="center" vertical="top"/>
    </xf>
    <xf numFmtId="3" fontId="1" fillId="6" borderId="57" xfId="0" applyNumberFormat="1" applyFont="1" applyFill="1" applyBorder="1" applyAlignment="1">
      <alignment horizontal="center" vertical="top"/>
    </xf>
    <xf numFmtId="49" fontId="4" fillId="0" borderId="65" xfId="0" applyNumberFormat="1" applyFont="1" applyFill="1" applyBorder="1" applyAlignment="1">
      <alignment horizontal="center" vertical="top"/>
    </xf>
    <xf numFmtId="0" fontId="4" fillId="0" borderId="53" xfId="0" applyFont="1" applyFill="1" applyBorder="1" applyAlignment="1">
      <alignment vertical="top" wrapText="1"/>
    </xf>
    <xf numFmtId="1" fontId="4" fillId="0" borderId="9" xfId="0" applyNumberFormat="1" applyFont="1" applyFill="1" applyBorder="1" applyAlignment="1">
      <alignment horizontal="center" vertical="top"/>
    </xf>
    <xf numFmtId="49" fontId="4" fillId="0" borderId="15" xfId="0" applyNumberFormat="1" applyFont="1" applyFill="1" applyBorder="1" applyAlignment="1">
      <alignment horizontal="center" vertical="top"/>
    </xf>
    <xf numFmtId="49" fontId="4" fillId="0" borderId="66" xfId="0" applyNumberFormat="1" applyFont="1" applyFill="1" applyBorder="1" applyAlignment="1">
      <alignment horizontal="center" vertical="top"/>
    </xf>
    <xf numFmtId="3" fontId="1" fillId="7" borderId="2" xfId="0" applyNumberFormat="1" applyFont="1" applyFill="1" applyBorder="1" applyAlignment="1">
      <alignment horizontal="center" vertical="top"/>
    </xf>
    <xf numFmtId="3" fontId="1" fillId="7" borderId="46" xfId="0" applyNumberFormat="1" applyFont="1" applyFill="1" applyBorder="1" applyAlignment="1">
      <alignment horizontal="center" vertical="top"/>
    </xf>
    <xf numFmtId="0" fontId="4" fillId="0" borderId="42" xfId="0" applyFont="1" applyFill="1" applyBorder="1" applyAlignment="1">
      <alignment vertical="top" wrapText="1"/>
    </xf>
    <xf numFmtId="3" fontId="1" fillId="0" borderId="41" xfId="0" applyNumberFormat="1" applyFont="1" applyFill="1" applyBorder="1" applyAlignment="1">
      <alignment horizontal="center" vertical="top"/>
    </xf>
    <xf numFmtId="3" fontId="1" fillId="0" borderId="48" xfId="0" applyNumberFormat="1" applyFont="1" applyFill="1" applyBorder="1" applyAlignment="1">
      <alignment horizontal="center" vertical="top"/>
    </xf>
    <xf numFmtId="3" fontId="1" fillId="6" borderId="12" xfId="0" applyNumberFormat="1" applyFont="1" applyFill="1" applyBorder="1" applyAlignment="1">
      <alignment horizontal="center" vertical="top"/>
    </xf>
    <xf numFmtId="3" fontId="1" fillId="0" borderId="0" xfId="0" applyNumberFormat="1" applyFont="1" applyFill="1" applyBorder="1" applyAlignment="1">
      <alignment horizontal="center" vertical="top"/>
    </xf>
    <xf numFmtId="49" fontId="4" fillId="0" borderId="10" xfId="0" applyNumberFormat="1" applyFont="1" applyFill="1" applyBorder="1" applyAlignment="1">
      <alignment vertical="top"/>
    </xf>
    <xf numFmtId="49" fontId="4" fillId="0" borderId="11" xfId="0" applyNumberFormat="1" applyFont="1" applyFill="1" applyBorder="1" applyAlignment="1">
      <alignment vertical="top"/>
    </xf>
    <xf numFmtId="3" fontId="1" fillId="7" borderId="42" xfId="0" applyNumberFormat="1" applyFont="1" applyFill="1" applyBorder="1" applyAlignment="1">
      <alignment horizontal="center" vertical="top" wrapText="1"/>
    </xf>
    <xf numFmtId="3" fontId="1" fillId="7" borderId="5" xfId="0" applyNumberFormat="1" applyFont="1" applyFill="1" applyBorder="1" applyAlignment="1">
      <alignment horizontal="center" vertical="top" wrapText="1"/>
    </xf>
    <xf numFmtId="3" fontId="1" fillId="6" borderId="27" xfId="0" applyNumberFormat="1" applyFont="1" applyFill="1" applyBorder="1" applyAlignment="1">
      <alignment horizontal="center" vertical="top" wrapText="1"/>
    </xf>
    <xf numFmtId="3" fontId="1" fillId="6" borderId="4" xfId="0" applyNumberFormat="1" applyFont="1" applyFill="1" applyBorder="1" applyAlignment="1">
      <alignment horizontal="center" vertical="top" wrapText="1"/>
    </xf>
    <xf numFmtId="3" fontId="1" fillId="6" borderId="5" xfId="0" applyNumberFormat="1" applyFont="1" applyFill="1" applyBorder="1" applyAlignment="1">
      <alignment horizontal="center" vertical="top" wrapText="1"/>
    </xf>
    <xf numFmtId="3" fontId="1" fillId="6" borderId="6" xfId="0" applyNumberFormat="1" applyFont="1" applyFill="1" applyBorder="1" applyAlignment="1">
      <alignment horizontal="center" vertical="top" wrapText="1"/>
    </xf>
    <xf numFmtId="3" fontId="1" fillId="6" borderId="47" xfId="0" applyNumberFormat="1" applyFont="1" applyFill="1" applyBorder="1" applyAlignment="1">
      <alignment horizontal="center" vertical="top" wrapText="1"/>
    </xf>
    <xf numFmtId="3" fontId="1" fillId="7" borderId="56" xfId="0" applyNumberFormat="1" applyFont="1" applyFill="1" applyBorder="1" applyAlignment="1">
      <alignment horizontal="center" vertical="top" wrapText="1"/>
    </xf>
    <xf numFmtId="3" fontId="1" fillId="7" borderId="13" xfId="0" applyNumberFormat="1" applyFont="1" applyFill="1" applyBorder="1" applyAlignment="1">
      <alignment horizontal="center" vertical="top" wrapText="1"/>
    </xf>
    <xf numFmtId="3" fontId="1" fillId="6" borderId="8" xfId="0" applyNumberFormat="1" applyFont="1" applyFill="1" applyBorder="1" applyAlignment="1">
      <alignment horizontal="center" vertical="top" wrapText="1"/>
    </xf>
    <xf numFmtId="3" fontId="1" fillId="6" borderId="9" xfId="0" applyNumberFormat="1" applyFont="1" applyFill="1" applyBorder="1" applyAlignment="1">
      <alignment horizontal="center" vertical="top" wrapText="1"/>
    </xf>
    <xf numFmtId="3" fontId="1" fillId="6" borderId="13" xfId="0" applyNumberFormat="1" applyFont="1" applyFill="1" applyBorder="1" applyAlignment="1">
      <alignment horizontal="center" vertical="top" wrapText="1"/>
    </xf>
    <xf numFmtId="3" fontId="1" fillId="6" borderId="57" xfId="0" applyNumberFormat="1" applyFont="1" applyFill="1" applyBorder="1" applyAlignment="1">
      <alignment horizontal="center" vertical="top" wrapText="1"/>
    </xf>
    <xf numFmtId="3" fontId="1" fillId="6" borderId="64" xfId="0" applyNumberFormat="1" applyFont="1" applyFill="1" applyBorder="1" applyAlignment="1">
      <alignment horizontal="center" vertical="top" wrapText="1"/>
    </xf>
    <xf numFmtId="3" fontId="3" fillId="8" borderId="45" xfId="0" applyNumberFormat="1" applyFont="1" applyFill="1" applyBorder="1" applyAlignment="1">
      <alignment horizontal="center" vertical="top" wrapText="1"/>
    </xf>
    <xf numFmtId="3" fontId="3" fillId="8" borderId="19" xfId="0" applyNumberFormat="1" applyFont="1" applyFill="1" applyBorder="1" applyAlignment="1">
      <alignment horizontal="center" vertical="top" wrapText="1"/>
    </xf>
    <xf numFmtId="3" fontId="3" fillId="8" borderId="14" xfId="0" applyNumberFormat="1" applyFont="1" applyFill="1" applyBorder="1" applyAlignment="1">
      <alignment horizontal="center" vertical="top" wrapText="1"/>
    </xf>
    <xf numFmtId="3" fontId="3" fillId="8" borderId="15" xfId="0" applyNumberFormat="1" applyFont="1" applyFill="1" applyBorder="1" applyAlignment="1">
      <alignment horizontal="center" vertical="top" wrapText="1"/>
    </xf>
    <xf numFmtId="3" fontId="3" fillId="8" borderId="38" xfId="0" applyNumberFormat="1" applyFont="1" applyFill="1" applyBorder="1" applyAlignment="1">
      <alignment horizontal="center" vertical="top" wrapText="1"/>
    </xf>
    <xf numFmtId="3" fontId="3" fillId="8" borderId="66" xfId="0" applyNumberFormat="1" applyFont="1" applyFill="1" applyBorder="1" applyAlignment="1">
      <alignment horizontal="center" vertical="top" wrapText="1"/>
    </xf>
    <xf numFmtId="3" fontId="3" fillId="0" borderId="4" xfId="0" applyNumberFormat="1" applyFont="1" applyFill="1" applyBorder="1" applyAlignment="1">
      <alignment horizontal="center" vertical="top"/>
    </xf>
    <xf numFmtId="3" fontId="1" fillId="0" borderId="40" xfId="0" applyNumberFormat="1" applyFont="1" applyFill="1" applyBorder="1" applyAlignment="1">
      <alignment horizontal="center" vertical="top"/>
    </xf>
    <xf numFmtId="3" fontId="1" fillId="0" borderId="42" xfId="0" applyNumberFormat="1" applyFont="1" applyFill="1" applyBorder="1" applyAlignment="1">
      <alignment horizontal="center" vertical="top"/>
    </xf>
    <xf numFmtId="3" fontId="1" fillId="0" borderId="70" xfId="0" applyNumberFormat="1" applyFont="1" applyFill="1" applyBorder="1" applyAlignment="1">
      <alignment horizontal="center" vertical="top"/>
    </xf>
    <xf numFmtId="3" fontId="3" fillId="0" borderId="51" xfId="0" applyNumberFormat="1" applyFont="1" applyFill="1" applyBorder="1" applyAlignment="1">
      <alignment horizontal="center" vertical="top"/>
    </xf>
    <xf numFmtId="3" fontId="1" fillId="0" borderId="71" xfId="0" applyNumberFormat="1" applyFont="1" applyFill="1" applyBorder="1" applyAlignment="1">
      <alignment horizontal="center" vertical="top"/>
    </xf>
    <xf numFmtId="3" fontId="1" fillId="0" borderId="50" xfId="0" applyNumberFormat="1" applyFont="1" applyFill="1" applyBorder="1" applyAlignment="1">
      <alignment horizontal="center" vertical="top"/>
    </xf>
    <xf numFmtId="3" fontId="3" fillId="0" borderId="44" xfId="0" applyNumberFormat="1" applyFont="1" applyFill="1" applyBorder="1" applyAlignment="1">
      <alignment horizontal="center" vertical="top"/>
    </xf>
    <xf numFmtId="3" fontId="3" fillId="8" borderId="36" xfId="0" applyNumberFormat="1" applyFont="1" applyFill="1" applyBorder="1" applyAlignment="1">
      <alignment horizontal="center" vertical="top"/>
    </xf>
    <xf numFmtId="3" fontId="3" fillId="0" borderId="54" xfId="0" applyNumberFormat="1" applyFont="1" applyFill="1" applyBorder="1" applyAlignment="1">
      <alignment horizontal="center" vertical="top"/>
    </xf>
    <xf numFmtId="3" fontId="1" fillId="0" borderId="12" xfId="0" applyNumberFormat="1" applyFont="1" applyFill="1" applyBorder="1" applyAlignment="1">
      <alignment horizontal="center" vertical="top" wrapText="1"/>
    </xf>
    <xf numFmtId="165" fontId="4" fillId="0" borderId="65" xfId="0" applyNumberFormat="1" applyFont="1" applyFill="1" applyBorder="1" applyAlignment="1">
      <alignment horizontal="center" vertical="top" wrapText="1"/>
    </xf>
    <xf numFmtId="3" fontId="1" fillId="0" borderId="46" xfId="0" applyNumberFormat="1" applyFont="1" applyFill="1" applyBorder="1" applyAlignment="1">
      <alignment horizontal="center" vertical="top"/>
    </xf>
    <xf numFmtId="3" fontId="3" fillId="0" borderId="79" xfId="0" applyNumberFormat="1" applyFont="1" applyFill="1" applyBorder="1" applyAlignment="1">
      <alignment horizontal="center" vertical="top"/>
    </xf>
    <xf numFmtId="3" fontId="3" fillId="0" borderId="0" xfId="0" applyNumberFormat="1" applyFont="1" applyFill="1" applyBorder="1" applyAlignment="1">
      <alignment horizontal="center" vertical="top"/>
    </xf>
    <xf numFmtId="3" fontId="1" fillId="0" borderId="50" xfId="0" applyNumberFormat="1" applyFont="1" applyFill="1" applyBorder="1" applyAlignment="1">
      <alignment horizontal="center" vertical="top" wrapText="1"/>
    </xf>
    <xf numFmtId="3" fontId="3" fillId="8" borderId="67" xfId="0" applyNumberFormat="1" applyFont="1" applyFill="1" applyBorder="1" applyAlignment="1">
      <alignment horizontal="center" vertical="top" wrapText="1"/>
    </xf>
    <xf numFmtId="3" fontId="3" fillId="8" borderId="39" xfId="0" applyNumberFormat="1" applyFont="1" applyFill="1" applyBorder="1" applyAlignment="1">
      <alignment horizontal="center" vertical="top" wrapText="1"/>
    </xf>
    <xf numFmtId="3" fontId="3" fillId="8" borderId="12" xfId="0" applyNumberFormat="1" applyFont="1" applyFill="1" applyBorder="1" applyAlignment="1">
      <alignment horizontal="center" vertical="top" wrapText="1"/>
    </xf>
    <xf numFmtId="3" fontId="3" fillId="8" borderId="12" xfId="0" applyNumberFormat="1" applyFont="1" applyFill="1" applyBorder="1" applyAlignment="1">
      <alignment horizontal="center" vertical="top"/>
    </xf>
    <xf numFmtId="3" fontId="3" fillId="0" borderId="9" xfId="0" applyNumberFormat="1" applyFont="1" applyFill="1" applyBorder="1" applyAlignment="1">
      <alignment horizontal="center" vertical="top"/>
    </xf>
    <xf numFmtId="3" fontId="3" fillId="0" borderId="57" xfId="0" applyNumberFormat="1" applyFont="1" applyFill="1" applyBorder="1" applyAlignment="1">
      <alignment horizontal="center" vertical="top"/>
    </xf>
    <xf numFmtId="3" fontId="3" fillId="7" borderId="4" xfId="0" applyNumberFormat="1" applyFont="1" applyFill="1" applyBorder="1" applyAlignment="1">
      <alignment horizontal="center" vertical="top"/>
    </xf>
    <xf numFmtId="3" fontId="1" fillId="7" borderId="40" xfId="0" applyNumberFormat="1" applyFont="1" applyFill="1" applyBorder="1" applyAlignment="1">
      <alignment horizontal="center" vertical="top"/>
    </xf>
    <xf numFmtId="165" fontId="4" fillId="7" borderId="68" xfId="0" applyNumberFormat="1" applyFont="1" applyFill="1" applyBorder="1" applyAlignment="1">
      <alignment horizontal="center" vertical="top" wrapText="1"/>
    </xf>
    <xf numFmtId="0" fontId="5" fillId="7" borderId="66" xfId="0" applyFont="1" applyFill="1" applyBorder="1" applyAlignment="1">
      <alignment horizontal="right" vertical="top" wrapText="1"/>
    </xf>
    <xf numFmtId="3" fontId="1" fillId="7" borderId="6" xfId="0" applyNumberFormat="1" applyFont="1" applyFill="1" applyBorder="1" applyAlignment="1">
      <alignment horizontal="center" vertical="top"/>
    </xf>
    <xf numFmtId="3" fontId="1" fillId="0" borderId="79" xfId="0" applyNumberFormat="1" applyFont="1" applyFill="1" applyBorder="1" applyAlignment="1">
      <alignment horizontal="center" vertical="top"/>
    </xf>
    <xf numFmtId="165" fontId="4" fillId="0" borderId="49" xfId="0" applyNumberFormat="1" applyFont="1" applyFill="1" applyBorder="1" applyAlignment="1">
      <alignment horizontal="center" vertical="top" wrapText="1"/>
    </xf>
    <xf numFmtId="3" fontId="1" fillId="0" borderId="69" xfId="0" applyNumberFormat="1" applyFont="1" applyFill="1" applyBorder="1" applyAlignment="1">
      <alignment horizontal="center" vertical="top"/>
    </xf>
    <xf numFmtId="3" fontId="1" fillId="0" borderId="56" xfId="0" applyNumberFormat="1" applyFont="1" applyFill="1" applyBorder="1" applyAlignment="1">
      <alignment horizontal="center" vertical="top"/>
    </xf>
    <xf numFmtId="3" fontId="3" fillId="5" borderId="20" xfId="0" applyNumberFormat="1" applyFont="1" applyFill="1" applyBorder="1" applyAlignment="1">
      <alignment horizontal="center" vertical="top" wrapText="1"/>
    </xf>
    <xf numFmtId="3" fontId="3" fillId="5" borderId="75" xfId="0" applyNumberFormat="1" applyFont="1" applyFill="1" applyBorder="1" applyAlignment="1">
      <alignment horizontal="center" vertical="top" wrapText="1"/>
    </xf>
    <xf numFmtId="3" fontId="3" fillId="5" borderId="60" xfId="0" applyNumberFormat="1" applyFont="1" applyFill="1" applyBorder="1" applyAlignment="1">
      <alignment horizontal="center" vertical="top" wrapText="1"/>
    </xf>
    <xf numFmtId="3" fontId="3" fillId="5" borderId="21" xfId="0" applyNumberFormat="1" applyFont="1" applyFill="1" applyBorder="1" applyAlignment="1">
      <alignment horizontal="center" vertical="top" wrapText="1"/>
    </xf>
    <xf numFmtId="3" fontId="3" fillId="4" borderId="20" xfId="0" applyNumberFormat="1" applyFont="1" applyFill="1" applyBorder="1" applyAlignment="1">
      <alignment horizontal="center" vertical="top"/>
    </xf>
    <xf numFmtId="3" fontId="3" fillId="4" borderId="75" xfId="0" applyNumberFormat="1" applyFont="1" applyFill="1" applyBorder="1" applyAlignment="1">
      <alignment horizontal="center" vertical="top"/>
    </xf>
    <xf numFmtId="3" fontId="3" fillId="4" borderId="60" xfId="0" applyNumberFormat="1" applyFont="1" applyFill="1" applyBorder="1" applyAlignment="1">
      <alignment horizontal="center" vertical="top"/>
    </xf>
    <xf numFmtId="3" fontId="3" fillId="4" borderId="21" xfId="0" applyNumberFormat="1" applyFont="1" applyFill="1" applyBorder="1" applyAlignment="1">
      <alignment horizontal="center" vertical="top"/>
    </xf>
    <xf numFmtId="3" fontId="3" fillId="3" borderId="20" xfId="0" applyNumberFormat="1" applyFont="1" applyFill="1" applyBorder="1" applyAlignment="1">
      <alignment horizontal="center" vertical="top"/>
    </xf>
    <xf numFmtId="3" fontId="3" fillId="3" borderId="75" xfId="0" applyNumberFormat="1" applyFont="1" applyFill="1" applyBorder="1" applyAlignment="1">
      <alignment horizontal="center" vertical="top"/>
    </xf>
    <xf numFmtId="3" fontId="3" fillId="3" borderId="60" xfId="0" applyNumberFormat="1" applyFont="1" applyFill="1" applyBorder="1" applyAlignment="1">
      <alignment horizontal="center" vertical="top"/>
    </xf>
    <xf numFmtId="3" fontId="3" fillId="3" borderId="21" xfId="0" applyNumberFormat="1" applyFont="1" applyFill="1" applyBorder="1" applyAlignment="1">
      <alignment horizontal="center" vertical="top"/>
    </xf>
    <xf numFmtId="49" fontId="4" fillId="0" borderId="0" xfId="0" applyNumberFormat="1" applyFont="1" applyFill="1" applyBorder="1" applyAlignment="1">
      <alignment horizontal="center" vertical="top"/>
    </xf>
    <xf numFmtId="3" fontId="7" fillId="0" borderId="29" xfId="0" applyNumberFormat="1" applyFont="1" applyBorder="1" applyAlignment="1">
      <alignment horizontal="center" vertical="top" wrapText="1"/>
    </xf>
    <xf numFmtId="3" fontId="1" fillId="0" borderId="7" xfId="0" applyNumberFormat="1" applyFont="1" applyBorder="1" applyAlignment="1">
      <alignment horizontal="center" vertical="top" wrapText="1"/>
    </xf>
    <xf numFmtId="3" fontId="1" fillId="0" borderId="2" xfId="0" applyNumberFormat="1" applyFont="1" applyBorder="1" applyAlignment="1">
      <alignment horizontal="center" vertical="top" wrapText="1"/>
    </xf>
    <xf numFmtId="3" fontId="1" fillId="0" borderId="79" xfId="0" applyNumberFormat="1" applyFont="1" applyBorder="1" applyAlignment="1">
      <alignment vertical="top" wrapText="1"/>
    </xf>
    <xf numFmtId="3" fontId="1" fillId="0" borderId="63" xfId="0" applyNumberFormat="1" applyFont="1" applyBorder="1" applyAlignment="1">
      <alignment vertical="top" wrapText="1"/>
    </xf>
    <xf numFmtId="3" fontId="1" fillId="0" borderId="28" xfId="0" applyNumberFormat="1" applyFont="1" applyBorder="1" applyAlignment="1">
      <alignment horizontal="center" vertical="top" wrapText="1"/>
    </xf>
    <xf numFmtId="3" fontId="3" fillId="3" borderId="56" xfId="0" applyNumberFormat="1" applyFont="1" applyFill="1" applyBorder="1" applyAlignment="1">
      <alignment horizontal="center" vertical="top" wrapText="1"/>
    </xf>
    <xf numFmtId="3" fontId="3" fillId="3" borderId="13" xfId="0" applyNumberFormat="1" applyFont="1" applyFill="1" applyBorder="1" applyAlignment="1">
      <alignment horizontal="center" vertical="top" wrapText="1"/>
    </xf>
    <xf numFmtId="3" fontId="3" fillId="3" borderId="8" xfId="0" applyNumberFormat="1" applyFont="1" applyFill="1" applyBorder="1" applyAlignment="1">
      <alignment horizontal="center" vertical="top" wrapText="1"/>
    </xf>
    <xf numFmtId="3" fontId="3" fillId="3" borderId="69" xfId="0" applyNumberFormat="1" applyFont="1" applyFill="1" applyBorder="1" applyAlignment="1">
      <alignment vertical="top" wrapText="1"/>
    </xf>
    <xf numFmtId="3" fontId="3" fillId="3" borderId="64" xfId="0" applyNumberFormat="1" applyFont="1" applyFill="1" applyBorder="1" applyAlignment="1">
      <alignment vertical="top" wrapText="1"/>
    </xf>
    <xf numFmtId="3" fontId="3" fillId="3" borderId="57" xfId="0" applyNumberFormat="1" applyFont="1" applyFill="1" applyBorder="1" applyAlignment="1">
      <alignment horizontal="center" vertical="top" wrapText="1"/>
    </xf>
    <xf numFmtId="3" fontId="1" fillId="0" borderId="56" xfId="0" applyNumberFormat="1" applyFont="1" applyBorder="1" applyAlignment="1">
      <alignment horizontal="center" vertical="top" wrapText="1"/>
    </xf>
    <xf numFmtId="3" fontId="1" fillId="0" borderId="13" xfId="0" applyNumberFormat="1" applyFont="1" applyBorder="1" applyAlignment="1">
      <alignment horizontal="center" vertical="top" wrapText="1"/>
    </xf>
    <xf numFmtId="3" fontId="1" fillId="0" borderId="8" xfId="0" applyNumberFormat="1" applyFont="1" applyBorder="1" applyAlignment="1">
      <alignment horizontal="center" vertical="top" wrapText="1"/>
    </xf>
    <xf numFmtId="3" fontId="1" fillId="0" borderId="69" xfId="0" applyNumberFormat="1" applyFont="1" applyBorder="1" applyAlignment="1">
      <alignment vertical="top" wrapText="1"/>
    </xf>
    <xf numFmtId="3" fontId="1" fillId="0" borderId="64" xfId="0" applyNumberFormat="1" applyFont="1" applyBorder="1" applyAlignment="1">
      <alignment vertical="top" wrapText="1"/>
    </xf>
    <xf numFmtId="3" fontId="1" fillId="0" borderId="57" xfId="0" applyNumberFormat="1" applyFont="1" applyBorder="1" applyAlignment="1">
      <alignment horizontal="center" vertical="top" wrapText="1"/>
    </xf>
    <xf numFmtId="3" fontId="1" fillId="7" borderId="8" xfId="0" applyNumberFormat="1" applyFont="1" applyFill="1" applyBorder="1" applyAlignment="1">
      <alignment horizontal="center" vertical="top" wrapText="1"/>
    </xf>
    <xf numFmtId="3" fontId="1" fillId="7" borderId="69" xfId="0" applyNumberFormat="1" applyFont="1" applyFill="1" applyBorder="1" applyAlignment="1">
      <alignment vertical="top" wrapText="1"/>
    </xf>
    <xf numFmtId="3" fontId="1" fillId="7" borderId="64" xfId="0" applyNumberFormat="1" applyFont="1" applyFill="1" applyBorder="1" applyAlignment="1">
      <alignment vertical="top" wrapText="1"/>
    </xf>
    <xf numFmtId="0" fontId="4" fillId="7" borderId="0" xfId="0" applyFont="1" applyFill="1" applyAlignment="1">
      <alignment horizontal="center" vertical="top"/>
    </xf>
    <xf numFmtId="0" fontId="4" fillId="6" borderId="0" xfId="0" applyFont="1" applyFill="1" applyBorder="1" applyAlignment="1">
      <alignment horizontal="center" vertical="top"/>
    </xf>
    <xf numFmtId="3" fontId="3" fillId="8" borderId="39" xfId="0" applyNumberFormat="1" applyFont="1" applyFill="1" applyBorder="1" applyAlignment="1">
      <alignment vertical="top" wrapText="1"/>
    </xf>
    <xf numFmtId="3" fontId="3" fillId="8" borderId="66" xfId="0" applyNumberFormat="1" applyFont="1" applyFill="1" applyBorder="1" applyAlignment="1">
      <alignment vertical="top" wrapText="1"/>
    </xf>
    <xf numFmtId="0" fontId="1" fillId="6" borderId="0" xfId="0" applyFont="1" applyFill="1" applyBorder="1" applyAlignment="1">
      <alignment horizontal="center" vertical="top"/>
    </xf>
    <xf numFmtId="0" fontId="1" fillId="0" borderId="0" xfId="0" applyFont="1" applyBorder="1" applyAlignment="1">
      <alignment horizontal="center" vertical="top"/>
    </xf>
    <xf numFmtId="0" fontId="7" fillId="0" borderId="0" xfId="0" applyNumberFormat="1" applyFont="1" applyAlignment="1">
      <alignment vertical="top"/>
    </xf>
    <xf numFmtId="3" fontId="1" fillId="0" borderId="0" xfId="0" applyNumberFormat="1" applyFont="1" applyAlignment="1">
      <alignment vertical="top"/>
    </xf>
    <xf numFmtId="3" fontId="1" fillId="0" borderId="0" xfId="0" applyNumberFormat="1" applyFont="1" applyAlignment="1">
      <alignment horizontal="center" vertical="top"/>
    </xf>
    <xf numFmtId="3" fontId="19" fillId="0" borderId="0" xfId="0" applyNumberFormat="1" applyFont="1" applyAlignment="1">
      <alignment vertical="top"/>
    </xf>
    <xf numFmtId="3" fontId="19" fillId="0" borderId="0" xfId="0" applyNumberFormat="1" applyFont="1" applyAlignment="1">
      <alignment horizontal="right" vertical="top"/>
    </xf>
    <xf numFmtId="3" fontId="19" fillId="0" borderId="0" xfId="0" applyNumberFormat="1" applyFont="1" applyAlignment="1">
      <alignment horizontal="center" vertical="top"/>
    </xf>
    <xf numFmtId="0" fontId="19" fillId="0" borderId="0" xfId="0" applyFont="1" applyAlignment="1">
      <alignment vertical="top"/>
    </xf>
    <xf numFmtId="3" fontId="1" fillId="0" borderId="29" xfId="0" applyNumberFormat="1" applyFont="1" applyFill="1" applyBorder="1" applyAlignment="1">
      <alignment horizontal="center" vertical="top" wrapText="1"/>
    </xf>
    <xf numFmtId="3" fontId="1" fillId="0" borderId="44" xfId="0" applyNumberFormat="1" applyFont="1" applyFill="1" applyBorder="1" applyAlignment="1">
      <alignment horizontal="center" vertical="top" wrapText="1"/>
    </xf>
    <xf numFmtId="3" fontId="1" fillId="0" borderId="63" xfId="0" applyNumberFormat="1" applyFont="1" applyFill="1" applyBorder="1" applyAlignment="1">
      <alignment horizontal="center" vertical="top" wrapText="1"/>
    </xf>
    <xf numFmtId="3" fontId="1" fillId="0" borderId="49" xfId="0" applyNumberFormat="1" applyFont="1" applyFill="1" applyBorder="1" applyAlignment="1">
      <alignment horizontal="center" vertical="top" wrapText="1"/>
    </xf>
    <xf numFmtId="164" fontId="1" fillId="7" borderId="53" xfId="0" applyNumberFormat="1" applyFont="1" applyFill="1" applyBorder="1" applyAlignment="1">
      <alignment horizontal="center" vertical="top"/>
    </xf>
    <xf numFmtId="0" fontId="1" fillId="7" borderId="11" xfId="0" applyFont="1" applyFill="1" applyBorder="1" applyAlignment="1">
      <alignment horizontal="center" vertical="top" wrapText="1"/>
    </xf>
    <xf numFmtId="164" fontId="1" fillId="6" borderId="56" xfId="0" applyNumberFormat="1" applyFont="1" applyFill="1" applyBorder="1" applyAlignment="1">
      <alignment horizontal="center" vertical="top"/>
    </xf>
    <xf numFmtId="0" fontId="14" fillId="0" borderId="0" xfId="0" applyFont="1" applyAlignment="1">
      <alignment horizontal="center"/>
    </xf>
    <xf numFmtId="0" fontId="1" fillId="0" borderId="27" xfId="0" applyFont="1" applyBorder="1" applyAlignment="1">
      <alignment vertical="center" textRotation="90"/>
    </xf>
    <xf numFmtId="0" fontId="1" fillId="0" borderId="30" xfId="0" applyFont="1" applyBorder="1" applyAlignment="1">
      <alignment vertical="center" textRotation="90"/>
    </xf>
    <xf numFmtId="0" fontId="20" fillId="0" borderId="0" xfId="0" applyFont="1" applyAlignment="1">
      <alignment horizontal="center"/>
    </xf>
    <xf numFmtId="49" fontId="1" fillId="7" borderId="5" xfId="0" applyNumberFormat="1" applyFont="1" applyFill="1" applyBorder="1" applyAlignment="1">
      <alignment horizontal="center" vertical="top" wrapText="1"/>
    </xf>
    <xf numFmtId="0" fontId="3" fillId="0" borderId="27" xfId="0" applyFont="1" applyBorder="1" applyAlignment="1">
      <alignment vertical="center" textRotation="90"/>
    </xf>
    <xf numFmtId="0" fontId="3" fillId="0" borderId="30" xfId="0" applyFont="1" applyBorder="1" applyAlignment="1">
      <alignment vertical="center" textRotation="90"/>
    </xf>
    <xf numFmtId="0" fontId="1" fillId="0" borderId="25" xfId="0" applyFont="1" applyBorder="1" applyAlignment="1">
      <alignment vertical="top" wrapText="1"/>
    </xf>
    <xf numFmtId="0" fontId="3" fillId="0" borderId="37" xfId="0" applyFont="1" applyBorder="1" applyAlignment="1">
      <alignment vertical="center" textRotation="90"/>
    </xf>
    <xf numFmtId="164" fontId="3" fillId="8" borderId="45" xfId="0" applyNumberFormat="1" applyFont="1" applyFill="1" applyBorder="1" applyAlignment="1">
      <alignment horizontal="center" vertical="top" wrapText="1"/>
    </xf>
    <xf numFmtId="0" fontId="20" fillId="0" borderId="0" xfId="0" applyFont="1"/>
    <xf numFmtId="0" fontId="4" fillId="0" borderId="0" xfId="0" applyNumberFormat="1" applyFont="1" applyAlignment="1">
      <alignment horizontal="center" vertical="top"/>
    </xf>
    <xf numFmtId="49" fontId="5" fillId="6" borderId="10" xfId="0" applyNumberFormat="1" applyFont="1" applyFill="1" applyBorder="1" applyAlignment="1">
      <alignment vertical="top"/>
    </xf>
    <xf numFmtId="0" fontId="1" fillId="0" borderId="31" xfId="0" applyFont="1" applyBorder="1" applyAlignment="1">
      <alignment vertical="top" wrapText="1"/>
    </xf>
    <xf numFmtId="164" fontId="3" fillId="8" borderId="15" xfId="0" applyNumberFormat="1" applyFont="1" applyFill="1" applyBorder="1" applyAlignment="1">
      <alignment horizontal="center" vertical="top" wrapText="1"/>
    </xf>
    <xf numFmtId="164" fontId="3" fillId="8" borderId="15" xfId="0" applyNumberFormat="1" applyFont="1" applyFill="1" applyBorder="1" applyAlignment="1">
      <alignment horizontal="center" vertical="top"/>
    </xf>
    <xf numFmtId="164" fontId="1" fillId="7" borderId="4" xfId="0" applyNumberFormat="1" applyFont="1" applyFill="1" applyBorder="1" applyAlignment="1">
      <alignment horizontal="center" vertical="top"/>
    </xf>
    <xf numFmtId="164" fontId="1" fillId="0" borderId="56" xfId="0" applyNumberFormat="1" applyFont="1" applyBorder="1" applyAlignment="1">
      <alignment horizontal="center" vertical="top" wrapText="1"/>
    </xf>
    <xf numFmtId="164" fontId="1" fillId="7" borderId="56" xfId="0" applyNumberFormat="1" applyFont="1" applyFill="1" applyBorder="1" applyAlignment="1">
      <alignment horizontal="center" vertical="top" wrapText="1"/>
    </xf>
    <xf numFmtId="164" fontId="1" fillId="0" borderId="9" xfId="0" applyNumberFormat="1" applyFont="1" applyBorder="1" applyAlignment="1">
      <alignment horizontal="center" vertical="top" wrapText="1"/>
    </xf>
    <xf numFmtId="164" fontId="1" fillId="7" borderId="9" xfId="0" applyNumberFormat="1" applyFont="1" applyFill="1" applyBorder="1" applyAlignment="1">
      <alignment horizontal="center" vertical="top" wrapText="1"/>
    </xf>
    <xf numFmtId="164" fontId="1" fillId="6" borderId="9" xfId="0" applyNumberFormat="1" applyFont="1" applyFill="1" applyBorder="1" applyAlignment="1">
      <alignment horizontal="center" vertical="top"/>
    </xf>
    <xf numFmtId="164" fontId="3" fillId="8" borderId="54" xfId="0" applyNumberFormat="1" applyFont="1" applyFill="1" applyBorder="1" applyAlignment="1">
      <alignment horizontal="center" vertical="top"/>
    </xf>
    <xf numFmtId="164" fontId="1" fillId="7" borderId="43" xfId="0" applyNumberFormat="1" applyFont="1" applyFill="1" applyBorder="1" applyAlignment="1">
      <alignment horizontal="center" vertical="top"/>
    </xf>
    <xf numFmtId="164" fontId="1" fillId="7" borderId="3" xfId="0" applyNumberFormat="1" applyFont="1" applyFill="1" applyBorder="1" applyAlignment="1">
      <alignment horizontal="center" vertical="top"/>
    </xf>
    <xf numFmtId="164" fontId="1" fillId="7" borderId="54" xfId="0" applyNumberFormat="1" applyFont="1" applyFill="1" applyBorder="1" applyAlignment="1">
      <alignment horizontal="center" vertical="top"/>
    </xf>
    <xf numFmtId="164" fontId="1" fillId="7" borderId="9" xfId="0" applyNumberFormat="1" applyFont="1" applyFill="1" applyBorder="1" applyAlignment="1">
      <alignment horizontal="center" vertical="top"/>
    </xf>
    <xf numFmtId="164" fontId="1" fillId="7" borderId="44" xfId="0" applyNumberFormat="1" applyFont="1" applyFill="1" applyBorder="1" applyAlignment="1">
      <alignment horizontal="center" vertical="top"/>
    </xf>
    <xf numFmtId="0" fontId="17" fillId="0" borderId="0" xfId="0" applyFont="1" applyBorder="1" applyAlignment="1">
      <alignment vertical="top" wrapText="1"/>
    </xf>
    <xf numFmtId="0" fontId="17" fillId="0" borderId="0" xfId="0" applyFont="1" applyBorder="1" applyAlignment="1">
      <alignment horizontal="center" vertical="top" wrapText="1"/>
    </xf>
    <xf numFmtId="0" fontId="17" fillId="6" borderId="0" xfId="0" applyFont="1" applyFill="1" applyBorder="1" applyAlignment="1">
      <alignment vertical="top" wrapText="1"/>
    </xf>
    <xf numFmtId="0" fontId="10" fillId="0" borderId="0" xfId="0" applyFont="1"/>
    <xf numFmtId="0" fontId="17" fillId="6" borderId="0" xfId="0" applyFont="1" applyFill="1" applyBorder="1" applyAlignment="1">
      <alignment horizontal="center" vertical="top" wrapText="1"/>
    </xf>
    <xf numFmtId="0" fontId="22" fillId="6" borderId="0" xfId="0" applyFont="1" applyFill="1" applyBorder="1" applyAlignment="1">
      <alignment horizontal="center" vertical="top" wrapText="1"/>
    </xf>
    <xf numFmtId="0" fontId="1" fillId="0" borderId="0" xfId="0" applyFont="1"/>
    <xf numFmtId="0" fontId="10" fillId="6" borderId="0" xfId="0" applyFont="1" applyFill="1" applyBorder="1" applyAlignment="1">
      <alignment horizontal="center" vertical="top" wrapText="1"/>
    </xf>
    <xf numFmtId="0" fontId="2" fillId="0" borderId="0" xfId="0" applyFont="1" applyAlignment="1">
      <alignment horizontal="center"/>
    </xf>
    <xf numFmtId="0" fontId="17" fillId="6" borderId="0" xfId="0" applyFont="1" applyFill="1" applyAlignment="1">
      <alignment horizontal="center" vertical="top"/>
    </xf>
    <xf numFmtId="0" fontId="11" fillId="6" borderId="0" xfId="0" applyFont="1" applyFill="1" applyAlignment="1">
      <alignment horizontal="left" vertical="top"/>
    </xf>
    <xf numFmtId="0" fontId="22" fillId="6" borderId="0" xfId="0" applyFont="1" applyFill="1" applyAlignment="1">
      <alignment vertical="top" wrapText="1"/>
    </xf>
    <xf numFmtId="0" fontId="2" fillId="0" borderId="0" xfId="0" applyFont="1" applyAlignment="1">
      <alignment horizontal="center" vertical="top" wrapText="1"/>
    </xf>
    <xf numFmtId="0" fontId="2" fillId="0" borderId="0" xfId="0" applyFont="1" applyAlignment="1">
      <alignment vertical="top" wrapText="1"/>
    </xf>
    <xf numFmtId="0" fontId="17" fillId="6" borderId="0" xfId="0" applyFont="1" applyFill="1" applyAlignment="1">
      <alignment vertical="top" wrapText="1"/>
    </xf>
    <xf numFmtId="0" fontId="17" fillId="6" borderId="0" xfId="0" applyFont="1" applyFill="1" applyAlignment="1">
      <alignment horizontal="left" vertical="top"/>
    </xf>
    <xf numFmtId="0" fontId="23" fillId="0" borderId="0" xfId="1" applyFont="1" applyBorder="1" applyAlignment="1">
      <alignment vertical="top" wrapText="1"/>
    </xf>
    <xf numFmtId="0" fontId="23" fillId="0" borderId="0" xfId="1" applyFont="1" applyAlignment="1">
      <alignment vertical="center" wrapText="1"/>
    </xf>
    <xf numFmtId="0" fontId="1" fillId="0" borderId="17" xfId="0" applyFont="1" applyFill="1" applyBorder="1" applyAlignment="1">
      <alignment horizontal="center" vertical="top" wrapText="1"/>
    </xf>
    <xf numFmtId="0" fontId="3" fillId="10" borderId="0" xfId="0" applyFont="1" applyFill="1" applyBorder="1" applyAlignment="1">
      <alignment horizontal="left" vertical="top"/>
    </xf>
    <xf numFmtId="49" fontId="3" fillId="10" borderId="37" xfId="0" applyNumberFormat="1" applyFont="1" applyFill="1" applyBorder="1" applyAlignment="1">
      <alignment horizontal="center" vertical="top"/>
    </xf>
    <xf numFmtId="49" fontId="3" fillId="10" borderId="27" xfId="0" applyNumberFormat="1" applyFont="1" applyFill="1" applyBorder="1" applyAlignment="1">
      <alignment horizontal="center" vertical="top"/>
    </xf>
    <xf numFmtId="49" fontId="3" fillId="10" borderId="30" xfId="0" applyNumberFormat="1" applyFont="1" applyFill="1" applyBorder="1" applyAlignment="1">
      <alignment vertical="top"/>
    </xf>
    <xf numFmtId="49" fontId="3" fillId="5" borderId="48" xfId="0" applyNumberFormat="1" applyFont="1" applyFill="1" applyBorder="1" applyAlignment="1">
      <alignment vertical="top"/>
    </xf>
    <xf numFmtId="0" fontId="1" fillId="0" borderId="44" xfId="0" applyFont="1" applyFill="1" applyBorder="1" applyAlignment="1">
      <alignment vertical="center" textRotation="90" wrapText="1"/>
    </xf>
    <xf numFmtId="0" fontId="1" fillId="7" borderId="43" xfId="0" applyFont="1" applyFill="1" applyBorder="1" applyAlignment="1">
      <alignment horizontal="center" vertical="top"/>
    </xf>
    <xf numFmtId="0" fontId="1" fillId="0" borderId="8" xfId="0" applyFont="1" applyFill="1" applyBorder="1" applyAlignment="1">
      <alignment horizontal="left" vertical="top" wrapText="1"/>
    </xf>
    <xf numFmtId="49" fontId="3" fillId="10" borderId="24" xfId="0" applyNumberFormat="1" applyFont="1" applyFill="1" applyBorder="1" applyAlignment="1">
      <alignment horizontal="center" vertical="top"/>
    </xf>
    <xf numFmtId="49" fontId="3" fillId="10" borderId="37" xfId="0" applyNumberFormat="1" applyFont="1" applyFill="1" applyBorder="1" applyAlignment="1">
      <alignment vertical="top"/>
    </xf>
    <xf numFmtId="49" fontId="5" fillId="10" borderId="27" xfId="0" applyNumberFormat="1" applyFont="1" applyFill="1" applyBorder="1" applyAlignment="1">
      <alignment vertical="top"/>
    </xf>
    <xf numFmtId="49" fontId="5" fillId="10" borderId="30" xfId="0" applyNumberFormat="1" applyFont="1" applyFill="1" applyBorder="1" applyAlignment="1">
      <alignment vertical="top"/>
    </xf>
    <xf numFmtId="49" fontId="5" fillId="10" borderId="37" xfId="0" applyNumberFormat="1" applyFont="1" applyFill="1" applyBorder="1" applyAlignment="1">
      <alignment vertical="top"/>
    </xf>
    <xf numFmtId="0" fontId="1" fillId="0" borderId="37" xfId="0" applyFont="1" applyBorder="1" applyAlignment="1">
      <alignment vertical="center" textRotation="90"/>
    </xf>
    <xf numFmtId="49" fontId="5" fillId="10" borderId="14" xfId="0" applyNumberFormat="1" applyFont="1" applyFill="1" applyBorder="1" applyAlignment="1">
      <alignment horizontal="center" vertical="top"/>
    </xf>
    <xf numFmtId="164" fontId="2" fillId="0" borderId="0" xfId="0" applyNumberFormat="1" applyFont="1"/>
    <xf numFmtId="49" fontId="5" fillId="10" borderId="24" xfId="0" applyNumberFormat="1" applyFont="1" applyFill="1" applyBorder="1" applyAlignment="1">
      <alignment horizontal="center" vertical="top"/>
    </xf>
    <xf numFmtId="0" fontId="4" fillId="7" borderId="5" xfId="0" applyFont="1" applyFill="1" applyBorder="1" applyAlignment="1">
      <alignment horizontal="center" vertical="top" wrapText="1"/>
    </xf>
    <xf numFmtId="165" fontId="1" fillId="7" borderId="23" xfId="0" applyNumberFormat="1" applyFont="1" applyFill="1" applyBorder="1" applyAlignment="1">
      <alignment horizontal="center" vertical="center" textRotation="90" wrapText="1"/>
    </xf>
    <xf numFmtId="49" fontId="5" fillId="10" borderId="24" xfId="0" applyNumberFormat="1" applyFont="1" applyFill="1" applyBorder="1" applyAlignment="1">
      <alignment horizontal="center" vertical="top" wrapText="1"/>
    </xf>
    <xf numFmtId="49" fontId="5" fillId="10" borderId="30" xfId="0" applyNumberFormat="1" applyFont="1" applyFill="1" applyBorder="1" applyAlignment="1">
      <alignment horizontal="center" vertical="top"/>
    </xf>
    <xf numFmtId="164" fontId="3" fillId="10" borderId="20" xfId="0" applyNumberFormat="1" applyFont="1" applyFill="1" applyBorder="1" applyAlignment="1">
      <alignment horizontal="center" vertical="top"/>
    </xf>
    <xf numFmtId="49" fontId="5" fillId="11" borderId="24" xfId="0" applyNumberFormat="1" applyFont="1" applyFill="1" applyBorder="1" applyAlignment="1">
      <alignment horizontal="center" vertical="top"/>
    </xf>
    <xf numFmtId="164" fontId="3" fillId="11" borderId="20" xfId="0" applyNumberFormat="1" applyFont="1" applyFill="1" applyBorder="1" applyAlignment="1">
      <alignment horizontal="center" vertical="top"/>
    </xf>
    <xf numFmtId="165" fontId="1" fillId="0" borderId="0" xfId="0" applyNumberFormat="1" applyFont="1" applyFill="1" applyBorder="1" applyAlignment="1">
      <alignment horizontal="center" vertical="top"/>
    </xf>
    <xf numFmtId="164" fontId="14" fillId="0" borderId="0" xfId="0" applyNumberFormat="1" applyFont="1"/>
    <xf numFmtId="0" fontId="1" fillId="10" borderId="8" xfId="0" applyFont="1" applyFill="1" applyBorder="1" applyAlignment="1">
      <alignment vertical="top" wrapText="1"/>
    </xf>
    <xf numFmtId="0" fontId="1" fillId="0" borderId="43" xfId="0" applyFont="1" applyBorder="1" applyAlignment="1">
      <alignment horizontal="center" vertical="top"/>
    </xf>
    <xf numFmtId="0" fontId="1" fillId="7" borderId="9" xfId="0" applyFont="1" applyFill="1" applyBorder="1" applyAlignment="1">
      <alignment horizontal="center" vertical="top" wrapText="1"/>
    </xf>
    <xf numFmtId="0" fontId="1" fillId="7" borderId="59" xfId="0" applyFont="1" applyFill="1" applyBorder="1" applyAlignment="1">
      <alignment horizontal="center" vertical="top" wrapText="1"/>
    </xf>
    <xf numFmtId="0" fontId="1" fillId="7" borderId="56" xfId="0" applyFont="1" applyFill="1" applyBorder="1" applyAlignment="1">
      <alignment horizontal="center" vertical="top" wrapText="1"/>
    </xf>
    <xf numFmtId="0" fontId="1" fillId="7" borderId="13" xfId="0" applyFont="1" applyFill="1" applyBorder="1" applyAlignment="1">
      <alignment horizontal="center" vertical="top" wrapText="1"/>
    </xf>
    <xf numFmtId="0" fontId="1" fillId="0" borderId="23" xfId="0" applyFont="1" applyFill="1" applyBorder="1" applyAlignment="1">
      <alignment vertical="center" textRotation="90" wrapText="1"/>
    </xf>
    <xf numFmtId="0" fontId="1" fillId="7" borderId="25" xfId="0" applyFont="1" applyFill="1" applyBorder="1" applyAlignment="1">
      <alignment horizontal="center" vertical="top" wrapText="1"/>
    </xf>
    <xf numFmtId="0" fontId="1" fillId="7" borderId="17" xfId="0" applyFont="1" applyFill="1" applyBorder="1" applyAlignment="1">
      <alignment horizontal="center" vertical="top" wrapText="1"/>
    </xf>
    <xf numFmtId="0" fontId="1" fillId="0" borderId="25" xfId="0" applyFont="1" applyFill="1" applyBorder="1" applyAlignment="1">
      <alignment horizontal="center" vertical="top" wrapText="1"/>
    </xf>
    <xf numFmtId="49" fontId="3" fillId="10" borderId="20" xfId="0" applyNumberFormat="1" applyFont="1" applyFill="1" applyBorder="1" applyAlignment="1">
      <alignment horizontal="center" vertical="top"/>
    </xf>
    <xf numFmtId="49" fontId="3" fillId="10" borderId="27" xfId="0" applyNumberFormat="1" applyFont="1" applyFill="1" applyBorder="1" applyAlignment="1">
      <alignment vertical="top"/>
    </xf>
    <xf numFmtId="164" fontId="1" fillId="6" borderId="53" xfId="0" applyNumberFormat="1" applyFont="1" applyFill="1" applyBorder="1" applyAlignment="1">
      <alignment horizontal="center" vertical="top"/>
    </xf>
    <xf numFmtId="49" fontId="3" fillId="7" borderId="5" xfId="0" applyNumberFormat="1" applyFont="1" applyFill="1" applyBorder="1" applyAlignment="1">
      <alignment horizontal="center" vertical="top"/>
    </xf>
    <xf numFmtId="164" fontId="3" fillId="8" borderId="56" xfId="0" applyNumberFormat="1" applyFont="1" applyFill="1" applyBorder="1" applyAlignment="1">
      <alignment horizontal="center" vertical="top"/>
    </xf>
    <xf numFmtId="165" fontId="3" fillId="5" borderId="45" xfId="0" applyNumberFormat="1" applyFont="1" applyFill="1" applyBorder="1" applyAlignment="1">
      <alignment horizontal="center" vertical="top" wrapText="1"/>
    </xf>
    <xf numFmtId="0" fontId="1" fillId="7" borderId="51" xfId="0" applyFont="1" applyFill="1" applyBorder="1" applyAlignment="1">
      <alignment horizontal="center" vertical="top" wrapText="1"/>
    </xf>
    <xf numFmtId="0" fontId="1" fillId="0" borderId="1" xfId="0" applyFont="1" applyFill="1" applyBorder="1" applyAlignment="1">
      <alignment horizontal="center" vertical="top" wrapText="1"/>
    </xf>
    <xf numFmtId="164" fontId="3" fillId="11" borderId="56" xfId="0" applyNumberFormat="1" applyFont="1" applyFill="1" applyBorder="1" applyAlignment="1">
      <alignment horizontal="center" vertical="top" wrapText="1"/>
    </xf>
    <xf numFmtId="164" fontId="7" fillId="0" borderId="56" xfId="0" applyNumberFormat="1" applyFont="1" applyBorder="1" applyAlignment="1">
      <alignment horizontal="center" vertical="top" wrapText="1"/>
    </xf>
    <xf numFmtId="164" fontId="14" fillId="0" borderId="0" xfId="0" applyNumberFormat="1" applyFont="1" applyAlignment="1">
      <alignment horizontal="center"/>
    </xf>
    <xf numFmtId="0" fontId="4" fillId="7" borderId="27" xfId="0" applyFont="1" applyFill="1" applyBorder="1" applyAlignment="1">
      <alignment vertical="top" wrapText="1"/>
    </xf>
    <xf numFmtId="0" fontId="4" fillId="7" borderId="40" xfId="0" applyFont="1" applyFill="1" applyBorder="1" applyAlignment="1">
      <alignment horizontal="center" vertical="top" wrapText="1"/>
    </xf>
    <xf numFmtId="0" fontId="4" fillId="7" borderId="31" xfId="0" applyFont="1" applyFill="1" applyBorder="1" applyAlignment="1">
      <alignment horizontal="center" vertical="top" wrapText="1"/>
    </xf>
    <xf numFmtId="49" fontId="3" fillId="7" borderId="11" xfId="0" applyNumberFormat="1" applyFont="1" applyFill="1" applyBorder="1" applyAlignment="1">
      <alignment horizontal="center" vertical="top"/>
    </xf>
    <xf numFmtId="49" fontId="3" fillId="7" borderId="17" xfId="0" applyNumberFormat="1" applyFont="1" applyFill="1" applyBorder="1" applyAlignment="1">
      <alignment horizontal="center" vertical="top"/>
    </xf>
    <xf numFmtId="49" fontId="3" fillId="6" borderId="31" xfId="0" applyNumberFormat="1" applyFont="1" applyFill="1" applyBorder="1" applyAlignment="1">
      <alignment horizontal="center" vertical="top"/>
    </xf>
    <xf numFmtId="49" fontId="3" fillId="0" borderId="5" xfId="0" applyNumberFormat="1" applyFont="1" applyBorder="1" applyAlignment="1">
      <alignment horizontal="center" vertical="top"/>
    </xf>
    <xf numFmtId="49" fontId="3" fillId="0" borderId="11" xfId="0" applyNumberFormat="1" applyFont="1" applyBorder="1" applyAlignment="1">
      <alignment horizontal="center" vertical="top"/>
    </xf>
    <xf numFmtId="49" fontId="3" fillId="0" borderId="17" xfId="0" applyNumberFormat="1" applyFont="1" applyBorder="1" applyAlignment="1">
      <alignment horizontal="center" vertical="top"/>
    </xf>
    <xf numFmtId="49" fontId="3" fillId="10" borderId="30" xfId="0" applyNumberFormat="1" applyFont="1" applyFill="1" applyBorder="1" applyAlignment="1">
      <alignment horizontal="center" vertical="top"/>
    </xf>
    <xf numFmtId="49" fontId="3" fillId="10" borderId="14" xfId="0" applyNumberFormat="1" applyFont="1" applyFill="1" applyBorder="1" applyAlignment="1">
      <alignment horizontal="center" vertical="top"/>
    </xf>
    <xf numFmtId="49" fontId="3" fillId="5" borderId="31" xfId="0" applyNumberFormat="1" applyFont="1" applyFill="1" applyBorder="1" applyAlignment="1">
      <alignment horizontal="center" vertical="top"/>
    </xf>
    <xf numFmtId="49" fontId="3" fillId="5" borderId="36" xfId="0" applyNumberFormat="1" applyFont="1" applyFill="1" applyBorder="1" applyAlignment="1">
      <alignment horizontal="center" vertical="top"/>
    </xf>
    <xf numFmtId="0" fontId="1" fillId="0" borderId="31" xfId="0" applyFont="1" applyBorder="1" applyAlignment="1">
      <alignment horizontal="left" vertical="top" wrapText="1"/>
    </xf>
    <xf numFmtId="0" fontId="4" fillId="7" borderId="77" xfId="0" applyFont="1" applyFill="1" applyBorder="1" applyAlignment="1">
      <alignment horizontal="left" vertical="top" wrapText="1"/>
    </xf>
    <xf numFmtId="0" fontId="5" fillId="8" borderId="39" xfId="0" applyFont="1" applyFill="1" applyBorder="1" applyAlignment="1">
      <alignment horizontal="right" vertical="top" wrapText="1"/>
    </xf>
    <xf numFmtId="49" fontId="5" fillId="5" borderId="36" xfId="0" applyNumberFormat="1" applyFont="1" applyFill="1" applyBorder="1" applyAlignment="1">
      <alignment horizontal="center" vertical="top"/>
    </xf>
    <xf numFmtId="3" fontId="1" fillId="0" borderId="23" xfId="0" applyNumberFormat="1" applyFont="1" applyBorder="1" applyAlignment="1">
      <alignment horizontal="center" vertical="center" textRotation="90" wrapText="1"/>
    </xf>
    <xf numFmtId="0" fontId="1" fillId="7" borderId="11" xfId="0" applyFont="1" applyFill="1" applyBorder="1" applyAlignment="1">
      <alignment horizontal="left" vertical="top" wrapText="1"/>
    </xf>
    <xf numFmtId="49" fontId="5" fillId="6" borderId="40" xfId="0" applyNumberFormat="1" applyFont="1" applyFill="1" applyBorder="1" applyAlignment="1">
      <alignment horizontal="center" vertical="top"/>
    </xf>
    <xf numFmtId="49" fontId="5" fillId="6" borderId="25" xfId="0" applyNumberFormat="1" applyFont="1" applyFill="1" applyBorder="1" applyAlignment="1">
      <alignment horizontal="center" vertical="top"/>
    </xf>
    <xf numFmtId="0" fontId="1" fillId="0" borderId="42" xfId="0" applyFont="1" applyFill="1" applyBorder="1" applyAlignment="1">
      <alignment horizontal="center" vertical="center" textRotation="90" wrapText="1"/>
    </xf>
    <xf numFmtId="165" fontId="1" fillId="6" borderId="0" xfId="0" applyNumberFormat="1" applyFont="1" applyFill="1" applyBorder="1" applyAlignment="1">
      <alignment horizontal="center" vertical="top" wrapText="1"/>
    </xf>
    <xf numFmtId="0" fontId="3" fillId="6" borderId="0" xfId="0" applyFont="1" applyFill="1" applyBorder="1" applyAlignment="1">
      <alignment horizontal="center" vertical="center" wrapText="1"/>
    </xf>
    <xf numFmtId="165" fontId="3" fillId="6" borderId="0" xfId="0" applyNumberFormat="1" applyFont="1" applyFill="1" applyBorder="1" applyAlignment="1">
      <alignment horizontal="center" vertical="top" wrapText="1"/>
    </xf>
    <xf numFmtId="49" fontId="3" fillId="5" borderId="48" xfId="0" applyNumberFormat="1" applyFont="1" applyFill="1" applyBorder="1" applyAlignment="1">
      <alignment horizontal="center" vertical="top"/>
    </xf>
    <xf numFmtId="165" fontId="3" fillId="5" borderId="20" xfId="0" applyNumberFormat="1" applyFont="1" applyFill="1" applyBorder="1" applyAlignment="1">
      <alignment horizontal="center" vertical="top"/>
    </xf>
    <xf numFmtId="165" fontId="1" fillId="6" borderId="0" xfId="0" applyNumberFormat="1" applyFont="1" applyFill="1" applyBorder="1" applyAlignment="1">
      <alignment horizontal="center" vertical="top" wrapText="1"/>
    </xf>
    <xf numFmtId="165" fontId="3" fillId="6" borderId="0" xfId="0" applyNumberFormat="1" applyFont="1" applyFill="1" applyBorder="1" applyAlignment="1">
      <alignment horizontal="center" vertical="top" wrapText="1"/>
    </xf>
    <xf numFmtId="0" fontId="3" fillId="6" borderId="0" xfId="0" applyFont="1" applyFill="1" applyBorder="1" applyAlignment="1">
      <alignment horizontal="center" vertical="center" wrapText="1"/>
    </xf>
    <xf numFmtId="3" fontId="1" fillId="0" borderId="17" xfId="0" applyNumberFormat="1" applyFont="1" applyBorder="1" applyAlignment="1">
      <alignment horizontal="center" vertical="center" textRotation="90" wrapText="1"/>
    </xf>
    <xf numFmtId="49" fontId="3" fillId="10" borderId="44" xfId="0" applyNumberFormat="1" applyFont="1" applyFill="1" applyBorder="1" applyAlignment="1">
      <alignment horizontal="center" vertical="top" wrapText="1"/>
    </xf>
    <xf numFmtId="0" fontId="3" fillId="10" borderId="31" xfId="0" applyFont="1" applyFill="1" applyBorder="1" applyAlignment="1">
      <alignment vertical="top"/>
    </xf>
    <xf numFmtId="0" fontId="3" fillId="10" borderId="0" xfId="0" applyFont="1" applyFill="1" applyBorder="1" applyAlignment="1">
      <alignment vertical="top"/>
    </xf>
    <xf numFmtId="0" fontId="1" fillId="10" borderId="9" xfId="0" applyFont="1" applyFill="1" applyBorder="1" applyAlignment="1">
      <alignment horizontal="center" vertical="top"/>
    </xf>
    <xf numFmtId="0" fontId="1" fillId="10" borderId="59" xfId="0" applyFont="1" applyFill="1" applyBorder="1" applyAlignment="1">
      <alignment horizontal="center" vertical="top"/>
    </xf>
    <xf numFmtId="0" fontId="3" fillId="10" borderId="31" xfId="0" applyFont="1" applyFill="1" applyBorder="1" applyAlignment="1">
      <alignment horizontal="left" vertical="top"/>
    </xf>
    <xf numFmtId="49" fontId="1" fillId="6" borderId="40" xfId="0" applyNumberFormat="1" applyFont="1" applyFill="1" applyBorder="1" applyAlignment="1">
      <alignment horizontal="center" vertical="top"/>
    </xf>
    <xf numFmtId="0" fontId="1" fillId="0" borderId="29" xfId="0" applyFont="1" applyBorder="1" applyAlignment="1">
      <alignment horizontal="center" vertical="top"/>
    </xf>
    <xf numFmtId="165" fontId="1" fillId="0" borderId="29" xfId="0" applyNumberFormat="1" applyFont="1" applyBorder="1" applyAlignment="1">
      <alignment horizontal="center" vertical="top"/>
    </xf>
    <xf numFmtId="165" fontId="1" fillId="0" borderId="3" xfId="0" applyNumberFormat="1" applyFont="1" applyBorder="1" applyAlignment="1">
      <alignment horizontal="center" vertical="top"/>
    </xf>
    <xf numFmtId="0" fontId="1" fillId="6" borderId="41" xfId="0" applyFont="1" applyFill="1" applyBorder="1" applyAlignment="1">
      <alignment horizontal="center" vertical="top" wrapText="1"/>
    </xf>
    <xf numFmtId="0" fontId="1" fillId="6" borderId="40" xfId="0" applyFont="1" applyFill="1" applyBorder="1" applyAlignment="1">
      <alignment horizontal="center" vertical="top" wrapText="1"/>
    </xf>
    <xf numFmtId="49" fontId="1" fillId="6" borderId="31" xfId="0" applyNumberFormat="1" applyFont="1" applyFill="1" applyBorder="1" applyAlignment="1">
      <alignment horizontal="center" vertical="top"/>
    </xf>
    <xf numFmtId="0" fontId="1" fillId="0" borderId="53" xfId="0" applyFont="1" applyBorder="1" applyAlignment="1">
      <alignment horizontal="center" vertical="top"/>
    </xf>
    <xf numFmtId="165" fontId="1" fillId="0" borderId="53" xfId="0" applyNumberFormat="1" applyFont="1" applyBorder="1" applyAlignment="1">
      <alignment horizontal="center" vertical="top"/>
    </xf>
    <xf numFmtId="165" fontId="1" fillId="0" borderId="54" xfId="0" applyNumberFormat="1" applyFont="1" applyBorder="1" applyAlignment="1">
      <alignment horizontal="center" vertical="top"/>
    </xf>
    <xf numFmtId="0" fontId="1" fillId="6" borderId="0" xfId="0" applyFont="1" applyFill="1" applyBorder="1" applyAlignment="1">
      <alignment horizontal="center" vertical="top" wrapText="1"/>
    </xf>
    <xf numFmtId="0" fontId="1" fillId="6" borderId="31" xfId="0" applyFont="1" applyFill="1" applyBorder="1" applyAlignment="1">
      <alignment horizontal="center" vertical="top" wrapText="1"/>
    </xf>
    <xf numFmtId="0" fontId="1" fillId="0" borderId="44" xfId="0" applyFont="1" applyBorder="1" applyAlignment="1">
      <alignment horizontal="center" vertical="top"/>
    </xf>
    <xf numFmtId="165" fontId="1" fillId="0" borderId="44" xfId="0" applyNumberFormat="1" applyFont="1" applyBorder="1" applyAlignment="1">
      <alignment horizontal="center" vertical="top"/>
    </xf>
    <xf numFmtId="165" fontId="1" fillId="0" borderId="10" xfId="0" applyNumberFormat="1" applyFont="1" applyBorder="1" applyAlignment="1">
      <alignment horizontal="center" vertical="top"/>
    </xf>
    <xf numFmtId="0" fontId="7" fillId="0" borderId="44" xfId="0" applyFont="1" applyFill="1" applyBorder="1" applyAlignment="1">
      <alignment horizontal="center" vertical="top" wrapText="1"/>
    </xf>
    <xf numFmtId="0" fontId="7" fillId="0" borderId="10" xfId="0" applyFont="1" applyFill="1" applyBorder="1" applyAlignment="1">
      <alignment horizontal="center" vertical="top" wrapText="1"/>
    </xf>
    <xf numFmtId="0" fontId="1" fillId="0" borderId="44" xfId="0" applyFont="1" applyFill="1" applyBorder="1" applyAlignment="1">
      <alignment horizontal="center" vertical="top" wrapText="1"/>
    </xf>
    <xf numFmtId="0" fontId="1" fillId="6" borderId="1" xfId="0" applyFont="1" applyFill="1" applyBorder="1" applyAlignment="1">
      <alignment horizontal="center" vertical="top" wrapText="1"/>
    </xf>
    <xf numFmtId="0" fontId="1" fillId="6" borderId="25" xfId="0" applyFont="1" applyFill="1" applyBorder="1" applyAlignment="1">
      <alignment horizontal="center" vertical="top" wrapText="1"/>
    </xf>
    <xf numFmtId="164" fontId="1" fillId="7" borderId="29" xfId="0" applyNumberFormat="1" applyFont="1" applyFill="1" applyBorder="1" applyAlignment="1">
      <alignment horizontal="center" vertical="top" wrapText="1"/>
    </xf>
    <xf numFmtId="164" fontId="1" fillId="7" borderId="3" xfId="0" applyNumberFormat="1"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30" xfId="0" applyFont="1" applyFill="1" applyBorder="1" applyAlignment="1">
      <alignment horizontal="center" vertical="top" wrapText="1"/>
    </xf>
    <xf numFmtId="164" fontId="1" fillId="7" borderId="51" xfId="0" applyNumberFormat="1" applyFont="1" applyFill="1" applyBorder="1" applyAlignment="1">
      <alignment horizontal="center" vertical="top"/>
    </xf>
    <xf numFmtId="49" fontId="1" fillId="6" borderId="25" xfId="0" applyNumberFormat="1" applyFont="1" applyFill="1" applyBorder="1" applyAlignment="1">
      <alignment horizontal="center" vertical="top"/>
    </xf>
    <xf numFmtId="49" fontId="3" fillId="5" borderId="77" xfId="0" applyNumberFormat="1" applyFont="1" applyFill="1" applyBorder="1" applyAlignment="1">
      <alignment horizontal="center" vertical="top"/>
    </xf>
    <xf numFmtId="49" fontId="3" fillId="6" borderId="4" xfId="0" applyNumberFormat="1" applyFont="1" applyFill="1" applyBorder="1" applyAlignment="1">
      <alignment horizontal="center" vertical="top"/>
    </xf>
    <xf numFmtId="0" fontId="1" fillId="0" borderId="26" xfId="0" applyFont="1" applyFill="1" applyBorder="1" applyAlignment="1">
      <alignment horizontal="center" vertical="top" wrapText="1"/>
    </xf>
    <xf numFmtId="164" fontId="1" fillId="7" borderId="10" xfId="0" applyNumberFormat="1" applyFont="1" applyFill="1" applyBorder="1" applyAlignment="1">
      <alignment horizontal="center" vertical="top"/>
    </xf>
    <xf numFmtId="165" fontId="1" fillId="7" borderId="53" xfId="0" applyNumberFormat="1" applyFont="1" applyFill="1" applyBorder="1" applyAlignment="1">
      <alignment horizontal="center" vertical="top"/>
    </xf>
    <xf numFmtId="165" fontId="1" fillId="7" borderId="54" xfId="0" applyNumberFormat="1" applyFont="1" applyFill="1" applyBorder="1" applyAlignment="1">
      <alignment horizontal="center" vertical="top"/>
    </xf>
    <xf numFmtId="0" fontId="1" fillId="7" borderId="56" xfId="0" applyFont="1" applyFill="1" applyBorder="1" applyAlignment="1">
      <alignment horizontal="left" vertical="top" wrapText="1"/>
    </xf>
    <xf numFmtId="0" fontId="1" fillId="7" borderId="10" xfId="0" applyFont="1" applyFill="1" applyBorder="1" applyAlignment="1">
      <alignment horizontal="center" vertical="top"/>
    </xf>
    <xf numFmtId="165" fontId="1" fillId="7" borderId="44" xfId="0" applyNumberFormat="1" applyFont="1" applyFill="1" applyBorder="1" applyAlignment="1">
      <alignment horizontal="center" vertical="top"/>
    </xf>
    <xf numFmtId="165" fontId="1" fillId="7" borderId="10" xfId="0" applyNumberFormat="1" applyFont="1" applyFill="1" applyBorder="1" applyAlignment="1">
      <alignment horizontal="center" vertical="top"/>
    </xf>
    <xf numFmtId="0" fontId="1" fillId="7" borderId="51" xfId="0" applyFont="1" applyFill="1" applyBorder="1" applyAlignment="1">
      <alignment horizontal="center" vertical="top"/>
    </xf>
    <xf numFmtId="0" fontId="1" fillId="7" borderId="31" xfId="0" applyFont="1" applyFill="1" applyBorder="1" applyAlignment="1">
      <alignment horizontal="center" vertical="top" wrapText="1"/>
    </xf>
    <xf numFmtId="164" fontId="1" fillId="0" borderId="29" xfId="0" applyNumberFormat="1" applyFont="1" applyFill="1" applyBorder="1" applyAlignment="1">
      <alignment horizontal="center" vertical="top" wrapText="1"/>
    </xf>
    <xf numFmtId="164" fontId="1" fillId="0" borderId="3" xfId="0" applyNumberFormat="1" applyFont="1" applyFill="1" applyBorder="1" applyAlignment="1">
      <alignment horizontal="center" vertical="top" wrapText="1"/>
    </xf>
    <xf numFmtId="164" fontId="1" fillId="7" borderId="0" xfId="0" applyNumberFormat="1" applyFont="1" applyFill="1" applyBorder="1" applyAlignment="1">
      <alignment horizontal="center" vertical="top" wrapText="1"/>
    </xf>
    <xf numFmtId="164" fontId="1" fillId="0" borderId="56" xfId="0" applyNumberFormat="1" applyFont="1" applyFill="1" applyBorder="1" applyAlignment="1">
      <alignment horizontal="center" vertical="top" wrapText="1"/>
    </xf>
    <xf numFmtId="164" fontId="1" fillId="0" borderId="9" xfId="0" applyNumberFormat="1" applyFont="1" applyFill="1" applyBorder="1" applyAlignment="1">
      <alignment horizontal="center" vertical="top" wrapText="1"/>
    </xf>
    <xf numFmtId="164" fontId="1" fillId="7" borderId="0" xfId="0" applyNumberFormat="1" applyFont="1" applyFill="1" applyBorder="1" applyAlignment="1">
      <alignment horizontal="center" vertical="top"/>
    </xf>
    <xf numFmtId="0" fontId="1" fillId="0" borderId="37" xfId="0" applyFont="1" applyFill="1" applyBorder="1" applyAlignment="1">
      <alignment horizontal="center" vertical="top" wrapText="1"/>
    </xf>
    <xf numFmtId="165" fontId="1" fillId="7" borderId="43" xfId="0" applyNumberFormat="1" applyFont="1" applyFill="1" applyBorder="1" applyAlignment="1">
      <alignment horizontal="center" vertical="top"/>
    </xf>
    <xf numFmtId="165" fontId="1" fillId="7" borderId="51" xfId="0" applyNumberFormat="1" applyFont="1" applyFill="1" applyBorder="1" applyAlignment="1">
      <alignment horizontal="center" vertical="top"/>
    </xf>
    <xf numFmtId="165" fontId="1" fillId="0" borderId="51" xfId="0" applyNumberFormat="1" applyFont="1" applyBorder="1" applyAlignment="1">
      <alignment horizontal="center" vertical="top"/>
    </xf>
    <xf numFmtId="0" fontId="1" fillId="0" borderId="41" xfId="0" applyFont="1" applyFill="1" applyBorder="1" applyAlignment="1">
      <alignment horizontal="center" vertical="top" wrapText="1"/>
    </xf>
    <xf numFmtId="0" fontId="1" fillId="7" borderId="43" xfId="0" applyFont="1" applyFill="1" applyBorder="1" applyAlignment="1">
      <alignment horizontal="center" vertical="top" wrapText="1"/>
    </xf>
    <xf numFmtId="0" fontId="1" fillId="7" borderId="2" xfId="0" applyFont="1" applyFill="1" applyBorder="1" applyAlignment="1">
      <alignment vertical="top" wrapText="1"/>
    </xf>
    <xf numFmtId="0" fontId="1" fillId="7" borderId="40" xfId="0" applyFont="1" applyFill="1" applyBorder="1" applyAlignment="1">
      <alignment horizontal="center" vertical="top" wrapText="1"/>
    </xf>
    <xf numFmtId="0" fontId="1" fillId="0" borderId="69" xfId="0" applyFont="1" applyFill="1" applyBorder="1" applyAlignment="1">
      <alignment horizontal="center" vertical="top" wrapText="1"/>
    </xf>
    <xf numFmtId="0" fontId="1" fillId="0" borderId="8" xfId="0" applyFont="1" applyFill="1" applyBorder="1" applyAlignment="1">
      <alignment horizontal="center" vertical="top" wrapText="1"/>
    </xf>
    <xf numFmtId="0" fontId="1" fillId="7" borderId="79" xfId="0" applyFont="1" applyFill="1" applyBorder="1" applyAlignment="1">
      <alignment horizontal="center" vertical="top" wrapText="1"/>
    </xf>
    <xf numFmtId="0" fontId="1" fillId="7" borderId="2" xfId="0" applyFont="1" applyFill="1" applyBorder="1" applyAlignment="1">
      <alignment horizontal="center" vertical="top" wrapText="1"/>
    </xf>
    <xf numFmtId="0" fontId="1" fillId="0" borderId="73" xfId="0" applyFont="1" applyFill="1" applyBorder="1" applyAlignment="1">
      <alignment horizontal="center" vertical="top" wrapText="1"/>
    </xf>
    <xf numFmtId="165" fontId="3" fillId="5" borderId="60" xfId="0" applyNumberFormat="1" applyFont="1" applyFill="1" applyBorder="1" applyAlignment="1">
      <alignment horizontal="center" vertical="top"/>
    </xf>
    <xf numFmtId="165" fontId="3" fillId="5" borderId="61" xfId="0" applyNumberFormat="1" applyFont="1" applyFill="1" applyBorder="1" applyAlignment="1">
      <alignment horizontal="center" vertical="top"/>
    </xf>
    <xf numFmtId="0" fontId="1" fillId="0" borderId="29" xfId="0" applyFont="1" applyBorder="1" applyAlignment="1">
      <alignment horizontal="center" vertical="top" wrapText="1"/>
    </xf>
    <xf numFmtId="0" fontId="1" fillId="0" borderId="42" xfId="0" applyFont="1" applyBorder="1" applyAlignment="1">
      <alignment horizontal="center" vertical="top" wrapText="1"/>
    </xf>
    <xf numFmtId="0" fontId="1" fillId="0" borderId="53" xfId="0" applyFont="1" applyBorder="1" applyAlignment="1">
      <alignment horizontal="center" vertical="top" wrapText="1"/>
    </xf>
    <xf numFmtId="0" fontId="1" fillId="0" borderId="72" xfId="0" applyFont="1" applyFill="1" applyBorder="1" applyAlignment="1">
      <alignment horizontal="center" vertical="top" wrapText="1"/>
    </xf>
    <xf numFmtId="0" fontId="1" fillId="0" borderId="71" xfId="0" applyFont="1" applyFill="1" applyBorder="1" applyAlignment="1">
      <alignment horizontal="center" vertical="top" wrapText="1"/>
    </xf>
    <xf numFmtId="164" fontId="1" fillId="6" borderId="54" xfId="0" applyNumberFormat="1" applyFont="1" applyFill="1" applyBorder="1" applyAlignment="1">
      <alignment horizontal="center" vertical="top"/>
    </xf>
    <xf numFmtId="0" fontId="1" fillId="0" borderId="43" xfId="0" applyFont="1" applyBorder="1" applyAlignment="1">
      <alignment horizontal="center" vertical="top" wrapText="1"/>
    </xf>
    <xf numFmtId="0" fontId="1" fillId="0" borderId="51" xfId="0" applyFont="1" applyBorder="1" applyAlignment="1">
      <alignment horizontal="center" vertical="top" wrapText="1"/>
    </xf>
    <xf numFmtId="0" fontId="3" fillId="8" borderId="45" xfId="0" applyFont="1" applyFill="1" applyBorder="1" applyAlignment="1">
      <alignment horizontal="right" vertical="top" wrapText="1"/>
    </xf>
    <xf numFmtId="49" fontId="4" fillId="6" borderId="40" xfId="0" applyNumberFormat="1" applyFont="1" applyFill="1" applyBorder="1" applyAlignment="1">
      <alignment horizontal="center" vertical="top"/>
    </xf>
    <xf numFmtId="165" fontId="1" fillId="0" borderId="42" xfId="0" applyNumberFormat="1" applyFont="1" applyBorder="1" applyAlignment="1">
      <alignment horizontal="center" vertical="top" wrapText="1"/>
    </xf>
    <xf numFmtId="165" fontId="1" fillId="0" borderId="4" xfId="0" applyNumberFormat="1" applyFont="1" applyBorder="1" applyAlignment="1">
      <alignment horizontal="center" vertical="top" wrapText="1"/>
    </xf>
    <xf numFmtId="0" fontId="4" fillId="7" borderId="41" xfId="0" applyFont="1" applyFill="1" applyBorder="1" applyAlignment="1">
      <alignment horizontal="center" vertical="top" wrapText="1"/>
    </xf>
    <xf numFmtId="0" fontId="4" fillId="7" borderId="27" xfId="0" applyFont="1" applyFill="1" applyBorder="1" applyAlignment="1">
      <alignment horizontal="center" vertical="top" wrapText="1"/>
    </xf>
    <xf numFmtId="49" fontId="4" fillId="6" borderId="25" xfId="0" applyNumberFormat="1" applyFont="1" applyFill="1" applyBorder="1" applyAlignment="1">
      <alignment horizontal="center" vertical="top"/>
    </xf>
    <xf numFmtId="165" fontId="3" fillId="8" borderId="45" xfId="0" applyNumberFormat="1" applyFont="1" applyFill="1" applyBorder="1" applyAlignment="1">
      <alignment horizontal="center" vertical="top"/>
    </xf>
    <xf numFmtId="165" fontId="3" fillId="8" borderId="15" xfId="0" applyNumberFormat="1" applyFont="1" applyFill="1" applyBorder="1" applyAlignment="1">
      <alignment horizontal="center" vertical="top"/>
    </xf>
    <xf numFmtId="0" fontId="4" fillId="7" borderId="32" xfId="0" applyFont="1" applyFill="1" applyBorder="1" applyAlignment="1">
      <alignment horizontal="left" vertical="top" wrapText="1"/>
    </xf>
    <xf numFmtId="0" fontId="4" fillId="7" borderId="73" xfId="0" applyFont="1" applyFill="1" applyBorder="1" applyAlignment="1">
      <alignment horizontal="center" vertical="top" wrapText="1"/>
    </xf>
    <xf numFmtId="0" fontId="4" fillId="7" borderId="34" xfId="0" applyFont="1" applyFill="1" applyBorder="1" applyAlignment="1">
      <alignment horizontal="center" vertical="top" wrapText="1"/>
    </xf>
    <xf numFmtId="0" fontId="4" fillId="7" borderId="32" xfId="0" applyFont="1" applyFill="1" applyBorder="1" applyAlignment="1">
      <alignment horizontal="center" vertical="top" wrapText="1"/>
    </xf>
    <xf numFmtId="0" fontId="1" fillId="0" borderId="42" xfId="0" applyFont="1" applyBorder="1" applyAlignment="1">
      <alignment horizontal="center" vertical="top"/>
    </xf>
    <xf numFmtId="165" fontId="1" fillId="0" borderId="42" xfId="0" applyNumberFormat="1" applyFont="1" applyBorder="1" applyAlignment="1">
      <alignment horizontal="center" vertical="top"/>
    </xf>
    <xf numFmtId="165" fontId="1" fillId="0" borderId="4" xfId="0" applyNumberFormat="1" applyFont="1" applyBorder="1" applyAlignment="1">
      <alignment horizontal="center" vertical="top"/>
    </xf>
    <xf numFmtId="0" fontId="4" fillId="0" borderId="41" xfId="0" applyFont="1" applyFill="1" applyBorder="1" applyAlignment="1">
      <alignment vertical="top" wrapText="1"/>
    </xf>
    <xf numFmtId="0" fontId="4" fillId="0" borderId="40" xfId="0" applyFont="1" applyFill="1" applyBorder="1" applyAlignment="1">
      <alignment horizontal="center" vertical="top" wrapText="1"/>
    </xf>
    <xf numFmtId="0" fontId="4" fillId="0" borderId="39" xfId="0" applyFont="1" applyFill="1" applyBorder="1" applyAlignment="1">
      <alignment vertical="top" wrapText="1"/>
    </xf>
    <xf numFmtId="0" fontId="4" fillId="0" borderId="36" xfId="0" applyFont="1" applyFill="1" applyBorder="1" applyAlignment="1">
      <alignment horizontal="center" vertical="top" wrapText="1"/>
    </xf>
    <xf numFmtId="165" fontId="1" fillId="0" borderId="42" xfId="0" applyNumberFormat="1" applyFont="1" applyFill="1" applyBorder="1" applyAlignment="1">
      <alignment horizontal="center" vertical="top"/>
    </xf>
    <xf numFmtId="165" fontId="1" fillId="0" borderId="4" xfId="0" applyNumberFormat="1" applyFont="1" applyFill="1" applyBorder="1" applyAlignment="1">
      <alignment horizontal="center" vertical="top"/>
    </xf>
    <xf numFmtId="0" fontId="4" fillId="0" borderId="41" xfId="0" applyFont="1" applyFill="1" applyBorder="1" applyAlignment="1">
      <alignment horizontal="center" vertical="top" wrapText="1"/>
    </xf>
    <xf numFmtId="49" fontId="4" fillId="6" borderId="31" xfId="0" applyNumberFormat="1" applyFont="1" applyFill="1" applyBorder="1" applyAlignment="1">
      <alignment horizontal="center" vertical="top"/>
    </xf>
    <xf numFmtId="0" fontId="1" fillId="0" borderId="56" xfId="0" applyFont="1" applyBorder="1" applyAlignment="1">
      <alignment horizontal="center" vertical="top"/>
    </xf>
    <xf numFmtId="165" fontId="1" fillId="0" borderId="56" xfId="0" applyNumberFormat="1" applyFont="1" applyFill="1" applyBorder="1" applyAlignment="1">
      <alignment horizontal="center" vertical="top"/>
    </xf>
    <xf numFmtId="165" fontId="1" fillId="0" borderId="9" xfId="0" applyNumberFormat="1" applyFont="1" applyFill="1" applyBorder="1" applyAlignment="1">
      <alignment horizontal="center" vertical="top"/>
    </xf>
    <xf numFmtId="165" fontId="1" fillId="0" borderId="9" xfId="0" applyNumberFormat="1" applyFont="1" applyBorder="1" applyAlignment="1">
      <alignment horizontal="center" vertical="top"/>
    </xf>
    <xf numFmtId="0" fontId="4" fillId="0" borderId="73" xfId="0" applyFont="1" applyFill="1" applyBorder="1" applyAlignment="1">
      <alignment horizontal="center" vertical="top" wrapText="1"/>
    </xf>
    <xf numFmtId="0" fontId="4" fillId="0" borderId="34" xfId="0" applyFont="1" applyFill="1" applyBorder="1" applyAlignment="1">
      <alignment horizontal="center" vertical="top" wrapText="1"/>
    </xf>
    <xf numFmtId="165" fontId="1" fillId="0" borderId="44" xfId="0" applyNumberFormat="1" applyFont="1" applyFill="1" applyBorder="1" applyAlignment="1">
      <alignment horizontal="center" vertical="top"/>
    </xf>
    <xf numFmtId="165" fontId="1" fillId="0" borderId="10" xfId="0" applyNumberFormat="1" applyFont="1" applyFill="1" applyBorder="1" applyAlignment="1">
      <alignment horizontal="center" vertical="top"/>
    </xf>
    <xf numFmtId="0" fontId="4" fillId="0" borderId="0" xfId="0" applyFont="1" applyFill="1" applyBorder="1" applyAlignment="1">
      <alignment horizontal="center" vertical="top" wrapText="1"/>
    </xf>
    <xf numFmtId="0" fontId="4" fillId="0" borderId="31"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25" xfId="0" applyFont="1" applyFill="1" applyBorder="1" applyAlignment="1">
      <alignment horizontal="center" vertical="top" wrapText="1"/>
    </xf>
    <xf numFmtId="0" fontId="3" fillId="7" borderId="40" xfId="0" applyFont="1" applyFill="1" applyBorder="1" applyAlignment="1">
      <alignment vertical="top" wrapText="1"/>
    </xf>
    <xf numFmtId="0" fontId="1" fillId="0" borderId="10" xfId="0" applyFont="1" applyBorder="1" applyAlignment="1">
      <alignment horizontal="center" vertical="top"/>
    </xf>
    <xf numFmtId="0" fontId="1" fillId="0" borderId="31" xfId="0" applyFont="1" applyBorder="1" applyAlignment="1">
      <alignment horizontal="center" vertical="top"/>
    </xf>
    <xf numFmtId="49" fontId="4" fillId="6" borderId="9" xfId="0" applyNumberFormat="1" applyFont="1" applyFill="1" applyBorder="1" applyAlignment="1">
      <alignment horizontal="center" vertical="top"/>
    </xf>
    <xf numFmtId="0" fontId="1" fillId="7" borderId="55" xfId="0" applyFont="1" applyFill="1" applyBorder="1" applyAlignment="1">
      <alignment vertical="top" wrapText="1"/>
    </xf>
    <xf numFmtId="165" fontId="1" fillId="0" borderId="34" xfId="0" applyNumberFormat="1" applyFont="1" applyBorder="1" applyAlignment="1">
      <alignment horizontal="center" vertical="top"/>
    </xf>
    <xf numFmtId="0" fontId="4" fillId="7" borderId="32" xfId="0" applyFont="1" applyFill="1" applyBorder="1" applyAlignment="1">
      <alignment vertical="top" wrapText="1"/>
    </xf>
    <xf numFmtId="49" fontId="4" fillId="6" borderId="54" xfId="0" applyNumberFormat="1" applyFont="1" applyFill="1" applyBorder="1" applyAlignment="1">
      <alignment horizontal="center" vertical="top"/>
    </xf>
    <xf numFmtId="165" fontId="4" fillId="7" borderId="56" xfId="0" applyNumberFormat="1" applyFont="1" applyFill="1" applyBorder="1" applyAlignment="1">
      <alignment horizontal="center" vertical="top" wrapText="1"/>
    </xf>
    <xf numFmtId="165" fontId="4" fillId="7" borderId="9" xfId="0" applyNumberFormat="1" applyFont="1" applyFill="1" applyBorder="1" applyAlignment="1">
      <alignment horizontal="center" vertical="top" wrapText="1"/>
    </xf>
    <xf numFmtId="165" fontId="4" fillId="7" borderId="59" xfId="0" applyNumberFormat="1" applyFont="1" applyFill="1" applyBorder="1" applyAlignment="1">
      <alignment horizontal="center" vertical="top" wrapText="1"/>
    </xf>
    <xf numFmtId="0" fontId="4" fillId="7" borderId="32" xfId="0" applyFont="1" applyFill="1" applyBorder="1" applyAlignment="1">
      <alignment horizontal="left" vertical="top" wrapText="1"/>
    </xf>
    <xf numFmtId="164" fontId="3" fillId="8" borderId="36" xfId="0" applyNumberFormat="1" applyFont="1" applyFill="1" applyBorder="1" applyAlignment="1">
      <alignment horizontal="center" vertical="top"/>
    </xf>
    <xf numFmtId="0" fontId="4" fillId="7" borderId="1" xfId="0" applyFont="1" applyFill="1" applyBorder="1" applyAlignment="1">
      <alignment horizontal="center" vertical="top" wrapText="1"/>
    </xf>
    <xf numFmtId="0" fontId="4" fillId="7" borderId="25" xfId="0" applyFont="1" applyFill="1" applyBorder="1" applyAlignment="1">
      <alignment horizontal="center" vertical="top" wrapText="1"/>
    </xf>
    <xf numFmtId="0" fontId="1" fillId="0" borderId="4" xfId="0" applyFont="1" applyBorder="1" applyAlignment="1">
      <alignment horizontal="center" vertical="top"/>
    </xf>
    <xf numFmtId="0" fontId="1" fillId="0" borderId="40" xfId="0" applyFont="1" applyBorder="1" applyAlignment="1">
      <alignment horizontal="center" vertical="top"/>
    </xf>
    <xf numFmtId="165" fontId="1" fillId="0" borderId="56" xfId="0" applyNumberFormat="1" applyFont="1" applyBorder="1" applyAlignment="1">
      <alignment horizontal="center" vertical="top"/>
    </xf>
    <xf numFmtId="0" fontId="3" fillId="8" borderId="56" xfId="0" applyFont="1" applyFill="1" applyBorder="1" applyAlignment="1">
      <alignment horizontal="right" vertical="top" wrapText="1"/>
    </xf>
    <xf numFmtId="164" fontId="3" fillId="8" borderId="9" xfId="0" applyNumberFormat="1" applyFont="1" applyFill="1" applyBorder="1" applyAlignment="1">
      <alignment horizontal="center" vertical="top"/>
    </xf>
    <xf numFmtId="0" fontId="4" fillId="0" borderId="71" xfId="0" applyFont="1" applyFill="1" applyBorder="1" applyAlignment="1">
      <alignment horizontal="center" vertical="top" wrapText="1"/>
    </xf>
    <xf numFmtId="165" fontId="3" fillId="5" borderId="15" xfId="0" applyNumberFormat="1" applyFont="1" applyFill="1" applyBorder="1" applyAlignment="1">
      <alignment horizontal="center" vertical="top" wrapText="1"/>
    </xf>
    <xf numFmtId="165" fontId="3" fillId="5" borderId="36" xfId="0" applyNumberFormat="1" applyFont="1" applyFill="1" applyBorder="1" applyAlignment="1">
      <alignment horizontal="center" vertical="top" wrapText="1"/>
    </xf>
    <xf numFmtId="165" fontId="1" fillId="7" borderId="42" xfId="0" applyNumberFormat="1" applyFont="1" applyFill="1" applyBorder="1" applyAlignment="1">
      <alignment horizontal="center" vertical="top" wrapText="1"/>
    </xf>
    <xf numFmtId="165" fontId="1" fillId="7" borderId="4" xfId="0" applyNumberFormat="1" applyFont="1" applyFill="1" applyBorder="1" applyAlignment="1">
      <alignment horizontal="center" vertical="top" wrapText="1"/>
    </xf>
    <xf numFmtId="165" fontId="1" fillId="7" borderId="56" xfId="0" applyNumberFormat="1" applyFont="1" applyFill="1" applyBorder="1" applyAlignment="1">
      <alignment horizontal="center" vertical="top" wrapText="1"/>
    </xf>
    <xf numFmtId="165" fontId="1" fillId="7" borderId="9" xfId="0" applyNumberFormat="1" applyFont="1" applyFill="1" applyBorder="1" applyAlignment="1">
      <alignment horizontal="center" vertical="top" wrapText="1"/>
    </xf>
    <xf numFmtId="165" fontId="3" fillId="0" borderId="45" xfId="0" applyNumberFormat="1" applyFont="1" applyFill="1" applyBorder="1" applyAlignment="1">
      <alignment horizontal="center" vertical="top" wrapText="1"/>
    </xf>
    <xf numFmtId="0" fontId="3" fillId="8" borderId="39" xfId="0" applyFont="1" applyFill="1" applyBorder="1" applyAlignment="1">
      <alignment horizontal="right" vertical="top" wrapText="1"/>
    </xf>
    <xf numFmtId="167" fontId="1" fillId="13" borderId="81" xfId="2" applyNumberFormat="1" applyFont="1" applyFill="1" applyBorder="1" applyAlignment="1">
      <alignment vertical="top" wrapText="1"/>
    </xf>
    <xf numFmtId="166" fontId="1" fillId="13" borderId="82" xfId="2" applyFont="1" applyFill="1" applyBorder="1" applyAlignment="1">
      <alignment horizontal="center" vertical="top" wrapText="1"/>
    </xf>
    <xf numFmtId="166" fontId="1" fillId="13" borderId="83" xfId="2" applyFont="1" applyFill="1" applyBorder="1" applyAlignment="1">
      <alignment horizontal="center" vertical="top" wrapText="1"/>
    </xf>
    <xf numFmtId="165" fontId="1" fillId="7" borderId="56" xfId="0" applyNumberFormat="1" applyFont="1" applyFill="1" applyBorder="1" applyAlignment="1">
      <alignment horizontal="center" vertical="top"/>
    </xf>
    <xf numFmtId="165" fontId="1" fillId="7" borderId="9" xfId="0" applyNumberFormat="1" applyFont="1" applyFill="1" applyBorder="1" applyAlignment="1">
      <alignment horizontal="center" vertical="top"/>
    </xf>
    <xf numFmtId="165" fontId="1" fillId="0" borderId="44" xfId="0" applyNumberFormat="1" applyFont="1" applyFill="1" applyBorder="1" applyAlignment="1">
      <alignment horizontal="center" vertical="center" textRotation="90" wrapText="1"/>
    </xf>
    <xf numFmtId="0" fontId="1" fillId="7" borderId="73" xfId="0" applyFont="1" applyFill="1" applyBorder="1" applyAlignment="1">
      <alignment horizontal="center" vertical="top"/>
    </xf>
    <xf numFmtId="0" fontId="14" fillId="7" borderId="0" xfId="0" applyFont="1" applyFill="1" applyBorder="1" applyAlignment="1">
      <alignment vertical="top" wrapText="1"/>
    </xf>
    <xf numFmtId="165" fontId="3" fillId="0" borderId="23" xfId="0" applyNumberFormat="1" applyFont="1" applyFill="1" applyBorder="1" applyAlignment="1">
      <alignment horizontal="center" vertical="top" wrapText="1"/>
    </xf>
    <xf numFmtId="49" fontId="5" fillId="10" borderId="27" xfId="0" applyNumberFormat="1" applyFont="1" applyFill="1" applyBorder="1" applyAlignment="1">
      <alignment horizontal="center" vertical="top" wrapText="1"/>
    </xf>
    <xf numFmtId="49" fontId="5" fillId="5" borderId="77" xfId="0" applyNumberFormat="1" applyFont="1" applyFill="1" applyBorder="1" applyAlignment="1">
      <alignment horizontal="center" vertical="top"/>
    </xf>
    <xf numFmtId="165" fontId="1" fillId="0" borderId="42" xfId="0" applyNumberFormat="1" applyFont="1" applyFill="1" applyBorder="1" applyAlignment="1">
      <alignment horizontal="center" vertical="center" textRotation="90" wrapText="1"/>
    </xf>
    <xf numFmtId="49" fontId="5" fillId="10" borderId="37" xfId="0" applyNumberFormat="1" applyFont="1" applyFill="1" applyBorder="1" applyAlignment="1">
      <alignment horizontal="center" vertical="top" wrapText="1"/>
    </xf>
    <xf numFmtId="49" fontId="5" fillId="5" borderId="80" xfId="0" applyNumberFormat="1" applyFont="1" applyFill="1" applyBorder="1" applyAlignment="1">
      <alignment horizontal="center" vertical="top"/>
    </xf>
    <xf numFmtId="165" fontId="3" fillId="8" borderId="45" xfId="0" applyNumberFormat="1" applyFont="1" applyFill="1" applyBorder="1" applyAlignment="1">
      <alignment horizontal="center" vertical="top" wrapText="1"/>
    </xf>
    <xf numFmtId="165" fontId="5" fillId="7" borderId="29" xfId="0" applyNumberFormat="1" applyFont="1" applyFill="1" applyBorder="1" applyAlignment="1">
      <alignment horizontal="center" vertical="top" wrapText="1"/>
    </xf>
    <xf numFmtId="165" fontId="1" fillId="7" borderId="42" xfId="0" applyNumberFormat="1" applyFont="1" applyFill="1" applyBorder="1" applyAlignment="1">
      <alignment horizontal="center" vertical="top"/>
    </xf>
    <xf numFmtId="165" fontId="1" fillId="7" borderId="4" xfId="0" applyNumberFormat="1" applyFont="1" applyFill="1" applyBorder="1" applyAlignment="1">
      <alignment horizontal="center" vertical="top"/>
    </xf>
    <xf numFmtId="0" fontId="14" fillId="0" borderId="5" xfId="0" applyFont="1" applyBorder="1" applyAlignment="1">
      <alignment horizontal="center" vertical="top" wrapText="1"/>
    </xf>
    <xf numFmtId="0" fontId="1" fillId="7" borderId="0" xfId="0" applyFont="1" applyFill="1" applyBorder="1" applyAlignment="1">
      <alignment horizontal="center" vertical="top"/>
    </xf>
    <xf numFmtId="0" fontId="14" fillId="0" borderId="30" xfId="0" applyFont="1" applyBorder="1" applyAlignment="1">
      <alignment horizontal="center" vertical="top" wrapText="1"/>
    </xf>
    <xf numFmtId="0" fontId="14" fillId="0" borderId="11" xfId="0" applyFont="1" applyBorder="1" applyAlignment="1">
      <alignment horizontal="center" vertical="top" wrapText="1"/>
    </xf>
    <xf numFmtId="165" fontId="5" fillId="8" borderId="45" xfId="0" applyNumberFormat="1" applyFont="1" applyFill="1" applyBorder="1" applyAlignment="1">
      <alignment horizontal="center" vertical="top" wrapText="1"/>
    </xf>
    <xf numFmtId="165" fontId="5" fillId="8" borderId="15" xfId="0" applyNumberFormat="1" applyFont="1" applyFill="1" applyBorder="1" applyAlignment="1">
      <alignment horizontal="center" vertical="top" wrapText="1"/>
    </xf>
    <xf numFmtId="0" fontId="14" fillId="7" borderId="23" xfId="0" applyFont="1" applyFill="1" applyBorder="1" applyAlignment="1">
      <alignment vertical="top" wrapText="1"/>
    </xf>
    <xf numFmtId="0" fontId="14" fillId="0" borderId="16" xfId="0" applyFont="1" applyBorder="1" applyAlignment="1">
      <alignment horizontal="center" vertical="top" wrapText="1"/>
    </xf>
    <xf numFmtId="0" fontId="14" fillId="0" borderId="25" xfId="0" applyFont="1" applyBorder="1" applyAlignment="1">
      <alignment horizontal="center" vertical="top" wrapText="1"/>
    </xf>
    <xf numFmtId="0" fontId="14" fillId="0" borderId="37" xfId="0" applyFont="1" applyBorder="1" applyAlignment="1">
      <alignment horizontal="center" vertical="top" wrapText="1"/>
    </xf>
    <xf numFmtId="0" fontId="14" fillId="0" borderId="17" xfId="0" applyFont="1" applyBorder="1" applyAlignment="1">
      <alignment horizontal="center" vertical="top" wrapText="1"/>
    </xf>
    <xf numFmtId="0" fontId="1" fillId="7" borderId="42" xfId="0" applyFont="1" applyFill="1" applyBorder="1" applyAlignment="1">
      <alignment horizontal="center" vertical="top"/>
    </xf>
    <xf numFmtId="165" fontId="1" fillId="13" borderId="42" xfId="2" applyNumberFormat="1" applyFont="1" applyFill="1" applyBorder="1" applyAlignment="1">
      <alignment vertical="top"/>
    </xf>
    <xf numFmtId="0" fontId="1" fillId="13" borderId="88" xfId="2" applyNumberFormat="1" applyFont="1" applyFill="1" applyBorder="1" applyAlignment="1">
      <alignment horizontal="center" vertical="top"/>
    </xf>
    <xf numFmtId="0" fontId="1" fillId="13" borderId="41" xfId="2" applyNumberFormat="1" applyFont="1" applyFill="1" applyBorder="1" applyAlignment="1">
      <alignment horizontal="center" vertical="top"/>
    </xf>
    <xf numFmtId="165" fontId="1" fillId="13" borderId="44" xfId="2" applyNumberFormat="1" applyFont="1" applyFill="1" applyBorder="1" applyAlignment="1">
      <alignment vertical="top" wrapText="1"/>
    </xf>
    <xf numFmtId="0" fontId="1" fillId="13" borderId="86" xfId="2" applyNumberFormat="1" applyFont="1" applyFill="1" applyBorder="1" applyAlignment="1">
      <alignment horizontal="center" vertical="top"/>
    </xf>
    <xf numFmtId="0" fontId="1" fillId="13" borderId="0" xfId="2" applyNumberFormat="1" applyFont="1" applyFill="1" applyBorder="1" applyAlignment="1">
      <alignment horizontal="center" vertical="top"/>
    </xf>
    <xf numFmtId="165" fontId="1" fillId="13" borderId="23" xfId="2" applyNumberFormat="1" applyFont="1" applyFill="1" applyBorder="1" applyAlignment="1">
      <alignment vertical="top"/>
    </xf>
    <xf numFmtId="0" fontId="1" fillId="13" borderId="87" xfId="2" applyNumberFormat="1" applyFont="1" applyFill="1" applyBorder="1" applyAlignment="1">
      <alignment horizontal="center" vertical="top"/>
    </xf>
    <xf numFmtId="0" fontId="1" fillId="13" borderId="1" xfId="2" applyNumberFormat="1" applyFont="1" applyFill="1" applyBorder="1" applyAlignment="1">
      <alignment horizontal="center" vertical="top"/>
    </xf>
    <xf numFmtId="165" fontId="1" fillId="0" borderId="42" xfId="0" applyNumberFormat="1" applyFont="1" applyFill="1" applyBorder="1" applyAlignment="1">
      <alignment horizontal="center" vertical="top" wrapText="1"/>
    </xf>
    <xf numFmtId="165" fontId="1" fillId="0" borderId="4" xfId="0" applyNumberFormat="1" applyFont="1" applyFill="1" applyBorder="1" applyAlignment="1">
      <alignment horizontal="center" vertical="top" wrapText="1"/>
    </xf>
    <xf numFmtId="164" fontId="1" fillId="14" borderId="95" xfId="2" applyNumberFormat="1" applyFont="1" applyFill="1" applyBorder="1" applyAlignment="1">
      <alignment horizontal="center" vertical="top"/>
    </xf>
    <xf numFmtId="164" fontId="1" fillId="14" borderId="96" xfId="2" applyNumberFormat="1" applyFont="1" applyFill="1" applyBorder="1" applyAlignment="1">
      <alignment horizontal="center" vertical="top"/>
    </xf>
    <xf numFmtId="164" fontId="1" fillId="15" borderId="0" xfId="2" applyNumberFormat="1" applyFont="1" applyFill="1" applyBorder="1" applyAlignment="1">
      <alignment horizontal="center" vertical="top"/>
    </xf>
    <xf numFmtId="164" fontId="1" fillId="15" borderId="97" xfId="2" applyNumberFormat="1" applyFont="1" applyFill="1" applyBorder="1" applyAlignment="1">
      <alignment horizontal="center" vertical="top"/>
    </xf>
    <xf numFmtId="164" fontId="3" fillId="10" borderId="60" xfId="0" applyNumberFormat="1" applyFont="1" applyFill="1" applyBorder="1" applyAlignment="1">
      <alignment horizontal="center" vertical="top"/>
    </xf>
    <xf numFmtId="164" fontId="3" fillId="11" borderId="60" xfId="0" applyNumberFormat="1" applyFont="1" applyFill="1" applyBorder="1" applyAlignment="1">
      <alignment horizontal="center" vertical="top"/>
    </xf>
    <xf numFmtId="164" fontId="25" fillId="11" borderId="43" xfId="0" applyNumberFormat="1" applyFont="1" applyFill="1" applyBorder="1" applyAlignment="1">
      <alignment horizontal="center" vertical="top" wrapText="1"/>
    </xf>
    <xf numFmtId="164" fontId="25" fillId="11" borderId="51" xfId="0" applyNumberFormat="1" applyFont="1" applyFill="1" applyBorder="1" applyAlignment="1">
      <alignment horizontal="center" vertical="top" wrapText="1"/>
    </xf>
    <xf numFmtId="164" fontId="25" fillId="11" borderId="52" xfId="0" applyNumberFormat="1" applyFont="1" applyFill="1" applyBorder="1" applyAlignment="1">
      <alignment horizontal="center" vertical="top" wrapText="1"/>
    </xf>
    <xf numFmtId="164" fontId="1" fillId="0" borderId="13" xfId="0" applyNumberFormat="1" applyFont="1" applyBorder="1" applyAlignment="1">
      <alignment horizontal="center" vertical="top" wrapText="1"/>
    </xf>
    <xf numFmtId="164" fontId="1" fillId="7" borderId="13" xfId="0" applyNumberFormat="1" applyFont="1" applyFill="1" applyBorder="1" applyAlignment="1">
      <alignment horizontal="center" vertical="top" wrapText="1"/>
    </xf>
    <xf numFmtId="164" fontId="3" fillId="11" borderId="9" xfId="0" applyNumberFormat="1" applyFont="1" applyFill="1" applyBorder="1" applyAlignment="1">
      <alignment horizontal="center" vertical="top" wrapText="1"/>
    </xf>
    <xf numFmtId="164" fontId="3" fillId="11" borderId="13" xfId="0" applyNumberFormat="1" applyFont="1" applyFill="1" applyBorder="1" applyAlignment="1">
      <alignment horizontal="center" vertical="top" wrapText="1"/>
    </xf>
    <xf numFmtId="164" fontId="7" fillId="0" borderId="9" xfId="0" applyNumberFormat="1" applyFont="1" applyBorder="1" applyAlignment="1">
      <alignment horizontal="center" vertical="top" wrapText="1"/>
    </xf>
    <xf numFmtId="164" fontId="7" fillId="0" borderId="13" xfId="0" applyNumberFormat="1" applyFont="1" applyBorder="1" applyAlignment="1">
      <alignment horizontal="center" vertical="top" wrapText="1"/>
    </xf>
    <xf numFmtId="165" fontId="1" fillId="7" borderId="0" xfId="0" applyNumberFormat="1" applyFont="1" applyFill="1" applyBorder="1" applyAlignment="1">
      <alignment horizontal="center" vertical="top" wrapText="1"/>
    </xf>
    <xf numFmtId="164" fontId="3" fillId="8" borderId="19" xfId="0" applyNumberFormat="1" applyFont="1" applyFill="1" applyBorder="1" applyAlignment="1">
      <alignment horizontal="center" vertical="top" wrapText="1"/>
    </xf>
    <xf numFmtId="164" fontId="4" fillId="0" borderId="0" xfId="0" applyNumberFormat="1" applyFont="1" applyAlignment="1">
      <alignment vertical="top"/>
    </xf>
    <xf numFmtId="164" fontId="4" fillId="0" borderId="0" xfId="0" applyNumberFormat="1" applyFont="1" applyAlignment="1">
      <alignment horizontal="center" vertical="top"/>
    </xf>
    <xf numFmtId="165" fontId="1" fillId="6" borderId="0" xfId="0" applyNumberFormat="1" applyFont="1" applyFill="1" applyBorder="1" applyAlignment="1">
      <alignment horizontal="center" vertical="top" wrapText="1"/>
    </xf>
    <xf numFmtId="0" fontId="29" fillId="0" borderId="0" xfId="0" applyNumberFormat="1" applyFont="1" applyFill="1" applyAlignment="1" applyProtection="1">
      <alignment wrapText="1" readingOrder="1"/>
    </xf>
    <xf numFmtId="0" fontId="27" fillId="0" borderId="105" xfId="0" applyNumberFormat="1" applyFont="1" applyFill="1" applyBorder="1" applyAlignment="1" applyProtection="1">
      <alignment horizontal="center" wrapText="1" readingOrder="1"/>
    </xf>
    <xf numFmtId="0" fontId="27" fillId="16" borderId="98" xfId="0" applyNumberFormat="1" applyFont="1" applyFill="1" applyBorder="1" applyAlignment="1" applyProtection="1">
      <alignment vertical="top" wrapText="1" readingOrder="1"/>
      <protection locked="0"/>
    </xf>
    <xf numFmtId="0" fontId="27" fillId="16" borderId="99" xfId="0" applyNumberFormat="1" applyFont="1" applyFill="1" applyBorder="1" applyAlignment="1" applyProtection="1">
      <alignment vertical="top" wrapText="1" readingOrder="1"/>
      <protection locked="0"/>
    </xf>
    <xf numFmtId="0" fontId="27" fillId="16" borderId="99" xfId="0" applyNumberFormat="1" applyFont="1" applyFill="1" applyBorder="1" applyAlignment="1" applyProtection="1">
      <alignment horizontal="left" vertical="top" wrapText="1" readingOrder="1"/>
      <protection locked="0"/>
    </xf>
    <xf numFmtId="168" fontId="28" fillId="16" borderId="99" xfId="0" applyNumberFormat="1" applyFont="1" applyFill="1" applyBorder="1" applyAlignment="1" applyProtection="1">
      <alignment horizontal="right" vertical="top" wrapText="1" readingOrder="1"/>
    </xf>
    <xf numFmtId="168" fontId="27" fillId="16" borderId="99" xfId="0" applyNumberFormat="1" applyFont="1" applyFill="1" applyBorder="1" applyAlignment="1" applyProtection="1">
      <alignment horizontal="right" vertical="top" wrapText="1" readingOrder="1"/>
    </xf>
    <xf numFmtId="0" fontId="27" fillId="16" borderId="99" xfId="0" applyNumberFormat="1" applyFont="1" applyFill="1" applyBorder="1" applyAlignment="1" applyProtection="1">
      <alignment horizontal="center" vertical="top" wrapText="1" readingOrder="1"/>
      <protection locked="0"/>
    </xf>
    <xf numFmtId="0" fontId="27" fillId="16" borderId="99" xfId="0" applyNumberFormat="1" applyFont="1" applyFill="1" applyBorder="1" applyAlignment="1" applyProtection="1">
      <alignment horizontal="right" vertical="top" wrapText="1" readingOrder="1"/>
      <protection locked="0"/>
    </xf>
    <xf numFmtId="0" fontId="27" fillId="16" borderId="100" xfId="0" applyNumberFormat="1" applyFont="1" applyFill="1" applyBorder="1" applyAlignment="1" applyProtection="1">
      <alignment horizontal="left" vertical="top" wrapText="1" readingOrder="1"/>
      <protection locked="0"/>
    </xf>
    <xf numFmtId="0" fontId="27" fillId="17" borderId="98" xfId="0" applyNumberFormat="1" applyFont="1" applyFill="1" applyBorder="1" applyAlignment="1" applyProtection="1">
      <alignment vertical="top" wrapText="1" readingOrder="1"/>
      <protection locked="0"/>
    </xf>
    <xf numFmtId="0" fontId="27" fillId="17" borderId="99" xfId="0" applyNumberFormat="1" applyFont="1" applyFill="1" applyBorder="1" applyAlignment="1" applyProtection="1">
      <alignment vertical="top" wrapText="1" readingOrder="1"/>
      <protection locked="0"/>
    </xf>
    <xf numFmtId="0" fontId="27" fillId="17" borderId="99" xfId="0" applyNumberFormat="1" applyFont="1" applyFill="1" applyBorder="1" applyAlignment="1" applyProtection="1">
      <alignment horizontal="left" vertical="top" wrapText="1" readingOrder="1"/>
      <protection locked="0"/>
    </xf>
    <xf numFmtId="168" fontId="28" fillId="17" borderId="99" xfId="0" applyNumberFormat="1" applyFont="1" applyFill="1" applyBorder="1" applyAlignment="1" applyProtection="1">
      <alignment horizontal="right" vertical="top" wrapText="1" readingOrder="1"/>
    </xf>
    <xf numFmtId="168" fontId="27" fillId="17" borderId="99" xfId="0" applyNumberFormat="1" applyFont="1" applyFill="1" applyBorder="1" applyAlignment="1" applyProtection="1">
      <alignment horizontal="right" vertical="top" wrapText="1" readingOrder="1"/>
    </xf>
    <xf numFmtId="0" fontId="27" fillId="17" borderId="99" xfId="0" applyNumberFormat="1" applyFont="1" applyFill="1" applyBorder="1" applyAlignment="1" applyProtection="1">
      <alignment horizontal="center" vertical="top" wrapText="1" readingOrder="1"/>
      <protection locked="0"/>
    </xf>
    <xf numFmtId="0" fontId="27" fillId="17" borderId="99" xfId="0" applyNumberFormat="1" applyFont="1" applyFill="1" applyBorder="1" applyAlignment="1" applyProtection="1">
      <alignment horizontal="right" vertical="top" wrapText="1" readingOrder="1"/>
      <protection locked="0"/>
    </xf>
    <xf numFmtId="0" fontId="27" fillId="17" borderId="100" xfId="0" applyNumberFormat="1" applyFont="1" applyFill="1" applyBorder="1" applyAlignment="1" applyProtection="1">
      <alignment horizontal="left" vertical="top" wrapText="1" readingOrder="1"/>
      <protection locked="0"/>
    </xf>
    <xf numFmtId="0" fontId="29" fillId="0" borderId="101" xfId="0" applyNumberFormat="1" applyFont="1" applyFill="1" applyBorder="1" applyAlignment="1" applyProtection="1">
      <alignment vertical="top" wrapText="1" readingOrder="1"/>
      <protection locked="0"/>
    </xf>
    <xf numFmtId="0" fontId="29" fillId="0" borderId="102" xfId="0" applyNumberFormat="1" applyFont="1" applyFill="1" applyBorder="1" applyAlignment="1" applyProtection="1">
      <alignment vertical="top" wrapText="1" readingOrder="1"/>
      <protection locked="0"/>
    </xf>
    <xf numFmtId="0" fontId="29" fillId="0" borderId="102" xfId="0" applyNumberFormat="1" applyFont="1" applyFill="1" applyBorder="1" applyAlignment="1" applyProtection="1">
      <alignment horizontal="left" vertical="top" wrapText="1" readingOrder="1"/>
      <protection locked="0"/>
    </xf>
    <xf numFmtId="168" fontId="30" fillId="0" borderId="102" xfId="0" applyNumberFormat="1" applyFont="1" applyFill="1" applyBorder="1" applyAlignment="1" applyProtection="1">
      <alignment horizontal="right" vertical="top" wrapText="1" readingOrder="1"/>
      <protection locked="0"/>
    </xf>
    <xf numFmtId="168" fontId="29" fillId="0" borderId="102" xfId="0" applyNumberFormat="1" applyFont="1" applyFill="1" applyBorder="1" applyAlignment="1" applyProtection="1">
      <alignment horizontal="right" vertical="top" wrapText="1" readingOrder="1"/>
      <protection locked="0"/>
    </xf>
    <xf numFmtId="0" fontId="29" fillId="0" borderId="102" xfId="0" applyNumberFormat="1" applyFont="1" applyFill="1" applyBorder="1" applyAlignment="1" applyProtection="1">
      <alignment horizontal="center" vertical="top" wrapText="1" readingOrder="1"/>
      <protection locked="0"/>
    </xf>
    <xf numFmtId="0" fontId="29" fillId="0" borderId="102" xfId="0" applyNumberFormat="1" applyFont="1" applyFill="1" applyBorder="1" applyAlignment="1" applyProtection="1">
      <alignment horizontal="right" vertical="top" wrapText="1" readingOrder="1"/>
      <protection locked="0"/>
    </xf>
    <xf numFmtId="0" fontId="29" fillId="0" borderId="103" xfId="0" applyNumberFormat="1" applyFont="1" applyFill="1" applyBorder="1" applyAlignment="1" applyProtection="1">
      <alignment horizontal="left" vertical="top" wrapText="1" readingOrder="1"/>
      <protection locked="0"/>
    </xf>
    <xf numFmtId="0" fontId="27" fillId="18" borderId="98" xfId="0" applyNumberFormat="1" applyFont="1" applyFill="1" applyBorder="1" applyAlignment="1" applyProtection="1">
      <alignment vertical="top" wrapText="1" readingOrder="1"/>
      <protection locked="0"/>
    </xf>
    <xf numFmtId="0" fontId="27" fillId="18" borderId="99" xfId="0" applyNumberFormat="1" applyFont="1" applyFill="1" applyBorder="1" applyAlignment="1" applyProtection="1">
      <alignment vertical="top" wrapText="1" readingOrder="1"/>
      <protection locked="0"/>
    </xf>
    <xf numFmtId="0" fontId="27" fillId="18" borderId="99" xfId="0" applyNumberFormat="1" applyFont="1" applyFill="1" applyBorder="1" applyAlignment="1" applyProtection="1">
      <alignment horizontal="left" vertical="top" wrapText="1" readingOrder="1"/>
      <protection locked="0"/>
    </xf>
    <xf numFmtId="168" fontId="28" fillId="18" borderId="99" xfId="0" applyNumberFormat="1" applyFont="1" applyFill="1" applyBorder="1" applyAlignment="1" applyProtection="1">
      <alignment horizontal="right" vertical="top" wrapText="1" readingOrder="1"/>
    </xf>
    <xf numFmtId="168" fontId="27" fillId="18" borderId="99" xfId="0" applyNumberFormat="1" applyFont="1" applyFill="1" applyBorder="1" applyAlignment="1" applyProtection="1">
      <alignment horizontal="right" vertical="top" wrapText="1" readingOrder="1"/>
    </xf>
    <xf numFmtId="0" fontId="27" fillId="18" borderId="99" xfId="0" applyNumberFormat="1" applyFont="1" applyFill="1" applyBorder="1" applyAlignment="1" applyProtection="1">
      <alignment horizontal="center" vertical="top" wrapText="1" readingOrder="1"/>
      <protection locked="0"/>
    </xf>
    <xf numFmtId="0" fontId="27" fillId="18" borderId="99" xfId="0" applyNumberFormat="1" applyFont="1" applyFill="1" applyBorder="1" applyAlignment="1" applyProtection="1">
      <alignment horizontal="right" vertical="top" wrapText="1" readingOrder="1"/>
      <protection locked="0"/>
    </xf>
    <xf numFmtId="0" fontId="27" fillId="18" borderId="100" xfId="0" applyNumberFormat="1" applyFont="1" applyFill="1" applyBorder="1" applyAlignment="1" applyProtection="1">
      <alignment horizontal="left" vertical="top" wrapText="1" readingOrder="1"/>
      <protection locked="0"/>
    </xf>
    <xf numFmtId="0" fontId="29" fillId="0" borderId="98" xfId="0" applyNumberFormat="1" applyFont="1" applyFill="1" applyBorder="1" applyAlignment="1" applyProtection="1">
      <alignment vertical="top" wrapText="1" readingOrder="1"/>
      <protection locked="0"/>
    </xf>
    <xf numFmtId="0" fontId="29" fillId="0" borderId="99" xfId="0" applyNumberFormat="1" applyFont="1" applyFill="1" applyBorder="1" applyAlignment="1" applyProtection="1">
      <alignment vertical="top" wrapText="1" readingOrder="1"/>
      <protection locked="0"/>
    </xf>
    <xf numFmtId="0" fontId="29" fillId="0" borderId="99" xfId="0" applyNumberFormat="1" applyFont="1" applyFill="1" applyBorder="1" applyAlignment="1" applyProtection="1">
      <alignment horizontal="left" vertical="top" wrapText="1" readingOrder="1"/>
      <protection locked="0"/>
    </xf>
    <xf numFmtId="168" fontId="30" fillId="0" borderId="99" xfId="0" applyNumberFormat="1" applyFont="1" applyFill="1" applyBorder="1" applyAlignment="1" applyProtection="1">
      <alignment horizontal="right" vertical="top" wrapText="1" readingOrder="1"/>
    </xf>
    <xf numFmtId="168" fontId="29" fillId="0" borderId="99" xfId="0" applyNumberFormat="1" applyFont="1" applyFill="1" applyBorder="1" applyAlignment="1" applyProtection="1">
      <alignment horizontal="right" vertical="top" wrapText="1" readingOrder="1"/>
    </xf>
    <xf numFmtId="0" fontId="29" fillId="0" borderId="99" xfId="0" applyNumberFormat="1" applyFont="1" applyFill="1" applyBorder="1" applyAlignment="1" applyProtection="1">
      <alignment horizontal="center" vertical="top" wrapText="1" readingOrder="1"/>
      <protection locked="0"/>
    </xf>
    <xf numFmtId="0" fontId="29" fillId="0" borderId="99" xfId="0" applyNumberFormat="1" applyFont="1" applyFill="1" applyBorder="1" applyAlignment="1" applyProtection="1">
      <alignment horizontal="right" vertical="top" wrapText="1" readingOrder="1"/>
      <protection locked="0"/>
    </xf>
    <xf numFmtId="0" fontId="29" fillId="0" borderId="100" xfId="0" applyNumberFormat="1" applyFont="1" applyFill="1" applyBorder="1" applyAlignment="1" applyProtection="1">
      <alignment horizontal="left" vertical="top" wrapText="1" readingOrder="1"/>
      <protection locked="0"/>
    </xf>
    <xf numFmtId="168" fontId="30" fillId="0" borderId="99" xfId="0" applyNumberFormat="1" applyFont="1" applyFill="1" applyBorder="1" applyAlignment="1" applyProtection="1">
      <alignment horizontal="right" vertical="top" wrapText="1" readingOrder="1"/>
      <protection locked="0"/>
    </xf>
    <xf numFmtId="168" fontId="29" fillId="0" borderId="99" xfId="0" applyNumberFormat="1" applyFont="1" applyFill="1" applyBorder="1" applyAlignment="1" applyProtection="1">
      <alignment horizontal="right" vertical="top" wrapText="1" readingOrder="1"/>
      <protection locked="0"/>
    </xf>
    <xf numFmtId="0" fontId="29" fillId="0" borderId="107" xfId="0" applyNumberFormat="1" applyFont="1" applyFill="1" applyBorder="1" applyAlignment="1" applyProtection="1">
      <alignment vertical="top" wrapText="1" readingOrder="1"/>
      <protection locked="0"/>
    </xf>
    <xf numFmtId="0" fontId="29" fillId="0" borderId="108" xfId="0" applyNumberFormat="1" applyFont="1" applyFill="1" applyBorder="1" applyAlignment="1" applyProtection="1">
      <alignment vertical="top" wrapText="1" readingOrder="1"/>
      <protection locked="0"/>
    </xf>
    <xf numFmtId="0" fontId="29" fillId="0" borderId="108" xfId="0" applyNumberFormat="1" applyFont="1" applyFill="1" applyBorder="1" applyAlignment="1" applyProtection="1">
      <alignment horizontal="left" vertical="top" wrapText="1" readingOrder="1"/>
      <protection locked="0"/>
    </xf>
    <xf numFmtId="168" fontId="30" fillId="0" borderId="108" xfId="0" applyNumberFormat="1" applyFont="1" applyFill="1" applyBorder="1" applyAlignment="1" applyProtection="1">
      <alignment horizontal="right" vertical="top" wrapText="1" readingOrder="1"/>
      <protection locked="0"/>
    </xf>
    <xf numFmtId="168" fontId="29" fillId="0" borderId="108" xfId="0" applyNumberFormat="1" applyFont="1" applyFill="1" applyBorder="1" applyAlignment="1" applyProtection="1">
      <alignment horizontal="right" vertical="top" wrapText="1" readingOrder="1"/>
      <protection locked="0"/>
    </xf>
    <xf numFmtId="0" fontId="29" fillId="0" borderId="108" xfId="0" applyNumberFormat="1" applyFont="1" applyFill="1" applyBorder="1" applyAlignment="1" applyProtection="1">
      <alignment horizontal="center" vertical="top" wrapText="1" readingOrder="1"/>
      <protection locked="0"/>
    </xf>
    <xf numFmtId="0" fontId="29" fillId="0" borderId="108" xfId="0" applyNumberFormat="1" applyFont="1" applyFill="1" applyBorder="1" applyAlignment="1" applyProtection="1">
      <alignment horizontal="right" vertical="top" wrapText="1" readingOrder="1"/>
      <protection locked="0"/>
    </xf>
    <xf numFmtId="0" fontId="29" fillId="0" borderId="109" xfId="0" applyNumberFormat="1" applyFont="1" applyFill="1" applyBorder="1" applyAlignment="1" applyProtection="1">
      <alignment horizontal="left" vertical="top" wrapText="1" readingOrder="1"/>
      <protection locked="0"/>
    </xf>
    <xf numFmtId="0" fontId="29" fillId="0" borderId="0" xfId="0" applyNumberFormat="1" applyFont="1" applyFill="1" applyAlignment="1" applyProtection="1">
      <alignment vertical="top" wrapText="1" readingOrder="1"/>
      <protection locked="0"/>
    </xf>
    <xf numFmtId="0" fontId="29" fillId="0" borderId="0" xfId="0" applyNumberFormat="1" applyFont="1" applyFill="1" applyAlignment="1" applyProtection="1">
      <alignment horizontal="left" vertical="top" wrapText="1" readingOrder="1"/>
      <protection locked="0"/>
    </xf>
    <xf numFmtId="168" fontId="30" fillId="0" borderId="0" xfId="0" applyNumberFormat="1" applyFont="1" applyFill="1" applyAlignment="1" applyProtection="1">
      <alignment horizontal="right" vertical="top" wrapText="1" readingOrder="1"/>
      <protection locked="0"/>
    </xf>
    <xf numFmtId="168" fontId="29" fillId="0" borderId="0" xfId="0" applyNumberFormat="1" applyFont="1" applyFill="1" applyAlignment="1" applyProtection="1">
      <alignment horizontal="right" vertical="top" wrapText="1" readingOrder="1"/>
      <protection locked="0"/>
    </xf>
    <xf numFmtId="0" fontId="29" fillId="0" borderId="0" xfId="0" applyNumberFormat="1" applyFont="1" applyFill="1" applyAlignment="1" applyProtection="1">
      <alignment horizontal="center" vertical="top" wrapText="1" readingOrder="1"/>
      <protection locked="0"/>
    </xf>
    <xf numFmtId="0" fontId="29" fillId="0" borderId="0" xfId="0" applyNumberFormat="1" applyFont="1" applyFill="1" applyAlignment="1" applyProtection="1">
      <alignment horizontal="right" vertical="top" wrapText="1" readingOrder="1"/>
      <protection locked="0"/>
    </xf>
    <xf numFmtId="0" fontId="27" fillId="0" borderId="102" xfId="0" applyNumberFormat="1" applyFont="1" applyFill="1" applyBorder="1" applyAlignment="1" applyProtection="1">
      <alignment horizontal="center" wrapText="1" readingOrder="1"/>
    </xf>
    <xf numFmtId="0" fontId="28" fillId="0" borderId="102" xfId="0" applyNumberFormat="1" applyFont="1" applyFill="1" applyBorder="1" applyAlignment="1" applyProtection="1">
      <alignment horizontal="center" wrapText="1" readingOrder="1"/>
    </xf>
    <xf numFmtId="0" fontId="30" fillId="0" borderId="0" xfId="0" applyNumberFormat="1" applyFont="1" applyFill="1" applyAlignment="1" applyProtection="1">
      <alignment wrapText="1" readingOrder="1"/>
    </xf>
    <xf numFmtId="0" fontId="27" fillId="19" borderId="102" xfId="0" applyNumberFormat="1" applyFont="1" applyFill="1" applyBorder="1" applyAlignment="1" applyProtection="1">
      <alignment vertical="top" wrapText="1" readingOrder="1"/>
      <protection locked="0"/>
    </xf>
    <xf numFmtId="0" fontId="27" fillId="19" borderId="102" xfId="0" applyNumberFormat="1" applyFont="1" applyFill="1" applyBorder="1" applyAlignment="1" applyProtection="1">
      <alignment horizontal="right" vertical="top" wrapText="1" readingOrder="1"/>
      <protection locked="0"/>
    </xf>
    <xf numFmtId="168" fontId="27" fillId="19" borderId="102" xfId="0" applyNumberFormat="1" applyFont="1" applyFill="1" applyBorder="1" applyAlignment="1" applyProtection="1">
      <alignment horizontal="right" vertical="top" wrapText="1" readingOrder="1"/>
    </xf>
    <xf numFmtId="168" fontId="28" fillId="19" borderId="102" xfId="0" applyNumberFormat="1" applyFont="1" applyFill="1" applyBorder="1" applyAlignment="1" applyProtection="1">
      <alignment horizontal="right" vertical="top" wrapText="1" readingOrder="1"/>
    </xf>
    <xf numFmtId="0" fontId="1" fillId="10" borderId="13" xfId="0" applyFont="1" applyFill="1" applyBorder="1" applyAlignment="1">
      <alignment vertical="top" wrapText="1"/>
    </xf>
    <xf numFmtId="49" fontId="1" fillId="0" borderId="55"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49" fontId="1" fillId="0" borderId="5" xfId="0" applyNumberFormat="1" applyFont="1" applyFill="1" applyBorder="1" applyAlignment="1">
      <alignment horizontal="center" vertical="top" wrapText="1"/>
    </xf>
    <xf numFmtId="49" fontId="1" fillId="7" borderId="55" xfId="0" applyNumberFormat="1" applyFont="1" applyFill="1" applyBorder="1" applyAlignment="1">
      <alignment horizontal="center" vertical="top" wrapText="1"/>
    </xf>
    <xf numFmtId="0" fontId="1" fillId="13" borderId="89" xfId="2" applyNumberFormat="1" applyFont="1" applyFill="1" applyBorder="1" applyAlignment="1">
      <alignment horizontal="center" vertical="top" wrapText="1"/>
    </xf>
    <xf numFmtId="0" fontId="1" fillId="7" borderId="90" xfId="2" applyNumberFormat="1" applyFont="1" applyFill="1" applyBorder="1" applyAlignment="1">
      <alignment horizontal="center" vertical="top" wrapText="1"/>
    </xf>
    <xf numFmtId="0" fontId="1" fillId="13" borderId="91" xfId="2" applyNumberFormat="1" applyFont="1" applyFill="1" applyBorder="1" applyAlignment="1">
      <alignment horizontal="center" vertical="top" wrapText="1"/>
    </xf>
    <xf numFmtId="0" fontId="1" fillId="7" borderId="92" xfId="2" applyNumberFormat="1" applyFont="1" applyFill="1" applyBorder="1" applyAlignment="1">
      <alignment horizontal="center" vertical="top" wrapText="1"/>
    </xf>
    <xf numFmtId="0" fontId="1" fillId="13" borderId="93" xfId="2" applyNumberFormat="1" applyFont="1" applyFill="1" applyBorder="1" applyAlignment="1">
      <alignment horizontal="center" vertical="top" wrapText="1"/>
    </xf>
    <xf numFmtId="0" fontId="1" fillId="13" borderId="94" xfId="2" applyNumberFormat="1" applyFont="1" applyFill="1" applyBorder="1" applyAlignment="1">
      <alignment horizontal="center" vertical="top" wrapText="1"/>
    </xf>
    <xf numFmtId="49" fontId="1" fillId="7" borderId="41" xfId="0" applyNumberFormat="1" applyFont="1" applyFill="1" applyBorder="1" applyAlignment="1">
      <alignment horizontal="left" vertical="top" wrapText="1"/>
    </xf>
    <xf numFmtId="165" fontId="1" fillId="0" borderId="0" xfId="0" applyNumberFormat="1" applyFont="1" applyFill="1" applyBorder="1" applyAlignment="1">
      <alignment horizontal="center" vertical="top" wrapText="1"/>
    </xf>
    <xf numFmtId="0" fontId="4" fillId="0" borderId="0" xfId="0" applyFont="1" applyAlignment="1">
      <alignment horizontal="center" vertical="top" wrapText="1"/>
    </xf>
    <xf numFmtId="0" fontId="1" fillId="0" borderId="0" xfId="0" applyFont="1" applyAlignment="1">
      <alignment horizontal="center" vertical="top" wrapText="1"/>
    </xf>
    <xf numFmtId="0" fontId="14" fillId="0" borderId="0" xfId="0" applyFont="1" applyAlignment="1">
      <alignment horizontal="center" wrapText="1"/>
    </xf>
    <xf numFmtId="164" fontId="4" fillId="0" borderId="0" xfId="0" applyNumberFormat="1" applyFont="1" applyAlignment="1">
      <alignment horizontal="center" vertical="top" wrapText="1"/>
    </xf>
    <xf numFmtId="0" fontId="20" fillId="0" borderId="0" xfId="0" applyFont="1" applyAlignment="1">
      <alignment horizontal="center" wrapText="1"/>
    </xf>
    <xf numFmtId="0" fontId="1" fillId="0" borderId="27" xfId="0" applyFont="1" applyFill="1" applyBorder="1" applyAlignment="1">
      <alignment vertical="top" wrapText="1"/>
    </xf>
    <xf numFmtId="0" fontId="1" fillId="7" borderId="37" xfId="0" applyFont="1" applyFill="1" applyBorder="1" applyAlignment="1">
      <alignment vertical="top" wrapText="1"/>
    </xf>
    <xf numFmtId="0" fontId="4" fillId="7" borderId="27" xfId="0" applyFont="1" applyFill="1" applyBorder="1" applyAlignment="1">
      <alignment horizontal="left" vertical="top" wrapText="1"/>
    </xf>
    <xf numFmtId="166" fontId="1" fillId="20" borderId="85" xfId="2" applyFont="1" applyFill="1" applyBorder="1" applyAlignment="1">
      <alignment horizontal="center" vertical="top" wrapText="1"/>
    </xf>
    <xf numFmtId="166" fontId="1" fillId="20" borderId="86" xfId="2" applyFont="1" applyFill="1" applyBorder="1" applyAlignment="1">
      <alignment horizontal="center" vertical="top" wrapText="1"/>
    </xf>
    <xf numFmtId="166" fontId="1" fillId="20" borderId="0" xfId="2" applyFont="1" applyFill="1" applyBorder="1" applyAlignment="1">
      <alignment horizontal="center" vertical="top" wrapText="1"/>
    </xf>
    <xf numFmtId="166" fontId="1" fillId="20" borderId="87" xfId="2" applyFont="1" applyFill="1" applyBorder="1" applyAlignment="1">
      <alignment horizontal="center" vertical="top" wrapText="1"/>
    </xf>
    <xf numFmtId="166" fontId="1" fillId="20" borderId="1" xfId="2" applyFont="1" applyFill="1" applyBorder="1" applyAlignment="1">
      <alignment horizontal="center" vertical="top" wrapText="1"/>
    </xf>
    <xf numFmtId="165" fontId="1" fillId="13" borderId="42" xfId="2" applyNumberFormat="1" applyFont="1" applyFill="1" applyBorder="1" applyAlignment="1">
      <alignment vertical="top" wrapText="1"/>
    </xf>
    <xf numFmtId="0" fontId="1" fillId="13" borderId="47" xfId="2" applyNumberFormat="1" applyFont="1" applyFill="1" applyBorder="1" applyAlignment="1">
      <alignment horizontal="center" vertical="top"/>
    </xf>
    <xf numFmtId="0" fontId="1" fillId="13" borderId="49" xfId="2" applyNumberFormat="1" applyFont="1" applyFill="1" applyBorder="1" applyAlignment="1">
      <alignment horizontal="center" vertical="top"/>
    </xf>
    <xf numFmtId="0" fontId="1" fillId="10" borderId="42" xfId="0" applyFont="1" applyFill="1" applyBorder="1" applyAlignment="1">
      <alignment horizontal="left" vertical="top" wrapText="1"/>
    </xf>
    <xf numFmtId="0" fontId="1" fillId="10" borderId="4" xfId="0" applyNumberFormat="1" applyFont="1" applyFill="1" applyBorder="1" applyAlignment="1">
      <alignment horizontal="center" vertical="top"/>
    </xf>
    <xf numFmtId="0" fontId="1" fillId="10" borderId="40" xfId="0" applyNumberFormat="1" applyFont="1" applyFill="1" applyBorder="1" applyAlignment="1">
      <alignment horizontal="center" vertical="top"/>
    </xf>
    <xf numFmtId="0" fontId="1" fillId="10" borderId="37" xfId="0" applyFont="1" applyFill="1" applyBorder="1" applyAlignment="1">
      <alignment horizontal="left" vertical="top" wrapText="1"/>
    </xf>
    <xf numFmtId="0" fontId="1" fillId="10" borderId="25" xfId="0" applyFont="1" applyFill="1" applyBorder="1" applyAlignment="1">
      <alignment horizontal="center" vertical="top" wrapText="1"/>
    </xf>
    <xf numFmtId="49" fontId="4" fillId="10" borderId="4" xfId="0" applyNumberFormat="1" applyFont="1" applyFill="1" applyBorder="1" applyAlignment="1">
      <alignment horizontal="center" vertical="top"/>
    </xf>
    <xf numFmtId="49" fontId="4" fillId="10" borderId="25" xfId="0" applyNumberFormat="1" applyFont="1" applyFill="1" applyBorder="1" applyAlignment="1">
      <alignment horizontal="center" vertical="top"/>
    </xf>
    <xf numFmtId="164" fontId="1" fillId="0" borderId="64" xfId="0" applyNumberFormat="1" applyFont="1" applyBorder="1" applyAlignment="1">
      <alignment horizontal="center" vertical="top" wrapText="1"/>
    </xf>
    <xf numFmtId="0" fontId="1" fillId="7" borderId="4" xfId="0" applyFont="1" applyFill="1" applyBorder="1" applyAlignment="1">
      <alignment horizontal="center" vertical="top" wrapText="1"/>
    </xf>
    <xf numFmtId="0" fontId="1" fillId="7" borderId="5" xfId="0" applyFont="1" applyFill="1" applyBorder="1" applyAlignment="1">
      <alignment horizontal="center" vertical="top" wrapText="1"/>
    </xf>
    <xf numFmtId="0" fontId="0" fillId="0" borderId="0" xfId="0" applyBorder="1" applyAlignment="1">
      <alignment vertical="center" wrapText="1"/>
    </xf>
    <xf numFmtId="0" fontId="1" fillId="0" borderId="14" xfId="0" applyFont="1" applyFill="1" applyBorder="1" applyAlignment="1">
      <alignment vertical="top" wrapText="1"/>
    </xf>
    <xf numFmtId="0" fontId="1" fillId="0" borderId="39" xfId="0" applyFont="1" applyFill="1" applyBorder="1" applyAlignment="1">
      <alignment horizontal="center" vertical="top" wrapText="1"/>
    </xf>
    <xf numFmtId="0" fontId="1" fillId="0" borderId="14" xfId="0" applyFont="1" applyFill="1" applyBorder="1" applyAlignment="1">
      <alignment horizontal="center" vertical="top" wrapText="1"/>
    </xf>
    <xf numFmtId="0" fontId="1" fillId="0" borderId="19" xfId="0" applyFont="1" applyFill="1" applyBorder="1" applyAlignment="1">
      <alignment horizontal="center" vertical="top" wrapText="1"/>
    </xf>
    <xf numFmtId="0" fontId="1" fillId="7" borderId="5" xfId="0" applyFont="1" applyFill="1" applyBorder="1" applyAlignment="1">
      <alignment horizontal="center" vertical="top" wrapText="1"/>
    </xf>
    <xf numFmtId="0" fontId="1" fillId="7" borderId="42" xfId="0" applyFont="1" applyFill="1" applyBorder="1" applyAlignment="1">
      <alignment horizontal="left" vertical="top" wrapText="1"/>
    </xf>
    <xf numFmtId="0" fontId="1" fillId="7" borderId="23" xfId="0" applyFont="1" applyFill="1" applyBorder="1" applyAlignment="1">
      <alignment horizontal="left" vertical="top" wrapText="1"/>
    </xf>
    <xf numFmtId="0" fontId="31" fillId="0" borderId="0" xfId="0" applyFont="1" applyBorder="1"/>
    <xf numFmtId="0" fontId="1" fillId="7" borderId="44" xfId="0" applyFont="1" applyFill="1" applyBorder="1" applyAlignment="1">
      <alignment horizontal="left" vertical="top" wrapText="1"/>
    </xf>
    <xf numFmtId="49" fontId="4" fillId="10" borderId="40" xfId="0" applyNumberFormat="1" applyFont="1" applyFill="1" applyBorder="1" applyAlignment="1">
      <alignment horizontal="center" vertical="top"/>
    </xf>
    <xf numFmtId="0" fontId="1" fillId="7" borderId="26" xfId="0" applyFont="1" applyFill="1" applyBorder="1" applyAlignment="1">
      <alignment horizontal="center" vertical="top" wrapText="1"/>
    </xf>
    <xf numFmtId="0" fontId="1" fillId="7" borderId="36" xfId="0" applyFont="1" applyFill="1" applyBorder="1" applyAlignment="1">
      <alignment horizontal="center" vertical="top" wrapText="1"/>
    </xf>
    <xf numFmtId="0" fontId="10" fillId="6" borderId="0" xfId="0" applyFont="1" applyFill="1" applyAlignment="1">
      <alignment horizontal="left" vertical="top" wrapText="1"/>
    </xf>
    <xf numFmtId="0" fontId="23" fillId="0" borderId="0" xfId="1" applyFont="1" applyAlignment="1">
      <alignment horizontal="left" vertical="center" wrapText="1"/>
    </xf>
    <xf numFmtId="0" fontId="12" fillId="6" borderId="0" xfId="0" applyFont="1" applyFill="1" applyAlignment="1">
      <alignment horizontal="center" vertical="top" wrapText="1"/>
    </xf>
    <xf numFmtId="0" fontId="22" fillId="6" borderId="0" xfId="0" applyFont="1" applyFill="1" applyAlignment="1">
      <alignment horizontal="left" vertical="top" wrapText="1"/>
    </xf>
    <xf numFmtId="0" fontId="12" fillId="6" borderId="0" xfId="0" applyFont="1" applyFill="1" applyAlignment="1">
      <alignment horizontal="left" vertical="top" wrapText="1"/>
    </xf>
    <xf numFmtId="0" fontId="12" fillId="0" borderId="0" xfId="0" applyFont="1" applyFill="1" applyAlignment="1">
      <alignment horizontal="left" vertical="top" wrapText="1"/>
    </xf>
    <xf numFmtId="0" fontId="23" fillId="0" borderId="0" xfId="1" applyFont="1" applyBorder="1" applyAlignment="1">
      <alignment horizontal="left" vertical="top" wrapText="1"/>
    </xf>
    <xf numFmtId="0" fontId="17" fillId="6" borderId="0" xfId="0" applyFont="1" applyFill="1" applyBorder="1" applyAlignment="1">
      <alignment horizontal="left" vertical="top" wrapText="1"/>
    </xf>
    <xf numFmtId="0" fontId="17" fillId="6" borderId="0" xfId="0" applyFont="1" applyFill="1" applyAlignment="1">
      <alignment horizontal="left" vertical="top" wrapText="1"/>
    </xf>
    <xf numFmtId="0" fontId="2" fillId="0" borderId="0" xfId="0" applyFont="1" applyAlignment="1">
      <alignment horizontal="left" vertical="top" wrapText="1"/>
    </xf>
    <xf numFmtId="0" fontId="17" fillId="6" borderId="0" xfId="0" applyFont="1" applyFill="1" applyAlignment="1">
      <alignment wrapText="1"/>
    </xf>
    <xf numFmtId="0" fontId="2" fillId="6" borderId="0" xfId="0" applyFont="1" applyFill="1" applyAlignment="1">
      <alignment wrapText="1"/>
    </xf>
    <xf numFmtId="0" fontId="2" fillId="6" borderId="0" xfId="0" applyFont="1" applyFill="1" applyAlignment="1">
      <alignment horizontal="left" vertical="top" wrapText="1"/>
    </xf>
    <xf numFmtId="0" fontId="28" fillId="0" borderId="99" xfId="0" applyNumberFormat="1" applyFont="1" applyFill="1" applyBorder="1" applyAlignment="1" applyProtection="1">
      <alignment horizontal="center" wrapText="1" readingOrder="1"/>
    </xf>
    <xf numFmtId="0" fontId="28" fillId="0" borderId="102" xfId="0" applyNumberFormat="1" applyFont="1" applyFill="1" applyBorder="1" applyAlignment="1" applyProtection="1">
      <alignment horizontal="center" wrapText="1" readingOrder="1"/>
    </xf>
    <xf numFmtId="0" fontId="28" fillId="0" borderId="105" xfId="0" applyNumberFormat="1" applyFont="1" applyFill="1" applyBorder="1" applyAlignment="1" applyProtection="1">
      <alignment horizontal="center" wrapText="1" readingOrder="1"/>
    </xf>
    <xf numFmtId="0" fontId="27" fillId="0" borderId="99" xfId="0" applyNumberFormat="1" applyFont="1" applyFill="1" applyBorder="1" applyAlignment="1" applyProtection="1">
      <alignment horizontal="center" wrapText="1" readingOrder="1"/>
    </xf>
    <xf numFmtId="0" fontId="27" fillId="0" borderId="102" xfId="0" applyNumberFormat="1" applyFont="1" applyFill="1" applyBorder="1" applyAlignment="1" applyProtection="1">
      <alignment horizontal="center" wrapText="1" readingOrder="1"/>
    </xf>
    <xf numFmtId="0" fontId="27" fillId="0" borderId="105" xfId="0" applyNumberFormat="1" applyFont="1" applyFill="1" applyBorder="1" applyAlignment="1" applyProtection="1">
      <alignment horizontal="center" wrapText="1" readingOrder="1"/>
    </xf>
    <xf numFmtId="0" fontId="27" fillId="0" borderId="100" xfId="0" applyNumberFormat="1" applyFont="1" applyFill="1" applyBorder="1" applyAlignment="1" applyProtection="1">
      <alignment horizontal="center" wrapText="1" readingOrder="1"/>
    </xf>
    <xf numFmtId="0" fontId="27" fillId="0" borderId="103" xfId="0" applyNumberFormat="1" applyFont="1" applyFill="1" applyBorder="1" applyAlignment="1" applyProtection="1">
      <alignment horizontal="center" wrapText="1" readingOrder="1"/>
    </xf>
    <xf numFmtId="0" fontId="27" fillId="0" borderId="106" xfId="0" applyNumberFormat="1" applyFont="1" applyFill="1" applyBorder="1" applyAlignment="1" applyProtection="1">
      <alignment horizontal="center" wrapText="1" readingOrder="1"/>
    </xf>
    <xf numFmtId="0" fontId="27" fillId="0" borderId="98" xfId="0" applyNumberFormat="1" applyFont="1" applyFill="1" applyBorder="1" applyAlignment="1" applyProtection="1">
      <alignment horizontal="center" wrapText="1" readingOrder="1"/>
    </xf>
    <xf numFmtId="0" fontId="27" fillId="0" borderId="101" xfId="0" applyNumberFormat="1" applyFont="1" applyFill="1" applyBorder="1" applyAlignment="1" applyProtection="1">
      <alignment horizontal="center" wrapText="1" readingOrder="1"/>
    </xf>
    <xf numFmtId="0" fontId="27" fillId="0" borderId="104" xfId="0" applyNumberFormat="1" applyFont="1" applyFill="1" applyBorder="1" applyAlignment="1" applyProtection="1">
      <alignment horizontal="center" wrapText="1" readingOrder="1"/>
    </xf>
    <xf numFmtId="0" fontId="1" fillId="0" borderId="42" xfId="0" applyFont="1" applyFill="1" applyBorder="1" applyAlignment="1">
      <alignment horizontal="left" vertical="top" wrapText="1"/>
    </xf>
    <xf numFmtId="0" fontId="1" fillId="0" borderId="47"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49" xfId="0" applyFont="1" applyFill="1" applyBorder="1" applyAlignment="1">
      <alignment horizontal="left" vertical="top" wrapText="1"/>
    </xf>
    <xf numFmtId="0" fontId="1" fillId="0" borderId="23" xfId="0" applyFont="1" applyFill="1" applyBorder="1" applyAlignment="1">
      <alignment horizontal="left" vertical="top" wrapText="1"/>
    </xf>
    <xf numFmtId="0" fontId="1" fillId="0" borderId="58" xfId="0" applyFont="1" applyFill="1" applyBorder="1" applyAlignment="1">
      <alignment horizontal="left" vertical="top" wrapText="1"/>
    </xf>
    <xf numFmtId="49" fontId="5" fillId="5" borderId="46" xfId="0" applyNumberFormat="1" applyFont="1" applyFill="1" applyBorder="1" applyAlignment="1">
      <alignment horizontal="center" vertical="top"/>
    </xf>
    <xf numFmtId="49" fontId="5" fillId="5" borderId="48" xfId="0" applyNumberFormat="1" applyFont="1" applyFill="1" applyBorder="1" applyAlignment="1">
      <alignment horizontal="center" vertical="top"/>
    </xf>
    <xf numFmtId="49" fontId="5" fillId="5" borderId="67" xfId="0" applyNumberFormat="1" applyFont="1" applyFill="1" applyBorder="1" applyAlignment="1">
      <alignment horizontal="center" vertical="top"/>
    </xf>
    <xf numFmtId="0" fontId="4" fillId="0" borderId="27" xfId="0" applyFont="1" applyFill="1" applyBorder="1" applyAlignment="1">
      <alignment horizontal="left" vertical="top" wrapText="1"/>
    </xf>
    <xf numFmtId="0" fontId="4" fillId="0" borderId="30" xfId="0" applyFont="1" applyFill="1" applyBorder="1" applyAlignment="1">
      <alignment horizontal="left" vertical="top" wrapText="1"/>
    </xf>
    <xf numFmtId="0" fontId="4" fillId="0" borderId="37" xfId="0" applyFont="1" applyFill="1" applyBorder="1" applyAlignment="1">
      <alignment horizontal="left" vertical="top" wrapText="1"/>
    </xf>
    <xf numFmtId="0" fontId="4" fillId="0" borderId="4" xfId="0" applyFont="1" applyFill="1" applyBorder="1" applyAlignment="1">
      <alignment horizontal="center" vertical="top" wrapText="1"/>
    </xf>
    <xf numFmtId="0" fontId="4" fillId="0" borderId="10" xfId="0" applyFont="1" applyFill="1" applyBorder="1" applyAlignment="1">
      <alignment horizontal="center" vertical="top" wrapText="1"/>
    </xf>
    <xf numFmtId="0" fontId="1" fillId="13" borderId="42" xfId="2" applyNumberFormat="1" applyFont="1" applyFill="1" applyBorder="1" applyAlignment="1">
      <alignment horizontal="left" vertical="top" wrapText="1"/>
    </xf>
    <xf numFmtId="0" fontId="1" fillId="13" borderId="47" xfId="2" applyNumberFormat="1" applyFont="1" applyFill="1" applyBorder="1" applyAlignment="1">
      <alignment horizontal="left" vertical="top" wrapText="1"/>
    </xf>
    <xf numFmtId="0" fontId="1" fillId="13" borderId="44" xfId="2" applyNumberFormat="1" applyFont="1" applyFill="1" applyBorder="1" applyAlignment="1">
      <alignment horizontal="left" vertical="top" wrapText="1"/>
    </xf>
    <xf numFmtId="0" fontId="1" fillId="13" borderId="49" xfId="2" applyNumberFormat="1" applyFont="1" applyFill="1" applyBorder="1" applyAlignment="1">
      <alignment horizontal="left" vertical="top" wrapText="1"/>
    </xf>
    <xf numFmtId="0" fontId="1" fillId="13" borderId="23" xfId="2" applyNumberFormat="1" applyFont="1" applyFill="1" applyBorder="1" applyAlignment="1">
      <alignment horizontal="left" vertical="top" wrapText="1"/>
    </xf>
    <xf numFmtId="0" fontId="1" fillId="13" borderId="58" xfId="2" applyNumberFormat="1" applyFont="1" applyFill="1" applyBorder="1" applyAlignment="1">
      <alignment horizontal="left" vertical="top" wrapText="1"/>
    </xf>
    <xf numFmtId="0" fontId="1" fillId="10" borderId="42" xfId="0" applyFont="1" applyFill="1" applyBorder="1" applyAlignment="1">
      <alignment horizontal="left" vertical="top" wrapText="1"/>
    </xf>
    <xf numFmtId="0" fontId="1" fillId="10" borderId="47" xfId="0" applyFont="1" applyFill="1" applyBorder="1" applyAlignment="1">
      <alignment horizontal="left" vertical="top" wrapText="1"/>
    </xf>
    <xf numFmtId="0" fontId="1" fillId="10" borderId="23" xfId="0" applyFont="1" applyFill="1" applyBorder="1" applyAlignment="1">
      <alignment horizontal="left" vertical="top" wrapText="1"/>
    </xf>
    <xf numFmtId="0" fontId="1" fillId="10" borderId="58" xfId="0" applyFont="1" applyFill="1" applyBorder="1" applyAlignment="1">
      <alignment horizontal="left" vertical="top" wrapText="1"/>
    </xf>
    <xf numFmtId="0" fontId="1" fillId="10" borderId="27" xfId="0" applyFont="1" applyFill="1" applyBorder="1" applyAlignment="1">
      <alignment horizontal="left" vertical="top" wrapText="1"/>
    </xf>
    <xf numFmtId="0" fontId="1" fillId="10" borderId="37" xfId="0" applyFont="1" applyFill="1" applyBorder="1" applyAlignment="1">
      <alignment horizontal="left" vertical="top" wrapText="1"/>
    </xf>
    <xf numFmtId="0" fontId="1" fillId="10" borderId="4" xfId="0" applyFont="1" applyFill="1" applyBorder="1" applyAlignment="1">
      <alignment horizontal="center" vertical="top" wrapText="1"/>
    </xf>
    <xf numFmtId="0" fontId="1" fillId="10" borderId="16" xfId="0" applyFont="1" applyFill="1" applyBorder="1" applyAlignment="1">
      <alignment horizontal="center" vertical="top" wrapText="1"/>
    </xf>
    <xf numFmtId="0" fontId="1" fillId="10" borderId="5" xfId="0" applyFont="1" applyFill="1" applyBorder="1" applyAlignment="1">
      <alignment horizontal="center" vertical="top" wrapText="1"/>
    </xf>
    <xf numFmtId="0" fontId="1" fillId="10" borderId="17" xfId="0" applyFont="1" applyFill="1" applyBorder="1" applyAlignment="1">
      <alignment horizontal="center" vertical="top" wrapText="1"/>
    </xf>
    <xf numFmtId="0" fontId="4" fillId="0" borderId="32" xfId="0" applyFont="1" applyFill="1" applyBorder="1" applyAlignment="1">
      <alignment horizontal="left" vertical="top" wrapText="1"/>
    </xf>
    <xf numFmtId="0" fontId="4" fillId="0" borderId="35" xfId="0" applyFont="1" applyFill="1" applyBorder="1" applyAlignment="1">
      <alignment horizontal="left" vertical="top" wrapText="1"/>
    </xf>
    <xf numFmtId="49" fontId="5" fillId="5" borderId="61" xfId="0" applyNumberFormat="1" applyFont="1" applyFill="1" applyBorder="1" applyAlignment="1">
      <alignment horizontal="left" vertical="top" wrapText="1"/>
    </xf>
    <xf numFmtId="49" fontId="5" fillId="5" borderId="21" xfId="0" applyNumberFormat="1" applyFont="1" applyFill="1" applyBorder="1" applyAlignment="1">
      <alignment horizontal="left" vertical="top" wrapText="1"/>
    </xf>
    <xf numFmtId="49" fontId="5" fillId="5" borderId="22" xfId="0" applyNumberFormat="1" applyFont="1" applyFill="1" applyBorder="1" applyAlignment="1">
      <alignment horizontal="left" vertical="top" wrapText="1"/>
    </xf>
    <xf numFmtId="49" fontId="5" fillId="6" borderId="3" xfId="0" applyNumberFormat="1" applyFont="1" applyFill="1" applyBorder="1" applyAlignment="1">
      <alignment horizontal="center" vertical="top"/>
    </xf>
    <xf numFmtId="49" fontId="5" fillId="6" borderId="10" xfId="0" applyNumberFormat="1" applyFont="1" applyFill="1" applyBorder="1" applyAlignment="1">
      <alignment horizontal="center" vertical="top"/>
    </xf>
    <xf numFmtId="49" fontId="5" fillId="6" borderId="15" xfId="0" applyNumberFormat="1" applyFont="1" applyFill="1" applyBorder="1" applyAlignment="1">
      <alignment horizontal="center" vertical="top"/>
    </xf>
    <xf numFmtId="49" fontId="4" fillId="6" borderId="4" xfId="0" applyNumberFormat="1" applyFont="1" applyFill="1" applyBorder="1" applyAlignment="1">
      <alignment horizontal="center" vertical="top"/>
    </xf>
    <xf numFmtId="49" fontId="4" fillId="6" borderId="10" xfId="0" applyNumberFormat="1" applyFont="1" applyFill="1" applyBorder="1" applyAlignment="1">
      <alignment horizontal="center" vertical="top"/>
    </xf>
    <xf numFmtId="49" fontId="4" fillId="6" borderId="16" xfId="0" applyNumberFormat="1" applyFont="1" applyFill="1" applyBorder="1" applyAlignment="1">
      <alignment horizontal="center" vertical="top"/>
    </xf>
    <xf numFmtId="165" fontId="3" fillId="7" borderId="26" xfId="0" applyNumberFormat="1" applyFont="1" applyFill="1" applyBorder="1" applyAlignment="1">
      <alignment horizontal="left" vertical="top" wrapText="1"/>
    </xf>
    <xf numFmtId="165" fontId="3" fillId="7" borderId="31" xfId="0" applyNumberFormat="1" applyFont="1" applyFill="1" applyBorder="1" applyAlignment="1">
      <alignment horizontal="left" vertical="top" wrapText="1"/>
    </xf>
    <xf numFmtId="165" fontId="3" fillId="7" borderId="36" xfId="0" applyNumberFormat="1" applyFont="1" applyFill="1" applyBorder="1" applyAlignment="1">
      <alignment horizontal="left" vertical="top" wrapText="1"/>
    </xf>
    <xf numFmtId="49" fontId="5" fillId="7" borderId="7" xfId="0" applyNumberFormat="1" applyFont="1" applyFill="1" applyBorder="1" applyAlignment="1">
      <alignment horizontal="center" vertical="top"/>
    </xf>
    <xf numFmtId="49" fontId="5" fillId="7" borderId="11" xfId="0" applyNumberFormat="1" applyFont="1" applyFill="1" applyBorder="1" applyAlignment="1">
      <alignment horizontal="center" vertical="top"/>
    </xf>
    <xf numFmtId="49" fontId="5" fillId="7" borderId="19" xfId="0" applyNumberFormat="1" applyFont="1" applyFill="1" applyBorder="1" applyAlignment="1">
      <alignment horizontal="center" vertical="top"/>
    </xf>
    <xf numFmtId="0" fontId="4" fillId="7" borderId="42" xfId="0" applyFont="1" applyFill="1" applyBorder="1" applyAlignment="1">
      <alignment horizontal="left" vertical="top" wrapText="1"/>
    </xf>
    <xf numFmtId="0" fontId="4" fillId="7" borderId="44" xfId="0" applyFont="1" applyFill="1" applyBorder="1" applyAlignment="1">
      <alignment horizontal="left" vertical="top" wrapText="1"/>
    </xf>
    <xf numFmtId="165" fontId="1" fillId="7" borderId="53" xfId="0" applyNumberFormat="1" applyFont="1" applyFill="1" applyBorder="1" applyAlignment="1">
      <alignment horizontal="center" vertical="center" textRotation="90" wrapText="1"/>
    </xf>
    <xf numFmtId="165" fontId="1" fillId="7" borderId="23" xfId="0" applyNumberFormat="1" applyFont="1" applyFill="1" applyBorder="1" applyAlignment="1">
      <alignment horizontal="center" vertical="center" textRotation="90" wrapText="1"/>
    </xf>
    <xf numFmtId="0" fontId="4" fillId="0" borderId="42" xfId="0" applyFont="1" applyFill="1" applyBorder="1" applyAlignment="1">
      <alignment horizontal="left" vertical="top" wrapText="1"/>
    </xf>
    <xf numFmtId="0" fontId="4" fillId="0" borderId="47" xfId="0" applyFont="1" applyFill="1" applyBorder="1" applyAlignment="1">
      <alignment horizontal="left" vertical="top"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58" xfId="0" applyFont="1" applyFill="1" applyBorder="1" applyAlignment="1">
      <alignment horizontal="left" vertical="top" wrapText="1"/>
    </xf>
    <xf numFmtId="0" fontId="1" fillId="7" borderId="55" xfId="0" applyFont="1" applyFill="1" applyBorder="1" applyAlignment="1">
      <alignment horizontal="left" vertical="top" wrapText="1"/>
    </xf>
    <xf numFmtId="0" fontId="1" fillId="7" borderId="17" xfId="0" applyFont="1" applyFill="1" applyBorder="1" applyAlignment="1">
      <alignment horizontal="left" vertical="top" wrapText="1"/>
    </xf>
    <xf numFmtId="49" fontId="3" fillId="7" borderId="11" xfId="0" applyNumberFormat="1" applyFont="1" applyFill="1" applyBorder="1" applyAlignment="1">
      <alignment horizontal="center" vertical="top"/>
    </xf>
    <xf numFmtId="49" fontId="3" fillId="7" borderId="17" xfId="0" applyNumberFormat="1" applyFont="1" applyFill="1" applyBorder="1" applyAlignment="1">
      <alignment horizontal="center" vertical="top"/>
    </xf>
    <xf numFmtId="0" fontId="4" fillId="7" borderId="32" xfId="0" applyFont="1" applyFill="1" applyBorder="1" applyAlignment="1">
      <alignment horizontal="left" vertical="top" wrapText="1"/>
    </xf>
    <xf numFmtId="0" fontId="4" fillId="7" borderId="37" xfId="0" applyFont="1" applyFill="1" applyBorder="1" applyAlignment="1">
      <alignment horizontal="left" vertical="top" wrapText="1"/>
    </xf>
    <xf numFmtId="0" fontId="4" fillId="0" borderId="29" xfId="0" applyFont="1" applyFill="1" applyBorder="1" applyAlignment="1">
      <alignment horizontal="left" vertical="top" wrapText="1"/>
    </xf>
    <xf numFmtId="0" fontId="4" fillId="0" borderId="63" xfId="0" applyFont="1" applyFill="1" applyBorder="1" applyAlignment="1">
      <alignment horizontal="left" vertical="top" wrapText="1"/>
    </xf>
    <xf numFmtId="0" fontId="1" fillId="7" borderId="42" xfId="0" applyFont="1" applyFill="1" applyBorder="1" applyAlignment="1">
      <alignment horizontal="left" vertical="top" wrapText="1"/>
    </xf>
    <xf numFmtId="0" fontId="1" fillId="7" borderId="47" xfId="0" applyFont="1" applyFill="1" applyBorder="1" applyAlignment="1">
      <alignment horizontal="left" vertical="top" wrapText="1"/>
    </xf>
    <xf numFmtId="0" fontId="1" fillId="7" borderId="44" xfId="0" applyFont="1" applyFill="1" applyBorder="1" applyAlignment="1">
      <alignment horizontal="left" vertical="top" wrapText="1"/>
    </xf>
    <xf numFmtId="0" fontId="1" fillId="7" borderId="49" xfId="0" applyFont="1" applyFill="1" applyBorder="1" applyAlignment="1">
      <alignment horizontal="left" vertical="top" wrapText="1"/>
    </xf>
    <xf numFmtId="0" fontId="1" fillId="7" borderId="23" xfId="0" applyFont="1" applyFill="1" applyBorder="1" applyAlignment="1">
      <alignment horizontal="left" vertical="top" wrapText="1"/>
    </xf>
    <xf numFmtId="0" fontId="1" fillId="7" borderId="58" xfId="0" applyFont="1" applyFill="1" applyBorder="1" applyAlignment="1">
      <alignment horizontal="left" vertical="top" wrapText="1"/>
    </xf>
    <xf numFmtId="0" fontId="1" fillId="0" borderId="5" xfId="0" applyFont="1" applyBorder="1" applyAlignment="1">
      <alignment horizontal="left" vertical="top" wrapText="1"/>
    </xf>
    <xf numFmtId="0" fontId="1" fillId="0" borderId="11" xfId="0" applyFont="1" applyBorder="1" applyAlignment="1">
      <alignment horizontal="left" vertical="top" wrapText="1"/>
    </xf>
    <xf numFmtId="0" fontId="1" fillId="6" borderId="42" xfId="0" applyFont="1" applyFill="1" applyBorder="1" applyAlignment="1">
      <alignment horizontal="left" vertical="top" wrapText="1"/>
    </xf>
    <xf numFmtId="0" fontId="1" fillId="6" borderId="47" xfId="0" applyFont="1" applyFill="1" applyBorder="1" applyAlignment="1">
      <alignment horizontal="left" vertical="top" wrapText="1"/>
    </xf>
    <xf numFmtId="0" fontId="1" fillId="6" borderId="44" xfId="0" applyFont="1" applyFill="1" applyBorder="1" applyAlignment="1">
      <alignment horizontal="left" vertical="top" wrapText="1"/>
    </xf>
    <xf numFmtId="0" fontId="1" fillId="6" borderId="49" xfId="0" applyFont="1" applyFill="1" applyBorder="1" applyAlignment="1">
      <alignment horizontal="left" vertical="top" wrapText="1"/>
    </xf>
    <xf numFmtId="0" fontId="1" fillId="6" borderId="23" xfId="0" applyFont="1" applyFill="1" applyBorder="1" applyAlignment="1">
      <alignment horizontal="left" vertical="top" wrapText="1"/>
    </xf>
    <xf numFmtId="0" fontId="1" fillId="6" borderId="58" xfId="0" applyFont="1" applyFill="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59" xfId="0" applyFont="1" applyBorder="1" applyAlignment="1">
      <alignment horizontal="left" vertical="top" wrapText="1"/>
    </xf>
    <xf numFmtId="165" fontId="1" fillId="10" borderId="5" xfId="0" applyNumberFormat="1" applyFont="1" applyFill="1" applyBorder="1" applyAlignment="1">
      <alignment horizontal="left" vertical="top" wrapText="1"/>
    </xf>
    <xf numFmtId="165" fontId="1" fillId="10" borderId="17" xfId="0" applyNumberFormat="1" applyFont="1" applyFill="1" applyBorder="1" applyAlignment="1">
      <alignment horizontal="left" vertical="top" wrapText="1"/>
    </xf>
    <xf numFmtId="49" fontId="5" fillId="10" borderId="2" xfId="0" applyNumberFormat="1" applyFont="1" applyFill="1" applyBorder="1" applyAlignment="1">
      <alignment horizontal="center" vertical="top" wrapText="1"/>
    </xf>
    <xf numFmtId="49" fontId="5" fillId="10" borderId="30" xfId="0" applyNumberFormat="1" applyFont="1" applyFill="1" applyBorder="1" applyAlignment="1">
      <alignment horizontal="center" vertical="top" wrapText="1"/>
    </xf>
    <xf numFmtId="49" fontId="5" fillId="10" borderId="14" xfId="0" applyNumberFormat="1" applyFont="1" applyFill="1" applyBorder="1" applyAlignment="1">
      <alignment horizontal="center" vertical="top" wrapText="1"/>
    </xf>
    <xf numFmtId="165" fontId="3" fillId="10" borderId="5" xfId="0" applyNumberFormat="1" applyFont="1" applyFill="1" applyBorder="1" applyAlignment="1">
      <alignment horizontal="left" vertical="top" wrapText="1"/>
    </xf>
    <xf numFmtId="0" fontId="14" fillId="10" borderId="17" xfId="0" applyFont="1" applyFill="1" applyBorder="1" applyAlignment="1">
      <alignment horizontal="left" vertical="top" wrapText="1"/>
    </xf>
    <xf numFmtId="49" fontId="5" fillId="6" borderId="26" xfId="0" applyNumberFormat="1" applyFont="1" applyFill="1" applyBorder="1" applyAlignment="1">
      <alignment horizontal="center" vertical="top"/>
    </xf>
    <xf numFmtId="49" fontId="5" fillId="6" borderId="31" xfId="0" applyNumberFormat="1" applyFont="1" applyFill="1" applyBorder="1" applyAlignment="1">
      <alignment horizontal="center" vertical="top"/>
    </xf>
    <xf numFmtId="49" fontId="5" fillId="6" borderId="36" xfId="0" applyNumberFormat="1" applyFont="1" applyFill="1" applyBorder="1" applyAlignment="1">
      <alignment horizontal="center" vertical="top"/>
    </xf>
    <xf numFmtId="165" fontId="1" fillId="7" borderId="26" xfId="0" applyNumberFormat="1" applyFont="1" applyFill="1" applyBorder="1" applyAlignment="1">
      <alignment horizontal="left" vertical="top" wrapText="1"/>
    </xf>
    <xf numFmtId="165" fontId="1" fillId="7" borderId="31" xfId="0" applyNumberFormat="1" applyFont="1" applyFill="1" applyBorder="1" applyAlignment="1">
      <alignment horizontal="left" vertical="top" wrapText="1"/>
    </xf>
    <xf numFmtId="165" fontId="1" fillId="7" borderId="36" xfId="0" applyNumberFormat="1" applyFont="1" applyFill="1" applyBorder="1" applyAlignment="1">
      <alignment horizontal="left" vertical="top" wrapText="1"/>
    </xf>
    <xf numFmtId="49" fontId="5" fillId="7" borderId="29" xfId="0" applyNumberFormat="1" applyFont="1" applyFill="1" applyBorder="1" applyAlignment="1">
      <alignment horizontal="center" vertical="top"/>
    </xf>
    <xf numFmtId="49" fontId="5" fillId="7" borderId="44" xfId="0" applyNumberFormat="1" applyFont="1" applyFill="1" applyBorder="1" applyAlignment="1">
      <alignment horizontal="center" vertical="top"/>
    </xf>
    <xf numFmtId="49" fontId="5" fillId="7" borderId="45" xfId="0" applyNumberFormat="1" applyFont="1" applyFill="1" applyBorder="1" applyAlignment="1">
      <alignment horizontal="center" vertical="top"/>
    </xf>
    <xf numFmtId="165" fontId="3" fillId="0" borderId="27" xfId="0" applyNumberFormat="1" applyFont="1" applyFill="1" applyBorder="1" applyAlignment="1">
      <alignment horizontal="center" vertical="top" wrapText="1"/>
    </xf>
    <xf numFmtId="165" fontId="3" fillId="0" borderId="37" xfId="0" applyNumberFormat="1" applyFont="1" applyFill="1" applyBorder="1" applyAlignment="1">
      <alignment horizontal="center" vertical="top" wrapText="1"/>
    </xf>
    <xf numFmtId="0" fontId="13" fillId="11" borderId="56" xfId="0" applyFont="1" applyFill="1" applyBorder="1" applyAlignment="1">
      <alignment horizontal="left" vertical="top" wrapText="1"/>
    </xf>
    <xf numFmtId="0" fontId="13" fillId="11" borderId="69" xfId="0" applyFont="1" applyFill="1" applyBorder="1" applyAlignment="1">
      <alignment horizontal="left" vertical="top" wrapText="1"/>
    </xf>
    <xf numFmtId="0" fontId="13" fillId="11" borderId="73" xfId="0" applyFont="1" applyFill="1" applyBorder="1" applyAlignment="1">
      <alignment horizontal="left" vertical="top" wrapText="1"/>
    </xf>
    <xf numFmtId="0" fontId="13" fillId="11" borderId="65" xfId="0" applyFont="1" applyFill="1" applyBorder="1" applyAlignment="1">
      <alignment horizontal="left" vertical="top" wrapText="1"/>
    </xf>
    <xf numFmtId="0" fontId="1" fillId="7" borderId="32" xfId="0" applyFont="1" applyFill="1" applyBorder="1" applyAlignment="1">
      <alignment horizontal="left" vertical="top" wrapText="1"/>
    </xf>
    <xf numFmtId="0" fontId="1" fillId="7" borderId="37" xfId="0" applyFont="1" applyFill="1" applyBorder="1" applyAlignment="1">
      <alignment horizontal="left" vertical="top" wrapText="1"/>
    </xf>
    <xf numFmtId="0" fontId="1" fillId="0" borderId="55" xfId="0" applyFont="1" applyFill="1" applyBorder="1" applyAlignment="1">
      <alignment horizontal="center" vertical="center" textRotation="90" wrapText="1"/>
    </xf>
    <xf numFmtId="0" fontId="1" fillId="0" borderId="52" xfId="0" applyFont="1" applyFill="1" applyBorder="1" applyAlignment="1">
      <alignment horizontal="center" vertical="center" textRotation="90" wrapText="1"/>
    </xf>
    <xf numFmtId="0" fontId="1" fillId="0" borderId="27" xfId="0" applyFont="1" applyFill="1" applyBorder="1" applyAlignment="1">
      <alignment horizontal="left" vertical="top" wrapText="1"/>
    </xf>
    <xf numFmtId="0" fontId="1" fillId="0" borderId="37" xfId="0" applyFont="1" applyFill="1" applyBorder="1" applyAlignment="1">
      <alignment horizontal="left" vertical="top" wrapText="1"/>
    </xf>
    <xf numFmtId="0" fontId="1" fillId="0" borderId="29" xfId="0" applyFont="1" applyFill="1" applyBorder="1" applyAlignment="1">
      <alignment horizontal="left" vertical="top" wrapText="1"/>
    </xf>
    <xf numFmtId="0" fontId="1" fillId="0" borderId="63" xfId="0" applyFont="1" applyFill="1" applyBorder="1" applyAlignment="1">
      <alignment horizontal="left" vertical="top" wrapText="1"/>
    </xf>
    <xf numFmtId="0" fontId="1" fillId="0" borderId="53" xfId="0" applyFont="1" applyFill="1" applyBorder="1" applyAlignment="1">
      <alignment horizontal="left" vertical="top" wrapText="1"/>
    </xf>
    <xf numFmtId="0" fontId="1" fillId="0" borderId="65"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68" xfId="0" applyFont="1" applyFill="1" applyBorder="1" applyAlignment="1">
      <alignment horizontal="left" vertical="top" wrapText="1"/>
    </xf>
    <xf numFmtId="0" fontId="1" fillId="7" borderId="5" xfId="0" applyFont="1" applyFill="1" applyBorder="1" applyAlignment="1">
      <alignment horizontal="center" vertical="top" wrapText="1"/>
    </xf>
    <xf numFmtId="0" fontId="1" fillId="7" borderId="52" xfId="0" applyFont="1" applyFill="1" applyBorder="1" applyAlignment="1">
      <alignment horizontal="center" vertical="top" wrapText="1"/>
    </xf>
    <xf numFmtId="0" fontId="3" fillId="5" borderId="36" xfId="0" applyFont="1" applyFill="1" applyBorder="1" applyAlignment="1">
      <alignment horizontal="left" vertical="top" wrapText="1"/>
    </xf>
    <xf numFmtId="0" fontId="3" fillId="5" borderId="39"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5" borderId="58" xfId="0" applyFont="1" applyFill="1" applyBorder="1" applyAlignment="1">
      <alignment horizontal="left" vertical="top" wrapText="1"/>
    </xf>
    <xf numFmtId="49" fontId="3" fillId="10" borderId="2" xfId="0" applyNumberFormat="1" applyFont="1" applyFill="1" applyBorder="1" applyAlignment="1">
      <alignment horizontal="center" vertical="top"/>
    </xf>
    <xf numFmtId="49" fontId="3" fillId="10" borderId="30" xfId="0" applyNumberFormat="1" applyFont="1" applyFill="1" applyBorder="1" applyAlignment="1">
      <alignment horizontal="center" vertical="top"/>
    </xf>
    <xf numFmtId="49" fontId="3" fillId="10" borderId="32" xfId="0" applyNumberFormat="1" applyFont="1" applyFill="1" applyBorder="1" applyAlignment="1">
      <alignment horizontal="center" vertical="top"/>
    </xf>
    <xf numFmtId="49" fontId="3" fillId="10" borderId="14" xfId="0" applyNumberFormat="1" applyFont="1" applyFill="1" applyBorder="1" applyAlignment="1">
      <alignment horizontal="center" vertical="top"/>
    </xf>
    <xf numFmtId="49" fontId="3" fillId="5" borderId="26" xfId="0" applyNumberFormat="1" applyFont="1" applyFill="1" applyBorder="1" applyAlignment="1">
      <alignment horizontal="center" vertical="top"/>
    </xf>
    <xf numFmtId="49" fontId="3" fillId="5" borderId="31" xfId="0" applyNumberFormat="1" applyFont="1" applyFill="1" applyBorder="1" applyAlignment="1">
      <alignment horizontal="center" vertical="top"/>
    </xf>
    <xf numFmtId="49" fontId="3" fillId="5" borderId="34" xfId="0" applyNumberFormat="1" applyFont="1" applyFill="1" applyBorder="1" applyAlignment="1">
      <alignment horizontal="center" vertical="top"/>
    </xf>
    <xf numFmtId="49" fontId="3" fillId="5" borderId="36" xfId="0" applyNumberFormat="1" applyFont="1" applyFill="1" applyBorder="1" applyAlignment="1">
      <alignment horizontal="center" vertical="top"/>
    </xf>
    <xf numFmtId="49" fontId="3" fillId="6" borderId="26" xfId="0" applyNumberFormat="1" applyFont="1" applyFill="1" applyBorder="1" applyAlignment="1">
      <alignment horizontal="center" vertical="top"/>
    </xf>
    <xf numFmtId="49" fontId="3" fillId="6" borderId="31" xfId="0" applyNumberFormat="1" applyFont="1" applyFill="1" applyBorder="1" applyAlignment="1">
      <alignment horizontal="center" vertical="top"/>
    </xf>
    <xf numFmtId="49" fontId="3" fillId="6" borderId="34" xfId="0" applyNumberFormat="1" applyFont="1" applyFill="1" applyBorder="1" applyAlignment="1">
      <alignment horizontal="center" vertical="top"/>
    </xf>
    <xf numFmtId="49" fontId="3" fillId="6" borderId="36" xfId="0" applyNumberFormat="1" applyFont="1" applyFill="1" applyBorder="1" applyAlignment="1">
      <alignment horizontal="center" vertical="top"/>
    </xf>
    <xf numFmtId="0" fontId="3" fillId="0" borderId="5" xfId="0" applyFont="1" applyFill="1" applyBorder="1" applyAlignment="1">
      <alignment horizontal="left" vertical="top" wrapText="1"/>
    </xf>
    <xf numFmtId="0" fontId="3" fillId="0" borderId="11" xfId="0" applyFont="1" applyFill="1" applyBorder="1" applyAlignment="1">
      <alignment horizontal="left" vertical="top" wrapText="1"/>
    </xf>
    <xf numFmtId="0" fontId="1" fillId="0" borderId="27" xfId="0" applyFont="1" applyFill="1" applyBorder="1" applyAlignment="1">
      <alignment horizontal="center" vertical="center" textRotation="90" wrapText="1"/>
    </xf>
    <xf numFmtId="0" fontId="1" fillId="0" borderId="30" xfId="0" applyFont="1" applyFill="1" applyBorder="1" applyAlignment="1">
      <alignment horizontal="center" vertical="center" textRotation="90" wrapText="1"/>
    </xf>
    <xf numFmtId="0" fontId="1" fillId="0" borderId="35" xfId="0" applyFont="1" applyFill="1" applyBorder="1" applyAlignment="1">
      <alignment horizontal="center" vertical="center" textRotation="90" wrapText="1"/>
    </xf>
    <xf numFmtId="0" fontId="1" fillId="10" borderId="56" xfId="0" applyFont="1" applyFill="1" applyBorder="1" applyAlignment="1">
      <alignment horizontal="left" vertical="top" wrapText="1"/>
    </xf>
    <xf numFmtId="0" fontId="1" fillId="10" borderId="64" xfId="0" applyFont="1" applyFill="1" applyBorder="1" applyAlignment="1">
      <alignment horizontal="left" vertical="top" wrapText="1"/>
    </xf>
    <xf numFmtId="49" fontId="3" fillId="6" borderId="40" xfId="0" applyNumberFormat="1" applyFont="1" applyFill="1" applyBorder="1" applyAlignment="1">
      <alignment horizontal="center" vertical="top"/>
    </xf>
    <xf numFmtId="49" fontId="3" fillId="6" borderId="25" xfId="0" applyNumberFormat="1" applyFont="1" applyFill="1" applyBorder="1" applyAlignment="1">
      <alignment horizontal="center" vertical="top"/>
    </xf>
    <xf numFmtId="0" fontId="1" fillId="0" borderId="40" xfId="0" applyFont="1" applyFill="1" applyBorder="1" applyAlignment="1">
      <alignment horizontal="left" vertical="top" wrapText="1"/>
    </xf>
    <xf numFmtId="0" fontId="1" fillId="0" borderId="31" xfId="0" applyFont="1" applyFill="1" applyBorder="1" applyAlignment="1">
      <alignment horizontal="left" vertical="top" wrapText="1"/>
    </xf>
    <xf numFmtId="0" fontId="1" fillId="0" borderId="25" xfId="0" applyFont="1" applyFill="1" applyBorder="1" applyAlignment="1">
      <alignment horizontal="left" vertical="top" wrapText="1"/>
    </xf>
    <xf numFmtId="0" fontId="1" fillId="0" borderId="42" xfId="0" applyFont="1" applyFill="1" applyBorder="1" applyAlignment="1">
      <alignment horizontal="center" vertical="center" textRotation="90" wrapText="1"/>
    </xf>
    <xf numFmtId="0" fontId="1" fillId="0" borderId="44" xfId="0" applyFont="1" applyFill="1" applyBorder="1" applyAlignment="1">
      <alignment horizontal="center" vertical="center" textRotation="90" wrapText="1"/>
    </xf>
    <xf numFmtId="0" fontId="1" fillId="0" borderId="23" xfId="0" applyFont="1" applyFill="1" applyBorder="1" applyAlignment="1">
      <alignment horizontal="center" vertical="center" textRotation="90" wrapText="1"/>
    </xf>
    <xf numFmtId="49" fontId="3" fillId="0" borderId="5" xfId="0" applyNumberFormat="1" applyFont="1" applyBorder="1" applyAlignment="1">
      <alignment horizontal="center" vertical="top"/>
    </xf>
    <xf numFmtId="49" fontId="3" fillId="0" borderId="11" xfId="0" applyNumberFormat="1" applyFont="1" applyBorder="1" applyAlignment="1">
      <alignment horizontal="center" vertical="top"/>
    </xf>
    <xf numFmtId="49" fontId="3" fillId="0" borderId="17" xfId="0" applyNumberFormat="1" applyFont="1" applyBorder="1" applyAlignment="1">
      <alignment horizontal="center" vertical="top"/>
    </xf>
    <xf numFmtId="49" fontId="3" fillId="5" borderId="61" xfId="0" applyNumberFormat="1" applyFont="1" applyFill="1" applyBorder="1" applyAlignment="1">
      <alignment horizontal="right" vertical="top"/>
    </xf>
    <xf numFmtId="49" fontId="3" fillId="5" borderId="21" xfId="0" applyNumberFormat="1" applyFont="1" applyFill="1" applyBorder="1" applyAlignment="1">
      <alignment horizontal="right" vertical="top"/>
    </xf>
    <xf numFmtId="0" fontId="1" fillId="12" borderId="23" xfId="0" applyFont="1" applyFill="1" applyBorder="1" applyAlignment="1">
      <alignment horizontal="center" vertical="top" wrapText="1"/>
    </xf>
    <xf numFmtId="0" fontId="1" fillId="12" borderId="1" xfId="0" applyFont="1" applyFill="1" applyBorder="1" applyAlignment="1">
      <alignment horizontal="center" vertical="top" wrapText="1"/>
    </xf>
    <xf numFmtId="0" fontId="1" fillId="12" borderId="58" xfId="0" applyFont="1" applyFill="1" applyBorder="1" applyAlignment="1">
      <alignment horizontal="center" vertical="top" wrapText="1"/>
    </xf>
    <xf numFmtId="49" fontId="3" fillId="5" borderId="61" xfId="0" applyNumberFormat="1" applyFont="1" applyFill="1" applyBorder="1" applyAlignment="1">
      <alignment horizontal="left" vertical="top"/>
    </xf>
    <xf numFmtId="49" fontId="3" fillId="5" borderId="21" xfId="0" applyNumberFormat="1" applyFont="1" applyFill="1" applyBorder="1" applyAlignment="1">
      <alignment horizontal="left" vertical="top"/>
    </xf>
    <xf numFmtId="49" fontId="3" fillId="5" borderId="22" xfId="0" applyNumberFormat="1" applyFont="1" applyFill="1" applyBorder="1" applyAlignment="1">
      <alignment horizontal="left" vertical="top"/>
    </xf>
    <xf numFmtId="0" fontId="1" fillId="7" borderId="27" xfId="0" applyFont="1" applyFill="1" applyBorder="1" applyAlignment="1">
      <alignment horizontal="left" vertical="top" wrapText="1"/>
    </xf>
    <xf numFmtId="0" fontId="10" fillId="0" borderId="0" xfId="0" applyFont="1" applyBorder="1" applyAlignment="1">
      <alignment horizontal="center" vertical="top" wrapText="1"/>
    </xf>
    <xf numFmtId="0" fontId="12" fillId="0" borderId="0" xfId="0" applyFont="1" applyBorder="1" applyAlignment="1">
      <alignment horizontal="center" vertical="center" wrapText="1"/>
    </xf>
    <xf numFmtId="0" fontId="1" fillId="0" borderId="1" xfId="0" applyFont="1" applyBorder="1" applyAlignment="1">
      <alignment horizontal="right"/>
    </xf>
    <xf numFmtId="0" fontId="1" fillId="0" borderId="42" xfId="0" applyFont="1" applyBorder="1" applyAlignment="1">
      <alignment horizontal="center" vertical="center" textRotation="90" wrapText="1"/>
    </xf>
    <xf numFmtId="0" fontId="1" fillId="0" borderId="44" xfId="0" applyFont="1" applyBorder="1" applyAlignment="1">
      <alignment horizontal="center" vertical="center" textRotation="90" wrapText="1"/>
    </xf>
    <xf numFmtId="0" fontId="1" fillId="0" borderId="23" xfId="0" applyFont="1" applyBorder="1" applyAlignment="1">
      <alignment horizontal="center" vertical="center" textRotation="90" wrapText="1"/>
    </xf>
    <xf numFmtId="3" fontId="4" fillId="0" borderId="29" xfId="0" applyNumberFormat="1" applyFont="1" applyBorder="1" applyAlignment="1">
      <alignment horizontal="center" vertical="center" wrapText="1"/>
    </xf>
    <xf numFmtId="3" fontId="4" fillId="0" borderId="79" xfId="0" applyNumberFormat="1" applyFont="1" applyBorder="1" applyAlignment="1">
      <alignment horizontal="center" vertical="center" wrapText="1"/>
    </xf>
    <xf numFmtId="3" fontId="4" fillId="0" borderId="63" xfId="0" applyNumberFormat="1" applyFont="1" applyBorder="1" applyAlignment="1">
      <alignment horizontal="center" vertical="center" wrapText="1"/>
    </xf>
    <xf numFmtId="3" fontId="1" fillId="0" borderId="29" xfId="0" applyNumberFormat="1" applyFont="1" applyBorder="1" applyAlignment="1">
      <alignment horizontal="center" vertical="center" wrapText="1"/>
    </xf>
    <xf numFmtId="3" fontId="1" fillId="0" borderId="79" xfId="0" applyNumberFormat="1" applyFont="1" applyBorder="1" applyAlignment="1">
      <alignment horizontal="center" vertical="center" wrapText="1"/>
    </xf>
    <xf numFmtId="3" fontId="1" fillId="0" borderId="63"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xf numFmtId="3" fontId="4" fillId="0" borderId="11" xfId="0" applyNumberFormat="1" applyFont="1" applyBorder="1" applyAlignment="1">
      <alignment horizontal="center" vertical="center" wrapText="1"/>
    </xf>
    <xf numFmtId="3" fontId="4" fillId="0" borderId="17" xfId="0" applyNumberFormat="1" applyFont="1" applyBorder="1" applyAlignment="1">
      <alignment horizontal="center" vertical="center" wrapText="1"/>
    </xf>
    <xf numFmtId="3" fontId="1" fillId="0" borderId="43" xfId="0" applyNumberFormat="1" applyFont="1" applyBorder="1" applyAlignment="1">
      <alignment horizontal="center" vertical="center"/>
    </xf>
    <xf numFmtId="3" fontId="1" fillId="0" borderId="68" xfId="0" applyNumberFormat="1" applyFont="1" applyBorder="1" applyAlignment="1">
      <alignment horizontal="center" vertical="center"/>
    </xf>
    <xf numFmtId="49" fontId="3" fillId="9" borderId="42" xfId="0" applyNumberFormat="1" applyFont="1" applyFill="1" applyBorder="1" applyAlignment="1">
      <alignment horizontal="left" vertical="top" wrapText="1"/>
    </xf>
    <xf numFmtId="49" fontId="3" fillId="9" borderId="41" xfId="0" applyNumberFormat="1" applyFont="1" applyFill="1" applyBorder="1" applyAlignment="1">
      <alignment horizontal="left" vertical="top" wrapText="1"/>
    </xf>
    <xf numFmtId="49" fontId="3" fillId="9" borderId="47" xfId="0" applyNumberFormat="1" applyFont="1" applyFill="1" applyBorder="1" applyAlignment="1">
      <alignment horizontal="left" vertical="top" wrapText="1"/>
    </xf>
    <xf numFmtId="3" fontId="1" fillId="0" borderId="44" xfId="0" applyNumberFormat="1" applyFont="1" applyBorder="1" applyAlignment="1">
      <alignment horizontal="center" vertical="center" wrapText="1"/>
    </xf>
    <xf numFmtId="3" fontId="4" fillId="0" borderId="27" xfId="0" applyNumberFormat="1" applyFont="1" applyBorder="1" applyAlignment="1">
      <alignment horizontal="center" vertical="center" wrapText="1"/>
    </xf>
    <xf numFmtId="3" fontId="4" fillId="0" borderId="30" xfId="0" applyNumberFormat="1" applyFont="1" applyBorder="1" applyAlignment="1">
      <alignment horizontal="center" vertical="center" wrapText="1"/>
    </xf>
    <xf numFmtId="3" fontId="4" fillId="0" borderId="37" xfId="0" applyNumberFormat="1" applyFont="1" applyBorder="1" applyAlignment="1">
      <alignment horizontal="center" vertical="center" wrapText="1"/>
    </xf>
    <xf numFmtId="3" fontId="4" fillId="0" borderId="44" xfId="0" applyNumberFormat="1" applyFont="1" applyBorder="1" applyAlignment="1">
      <alignment horizontal="center" vertical="center" textRotation="90" wrapText="1"/>
    </xf>
    <xf numFmtId="3" fontId="4" fillId="0" borderId="23" xfId="0" applyNumberFormat="1" applyFont="1" applyBorder="1" applyAlignment="1">
      <alignment horizontal="center" vertical="center" textRotation="90" wrapText="1"/>
    </xf>
    <xf numFmtId="164" fontId="1" fillId="0" borderId="10" xfId="0" applyNumberFormat="1" applyFont="1" applyBorder="1" applyAlignment="1">
      <alignment horizontal="center" vertical="center" textRotation="90" wrapText="1"/>
    </xf>
    <xf numFmtId="164" fontId="1" fillId="0" borderId="16" xfId="0" applyNumberFormat="1"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14"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 fillId="0" borderId="9" xfId="0" applyFont="1" applyBorder="1" applyAlignment="1">
      <alignment horizontal="center" vertical="center" textRotation="90" wrapText="1"/>
    </xf>
    <xf numFmtId="0" fontId="1" fillId="0" borderId="15" xfId="0" applyFont="1" applyBorder="1" applyAlignment="1">
      <alignment horizontal="center" vertical="center" textRotation="90" wrapText="1"/>
    </xf>
    <xf numFmtId="0" fontId="1" fillId="0" borderId="4"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4" xfId="0" applyFont="1" applyBorder="1" applyAlignment="1">
      <alignment horizontal="center" vertical="center" textRotation="90" wrapText="1"/>
    </xf>
    <xf numFmtId="0" fontId="1" fillId="0" borderId="10" xfId="0" applyFont="1" applyBorder="1" applyAlignment="1">
      <alignment horizontal="center" vertical="center" textRotation="90" wrapText="1"/>
    </xf>
    <xf numFmtId="0" fontId="1" fillId="0" borderId="16" xfId="0" applyFont="1" applyBorder="1" applyAlignment="1">
      <alignment horizontal="center" vertical="center" textRotation="90" wrapText="1"/>
    </xf>
    <xf numFmtId="0" fontId="1" fillId="0" borderId="5" xfId="0" applyNumberFormat="1" applyFont="1" applyBorder="1" applyAlignment="1">
      <alignment horizontal="center" vertical="center" textRotation="90" wrapText="1"/>
    </xf>
    <xf numFmtId="0" fontId="1" fillId="0" borderId="11" xfId="0" applyNumberFormat="1" applyFont="1" applyBorder="1" applyAlignment="1">
      <alignment horizontal="center" vertical="center" textRotation="90" wrapText="1"/>
    </xf>
    <xf numFmtId="0" fontId="1" fillId="0" borderId="17" xfId="0" applyNumberFormat="1" applyFont="1" applyBorder="1" applyAlignment="1">
      <alignment horizontal="center" vertical="center" textRotation="90" wrapText="1"/>
    </xf>
    <xf numFmtId="164" fontId="1" fillId="0" borderId="49" xfId="0" applyNumberFormat="1" applyFont="1" applyBorder="1" applyAlignment="1">
      <alignment horizontal="center" vertical="center" textRotation="90" wrapText="1"/>
    </xf>
    <xf numFmtId="164" fontId="1" fillId="0" borderId="58" xfId="0" applyNumberFormat="1" applyFont="1" applyBorder="1" applyAlignment="1">
      <alignment horizontal="center" vertical="center" textRotation="90" wrapText="1"/>
    </xf>
    <xf numFmtId="0" fontId="1" fillId="6" borderId="27" xfId="0" applyFont="1" applyFill="1" applyBorder="1" applyAlignment="1">
      <alignment horizontal="left" vertical="top" wrapText="1"/>
    </xf>
    <xf numFmtId="0" fontId="1" fillId="6" borderId="30" xfId="0" applyFont="1" applyFill="1" applyBorder="1" applyAlignment="1">
      <alignment horizontal="left" vertical="top" wrapText="1"/>
    </xf>
    <xf numFmtId="0" fontId="1" fillId="6" borderId="37" xfId="0" applyFont="1" applyFill="1" applyBorder="1" applyAlignment="1">
      <alignment horizontal="left" vertical="top" wrapText="1"/>
    </xf>
    <xf numFmtId="0" fontId="1" fillId="0" borderId="53" xfId="0" applyFont="1" applyFill="1" applyBorder="1" applyAlignment="1">
      <alignment horizontal="center" vertical="center" textRotation="90" wrapText="1"/>
    </xf>
    <xf numFmtId="0" fontId="1" fillId="0" borderId="43" xfId="0" applyFont="1" applyFill="1" applyBorder="1" applyAlignment="1">
      <alignment horizontal="center" vertical="center" textRotation="90" wrapText="1"/>
    </xf>
    <xf numFmtId="0" fontId="1" fillId="0" borderId="11" xfId="0" applyFont="1" applyFill="1" applyBorder="1" applyAlignment="1">
      <alignment horizontal="left" vertical="top" wrapText="1"/>
    </xf>
    <xf numFmtId="0" fontId="1" fillId="0" borderId="17" xfId="0" applyFont="1" applyFill="1" applyBorder="1" applyAlignment="1">
      <alignment horizontal="left" vertical="top" wrapText="1"/>
    </xf>
    <xf numFmtId="0" fontId="1" fillId="0" borderId="30" xfId="0" applyFont="1" applyFill="1" applyBorder="1" applyAlignment="1">
      <alignment horizontal="left" vertical="top" wrapText="1"/>
    </xf>
    <xf numFmtId="0" fontId="1" fillId="7" borderId="5" xfId="0" applyFont="1" applyFill="1" applyBorder="1" applyAlignment="1">
      <alignment horizontal="left" vertical="top" wrapText="1"/>
    </xf>
    <xf numFmtId="0" fontId="1" fillId="7" borderId="11" xfId="0" applyFont="1" applyFill="1" applyBorder="1" applyAlignment="1">
      <alignment horizontal="left" vertical="top" wrapText="1"/>
    </xf>
    <xf numFmtId="0" fontId="1" fillId="0" borderId="32" xfId="0" applyFont="1" applyFill="1" applyBorder="1" applyAlignment="1">
      <alignment horizontal="left" vertical="top" wrapText="1"/>
    </xf>
    <xf numFmtId="0" fontId="1" fillId="0" borderId="35" xfId="0" applyFont="1" applyFill="1" applyBorder="1" applyAlignment="1">
      <alignment horizontal="left" vertical="top" wrapText="1"/>
    </xf>
    <xf numFmtId="0" fontId="1" fillId="0" borderId="34" xfId="0" applyFont="1" applyFill="1" applyBorder="1" applyAlignment="1">
      <alignment horizontal="center" vertical="center" textRotation="90" wrapText="1"/>
    </xf>
    <xf numFmtId="0" fontId="1" fillId="0" borderId="71" xfId="0" applyFont="1" applyFill="1" applyBorder="1" applyAlignment="1">
      <alignment horizontal="center" vertical="center" textRotation="90" wrapText="1"/>
    </xf>
    <xf numFmtId="0" fontId="1" fillId="0" borderId="53"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7" borderId="53" xfId="0" applyFont="1" applyFill="1" applyBorder="1" applyAlignment="1">
      <alignment horizontal="left" vertical="top" wrapText="1"/>
    </xf>
    <xf numFmtId="49" fontId="5" fillId="5" borderId="36" xfId="0" applyNumberFormat="1" applyFont="1" applyFill="1" applyBorder="1" applyAlignment="1">
      <alignment horizontal="right" vertical="top" wrapText="1"/>
    </xf>
    <xf numFmtId="49" fontId="5" fillId="5" borderId="39" xfId="0" applyNumberFormat="1" applyFont="1" applyFill="1" applyBorder="1" applyAlignment="1">
      <alignment horizontal="right" vertical="top" wrapText="1"/>
    </xf>
    <xf numFmtId="49" fontId="5" fillId="5" borderId="1" xfId="0" applyNumberFormat="1" applyFont="1" applyFill="1" applyBorder="1" applyAlignment="1">
      <alignment horizontal="right" vertical="top" wrapText="1"/>
    </xf>
    <xf numFmtId="164" fontId="3" fillId="5" borderId="45" xfId="0" applyNumberFormat="1" applyFont="1" applyFill="1" applyBorder="1" applyAlignment="1">
      <alignment horizontal="center" vertical="top"/>
    </xf>
    <xf numFmtId="164" fontId="3" fillId="5" borderId="39" xfId="0" applyNumberFormat="1" applyFont="1" applyFill="1" applyBorder="1" applyAlignment="1">
      <alignment horizontal="center" vertical="top"/>
    </xf>
    <xf numFmtId="164" fontId="3" fillId="5" borderId="1" xfId="0" applyNumberFormat="1" applyFont="1" applyFill="1" applyBorder="1" applyAlignment="1">
      <alignment horizontal="center" vertical="top"/>
    </xf>
    <xf numFmtId="164" fontId="3" fillId="5" borderId="58" xfId="0" applyNumberFormat="1" applyFont="1" applyFill="1" applyBorder="1" applyAlignment="1">
      <alignment horizontal="center" vertical="top"/>
    </xf>
    <xf numFmtId="0" fontId="1" fillId="7" borderId="40" xfId="0" applyFont="1" applyFill="1" applyBorder="1" applyAlignment="1">
      <alignment horizontal="left" vertical="top" wrapText="1"/>
    </xf>
    <xf numFmtId="0" fontId="1" fillId="7" borderId="25" xfId="0" applyFont="1" applyFill="1" applyBorder="1" applyAlignment="1">
      <alignment horizontal="left" vertical="top" wrapText="1"/>
    </xf>
    <xf numFmtId="0" fontId="5" fillId="0" borderId="27" xfId="0" applyFont="1" applyBorder="1" applyAlignment="1">
      <alignment horizontal="center" vertical="center" textRotation="90"/>
    </xf>
    <xf numFmtId="0" fontId="5" fillId="0" borderId="37" xfId="0" applyFont="1" applyBorder="1" applyAlignment="1">
      <alignment horizontal="center" vertical="center" textRotation="90"/>
    </xf>
    <xf numFmtId="0" fontId="4" fillId="7" borderId="53" xfId="0" applyFont="1" applyFill="1" applyBorder="1" applyAlignment="1">
      <alignment horizontal="left" vertical="top" wrapText="1"/>
    </xf>
    <xf numFmtId="0" fontId="4" fillId="7" borderId="65" xfId="0" applyFont="1" applyFill="1" applyBorder="1" applyAlignment="1">
      <alignment horizontal="left" vertical="top" wrapText="1"/>
    </xf>
    <xf numFmtId="0" fontId="4" fillId="7" borderId="23" xfId="0" applyFont="1" applyFill="1" applyBorder="1" applyAlignment="1">
      <alignment horizontal="left" vertical="top" wrapText="1"/>
    </xf>
    <xf numFmtId="0" fontId="4" fillId="7" borderId="58" xfId="0" applyFont="1" applyFill="1" applyBorder="1" applyAlignment="1">
      <alignment horizontal="left" vertical="top" wrapText="1"/>
    </xf>
    <xf numFmtId="0" fontId="4" fillId="0" borderId="53" xfId="0" applyFont="1" applyFill="1" applyBorder="1" applyAlignment="1">
      <alignment horizontal="left" vertical="top" wrapText="1"/>
    </xf>
    <xf numFmtId="0" fontId="4" fillId="0" borderId="65" xfId="0" applyFont="1" applyFill="1" applyBorder="1" applyAlignment="1">
      <alignment horizontal="left" vertical="top" wrapText="1"/>
    </xf>
    <xf numFmtId="0" fontId="4" fillId="0" borderId="43" xfId="0" applyFont="1" applyFill="1" applyBorder="1" applyAlignment="1">
      <alignment horizontal="left" vertical="top" wrapText="1"/>
    </xf>
    <xf numFmtId="0" fontId="4" fillId="0" borderId="68" xfId="0" applyFont="1" applyFill="1" applyBorder="1" applyAlignment="1">
      <alignment horizontal="left" vertical="top" wrapText="1"/>
    </xf>
    <xf numFmtId="0" fontId="1" fillId="0" borderId="40" xfId="0" applyFont="1" applyBorder="1" applyAlignment="1">
      <alignment horizontal="left" vertical="top" wrapText="1"/>
    </xf>
    <xf numFmtId="0" fontId="1" fillId="0" borderId="25" xfId="0" applyFont="1" applyBorder="1" applyAlignment="1">
      <alignment horizontal="left" vertical="top" wrapText="1"/>
    </xf>
    <xf numFmtId="0" fontId="1" fillId="7" borderId="35" xfId="0" applyFont="1" applyFill="1" applyBorder="1" applyAlignment="1">
      <alignment horizontal="left" vertical="top" wrapText="1"/>
    </xf>
    <xf numFmtId="0" fontId="1" fillId="7" borderId="31" xfId="0" applyFont="1" applyFill="1" applyBorder="1" applyAlignment="1">
      <alignment horizontal="left" vertical="top" wrapText="1"/>
    </xf>
    <xf numFmtId="0" fontId="4" fillId="7" borderId="0" xfId="0" applyFont="1" applyFill="1" applyBorder="1" applyAlignment="1">
      <alignment vertical="top" wrapText="1"/>
    </xf>
    <xf numFmtId="0" fontId="14" fillId="7" borderId="0" xfId="0" applyFont="1" applyFill="1" applyBorder="1" applyAlignment="1">
      <alignment vertical="top" wrapText="1"/>
    </xf>
    <xf numFmtId="49" fontId="4" fillId="10" borderId="4" xfId="0" applyNumberFormat="1" applyFont="1" applyFill="1" applyBorder="1" applyAlignment="1">
      <alignment horizontal="center" vertical="top"/>
    </xf>
    <xf numFmtId="49" fontId="4" fillId="10" borderId="10" xfId="0" applyNumberFormat="1" applyFont="1" applyFill="1" applyBorder="1" applyAlignment="1">
      <alignment horizontal="center" vertical="top"/>
    </xf>
    <xf numFmtId="49" fontId="4" fillId="10" borderId="16" xfId="0" applyNumberFormat="1" applyFont="1" applyFill="1" applyBorder="1" applyAlignment="1">
      <alignment horizontal="center" vertical="top"/>
    </xf>
    <xf numFmtId="165" fontId="1" fillId="10" borderId="26" xfId="0" applyNumberFormat="1" applyFont="1" applyFill="1" applyBorder="1" applyAlignment="1">
      <alignment horizontal="left" vertical="top" wrapText="1"/>
    </xf>
    <xf numFmtId="165" fontId="1" fillId="10" borderId="31" xfId="0" applyNumberFormat="1" applyFont="1" applyFill="1" applyBorder="1" applyAlignment="1">
      <alignment horizontal="left" vertical="top" wrapText="1"/>
    </xf>
    <xf numFmtId="165" fontId="1" fillId="10" borderId="36" xfId="0" applyNumberFormat="1" applyFont="1" applyFill="1" applyBorder="1" applyAlignment="1">
      <alignment horizontal="left" vertical="top" wrapText="1"/>
    </xf>
    <xf numFmtId="165" fontId="1" fillId="0" borderId="42" xfId="0" applyNumberFormat="1" applyFont="1" applyFill="1" applyBorder="1" applyAlignment="1">
      <alignment horizontal="center" vertical="center" textRotation="90" wrapText="1"/>
    </xf>
    <xf numFmtId="165" fontId="1" fillId="0" borderId="44" xfId="0" applyNumberFormat="1" applyFont="1" applyFill="1" applyBorder="1" applyAlignment="1">
      <alignment horizontal="center" vertical="center" textRotation="90" wrapText="1"/>
    </xf>
    <xf numFmtId="49" fontId="3" fillId="7" borderId="7" xfId="0" applyNumberFormat="1" applyFont="1" applyFill="1" applyBorder="1" applyAlignment="1">
      <alignment horizontal="center" vertical="top"/>
    </xf>
    <xf numFmtId="49" fontId="3" fillId="7" borderId="19" xfId="0" applyNumberFormat="1" applyFont="1" applyFill="1" applyBorder="1" applyAlignment="1">
      <alignment horizontal="center" vertical="top"/>
    </xf>
    <xf numFmtId="166" fontId="1" fillId="20" borderId="84" xfId="2" applyFont="1" applyFill="1" applyBorder="1" applyAlignment="1">
      <alignment horizontal="left" vertical="top" wrapText="1"/>
    </xf>
    <xf numFmtId="166" fontId="1" fillId="20" borderId="44" xfId="2" applyFont="1" applyFill="1" applyBorder="1" applyAlignment="1">
      <alignment horizontal="left" vertical="top" wrapText="1"/>
    </xf>
    <xf numFmtId="166" fontId="1" fillId="20" borderId="23" xfId="2" applyFont="1" applyFill="1" applyBorder="1" applyAlignment="1">
      <alignment horizontal="left" vertical="top" wrapText="1"/>
    </xf>
    <xf numFmtId="166" fontId="1" fillId="20" borderId="110" xfId="2" applyFont="1" applyFill="1" applyBorder="1" applyAlignment="1">
      <alignment horizontal="left" vertical="top" wrapText="1"/>
    </xf>
    <xf numFmtId="166" fontId="1" fillId="20" borderId="49" xfId="2" applyFont="1" applyFill="1" applyBorder="1" applyAlignment="1">
      <alignment horizontal="left" vertical="top" wrapText="1"/>
    </xf>
    <xf numFmtId="166" fontId="1" fillId="20" borderId="58" xfId="2" applyFont="1" applyFill="1" applyBorder="1" applyAlignment="1">
      <alignment horizontal="left" vertical="top" wrapText="1"/>
    </xf>
    <xf numFmtId="166" fontId="1" fillId="13" borderId="81" xfId="2" applyFont="1" applyFill="1" applyBorder="1" applyAlignment="1">
      <alignment horizontal="left" vertical="top" wrapText="1"/>
    </xf>
    <xf numFmtId="166" fontId="1" fillId="13" borderId="111" xfId="2" applyFont="1" applyFill="1" applyBorder="1" applyAlignment="1">
      <alignment horizontal="left" vertical="top" wrapText="1"/>
    </xf>
    <xf numFmtId="49" fontId="3" fillId="0" borderId="7" xfId="0" applyNumberFormat="1" applyFont="1" applyBorder="1" applyAlignment="1">
      <alignment horizontal="center" vertical="top"/>
    </xf>
    <xf numFmtId="49" fontId="3" fillId="0" borderId="19" xfId="0" applyNumberFormat="1" applyFont="1" applyBorder="1" applyAlignment="1">
      <alignment horizontal="center" vertical="top"/>
    </xf>
    <xf numFmtId="0" fontId="4" fillId="0" borderId="56" xfId="0" applyFont="1" applyBorder="1" applyAlignment="1">
      <alignment horizontal="left" vertical="top" wrapText="1"/>
    </xf>
    <xf numFmtId="0" fontId="4" fillId="0" borderId="69" xfId="0" applyFont="1" applyBorder="1" applyAlignment="1">
      <alignment horizontal="left" vertical="top" wrapText="1"/>
    </xf>
    <xf numFmtId="0" fontId="4" fillId="0" borderId="0" xfId="0" applyFont="1" applyAlignment="1">
      <alignment horizontal="center" vertical="top"/>
    </xf>
    <xf numFmtId="0" fontId="3" fillId="7" borderId="56" xfId="0" applyFont="1" applyFill="1" applyBorder="1" applyAlignment="1">
      <alignment horizontal="left" vertical="top" wrapText="1"/>
    </xf>
    <xf numFmtId="0" fontId="5" fillId="7" borderId="69" xfId="0" applyFont="1" applyFill="1" applyBorder="1" applyAlignment="1">
      <alignment horizontal="left" vertical="top" wrapText="1"/>
    </xf>
    <xf numFmtId="0" fontId="3" fillId="7" borderId="69" xfId="0" applyFont="1" applyFill="1" applyBorder="1" applyAlignment="1">
      <alignment horizontal="left" vertical="top" wrapText="1"/>
    </xf>
    <xf numFmtId="0" fontId="5" fillId="8" borderId="45" xfId="0" applyFont="1" applyFill="1" applyBorder="1" applyAlignment="1">
      <alignment horizontal="right" vertical="top" wrapText="1"/>
    </xf>
    <xf numFmtId="0" fontId="5" fillId="8" borderId="39" xfId="0" applyFont="1" applyFill="1" applyBorder="1" applyAlignment="1">
      <alignment horizontal="right" vertical="top" wrapText="1"/>
    </xf>
    <xf numFmtId="49" fontId="5" fillId="5" borderId="61" xfId="0" applyNumberFormat="1" applyFont="1" applyFill="1" applyBorder="1" applyAlignment="1">
      <alignment horizontal="right" vertical="top" wrapText="1"/>
    </xf>
    <xf numFmtId="49" fontId="5" fillId="5" borderId="21" xfId="0" applyNumberFormat="1" applyFont="1" applyFill="1" applyBorder="1" applyAlignment="1">
      <alignment horizontal="right" vertical="top" wrapText="1"/>
    </xf>
    <xf numFmtId="165" fontId="5" fillId="5" borderId="20" xfId="0" applyNumberFormat="1" applyFont="1" applyFill="1" applyBorder="1" applyAlignment="1">
      <alignment horizontal="center" vertical="center" wrapText="1"/>
    </xf>
    <xf numFmtId="165" fontId="5" fillId="5" borderId="21" xfId="0" applyNumberFormat="1" applyFont="1" applyFill="1" applyBorder="1" applyAlignment="1">
      <alignment horizontal="center" vertical="center" wrapText="1"/>
    </xf>
    <xf numFmtId="165" fontId="5" fillId="5" borderId="22" xfId="0" applyNumberFormat="1" applyFont="1" applyFill="1" applyBorder="1" applyAlignment="1">
      <alignment horizontal="center" vertical="center" wrapText="1"/>
    </xf>
    <xf numFmtId="165" fontId="5" fillId="10" borderId="61" xfId="0" applyNumberFormat="1" applyFont="1" applyFill="1" applyBorder="1" applyAlignment="1">
      <alignment horizontal="right" vertical="top"/>
    </xf>
    <xf numFmtId="165" fontId="5" fillId="10" borderId="21" xfId="0" applyNumberFormat="1" applyFont="1" applyFill="1" applyBorder="1" applyAlignment="1">
      <alignment horizontal="right" vertical="top"/>
    </xf>
    <xf numFmtId="165" fontId="5" fillId="10" borderId="20" xfId="0" applyNumberFormat="1" applyFont="1" applyFill="1" applyBorder="1" applyAlignment="1">
      <alignment horizontal="center" vertical="top"/>
    </xf>
    <xf numFmtId="165" fontId="5" fillId="10" borderId="21" xfId="0" applyNumberFormat="1" applyFont="1" applyFill="1" applyBorder="1" applyAlignment="1">
      <alignment horizontal="center" vertical="top"/>
    </xf>
    <xf numFmtId="165" fontId="5" fillId="10" borderId="22" xfId="0" applyNumberFormat="1" applyFont="1" applyFill="1" applyBorder="1" applyAlignment="1">
      <alignment horizontal="center" vertical="top"/>
    </xf>
    <xf numFmtId="49" fontId="5" fillId="11" borderId="61" xfId="0" applyNumberFormat="1" applyFont="1" applyFill="1" applyBorder="1" applyAlignment="1">
      <alignment horizontal="right" vertical="top"/>
    </xf>
    <xf numFmtId="49" fontId="5" fillId="11" borderId="21" xfId="0" applyNumberFormat="1" applyFont="1" applyFill="1" applyBorder="1" applyAlignment="1">
      <alignment horizontal="right" vertical="top"/>
    </xf>
    <xf numFmtId="165" fontId="5" fillId="11" borderId="23" xfId="0" applyNumberFormat="1" applyFont="1" applyFill="1" applyBorder="1" applyAlignment="1">
      <alignment horizontal="center" vertical="top"/>
    </xf>
    <xf numFmtId="165" fontId="5" fillId="11" borderId="1" xfId="0" applyNumberFormat="1" applyFont="1" applyFill="1" applyBorder="1" applyAlignment="1">
      <alignment horizontal="center" vertical="top"/>
    </xf>
    <xf numFmtId="165" fontId="5" fillId="11" borderId="58" xfId="0" applyNumberFormat="1" applyFont="1" applyFill="1" applyBorder="1" applyAlignment="1">
      <alignment horizontal="center" vertical="top"/>
    </xf>
    <xf numFmtId="165" fontId="3" fillId="0" borderId="1" xfId="0" applyNumberFormat="1" applyFont="1" applyFill="1" applyBorder="1" applyAlignment="1">
      <alignment horizontal="center"/>
    </xf>
    <xf numFmtId="0" fontId="1" fillId="0" borderId="42"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72" xfId="0" applyFont="1" applyBorder="1" applyAlignment="1">
      <alignment horizontal="center" vertical="center" wrapText="1"/>
    </xf>
    <xf numFmtId="0" fontId="1" fillId="0" borderId="68" xfId="0" applyFont="1" applyBorder="1" applyAlignment="1">
      <alignment horizontal="center" vertical="center" wrapText="1"/>
    </xf>
    <xf numFmtId="3" fontId="4" fillId="0" borderId="42" xfId="0" applyNumberFormat="1" applyFont="1" applyBorder="1" applyAlignment="1">
      <alignment horizontal="center" vertical="center" textRotation="90" wrapText="1"/>
    </xf>
    <xf numFmtId="3" fontId="4" fillId="0" borderId="43" xfId="0" applyNumberFormat="1" applyFont="1" applyBorder="1" applyAlignment="1">
      <alignment horizontal="center" vertical="center" textRotation="90" wrapText="1"/>
    </xf>
    <xf numFmtId="164" fontId="1" fillId="0" borderId="4" xfId="0" applyNumberFormat="1" applyFont="1" applyBorder="1" applyAlignment="1">
      <alignment horizontal="center" vertical="center" textRotation="90" wrapText="1"/>
    </xf>
    <xf numFmtId="164" fontId="1" fillId="0" borderId="51" xfId="0" applyNumberFormat="1" applyFont="1" applyBorder="1" applyAlignment="1">
      <alignment horizontal="center" vertical="center" textRotation="90" wrapText="1"/>
    </xf>
    <xf numFmtId="164" fontId="1" fillId="0" borderId="47" xfId="0" applyNumberFormat="1" applyFont="1" applyBorder="1" applyAlignment="1">
      <alignment horizontal="center" vertical="center" textRotation="90" wrapText="1"/>
    </xf>
    <xf numFmtId="164" fontId="1" fillId="0" borderId="68" xfId="0" applyNumberFormat="1" applyFont="1" applyBorder="1" applyAlignment="1">
      <alignment horizontal="center" vertical="center" textRotation="90" wrapText="1"/>
    </xf>
    <xf numFmtId="0" fontId="5" fillId="11" borderId="35" xfId="0" applyFont="1" applyFill="1" applyBorder="1" applyAlignment="1">
      <alignment horizontal="left" vertical="top" wrapText="1"/>
    </xf>
    <xf numFmtId="0" fontId="5" fillId="11" borderId="51" xfId="0" applyFont="1" applyFill="1" applyBorder="1" applyAlignment="1">
      <alignment horizontal="left" vertical="top" wrapText="1"/>
    </xf>
    <xf numFmtId="0" fontId="5" fillId="11" borderId="71" xfId="0" applyFont="1" applyFill="1" applyBorder="1" applyAlignment="1">
      <alignment horizontal="left" vertical="top" wrapText="1"/>
    </xf>
    <xf numFmtId="0" fontId="5" fillId="11" borderId="8" xfId="0" applyFont="1" applyFill="1" applyBorder="1" applyAlignment="1">
      <alignment horizontal="left" vertical="top" wrapText="1"/>
    </xf>
    <xf numFmtId="0" fontId="5" fillId="11" borderId="9" xfId="0" applyFont="1" applyFill="1" applyBorder="1" applyAlignment="1">
      <alignment horizontal="left" vertical="top" wrapText="1"/>
    </xf>
    <xf numFmtId="0" fontId="5" fillId="11" borderId="59" xfId="0" applyFont="1" applyFill="1" applyBorder="1" applyAlignment="1">
      <alignment horizontal="left" vertical="top" wrapText="1"/>
    </xf>
    <xf numFmtId="49" fontId="1" fillId="7" borderId="41" xfId="0" applyNumberFormat="1" applyFont="1" applyFill="1" applyBorder="1" applyAlignment="1">
      <alignment horizontal="left" vertical="top"/>
    </xf>
    <xf numFmtId="49" fontId="1" fillId="7" borderId="44" xfId="0" applyNumberFormat="1" applyFont="1" applyFill="1" applyBorder="1" applyAlignment="1">
      <alignment horizontal="left" vertical="top"/>
    </xf>
    <xf numFmtId="49" fontId="1" fillId="7" borderId="0" xfId="0" applyNumberFormat="1" applyFont="1" applyFill="1" applyBorder="1" applyAlignment="1">
      <alignment horizontal="left" vertical="top"/>
    </xf>
    <xf numFmtId="0" fontId="4" fillId="0" borderId="64" xfId="0" applyFont="1" applyBorder="1" applyAlignment="1">
      <alignment horizontal="left" vertical="top" wrapText="1"/>
    </xf>
    <xf numFmtId="0" fontId="4" fillId="0" borderId="13" xfId="0" applyFont="1" applyBorder="1" applyAlignment="1">
      <alignment horizontal="left" vertical="top" wrapText="1"/>
    </xf>
    <xf numFmtId="165" fontId="1" fillId="6" borderId="0" xfId="0" applyNumberFormat="1" applyFont="1" applyFill="1" applyBorder="1" applyAlignment="1">
      <alignment horizontal="center" vertical="top" wrapText="1"/>
    </xf>
    <xf numFmtId="0" fontId="5" fillId="8" borderId="66" xfId="0" applyFont="1" applyFill="1" applyBorder="1" applyAlignment="1">
      <alignment horizontal="right" vertical="top" wrapText="1"/>
    </xf>
    <xf numFmtId="165" fontId="3" fillId="6" borderId="0" xfId="0" applyNumberFormat="1" applyFont="1" applyFill="1" applyBorder="1" applyAlignment="1">
      <alignment horizontal="center" vertical="top" wrapText="1"/>
    </xf>
    <xf numFmtId="3" fontId="19" fillId="0" borderId="0" xfId="0" applyNumberFormat="1" applyFont="1" applyAlignment="1">
      <alignment horizontal="center" vertical="top"/>
    </xf>
    <xf numFmtId="0" fontId="4" fillId="7" borderId="56" xfId="0" applyFont="1" applyFill="1" applyBorder="1" applyAlignment="1">
      <alignment horizontal="left" vertical="top" wrapText="1"/>
    </xf>
    <xf numFmtId="0" fontId="4" fillId="7" borderId="69" xfId="0" applyFont="1" applyFill="1" applyBorder="1" applyAlignment="1">
      <alignment horizontal="left" vertical="top" wrapText="1"/>
    </xf>
    <xf numFmtId="0" fontId="4" fillId="7" borderId="64"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9" xfId="0" applyFont="1" applyFill="1" applyBorder="1" applyAlignment="1">
      <alignment horizontal="left" vertical="top" wrapText="1"/>
    </xf>
    <xf numFmtId="0" fontId="5" fillId="3" borderId="59" xfId="0" applyFont="1" applyFill="1" applyBorder="1" applyAlignment="1">
      <alignment horizontal="left" vertical="top" wrapText="1"/>
    </xf>
    <xf numFmtId="0" fontId="5" fillId="3" borderId="13" xfId="0" applyFont="1" applyFill="1" applyBorder="1" applyAlignment="1">
      <alignment horizontal="left" vertical="top" wrapText="1"/>
    </xf>
    <xf numFmtId="0" fontId="5" fillId="7" borderId="64" xfId="0" applyFont="1" applyFill="1" applyBorder="1" applyAlignment="1">
      <alignment horizontal="lef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7" xfId="0" applyFont="1" applyBorder="1" applyAlignment="1">
      <alignment horizontal="center" vertical="center" wrapText="1"/>
    </xf>
    <xf numFmtId="0" fontId="3" fillId="6" borderId="0" xfId="0" applyFont="1" applyFill="1" applyBorder="1" applyAlignment="1">
      <alignment horizontal="center" vertical="center" wrapText="1"/>
    </xf>
    <xf numFmtId="0" fontId="1" fillId="0" borderId="41" xfId="0" applyNumberFormat="1" applyFont="1" applyBorder="1" applyAlignment="1">
      <alignment vertical="top" wrapText="1"/>
    </xf>
    <xf numFmtId="0" fontId="1" fillId="0" borderId="0" xfId="0" applyNumberFormat="1" applyFont="1" applyFill="1" applyBorder="1" applyAlignment="1">
      <alignment horizontal="left" vertical="top" wrapText="1"/>
    </xf>
    <xf numFmtId="49" fontId="7" fillId="0" borderId="6" xfId="0" applyNumberFormat="1" applyFont="1" applyBorder="1" applyAlignment="1">
      <alignment horizontal="center" vertical="top" wrapText="1"/>
    </xf>
    <xf numFmtId="49" fontId="7" fillId="0" borderId="12" xfId="0" applyNumberFormat="1" applyFont="1" applyBorder="1" applyAlignment="1">
      <alignment horizontal="center" vertical="top" wrapText="1"/>
    </xf>
    <xf numFmtId="49" fontId="7" fillId="0" borderId="18" xfId="0" applyNumberFormat="1" applyFont="1" applyBorder="1" applyAlignment="1">
      <alignment horizontal="center" vertical="top" wrapText="1"/>
    </xf>
    <xf numFmtId="0" fontId="4" fillId="0" borderId="4" xfId="0" applyNumberFormat="1" applyFont="1" applyFill="1" applyBorder="1" applyAlignment="1">
      <alignment horizontal="center" vertical="top"/>
    </xf>
    <xf numFmtId="0" fontId="4" fillId="0" borderId="10" xfId="0" applyNumberFormat="1" applyFont="1" applyFill="1" applyBorder="1" applyAlignment="1">
      <alignment horizontal="center" vertical="top"/>
    </xf>
    <xf numFmtId="0" fontId="4" fillId="0" borderId="16" xfId="0" applyNumberFormat="1" applyFont="1" applyFill="1" applyBorder="1" applyAlignment="1">
      <alignment horizontal="center" vertical="top"/>
    </xf>
    <xf numFmtId="49" fontId="5" fillId="5" borderId="22" xfId="0" applyNumberFormat="1" applyFont="1" applyFill="1" applyBorder="1" applyAlignment="1">
      <alignment horizontal="right" vertical="top" wrapText="1"/>
    </xf>
    <xf numFmtId="165" fontId="5" fillId="4" borderId="61" xfId="0" applyNumberFormat="1" applyFont="1" applyFill="1" applyBorder="1" applyAlignment="1">
      <alignment horizontal="right" vertical="top"/>
    </xf>
    <xf numFmtId="165" fontId="5" fillId="4" borderId="21" xfId="0" applyNumberFormat="1" applyFont="1" applyFill="1" applyBorder="1" applyAlignment="1">
      <alignment horizontal="right" vertical="top"/>
    </xf>
    <xf numFmtId="165" fontId="5" fillId="4" borderId="22" xfId="0" applyNumberFormat="1" applyFont="1" applyFill="1" applyBorder="1" applyAlignment="1">
      <alignment horizontal="right" vertical="top"/>
    </xf>
    <xf numFmtId="165" fontId="5" fillId="4" borderId="20" xfId="0" applyNumberFormat="1" applyFont="1" applyFill="1" applyBorder="1" applyAlignment="1">
      <alignment horizontal="center" vertical="top"/>
    </xf>
    <xf numFmtId="165" fontId="5" fillId="4" borderId="21" xfId="0" applyNumberFormat="1" applyFont="1" applyFill="1" applyBorder="1" applyAlignment="1">
      <alignment horizontal="center" vertical="top"/>
    </xf>
    <xf numFmtId="165" fontId="5" fillId="4" borderId="22" xfId="0" applyNumberFormat="1" applyFont="1" applyFill="1" applyBorder="1" applyAlignment="1">
      <alignment horizontal="center" vertical="top"/>
    </xf>
    <xf numFmtId="49" fontId="5" fillId="4" borderId="2" xfId="0" applyNumberFormat="1" applyFont="1" applyFill="1" applyBorder="1" applyAlignment="1">
      <alignment horizontal="center" vertical="top" wrapText="1"/>
    </xf>
    <xf numFmtId="49" fontId="5" fillId="4" borderId="30" xfId="0" applyNumberFormat="1" applyFont="1" applyFill="1" applyBorder="1" applyAlignment="1">
      <alignment horizontal="center" vertical="top" wrapText="1"/>
    </xf>
    <xf numFmtId="49" fontId="5" fillId="4" borderId="14" xfId="0" applyNumberFormat="1" applyFont="1" applyFill="1" applyBorder="1" applyAlignment="1">
      <alignment horizontal="center" vertical="top" wrapText="1"/>
    </xf>
    <xf numFmtId="165" fontId="5" fillId="0" borderId="2" xfId="0" applyNumberFormat="1" applyFont="1" applyFill="1" applyBorder="1" applyAlignment="1">
      <alignment horizontal="center" vertical="top" wrapText="1"/>
    </xf>
    <xf numFmtId="165" fontId="5" fillId="0" borderId="30" xfId="0" applyNumberFormat="1" applyFont="1" applyFill="1" applyBorder="1" applyAlignment="1">
      <alignment horizontal="center" vertical="top" wrapText="1"/>
    </xf>
    <xf numFmtId="165" fontId="5" fillId="0" borderId="14" xfId="0" applyNumberFormat="1" applyFont="1" applyFill="1" applyBorder="1" applyAlignment="1">
      <alignment horizontal="center" vertical="top" wrapText="1"/>
    </xf>
    <xf numFmtId="49" fontId="4" fillId="0" borderId="3" xfId="0" applyNumberFormat="1" applyFont="1" applyBorder="1" applyAlignment="1">
      <alignment horizontal="center" vertical="top" wrapText="1"/>
    </xf>
    <xf numFmtId="49" fontId="4" fillId="0" borderId="10" xfId="0" applyNumberFormat="1" applyFont="1" applyBorder="1" applyAlignment="1">
      <alignment horizontal="center" vertical="top" wrapText="1"/>
    </xf>
    <xf numFmtId="49" fontId="4" fillId="0" borderId="15" xfId="0" applyNumberFormat="1" applyFont="1" applyBorder="1" applyAlignment="1">
      <alignment horizontal="center" vertical="top" wrapText="1"/>
    </xf>
    <xf numFmtId="49" fontId="5" fillId="0" borderId="7" xfId="0" applyNumberFormat="1" applyFont="1" applyBorder="1" applyAlignment="1">
      <alignment horizontal="center" vertical="top"/>
    </xf>
    <xf numFmtId="49" fontId="5" fillId="0" borderId="11"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3" borderId="61" xfId="0" applyNumberFormat="1" applyFont="1" applyFill="1" applyBorder="1" applyAlignment="1">
      <alignment horizontal="right" vertical="top"/>
    </xf>
    <xf numFmtId="49" fontId="5" fillId="3" borderId="21" xfId="0" applyNumberFormat="1" applyFont="1" applyFill="1" applyBorder="1" applyAlignment="1">
      <alignment horizontal="right" vertical="top"/>
    </xf>
    <xf numFmtId="49" fontId="5" fillId="3" borderId="22" xfId="0" applyNumberFormat="1" applyFont="1" applyFill="1" applyBorder="1" applyAlignment="1">
      <alignment horizontal="right" vertical="top"/>
    </xf>
    <xf numFmtId="165" fontId="5" fillId="3" borderId="23" xfId="0" applyNumberFormat="1" applyFont="1" applyFill="1" applyBorder="1" applyAlignment="1">
      <alignment horizontal="center" vertical="top"/>
    </xf>
    <xf numFmtId="165" fontId="5" fillId="3" borderId="1" xfId="0" applyNumberFormat="1" applyFont="1" applyFill="1" applyBorder="1" applyAlignment="1">
      <alignment horizontal="center" vertical="top"/>
    </xf>
    <xf numFmtId="165" fontId="5" fillId="3" borderId="58" xfId="0" applyNumberFormat="1" applyFont="1" applyFill="1" applyBorder="1" applyAlignment="1">
      <alignment horizontal="center" vertical="top"/>
    </xf>
    <xf numFmtId="0" fontId="4" fillId="7" borderId="2" xfId="0" applyFont="1" applyFill="1" applyBorder="1" applyAlignment="1">
      <alignment horizontal="left" vertical="top" wrapText="1"/>
    </xf>
    <xf numFmtId="0" fontId="4" fillId="7" borderId="8" xfId="0" applyFont="1" applyFill="1" applyBorder="1" applyAlignment="1">
      <alignment horizontal="left" vertical="top" wrapText="1"/>
    </xf>
    <xf numFmtId="0" fontId="4" fillId="7" borderId="14" xfId="0" applyFont="1" applyFill="1" applyBorder="1" applyAlignment="1">
      <alignment horizontal="left" vertical="top" wrapText="1"/>
    </xf>
    <xf numFmtId="165" fontId="5" fillId="7" borderId="2" xfId="0" applyNumberFormat="1" applyFont="1" applyFill="1" applyBorder="1" applyAlignment="1">
      <alignment horizontal="center" vertical="top" wrapText="1"/>
    </xf>
    <xf numFmtId="165" fontId="5" fillId="7" borderId="30" xfId="0" applyNumberFormat="1" applyFont="1" applyFill="1" applyBorder="1" applyAlignment="1">
      <alignment horizontal="center" vertical="top" wrapText="1"/>
    </xf>
    <xf numFmtId="165" fontId="5" fillId="7" borderId="14" xfId="0" applyNumberFormat="1" applyFont="1" applyFill="1" applyBorder="1" applyAlignment="1">
      <alignment horizontal="center" vertical="top" wrapText="1"/>
    </xf>
    <xf numFmtId="165" fontId="3" fillId="6" borderId="26" xfId="0" applyNumberFormat="1" applyFont="1" applyFill="1" applyBorder="1" applyAlignment="1">
      <alignment horizontal="left" vertical="top" wrapText="1"/>
    </xf>
    <xf numFmtId="165" fontId="3" fillId="6" borderId="31" xfId="0" applyNumberFormat="1" applyFont="1" applyFill="1" applyBorder="1" applyAlignment="1">
      <alignment horizontal="left" vertical="top" wrapText="1"/>
    </xf>
    <xf numFmtId="165" fontId="3" fillId="6" borderId="36" xfId="0" applyNumberFormat="1"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14" xfId="0" applyFont="1" applyFill="1" applyBorder="1" applyAlignment="1">
      <alignment horizontal="left" vertical="top" wrapText="1"/>
    </xf>
    <xf numFmtId="49" fontId="5" fillId="5" borderId="20" xfId="0" applyNumberFormat="1" applyFont="1" applyFill="1" applyBorder="1" applyAlignment="1">
      <alignment horizontal="left" vertical="top" wrapText="1"/>
    </xf>
    <xf numFmtId="165" fontId="3" fillId="0" borderId="26" xfId="0" applyNumberFormat="1" applyFont="1" applyBorder="1" applyAlignment="1">
      <alignment horizontal="left" vertical="top" wrapText="1"/>
    </xf>
    <xf numFmtId="165" fontId="3" fillId="0" borderId="59" xfId="0" applyNumberFormat="1" applyFont="1" applyBorder="1" applyAlignment="1">
      <alignment horizontal="left" vertical="top" wrapText="1"/>
    </xf>
    <xf numFmtId="165" fontId="3" fillId="0" borderId="36" xfId="0" applyNumberFormat="1" applyFont="1" applyBorder="1" applyAlignment="1">
      <alignment horizontal="left" vertical="top" wrapText="1"/>
    </xf>
    <xf numFmtId="165" fontId="5" fillId="0" borderId="2" xfId="0" applyNumberFormat="1" applyFont="1" applyBorder="1" applyAlignment="1">
      <alignment horizontal="center" vertical="top" wrapText="1"/>
    </xf>
    <xf numFmtId="165" fontId="5" fillId="0" borderId="8" xfId="0" applyNumberFormat="1" applyFont="1" applyBorder="1" applyAlignment="1">
      <alignment horizontal="center" vertical="top" wrapText="1"/>
    </xf>
    <xf numFmtId="165" fontId="5" fillId="0" borderId="14" xfId="0" applyNumberFormat="1" applyFont="1" applyBorder="1" applyAlignment="1">
      <alignment horizontal="center" vertical="top" wrapText="1"/>
    </xf>
    <xf numFmtId="49" fontId="4" fillId="0" borderId="9" xfId="0" applyNumberFormat="1" applyFont="1" applyBorder="1" applyAlignment="1">
      <alignment horizontal="center" vertical="top" wrapText="1"/>
    </xf>
    <xf numFmtId="49" fontId="5" fillId="0" borderId="13" xfId="0" applyNumberFormat="1" applyFont="1" applyBorder="1" applyAlignment="1">
      <alignment horizontal="center" vertical="top"/>
    </xf>
    <xf numFmtId="165" fontId="4" fillId="0" borderId="27" xfId="0" applyNumberFormat="1" applyFont="1" applyFill="1" applyBorder="1" applyAlignment="1">
      <alignment horizontal="left" vertical="top" wrapText="1"/>
    </xf>
    <xf numFmtId="165" fontId="4" fillId="0" borderId="30" xfId="0" applyNumberFormat="1" applyFont="1" applyFill="1" applyBorder="1" applyAlignment="1">
      <alignment horizontal="left" vertical="top" wrapText="1"/>
    </xf>
    <xf numFmtId="165" fontId="4" fillId="0" borderId="37" xfId="0" applyNumberFormat="1" applyFont="1" applyFill="1" applyBorder="1" applyAlignment="1">
      <alignment horizontal="left" vertical="top" wrapText="1"/>
    </xf>
    <xf numFmtId="0" fontId="1" fillId="0" borderId="31" xfId="0" applyFont="1" applyBorder="1" applyAlignment="1">
      <alignment horizontal="left" vertical="top" wrapText="1"/>
    </xf>
    <xf numFmtId="0" fontId="1" fillId="0" borderId="27" xfId="0" applyFont="1" applyBorder="1" applyAlignment="1">
      <alignment horizontal="center" vertical="center" textRotation="90"/>
    </xf>
    <xf numFmtId="0" fontId="1" fillId="0" borderId="30" xfId="0" applyFont="1" applyBorder="1" applyAlignment="1">
      <alignment horizontal="center" vertical="center" textRotation="90"/>
    </xf>
    <xf numFmtId="0" fontId="1" fillId="0" borderId="37" xfId="0" applyFont="1" applyBorder="1" applyAlignment="1">
      <alignment horizontal="center" vertical="center" textRotation="90"/>
    </xf>
    <xf numFmtId="49" fontId="4" fillId="0" borderId="41" xfId="0" applyNumberFormat="1" applyFont="1" applyBorder="1" applyAlignment="1">
      <alignment horizontal="center" vertical="top"/>
    </xf>
    <xf numFmtId="49" fontId="4" fillId="0" borderId="0" xfId="0" applyNumberFormat="1" applyFont="1" applyBorder="1" applyAlignment="1">
      <alignment horizontal="center" vertical="top"/>
    </xf>
    <xf numFmtId="49" fontId="4" fillId="0" borderId="1" xfId="0" applyNumberFormat="1" applyFont="1" applyBorder="1" applyAlignment="1">
      <alignment horizontal="center" vertical="top"/>
    </xf>
    <xf numFmtId="0" fontId="8" fillId="0" borderId="32" xfId="0" applyFont="1" applyFill="1" applyBorder="1" applyAlignment="1">
      <alignment horizontal="left" vertical="top" wrapText="1"/>
    </xf>
    <xf numFmtId="0" fontId="8" fillId="0" borderId="37" xfId="0" applyFont="1" applyFill="1" applyBorder="1" applyAlignment="1">
      <alignment horizontal="left" vertical="top" wrapText="1"/>
    </xf>
    <xf numFmtId="0" fontId="5" fillId="0" borderId="30" xfId="0" applyFont="1" applyBorder="1" applyAlignment="1">
      <alignment horizontal="center" vertical="center" textRotation="90"/>
    </xf>
    <xf numFmtId="49" fontId="3" fillId="0" borderId="47" xfId="0" applyNumberFormat="1" applyFont="1" applyBorder="1" applyAlignment="1">
      <alignment horizontal="center" vertical="top"/>
    </xf>
    <xf numFmtId="49" fontId="3" fillId="0" borderId="49" xfId="0" applyNumberFormat="1" applyFont="1" applyBorder="1" applyAlignment="1">
      <alignment horizontal="center" vertical="top"/>
    </xf>
    <xf numFmtId="49" fontId="3" fillId="0" borderId="58" xfId="0" applyNumberFormat="1" applyFont="1" applyBorder="1" applyAlignment="1">
      <alignment horizontal="center" vertical="top"/>
    </xf>
    <xf numFmtId="49" fontId="5" fillId="5" borderId="61" xfId="0" applyNumberFormat="1" applyFont="1" applyFill="1" applyBorder="1" applyAlignment="1">
      <alignment horizontal="right" vertical="top"/>
    </xf>
    <xf numFmtId="49" fontId="5" fillId="5" borderId="21" xfId="0" applyNumberFormat="1" applyFont="1" applyFill="1" applyBorder="1" applyAlignment="1">
      <alignment horizontal="right" vertical="top"/>
    </xf>
    <xf numFmtId="49" fontId="5" fillId="5" borderId="22" xfId="0" applyNumberFormat="1" applyFont="1" applyFill="1" applyBorder="1" applyAlignment="1">
      <alignment horizontal="right" vertical="top"/>
    </xf>
    <xf numFmtId="165" fontId="5" fillId="5" borderId="20" xfId="0" applyNumberFormat="1" applyFont="1" applyFill="1" applyBorder="1" applyAlignment="1">
      <alignment horizontal="center" vertical="top"/>
    </xf>
    <xf numFmtId="165" fontId="5" fillId="5" borderId="21" xfId="0" applyNumberFormat="1" applyFont="1" applyFill="1" applyBorder="1" applyAlignment="1">
      <alignment horizontal="center" vertical="top"/>
    </xf>
    <xf numFmtId="165" fontId="5" fillId="5" borderId="22" xfId="0" applyNumberFormat="1" applyFont="1" applyFill="1" applyBorder="1" applyAlignment="1">
      <alignment horizontal="center" vertical="top"/>
    </xf>
    <xf numFmtId="49" fontId="5" fillId="5" borderId="20" xfId="0" applyNumberFormat="1" applyFont="1" applyFill="1" applyBorder="1" applyAlignment="1">
      <alignment horizontal="left" vertical="top"/>
    </xf>
    <xf numFmtId="49" fontId="5" fillId="5" borderId="21" xfId="0" applyNumberFormat="1" applyFont="1" applyFill="1" applyBorder="1" applyAlignment="1">
      <alignment horizontal="left" vertical="top"/>
    </xf>
    <xf numFmtId="49" fontId="5" fillId="5" borderId="22" xfId="0" applyNumberFormat="1" applyFont="1" applyFill="1" applyBorder="1" applyAlignment="1">
      <alignment horizontal="left" vertical="top"/>
    </xf>
    <xf numFmtId="49" fontId="5" fillId="4" borderId="2" xfId="0" applyNumberFormat="1" applyFont="1" applyFill="1" applyBorder="1" applyAlignment="1">
      <alignment horizontal="center" vertical="top"/>
    </xf>
    <xf numFmtId="49" fontId="5" fillId="4" borderId="30" xfId="0" applyNumberFormat="1" applyFont="1" applyFill="1" applyBorder="1" applyAlignment="1">
      <alignment horizontal="center" vertical="top"/>
    </xf>
    <xf numFmtId="0" fontId="1" fillId="6" borderId="5" xfId="0" applyFont="1" applyFill="1" applyBorder="1" applyAlignment="1">
      <alignment horizontal="left" vertical="top" wrapText="1"/>
    </xf>
    <xf numFmtId="0" fontId="1" fillId="6" borderId="11" xfId="0" applyFont="1" applyFill="1" applyBorder="1" applyAlignment="1">
      <alignment horizontal="left" vertical="top" wrapText="1"/>
    </xf>
    <xf numFmtId="0" fontId="1" fillId="6" borderId="17" xfId="0" applyFont="1" applyFill="1" applyBorder="1" applyAlignment="1">
      <alignment horizontal="left" vertical="top" wrapText="1"/>
    </xf>
    <xf numFmtId="49" fontId="4" fillId="0" borderId="4" xfId="0" applyNumberFormat="1" applyFont="1" applyBorder="1" applyAlignment="1">
      <alignment horizontal="center" vertical="top" wrapText="1"/>
    </xf>
    <xf numFmtId="49" fontId="4" fillId="0" borderId="16" xfId="0" applyNumberFormat="1" applyFont="1" applyBorder="1" applyAlignment="1">
      <alignment horizontal="center" vertical="top" wrapText="1"/>
    </xf>
    <xf numFmtId="49" fontId="5" fillId="4" borderId="32" xfId="0" applyNumberFormat="1" applyFont="1" applyFill="1" applyBorder="1" applyAlignment="1">
      <alignment horizontal="center" vertical="top"/>
    </xf>
    <xf numFmtId="49" fontId="5" fillId="4" borderId="14" xfId="0" applyNumberFormat="1" applyFont="1" applyFill="1" applyBorder="1" applyAlignment="1">
      <alignment horizontal="center" vertical="top"/>
    </xf>
    <xf numFmtId="49" fontId="5" fillId="5" borderId="26" xfId="0" applyNumberFormat="1" applyFont="1" applyFill="1" applyBorder="1" applyAlignment="1">
      <alignment horizontal="center" vertical="top"/>
    </xf>
    <xf numFmtId="49" fontId="5" fillId="5" borderId="31" xfId="0" applyNumberFormat="1" applyFont="1" applyFill="1" applyBorder="1" applyAlignment="1">
      <alignment horizontal="center" vertical="top"/>
    </xf>
    <xf numFmtId="49" fontId="5" fillId="5" borderId="34" xfId="0" applyNumberFormat="1" applyFont="1" applyFill="1" applyBorder="1" applyAlignment="1">
      <alignment horizontal="center" vertical="top"/>
    </xf>
    <xf numFmtId="49" fontId="5" fillId="5" borderId="36" xfId="0" applyNumberFormat="1" applyFont="1" applyFill="1" applyBorder="1" applyAlignment="1">
      <alignment horizontal="center" vertical="top"/>
    </xf>
    <xf numFmtId="49" fontId="5" fillId="6" borderId="34" xfId="0" applyNumberFormat="1" applyFont="1" applyFill="1" applyBorder="1" applyAlignment="1">
      <alignment horizontal="center" vertical="top"/>
    </xf>
    <xf numFmtId="0" fontId="1" fillId="0" borderId="5" xfId="0" applyFont="1" applyFill="1" applyBorder="1" applyAlignment="1">
      <alignment horizontal="left" vertical="top" wrapText="1"/>
    </xf>
    <xf numFmtId="0" fontId="1" fillId="0" borderId="37" xfId="0" applyFont="1" applyFill="1" applyBorder="1" applyAlignment="1">
      <alignment horizontal="center" vertical="center" textRotation="90" wrapText="1"/>
    </xf>
    <xf numFmtId="49" fontId="5" fillId="5" borderId="70" xfId="0" applyNumberFormat="1" applyFont="1" applyFill="1" applyBorder="1" applyAlignment="1">
      <alignment horizontal="center" vertical="top"/>
    </xf>
    <xf numFmtId="49" fontId="5" fillId="6" borderId="71" xfId="0" applyNumberFormat="1" applyFont="1" applyFill="1" applyBorder="1" applyAlignment="1">
      <alignment horizontal="center" vertical="top"/>
    </xf>
    <xf numFmtId="0" fontId="1" fillId="7" borderId="52" xfId="0" applyFont="1" applyFill="1" applyBorder="1" applyAlignment="1">
      <alignment horizontal="left" vertical="top" wrapText="1"/>
    </xf>
    <xf numFmtId="0" fontId="1" fillId="0" borderId="32" xfId="0" applyFont="1" applyFill="1" applyBorder="1" applyAlignment="1">
      <alignment horizontal="center" vertical="center" textRotation="90" wrapText="1"/>
    </xf>
    <xf numFmtId="49" fontId="5" fillId="6" borderId="40" xfId="0" applyNumberFormat="1" applyFont="1" applyFill="1" applyBorder="1" applyAlignment="1">
      <alignment horizontal="center" vertical="top"/>
    </xf>
    <xf numFmtId="49" fontId="5" fillId="6" borderId="25" xfId="0" applyNumberFormat="1" applyFont="1" applyFill="1" applyBorder="1" applyAlignment="1">
      <alignment horizontal="center" vertical="top"/>
    </xf>
    <xf numFmtId="0" fontId="15" fillId="0" borderId="0" xfId="0" applyFont="1" applyAlignment="1">
      <alignment horizontal="right"/>
    </xf>
    <xf numFmtId="0" fontId="10" fillId="0" borderId="0" xfId="0" applyFont="1" applyAlignment="1">
      <alignment horizontal="center" vertical="top" wrapText="1"/>
    </xf>
    <xf numFmtId="0" fontId="12" fillId="0" borderId="0" xfId="0" applyFont="1" applyAlignment="1">
      <alignment horizontal="center" vertical="center" wrapText="1"/>
    </xf>
    <xf numFmtId="0" fontId="17" fillId="0" borderId="0" xfId="0" applyFont="1" applyAlignment="1">
      <alignment horizontal="center" vertical="top"/>
    </xf>
    <xf numFmtId="0" fontId="1" fillId="0" borderId="1" xfId="0" applyFont="1" applyBorder="1" applyAlignment="1">
      <alignment horizontal="right" vertical="top"/>
    </xf>
    <xf numFmtId="0" fontId="4" fillId="0" borderId="2" xfId="0" applyFont="1" applyBorder="1" applyAlignment="1">
      <alignment horizontal="center" vertical="center" textRotation="90" wrapText="1"/>
    </xf>
    <xf numFmtId="0" fontId="4" fillId="0" borderId="8"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3" xfId="0" applyFont="1" applyBorder="1" applyAlignment="1">
      <alignment horizontal="center" vertical="center" textRotation="90" wrapText="1"/>
    </xf>
    <xf numFmtId="0" fontId="4" fillId="0" borderId="9" xfId="0" applyFont="1" applyBorder="1" applyAlignment="1">
      <alignment horizontal="center" vertical="center" textRotation="90" wrapText="1"/>
    </xf>
    <xf numFmtId="0" fontId="4" fillId="0" borderId="15" xfId="0" applyFont="1" applyBorder="1" applyAlignment="1">
      <alignment horizontal="center" vertical="center" textRotation="90" wrapText="1"/>
    </xf>
    <xf numFmtId="0" fontId="4" fillId="0" borderId="4" xfId="0" applyFont="1" applyBorder="1" applyAlignment="1">
      <alignment horizontal="center" vertical="center" textRotation="90" wrapText="1"/>
    </xf>
    <xf numFmtId="0" fontId="4" fillId="0" borderId="10" xfId="0" applyFont="1" applyBorder="1" applyAlignment="1">
      <alignment horizontal="center" vertical="center" textRotation="90" wrapText="1"/>
    </xf>
    <xf numFmtId="0" fontId="4" fillId="0" borderId="16" xfId="0" applyFont="1" applyBorder="1" applyAlignment="1">
      <alignment horizontal="center" vertical="center" textRotation="90" wrapText="1"/>
    </xf>
    <xf numFmtId="0" fontId="1" fillId="0" borderId="13" xfId="0" applyNumberFormat="1" applyFont="1" applyBorder="1" applyAlignment="1">
      <alignment horizontal="center" vertical="center" textRotation="90"/>
    </xf>
    <xf numFmtId="0" fontId="1" fillId="0" borderId="19" xfId="0" applyNumberFormat="1" applyFont="1" applyBorder="1" applyAlignment="1">
      <alignment horizontal="center" vertical="center" textRotation="90"/>
    </xf>
    <xf numFmtId="3" fontId="1" fillId="0" borderId="42" xfId="0" applyNumberFormat="1" applyFont="1" applyBorder="1" applyAlignment="1">
      <alignment horizontal="center" vertical="center" textRotation="90" wrapText="1"/>
    </xf>
    <xf numFmtId="3" fontId="1" fillId="0" borderId="44" xfId="0" applyNumberFormat="1" applyFont="1" applyBorder="1" applyAlignment="1">
      <alignment horizontal="center" vertical="center" textRotation="90" wrapText="1"/>
    </xf>
    <xf numFmtId="3" fontId="1" fillId="0" borderId="23" xfId="0" applyNumberFormat="1" applyFont="1" applyBorder="1" applyAlignment="1">
      <alignment horizontal="center" vertical="center" textRotation="90"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3" fontId="1" fillId="0" borderId="32" xfId="0" applyNumberFormat="1" applyFont="1" applyBorder="1" applyAlignment="1">
      <alignment horizontal="center" vertical="center" textRotation="90" wrapText="1"/>
    </xf>
    <xf numFmtId="3" fontId="1" fillId="0" borderId="37" xfId="0" applyNumberFormat="1" applyFont="1" applyBorder="1" applyAlignment="1">
      <alignment horizontal="center" vertical="center" textRotation="90" wrapText="1"/>
    </xf>
    <xf numFmtId="3" fontId="1" fillId="0" borderId="9" xfId="0" applyNumberFormat="1" applyFont="1" applyBorder="1" applyAlignment="1">
      <alignment horizontal="center" vertical="center"/>
    </xf>
    <xf numFmtId="3" fontId="1" fillId="0" borderId="55" xfId="0" applyNumberFormat="1" applyFont="1" applyFill="1" applyBorder="1" applyAlignment="1">
      <alignment horizontal="center" vertical="center" textRotation="90" wrapText="1"/>
    </xf>
    <xf numFmtId="3" fontId="1" fillId="0" borderId="17" xfId="0" applyNumberFormat="1" applyFont="1" applyFill="1" applyBorder="1" applyAlignment="1">
      <alignment horizontal="center" vertical="center" textRotation="90" wrapText="1"/>
    </xf>
    <xf numFmtId="0" fontId="4" fillId="0" borderId="5" xfId="0" applyNumberFormat="1" applyFont="1" applyBorder="1" applyAlignment="1">
      <alignment horizontal="center" vertical="center" textRotation="90" wrapText="1"/>
    </xf>
    <xf numFmtId="0" fontId="4" fillId="0" borderId="11" xfId="0" applyNumberFormat="1" applyFont="1" applyBorder="1" applyAlignment="1">
      <alignment horizontal="center" vertical="center" textRotation="90" wrapText="1"/>
    </xf>
    <xf numFmtId="0" fontId="4" fillId="0" borderId="17" xfId="0" applyNumberFormat="1" applyFont="1" applyBorder="1" applyAlignment="1">
      <alignment horizontal="center" vertical="center" textRotation="90" wrapText="1"/>
    </xf>
    <xf numFmtId="0" fontId="7" fillId="0" borderId="6" xfId="0" applyNumberFormat="1" applyFont="1" applyBorder="1" applyAlignment="1">
      <alignment horizontal="center" vertical="center" textRotation="90" wrapText="1"/>
    </xf>
    <xf numFmtId="0" fontId="7" fillId="0" borderId="12" xfId="0" applyNumberFormat="1" applyFont="1" applyBorder="1" applyAlignment="1">
      <alignment horizontal="center" vertical="center" textRotation="90" wrapText="1"/>
    </xf>
    <xf numFmtId="0" fontId="7" fillId="0" borderId="18" xfId="0" applyNumberFormat="1" applyFont="1" applyBorder="1" applyAlignment="1">
      <alignment horizontal="center" vertical="center" textRotation="90" wrapText="1"/>
    </xf>
    <xf numFmtId="0" fontId="1" fillId="0" borderId="6" xfId="0" applyFont="1" applyBorder="1" applyAlignment="1">
      <alignment horizontal="center" vertical="center" textRotation="90" wrapText="1"/>
    </xf>
    <xf numFmtId="0" fontId="1" fillId="0" borderId="12" xfId="0" applyFont="1" applyBorder="1" applyAlignment="1">
      <alignment horizontal="center" vertical="center" textRotation="90" wrapText="1"/>
    </xf>
    <xf numFmtId="0" fontId="1" fillId="0" borderId="18" xfId="0" applyFont="1" applyBorder="1" applyAlignment="1">
      <alignment horizontal="center" vertical="center" textRotation="90"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3" fontId="3" fillId="0" borderId="2"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3" fontId="3" fillId="0" borderId="7" xfId="0" applyNumberFormat="1" applyFont="1" applyBorder="1" applyAlignment="1">
      <alignment horizontal="center" vertical="center" wrapText="1"/>
    </xf>
    <xf numFmtId="3" fontId="1" fillId="0" borderId="6" xfId="0" applyNumberFormat="1" applyFont="1" applyBorder="1" applyAlignment="1">
      <alignment horizontal="center" vertical="center" textRotation="90" wrapText="1"/>
    </xf>
    <xf numFmtId="3" fontId="1" fillId="0" borderId="12" xfId="0" applyNumberFormat="1" applyFont="1" applyBorder="1" applyAlignment="1">
      <alignment horizontal="center" vertical="center" textRotation="90" wrapText="1"/>
    </xf>
    <xf numFmtId="3" fontId="1" fillId="0" borderId="18" xfId="0" applyNumberFormat="1" applyFont="1" applyBorder="1" applyAlignment="1">
      <alignment horizontal="center" vertical="center" textRotation="90" wrapText="1"/>
    </xf>
    <xf numFmtId="49" fontId="5" fillId="2" borderId="20" xfId="0" applyNumberFormat="1" applyFont="1" applyFill="1" applyBorder="1" applyAlignment="1">
      <alignment horizontal="left" vertical="top" wrapText="1"/>
    </xf>
    <xf numFmtId="49" fontId="5" fillId="2" borderId="21" xfId="0" applyNumberFormat="1" applyFont="1" applyFill="1" applyBorder="1" applyAlignment="1">
      <alignment horizontal="left" vertical="top" wrapText="1"/>
    </xf>
    <xf numFmtId="49" fontId="5" fillId="2" borderId="22" xfId="0" applyNumberFormat="1" applyFont="1" applyFill="1" applyBorder="1" applyAlignment="1">
      <alignment horizontal="left" vertical="top" wrapText="1"/>
    </xf>
    <xf numFmtId="0" fontId="18" fillId="3" borderId="20" xfId="0" applyFont="1" applyFill="1" applyBorder="1" applyAlignment="1">
      <alignment horizontal="left" vertical="top" wrapText="1"/>
    </xf>
    <xf numFmtId="0" fontId="18" fillId="3" borderId="21" xfId="0" applyFont="1" applyFill="1" applyBorder="1" applyAlignment="1">
      <alignment horizontal="left" vertical="top" wrapText="1"/>
    </xf>
    <xf numFmtId="0" fontId="18" fillId="3" borderId="22" xfId="0" applyFont="1" applyFill="1" applyBorder="1" applyAlignment="1">
      <alignment horizontal="left" vertical="top" wrapText="1"/>
    </xf>
    <xf numFmtId="0" fontId="5" fillId="4" borderId="20" xfId="0" applyFont="1" applyFill="1" applyBorder="1" applyAlignment="1">
      <alignment horizontal="left" vertical="top"/>
    </xf>
    <xf numFmtId="0" fontId="5" fillId="4" borderId="21" xfId="0" applyFont="1" applyFill="1" applyBorder="1" applyAlignment="1">
      <alignment horizontal="left" vertical="top"/>
    </xf>
    <xf numFmtId="0" fontId="5" fillId="4" borderId="22" xfId="0" applyFont="1" applyFill="1" applyBorder="1" applyAlignment="1">
      <alignment horizontal="left" vertical="top"/>
    </xf>
    <xf numFmtId="0" fontId="3" fillId="5" borderId="20" xfId="0" applyFont="1" applyFill="1" applyBorder="1" applyAlignment="1">
      <alignment horizontal="left" vertical="top" wrapText="1"/>
    </xf>
    <xf numFmtId="0" fontId="3" fillId="5" borderId="21" xfId="0" applyFont="1" applyFill="1" applyBorder="1" applyAlignment="1">
      <alignment horizontal="left" vertical="top" wrapText="1"/>
    </xf>
    <xf numFmtId="0" fontId="3" fillId="5" borderId="22" xfId="0" applyFont="1" applyFill="1" applyBorder="1" applyAlignment="1">
      <alignment horizontal="left" vertical="top" wrapText="1"/>
    </xf>
  </cellXfs>
  <cellStyles count="3">
    <cellStyle name="Excel Built-in Normal" xfId="2"/>
    <cellStyle name="Įprastas" xfId="0" builtinId="0"/>
    <cellStyle name="Įprastas 2" xfId="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t-LT" b="1">
                <a:latin typeface="Times New Roman" panose="02020603050405020304" pitchFamily="18" charset="0"/>
                <a:cs typeface="Times New Roman" panose="02020603050405020304" pitchFamily="18" charset="0"/>
              </a:rPr>
              <a:t>2019 m. SVP programos Nr. 13 įvykdymas</a:t>
            </a:r>
          </a:p>
        </c:rich>
      </c:tx>
      <c:layout>
        <c:manualLayout>
          <c:xMode val="edge"/>
          <c:yMode val="edge"/>
          <c:x val="0.24017408110271174"/>
          <c:y val="1.917913310318373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t-L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solidFill>
              <a:schemeClr val="accent5">
                <a:lumMod val="20000"/>
                <a:lumOff val="80000"/>
              </a:schemeClr>
            </a:solidFill>
          </c:spPr>
          <c:dPt>
            <c:idx val="0"/>
            <c:bubble3D val="0"/>
            <c:spPr>
              <a:solidFill>
                <a:schemeClr val="bg1"/>
              </a:solidFill>
              <a:ln w="25400">
                <a:solidFill>
                  <a:sysClr val="windowText" lastClr="000000"/>
                </a:solidFill>
              </a:ln>
              <a:effectLst/>
              <a:sp3d contourW="25400">
                <a:contourClr>
                  <a:sysClr val="windowText" lastClr="000000"/>
                </a:contourClr>
              </a:sp3d>
            </c:spPr>
            <c:extLst>
              <c:ext xmlns:c16="http://schemas.microsoft.com/office/drawing/2014/chart" uri="{C3380CC4-5D6E-409C-BE32-E72D297353CC}">
                <c16:uniqueId val="{00000001-F5D3-481C-A0A2-3D64308937FA}"/>
              </c:ext>
            </c:extLst>
          </c:dPt>
          <c:dPt>
            <c:idx val="1"/>
            <c:bubble3D val="0"/>
            <c:spPr>
              <a:solidFill>
                <a:schemeClr val="accent5">
                  <a:lumMod val="20000"/>
                  <a:lumOff val="80000"/>
                </a:schemeClr>
              </a:solidFill>
              <a:ln w="25400">
                <a:solidFill>
                  <a:sysClr val="windowText" lastClr="000000"/>
                </a:solidFill>
              </a:ln>
              <a:effectLst/>
              <a:sp3d contourW="25400">
                <a:contourClr>
                  <a:sysClr val="windowText" lastClr="000000"/>
                </a:contourClr>
              </a:sp3d>
            </c:spPr>
            <c:extLst>
              <c:ext xmlns:c16="http://schemas.microsoft.com/office/drawing/2014/chart" uri="{C3380CC4-5D6E-409C-BE32-E72D297353CC}">
                <c16:uniqueId val="{00000002-F5D3-481C-A0A2-3D64308937FA}"/>
              </c:ext>
            </c:extLst>
          </c:dPt>
          <c:dLbls>
            <c:dLbl>
              <c:idx val="0"/>
              <c:layout>
                <c:manualLayout>
                  <c:x val="0.15756768752774078"/>
                  <c:y val="-9.2059838895281937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F5D3-481C-A0A2-3D64308937FA}"/>
                </c:ext>
              </c:extLst>
            </c:dLbl>
            <c:dLbl>
              <c:idx val="1"/>
              <c:layout>
                <c:manualLayout>
                  <c:x val="-0.17754105636928541"/>
                  <c:y val="3.8358266206367474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F5D3-481C-A0A2-3D64308937F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t-LT"/>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Ataskaita!$A$7:$A$8</c:f>
              <c:strCache>
                <c:ptCount val="2"/>
                <c:pt idx="0">
                  <c:v>faktiškai įvykdyta –  </c:v>
                </c:pt>
                <c:pt idx="1">
                  <c:v>iš dalies įvykdyta –</c:v>
                </c:pt>
              </c:strCache>
            </c:strRef>
          </c:cat>
          <c:val>
            <c:numRef>
              <c:f>Ataskaita!$B$7:$B$8</c:f>
              <c:numCache>
                <c:formatCode>General</c:formatCode>
                <c:ptCount val="2"/>
                <c:pt idx="0">
                  <c:v>21</c:v>
                </c:pt>
                <c:pt idx="1">
                  <c:v>3</c:v>
                </c:pt>
              </c:numCache>
            </c:numRef>
          </c:val>
          <c:extLst>
            <c:ext xmlns:c16="http://schemas.microsoft.com/office/drawing/2014/chart" uri="{C3380CC4-5D6E-409C-BE32-E72D297353CC}">
              <c16:uniqueId val="{00000000-F5D3-481C-A0A2-3D64308937F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41910</xdr:rowOff>
    </xdr:from>
    <xdr:to>
      <xdr:col>6</xdr:col>
      <xdr:colOff>1021080</xdr:colOff>
      <xdr:row>24</xdr:row>
      <xdr:rowOff>129540</xdr:rowOff>
    </xdr:to>
    <xdr:graphicFrame macro="">
      <xdr:nvGraphicFramePr>
        <xdr:cNvPr id="2" name="Diagrama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tabSelected="1" zoomScaleNormal="100" workbookViewId="0">
      <selection activeCell="I3" sqref="I3"/>
    </sheetView>
  </sheetViews>
  <sheetFormatPr defaultRowHeight="13.2" x14ac:dyDescent="0.25"/>
  <cols>
    <col min="1" max="1" width="19.6640625" style="1" customWidth="1"/>
    <col min="2" max="2" width="8.109375" style="1" customWidth="1"/>
    <col min="3" max="3" width="11.109375" style="1" customWidth="1"/>
    <col min="4" max="4" width="13.21875" style="1" customWidth="1"/>
    <col min="5" max="5" width="9.6640625" style="1" customWidth="1"/>
    <col min="6" max="6" width="9.109375" style="1"/>
    <col min="7" max="7" width="16.109375" style="1" customWidth="1"/>
    <col min="8" max="8" width="7.77734375" style="1" customWidth="1"/>
    <col min="9" max="9" width="15.109375" style="1" customWidth="1"/>
    <col min="10" max="256" width="9.109375" style="1"/>
    <col min="257" max="257" width="19.6640625" style="1" customWidth="1"/>
    <col min="258" max="258" width="10.6640625" style="1" customWidth="1"/>
    <col min="259" max="259" width="11.109375" style="1" customWidth="1"/>
    <col min="260" max="260" width="10.88671875" style="1" customWidth="1"/>
    <col min="261" max="261" width="9.6640625" style="1" customWidth="1"/>
    <col min="262" max="262" width="9.109375" style="1"/>
    <col min="263" max="263" width="16.109375" style="1" customWidth="1"/>
    <col min="264" max="264" width="9.109375" style="1"/>
    <col min="265" max="265" width="15.109375" style="1" customWidth="1"/>
    <col min="266" max="512" width="9.109375" style="1"/>
    <col min="513" max="513" width="19.6640625" style="1" customWidth="1"/>
    <col min="514" max="514" width="10.6640625" style="1" customWidth="1"/>
    <col min="515" max="515" width="11.109375" style="1" customWidth="1"/>
    <col min="516" max="516" width="10.88671875" style="1" customWidth="1"/>
    <col min="517" max="517" width="9.6640625" style="1" customWidth="1"/>
    <col min="518" max="518" width="9.109375" style="1"/>
    <col min="519" max="519" width="16.109375" style="1" customWidth="1"/>
    <col min="520" max="520" width="9.109375" style="1"/>
    <col min="521" max="521" width="15.109375" style="1" customWidth="1"/>
    <col min="522" max="768" width="9.109375" style="1"/>
    <col min="769" max="769" width="19.6640625" style="1" customWidth="1"/>
    <col min="770" max="770" width="10.6640625" style="1" customWidth="1"/>
    <col min="771" max="771" width="11.109375" style="1" customWidth="1"/>
    <col min="772" max="772" width="10.88671875" style="1" customWidth="1"/>
    <col min="773" max="773" width="9.6640625" style="1" customWidth="1"/>
    <col min="774" max="774" width="9.109375" style="1"/>
    <col min="775" max="775" width="16.109375" style="1" customWidth="1"/>
    <col min="776" max="776" width="9.109375" style="1"/>
    <col min="777" max="777" width="15.109375" style="1" customWidth="1"/>
    <col min="778" max="1024" width="9.109375" style="1"/>
    <col min="1025" max="1025" width="19.6640625" style="1" customWidth="1"/>
    <col min="1026" max="1026" width="10.6640625" style="1" customWidth="1"/>
    <col min="1027" max="1027" width="11.109375" style="1" customWidth="1"/>
    <col min="1028" max="1028" width="10.88671875" style="1" customWidth="1"/>
    <col min="1029" max="1029" width="9.6640625" style="1" customWidth="1"/>
    <col min="1030" max="1030" width="9.109375" style="1"/>
    <col min="1031" max="1031" width="16.109375" style="1" customWidth="1"/>
    <col min="1032" max="1032" width="9.109375" style="1"/>
    <col min="1033" max="1033" width="15.109375" style="1" customWidth="1"/>
    <col min="1034" max="1280" width="9.109375" style="1"/>
    <col min="1281" max="1281" width="19.6640625" style="1" customWidth="1"/>
    <col min="1282" max="1282" width="10.6640625" style="1" customWidth="1"/>
    <col min="1283" max="1283" width="11.109375" style="1" customWidth="1"/>
    <col min="1284" max="1284" width="10.88671875" style="1" customWidth="1"/>
    <col min="1285" max="1285" width="9.6640625" style="1" customWidth="1"/>
    <col min="1286" max="1286" width="9.109375" style="1"/>
    <col min="1287" max="1287" width="16.109375" style="1" customWidth="1"/>
    <col min="1288" max="1288" width="9.109375" style="1"/>
    <col min="1289" max="1289" width="15.109375" style="1" customWidth="1"/>
    <col min="1290" max="1536" width="9.109375" style="1"/>
    <col min="1537" max="1537" width="19.6640625" style="1" customWidth="1"/>
    <col min="1538" max="1538" width="10.6640625" style="1" customWidth="1"/>
    <col min="1539" max="1539" width="11.109375" style="1" customWidth="1"/>
    <col min="1540" max="1540" width="10.88671875" style="1" customWidth="1"/>
    <col min="1541" max="1541" width="9.6640625" style="1" customWidth="1"/>
    <col min="1542" max="1542" width="9.109375" style="1"/>
    <col min="1543" max="1543" width="16.109375" style="1" customWidth="1"/>
    <col min="1544" max="1544" width="9.109375" style="1"/>
    <col min="1545" max="1545" width="15.109375" style="1" customWidth="1"/>
    <col min="1546" max="1792" width="9.109375" style="1"/>
    <col min="1793" max="1793" width="19.6640625" style="1" customWidth="1"/>
    <col min="1794" max="1794" width="10.6640625" style="1" customWidth="1"/>
    <col min="1795" max="1795" width="11.109375" style="1" customWidth="1"/>
    <col min="1796" max="1796" width="10.88671875" style="1" customWidth="1"/>
    <col min="1797" max="1797" width="9.6640625" style="1" customWidth="1"/>
    <col min="1798" max="1798" width="9.109375" style="1"/>
    <col min="1799" max="1799" width="16.109375" style="1" customWidth="1"/>
    <col min="1800" max="1800" width="9.109375" style="1"/>
    <col min="1801" max="1801" width="15.109375" style="1" customWidth="1"/>
    <col min="1802" max="2048" width="9.109375" style="1"/>
    <col min="2049" max="2049" width="19.6640625" style="1" customWidth="1"/>
    <col min="2050" max="2050" width="10.6640625" style="1" customWidth="1"/>
    <col min="2051" max="2051" width="11.109375" style="1" customWidth="1"/>
    <col min="2052" max="2052" width="10.88671875" style="1" customWidth="1"/>
    <col min="2053" max="2053" width="9.6640625" style="1" customWidth="1"/>
    <col min="2054" max="2054" width="9.109375" style="1"/>
    <col min="2055" max="2055" width="16.109375" style="1" customWidth="1"/>
    <col min="2056" max="2056" width="9.109375" style="1"/>
    <col min="2057" max="2057" width="15.109375" style="1" customWidth="1"/>
    <col min="2058" max="2304" width="9.109375" style="1"/>
    <col min="2305" max="2305" width="19.6640625" style="1" customWidth="1"/>
    <col min="2306" max="2306" width="10.6640625" style="1" customWidth="1"/>
    <col min="2307" max="2307" width="11.109375" style="1" customWidth="1"/>
    <col min="2308" max="2308" width="10.88671875" style="1" customWidth="1"/>
    <col min="2309" max="2309" width="9.6640625" style="1" customWidth="1"/>
    <col min="2310" max="2310" width="9.109375" style="1"/>
    <col min="2311" max="2311" width="16.109375" style="1" customWidth="1"/>
    <col min="2312" max="2312" width="9.109375" style="1"/>
    <col min="2313" max="2313" width="15.109375" style="1" customWidth="1"/>
    <col min="2314" max="2560" width="9.109375" style="1"/>
    <col min="2561" max="2561" width="19.6640625" style="1" customWidth="1"/>
    <col min="2562" max="2562" width="10.6640625" style="1" customWidth="1"/>
    <col min="2563" max="2563" width="11.109375" style="1" customWidth="1"/>
    <col min="2564" max="2564" width="10.88671875" style="1" customWidth="1"/>
    <col min="2565" max="2565" width="9.6640625" style="1" customWidth="1"/>
    <col min="2566" max="2566" width="9.109375" style="1"/>
    <col min="2567" max="2567" width="16.109375" style="1" customWidth="1"/>
    <col min="2568" max="2568" width="9.109375" style="1"/>
    <col min="2569" max="2569" width="15.109375" style="1" customWidth="1"/>
    <col min="2570" max="2816" width="9.109375" style="1"/>
    <col min="2817" max="2817" width="19.6640625" style="1" customWidth="1"/>
    <col min="2818" max="2818" width="10.6640625" style="1" customWidth="1"/>
    <col min="2819" max="2819" width="11.109375" style="1" customWidth="1"/>
    <col min="2820" max="2820" width="10.88671875" style="1" customWidth="1"/>
    <col min="2821" max="2821" width="9.6640625" style="1" customWidth="1"/>
    <col min="2822" max="2822" width="9.109375" style="1"/>
    <col min="2823" max="2823" width="16.109375" style="1" customWidth="1"/>
    <col min="2824" max="2824" width="9.109375" style="1"/>
    <col min="2825" max="2825" width="15.109375" style="1" customWidth="1"/>
    <col min="2826" max="3072" width="9.109375" style="1"/>
    <col min="3073" max="3073" width="19.6640625" style="1" customWidth="1"/>
    <col min="3074" max="3074" width="10.6640625" style="1" customWidth="1"/>
    <col min="3075" max="3075" width="11.109375" style="1" customWidth="1"/>
    <col min="3076" max="3076" width="10.88671875" style="1" customWidth="1"/>
    <col min="3077" max="3077" width="9.6640625" style="1" customWidth="1"/>
    <col min="3078" max="3078" width="9.109375" style="1"/>
    <col min="3079" max="3079" width="16.109375" style="1" customWidth="1"/>
    <col min="3080" max="3080" width="9.109375" style="1"/>
    <col min="3081" max="3081" width="15.109375" style="1" customWidth="1"/>
    <col min="3082" max="3328" width="9.109375" style="1"/>
    <col min="3329" max="3329" width="19.6640625" style="1" customWidth="1"/>
    <col min="3330" max="3330" width="10.6640625" style="1" customWidth="1"/>
    <col min="3331" max="3331" width="11.109375" style="1" customWidth="1"/>
    <col min="3332" max="3332" width="10.88671875" style="1" customWidth="1"/>
    <col min="3333" max="3333" width="9.6640625" style="1" customWidth="1"/>
    <col min="3334" max="3334" width="9.109375" style="1"/>
    <col min="3335" max="3335" width="16.109375" style="1" customWidth="1"/>
    <col min="3336" max="3336" width="9.109375" style="1"/>
    <col min="3337" max="3337" width="15.109375" style="1" customWidth="1"/>
    <col min="3338" max="3584" width="9.109375" style="1"/>
    <col min="3585" max="3585" width="19.6640625" style="1" customWidth="1"/>
    <col min="3586" max="3586" width="10.6640625" style="1" customWidth="1"/>
    <col min="3587" max="3587" width="11.109375" style="1" customWidth="1"/>
    <col min="3588" max="3588" width="10.88671875" style="1" customWidth="1"/>
    <col min="3589" max="3589" width="9.6640625" style="1" customWidth="1"/>
    <col min="3590" max="3590" width="9.109375" style="1"/>
    <col min="3591" max="3591" width="16.109375" style="1" customWidth="1"/>
    <col min="3592" max="3592" width="9.109375" style="1"/>
    <col min="3593" max="3593" width="15.109375" style="1" customWidth="1"/>
    <col min="3594" max="3840" width="9.109375" style="1"/>
    <col min="3841" max="3841" width="19.6640625" style="1" customWidth="1"/>
    <col min="3842" max="3842" width="10.6640625" style="1" customWidth="1"/>
    <col min="3843" max="3843" width="11.109375" style="1" customWidth="1"/>
    <col min="3844" max="3844" width="10.88671875" style="1" customWidth="1"/>
    <col min="3845" max="3845" width="9.6640625" style="1" customWidth="1"/>
    <col min="3846" max="3846" width="9.109375" style="1"/>
    <col min="3847" max="3847" width="16.109375" style="1" customWidth="1"/>
    <col min="3848" max="3848" width="9.109375" style="1"/>
    <col min="3849" max="3849" width="15.109375" style="1" customWidth="1"/>
    <col min="3850" max="4096" width="9.109375" style="1"/>
    <col min="4097" max="4097" width="19.6640625" style="1" customWidth="1"/>
    <col min="4098" max="4098" width="10.6640625" style="1" customWidth="1"/>
    <col min="4099" max="4099" width="11.109375" style="1" customWidth="1"/>
    <col min="4100" max="4100" width="10.88671875" style="1" customWidth="1"/>
    <col min="4101" max="4101" width="9.6640625" style="1" customWidth="1"/>
    <col min="4102" max="4102" width="9.109375" style="1"/>
    <col min="4103" max="4103" width="16.109375" style="1" customWidth="1"/>
    <col min="4104" max="4104" width="9.109375" style="1"/>
    <col min="4105" max="4105" width="15.109375" style="1" customWidth="1"/>
    <col min="4106" max="4352" width="9.109375" style="1"/>
    <col min="4353" max="4353" width="19.6640625" style="1" customWidth="1"/>
    <col min="4354" max="4354" width="10.6640625" style="1" customWidth="1"/>
    <col min="4355" max="4355" width="11.109375" style="1" customWidth="1"/>
    <col min="4356" max="4356" width="10.88671875" style="1" customWidth="1"/>
    <col min="4357" max="4357" width="9.6640625" style="1" customWidth="1"/>
    <col min="4358" max="4358" width="9.109375" style="1"/>
    <col min="4359" max="4359" width="16.109375" style="1" customWidth="1"/>
    <col min="4360" max="4360" width="9.109375" style="1"/>
    <col min="4361" max="4361" width="15.109375" style="1" customWidth="1"/>
    <col min="4362" max="4608" width="9.109375" style="1"/>
    <col min="4609" max="4609" width="19.6640625" style="1" customWidth="1"/>
    <col min="4610" max="4610" width="10.6640625" style="1" customWidth="1"/>
    <col min="4611" max="4611" width="11.109375" style="1" customWidth="1"/>
    <col min="4612" max="4612" width="10.88671875" style="1" customWidth="1"/>
    <col min="4613" max="4613" width="9.6640625" style="1" customWidth="1"/>
    <col min="4614" max="4614" width="9.109375" style="1"/>
    <col min="4615" max="4615" width="16.109375" style="1" customWidth="1"/>
    <col min="4616" max="4616" width="9.109375" style="1"/>
    <col min="4617" max="4617" width="15.109375" style="1" customWidth="1"/>
    <col min="4618" max="4864" width="9.109375" style="1"/>
    <col min="4865" max="4865" width="19.6640625" style="1" customWidth="1"/>
    <col min="4866" max="4866" width="10.6640625" style="1" customWidth="1"/>
    <col min="4867" max="4867" width="11.109375" style="1" customWidth="1"/>
    <col min="4868" max="4868" width="10.88671875" style="1" customWidth="1"/>
    <col min="4869" max="4869" width="9.6640625" style="1" customWidth="1"/>
    <col min="4870" max="4870" width="9.109375" style="1"/>
    <col min="4871" max="4871" width="16.109375" style="1" customWidth="1"/>
    <col min="4872" max="4872" width="9.109375" style="1"/>
    <col min="4873" max="4873" width="15.109375" style="1" customWidth="1"/>
    <col min="4874" max="5120" width="9.109375" style="1"/>
    <col min="5121" max="5121" width="19.6640625" style="1" customWidth="1"/>
    <col min="5122" max="5122" width="10.6640625" style="1" customWidth="1"/>
    <col min="5123" max="5123" width="11.109375" style="1" customWidth="1"/>
    <col min="5124" max="5124" width="10.88671875" style="1" customWidth="1"/>
    <col min="5125" max="5125" width="9.6640625" style="1" customWidth="1"/>
    <col min="5126" max="5126" width="9.109375" style="1"/>
    <col min="5127" max="5127" width="16.109375" style="1" customWidth="1"/>
    <col min="5128" max="5128" width="9.109375" style="1"/>
    <col min="5129" max="5129" width="15.109375" style="1" customWidth="1"/>
    <col min="5130" max="5376" width="9.109375" style="1"/>
    <col min="5377" max="5377" width="19.6640625" style="1" customWidth="1"/>
    <col min="5378" max="5378" width="10.6640625" style="1" customWidth="1"/>
    <col min="5379" max="5379" width="11.109375" style="1" customWidth="1"/>
    <col min="5380" max="5380" width="10.88671875" style="1" customWidth="1"/>
    <col min="5381" max="5381" width="9.6640625" style="1" customWidth="1"/>
    <col min="5382" max="5382" width="9.109375" style="1"/>
    <col min="5383" max="5383" width="16.109375" style="1" customWidth="1"/>
    <col min="5384" max="5384" width="9.109375" style="1"/>
    <col min="5385" max="5385" width="15.109375" style="1" customWidth="1"/>
    <col min="5386" max="5632" width="9.109375" style="1"/>
    <col min="5633" max="5633" width="19.6640625" style="1" customWidth="1"/>
    <col min="5634" max="5634" width="10.6640625" style="1" customWidth="1"/>
    <col min="5635" max="5635" width="11.109375" style="1" customWidth="1"/>
    <col min="5636" max="5636" width="10.88671875" style="1" customWidth="1"/>
    <col min="5637" max="5637" width="9.6640625" style="1" customWidth="1"/>
    <col min="5638" max="5638" width="9.109375" style="1"/>
    <col min="5639" max="5639" width="16.109375" style="1" customWidth="1"/>
    <col min="5640" max="5640" width="9.109375" style="1"/>
    <col min="5641" max="5641" width="15.109375" style="1" customWidth="1"/>
    <col min="5642" max="5888" width="9.109375" style="1"/>
    <col min="5889" max="5889" width="19.6640625" style="1" customWidth="1"/>
    <col min="5890" max="5890" width="10.6640625" style="1" customWidth="1"/>
    <col min="5891" max="5891" width="11.109375" style="1" customWidth="1"/>
    <col min="5892" max="5892" width="10.88671875" style="1" customWidth="1"/>
    <col min="5893" max="5893" width="9.6640625" style="1" customWidth="1"/>
    <col min="5894" max="5894" width="9.109375" style="1"/>
    <col min="5895" max="5895" width="16.109375" style="1" customWidth="1"/>
    <col min="5896" max="5896" width="9.109375" style="1"/>
    <col min="5897" max="5897" width="15.109375" style="1" customWidth="1"/>
    <col min="5898" max="6144" width="9.109375" style="1"/>
    <col min="6145" max="6145" width="19.6640625" style="1" customWidth="1"/>
    <col min="6146" max="6146" width="10.6640625" style="1" customWidth="1"/>
    <col min="6147" max="6147" width="11.109375" style="1" customWidth="1"/>
    <col min="6148" max="6148" width="10.88671875" style="1" customWidth="1"/>
    <col min="6149" max="6149" width="9.6640625" style="1" customWidth="1"/>
    <col min="6150" max="6150" width="9.109375" style="1"/>
    <col min="6151" max="6151" width="16.109375" style="1" customWidth="1"/>
    <col min="6152" max="6152" width="9.109375" style="1"/>
    <col min="6153" max="6153" width="15.109375" style="1" customWidth="1"/>
    <col min="6154" max="6400" width="9.109375" style="1"/>
    <col min="6401" max="6401" width="19.6640625" style="1" customWidth="1"/>
    <col min="6402" max="6402" width="10.6640625" style="1" customWidth="1"/>
    <col min="6403" max="6403" width="11.109375" style="1" customWidth="1"/>
    <col min="6404" max="6404" width="10.88671875" style="1" customWidth="1"/>
    <col min="6405" max="6405" width="9.6640625" style="1" customWidth="1"/>
    <col min="6406" max="6406" width="9.109375" style="1"/>
    <col min="6407" max="6407" width="16.109375" style="1" customWidth="1"/>
    <col min="6408" max="6408" width="9.109375" style="1"/>
    <col min="6409" max="6409" width="15.109375" style="1" customWidth="1"/>
    <col min="6410" max="6656" width="9.109375" style="1"/>
    <col min="6657" max="6657" width="19.6640625" style="1" customWidth="1"/>
    <col min="6658" max="6658" width="10.6640625" style="1" customWidth="1"/>
    <col min="6659" max="6659" width="11.109375" style="1" customWidth="1"/>
    <col min="6660" max="6660" width="10.88671875" style="1" customWidth="1"/>
    <col min="6661" max="6661" width="9.6640625" style="1" customWidth="1"/>
    <col min="6662" max="6662" width="9.109375" style="1"/>
    <col min="6663" max="6663" width="16.109375" style="1" customWidth="1"/>
    <col min="6664" max="6664" width="9.109375" style="1"/>
    <col min="6665" max="6665" width="15.109375" style="1" customWidth="1"/>
    <col min="6666" max="6912" width="9.109375" style="1"/>
    <col min="6913" max="6913" width="19.6640625" style="1" customWidth="1"/>
    <col min="6914" max="6914" width="10.6640625" style="1" customWidth="1"/>
    <col min="6915" max="6915" width="11.109375" style="1" customWidth="1"/>
    <col min="6916" max="6916" width="10.88671875" style="1" customWidth="1"/>
    <col min="6917" max="6917" width="9.6640625" style="1" customWidth="1"/>
    <col min="6918" max="6918" width="9.109375" style="1"/>
    <col min="6919" max="6919" width="16.109375" style="1" customWidth="1"/>
    <col min="6920" max="6920" width="9.109375" style="1"/>
    <col min="6921" max="6921" width="15.109375" style="1" customWidth="1"/>
    <col min="6922" max="7168" width="9.109375" style="1"/>
    <col min="7169" max="7169" width="19.6640625" style="1" customWidth="1"/>
    <col min="7170" max="7170" width="10.6640625" style="1" customWidth="1"/>
    <col min="7171" max="7171" width="11.109375" style="1" customWidth="1"/>
    <col min="7172" max="7172" width="10.88671875" style="1" customWidth="1"/>
    <col min="7173" max="7173" width="9.6640625" style="1" customWidth="1"/>
    <col min="7174" max="7174" width="9.109375" style="1"/>
    <col min="7175" max="7175" width="16.109375" style="1" customWidth="1"/>
    <col min="7176" max="7176" width="9.109375" style="1"/>
    <col min="7177" max="7177" width="15.109375" style="1" customWidth="1"/>
    <col min="7178" max="7424" width="9.109375" style="1"/>
    <col min="7425" max="7425" width="19.6640625" style="1" customWidth="1"/>
    <col min="7426" max="7426" width="10.6640625" style="1" customWidth="1"/>
    <col min="7427" max="7427" width="11.109375" style="1" customWidth="1"/>
    <col min="7428" max="7428" width="10.88671875" style="1" customWidth="1"/>
    <col min="7429" max="7429" width="9.6640625" style="1" customWidth="1"/>
    <col min="7430" max="7430" width="9.109375" style="1"/>
    <col min="7431" max="7431" width="16.109375" style="1" customWidth="1"/>
    <col min="7432" max="7432" width="9.109375" style="1"/>
    <col min="7433" max="7433" width="15.109375" style="1" customWidth="1"/>
    <col min="7434" max="7680" width="9.109375" style="1"/>
    <col min="7681" max="7681" width="19.6640625" style="1" customWidth="1"/>
    <col min="7682" max="7682" width="10.6640625" style="1" customWidth="1"/>
    <col min="7683" max="7683" width="11.109375" style="1" customWidth="1"/>
    <col min="7684" max="7684" width="10.88671875" style="1" customWidth="1"/>
    <col min="7685" max="7685" width="9.6640625" style="1" customWidth="1"/>
    <col min="7686" max="7686" width="9.109375" style="1"/>
    <col min="7687" max="7687" width="16.109375" style="1" customWidth="1"/>
    <col min="7688" max="7688" width="9.109375" style="1"/>
    <col min="7689" max="7689" width="15.109375" style="1" customWidth="1"/>
    <col min="7690" max="7936" width="9.109375" style="1"/>
    <col min="7937" max="7937" width="19.6640625" style="1" customWidth="1"/>
    <col min="7938" max="7938" width="10.6640625" style="1" customWidth="1"/>
    <col min="7939" max="7939" width="11.109375" style="1" customWidth="1"/>
    <col min="7940" max="7940" width="10.88671875" style="1" customWidth="1"/>
    <col min="7941" max="7941" width="9.6640625" style="1" customWidth="1"/>
    <col min="7942" max="7942" width="9.109375" style="1"/>
    <col min="7943" max="7943" width="16.109375" style="1" customWidth="1"/>
    <col min="7944" max="7944" width="9.109375" style="1"/>
    <col min="7945" max="7945" width="15.109375" style="1" customWidth="1"/>
    <col min="7946" max="8192" width="9.109375" style="1"/>
    <col min="8193" max="8193" width="19.6640625" style="1" customWidth="1"/>
    <col min="8194" max="8194" width="10.6640625" style="1" customWidth="1"/>
    <col min="8195" max="8195" width="11.109375" style="1" customWidth="1"/>
    <col min="8196" max="8196" width="10.88671875" style="1" customWidth="1"/>
    <col min="8197" max="8197" width="9.6640625" style="1" customWidth="1"/>
    <col min="8198" max="8198" width="9.109375" style="1"/>
    <col min="8199" max="8199" width="16.109375" style="1" customWidth="1"/>
    <col min="8200" max="8200" width="9.109375" style="1"/>
    <col min="8201" max="8201" width="15.109375" style="1" customWidth="1"/>
    <col min="8202" max="8448" width="9.109375" style="1"/>
    <col min="8449" max="8449" width="19.6640625" style="1" customWidth="1"/>
    <col min="8450" max="8450" width="10.6640625" style="1" customWidth="1"/>
    <col min="8451" max="8451" width="11.109375" style="1" customWidth="1"/>
    <col min="8452" max="8452" width="10.88671875" style="1" customWidth="1"/>
    <col min="8453" max="8453" width="9.6640625" style="1" customWidth="1"/>
    <col min="8454" max="8454" width="9.109375" style="1"/>
    <col min="8455" max="8455" width="16.109375" style="1" customWidth="1"/>
    <col min="8456" max="8456" width="9.109375" style="1"/>
    <col min="8457" max="8457" width="15.109375" style="1" customWidth="1"/>
    <col min="8458" max="8704" width="9.109375" style="1"/>
    <col min="8705" max="8705" width="19.6640625" style="1" customWidth="1"/>
    <col min="8706" max="8706" width="10.6640625" style="1" customWidth="1"/>
    <col min="8707" max="8707" width="11.109375" style="1" customWidth="1"/>
    <col min="8708" max="8708" width="10.88671875" style="1" customWidth="1"/>
    <col min="8709" max="8709" width="9.6640625" style="1" customWidth="1"/>
    <col min="8710" max="8710" width="9.109375" style="1"/>
    <col min="8711" max="8711" width="16.109375" style="1" customWidth="1"/>
    <col min="8712" max="8712" width="9.109375" style="1"/>
    <col min="8713" max="8713" width="15.109375" style="1" customWidth="1"/>
    <col min="8714" max="8960" width="9.109375" style="1"/>
    <col min="8961" max="8961" width="19.6640625" style="1" customWidth="1"/>
    <col min="8962" max="8962" width="10.6640625" style="1" customWidth="1"/>
    <col min="8963" max="8963" width="11.109375" style="1" customWidth="1"/>
    <col min="8964" max="8964" width="10.88671875" style="1" customWidth="1"/>
    <col min="8965" max="8965" width="9.6640625" style="1" customWidth="1"/>
    <col min="8966" max="8966" width="9.109375" style="1"/>
    <col min="8967" max="8967" width="16.109375" style="1" customWidth="1"/>
    <col min="8968" max="8968" width="9.109375" style="1"/>
    <col min="8969" max="8969" width="15.109375" style="1" customWidth="1"/>
    <col min="8970" max="9216" width="9.109375" style="1"/>
    <col min="9217" max="9217" width="19.6640625" style="1" customWidth="1"/>
    <col min="9218" max="9218" width="10.6640625" style="1" customWidth="1"/>
    <col min="9219" max="9219" width="11.109375" style="1" customWidth="1"/>
    <col min="9220" max="9220" width="10.88671875" style="1" customWidth="1"/>
    <col min="9221" max="9221" width="9.6640625" style="1" customWidth="1"/>
    <col min="9222" max="9222" width="9.109375" style="1"/>
    <col min="9223" max="9223" width="16.109375" style="1" customWidth="1"/>
    <col min="9224" max="9224" width="9.109375" style="1"/>
    <col min="9225" max="9225" width="15.109375" style="1" customWidth="1"/>
    <col min="9226" max="9472" width="9.109375" style="1"/>
    <col min="9473" max="9473" width="19.6640625" style="1" customWidth="1"/>
    <col min="9474" max="9474" width="10.6640625" style="1" customWidth="1"/>
    <col min="9475" max="9475" width="11.109375" style="1" customWidth="1"/>
    <col min="9476" max="9476" width="10.88671875" style="1" customWidth="1"/>
    <col min="9477" max="9477" width="9.6640625" style="1" customWidth="1"/>
    <col min="9478" max="9478" width="9.109375" style="1"/>
    <col min="9479" max="9479" width="16.109375" style="1" customWidth="1"/>
    <col min="9480" max="9480" width="9.109375" style="1"/>
    <col min="9481" max="9481" width="15.109375" style="1" customWidth="1"/>
    <col min="9482" max="9728" width="9.109375" style="1"/>
    <col min="9729" max="9729" width="19.6640625" style="1" customWidth="1"/>
    <col min="9730" max="9730" width="10.6640625" style="1" customWidth="1"/>
    <col min="9731" max="9731" width="11.109375" style="1" customWidth="1"/>
    <col min="9732" max="9732" width="10.88671875" style="1" customWidth="1"/>
    <col min="9733" max="9733" width="9.6640625" style="1" customWidth="1"/>
    <col min="9734" max="9734" width="9.109375" style="1"/>
    <col min="9735" max="9735" width="16.109375" style="1" customWidth="1"/>
    <col min="9736" max="9736" width="9.109375" style="1"/>
    <col min="9737" max="9737" width="15.109375" style="1" customWidth="1"/>
    <col min="9738" max="9984" width="9.109375" style="1"/>
    <col min="9985" max="9985" width="19.6640625" style="1" customWidth="1"/>
    <col min="9986" max="9986" width="10.6640625" style="1" customWidth="1"/>
    <col min="9987" max="9987" width="11.109375" style="1" customWidth="1"/>
    <col min="9988" max="9988" width="10.88671875" style="1" customWidth="1"/>
    <col min="9989" max="9989" width="9.6640625" style="1" customWidth="1"/>
    <col min="9990" max="9990" width="9.109375" style="1"/>
    <col min="9991" max="9991" width="16.109375" style="1" customWidth="1"/>
    <col min="9992" max="9992" width="9.109375" style="1"/>
    <col min="9993" max="9993" width="15.109375" style="1" customWidth="1"/>
    <col min="9994" max="10240" width="9.109375" style="1"/>
    <col min="10241" max="10241" width="19.6640625" style="1" customWidth="1"/>
    <col min="10242" max="10242" width="10.6640625" style="1" customWidth="1"/>
    <col min="10243" max="10243" width="11.109375" style="1" customWidth="1"/>
    <col min="10244" max="10244" width="10.88671875" style="1" customWidth="1"/>
    <col min="10245" max="10245" width="9.6640625" style="1" customWidth="1"/>
    <col min="10246" max="10246" width="9.109375" style="1"/>
    <col min="10247" max="10247" width="16.109375" style="1" customWidth="1"/>
    <col min="10248" max="10248" width="9.109375" style="1"/>
    <col min="10249" max="10249" width="15.109375" style="1" customWidth="1"/>
    <col min="10250" max="10496" width="9.109375" style="1"/>
    <col min="10497" max="10497" width="19.6640625" style="1" customWidth="1"/>
    <col min="10498" max="10498" width="10.6640625" style="1" customWidth="1"/>
    <col min="10499" max="10499" width="11.109375" style="1" customWidth="1"/>
    <col min="10500" max="10500" width="10.88671875" style="1" customWidth="1"/>
    <col min="10501" max="10501" width="9.6640625" style="1" customWidth="1"/>
    <col min="10502" max="10502" width="9.109375" style="1"/>
    <col min="10503" max="10503" width="16.109375" style="1" customWidth="1"/>
    <col min="10504" max="10504" width="9.109375" style="1"/>
    <col min="10505" max="10505" width="15.109375" style="1" customWidth="1"/>
    <col min="10506" max="10752" width="9.109375" style="1"/>
    <col min="10753" max="10753" width="19.6640625" style="1" customWidth="1"/>
    <col min="10754" max="10754" width="10.6640625" style="1" customWidth="1"/>
    <col min="10755" max="10755" width="11.109375" style="1" customWidth="1"/>
    <col min="10756" max="10756" width="10.88671875" style="1" customWidth="1"/>
    <col min="10757" max="10757" width="9.6640625" style="1" customWidth="1"/>
    <col min="10758" max="10758" width="9.109375" style="1"/>
    <col min="10759" max="10759" width="16.109375" style="1" customWidth="1"/>
    <col min="10760" max="10760" width="9.109375" style="1"/>
    <col min="10761" max="10761" width="15.109375" style="1" customWidth="1"/>
    <col min="10762" max="11008" width="9.109375" style="1"/>
    <col min="11009" max="11009" width="19.6640625" style="1" customWidth="1"/>
    <col min="11010" max="11010" width="10.6640625" style="1" customWidth="1"/>
    <col min="11011" max="11011" width="11.109375" style="1" customWidth="1"/>
    <col min="11012" max="11012" width="10.88671875" style="1" customWidth="1"/>
    <col min="11013" max="11013" width="9.6640625" style="1" customWidth="1"/>
    <col min="11014" max="11014" width="9.109375" style="1"/>
    <col min="11015" max="11015" width="16.109375" style="1" customWidth="1"/>
    <col min="11016" max="11016" width="9.109375" style="1"/>
    <col min="11017" max="11017" width="15.109375" style="1" customWidth="1"/>
    <col min="11018" max="11264" width="9.109375" style="1"/>
    <col min="11265" max="11265" width="19.6640625" style="1" customWidth="1"/>
    <col min="11266" max="11266" width="10.6640625" style="1" customWidth="1"/>
    <col min="11267" max="11267" width="11.109375" style="1" customWidth="1"/>
    <col min="11268" max="11268" width="10.88671875" style="1" customWidth="1"/>
    <col min="11269" max="11269" width="9.6640625" style="1" customWidth="1"/>
    <col min="11270" max="11270" width="9.109375" style="1"/>
    <col min="11271" max="11271" width="16.109375" style="1" customWidth="1"/>
    <col min="11272" max="11272" width="9.109375" style="1"/>
    <col min="11273" max="11273" width="15.109375" style="1" customWidth="1"/>
    <col min="11274" max="11520" width="9.109375" style="1"/>
    <col min="11521" max="11521" width="19.6640625" style="1" customWidth="1"/>
    <col min="11522" max="11522" width="10.6640625" style="1" customWidth="1"/>
    <col min="11523" max="11523" width="11.109375" style="1" customWidth="1"/>
    <col min="11524" max="11524" width="10.88671875" style="1" customWidth="1"/>
    <col min="11525" max="11525" width="9.6640625" style="1" customWidth="1"/>
    <col min="11526" max="11526" width="9.109375" style="1"/>
    <col min="11527" max="11527" width="16.109375" style="1" customWidth="1"/>
    <col min="11528" max="11528" width="9.109375" style="1"/>
    <col min="11529" max="11529" width="15.109375" style="1" customWidth="1"/>
    <col min="11530" max="11776" width="9.109375" style="1"/>
    <col min="11777" max="11777" width="19.6640625" style="1" customWidth="1"/>
    <col min="11778" max="11778" width="10.6640625" style="1" customWidth="1"/>
    <col min="11779" max="11779" width="11.109375" style="1" customWidth="1"/>
    <col min="11780" max="11780" width="10.88671875" style="1" customWidth="1"/>
    <col min="11781" max="11781" width="9.6640625" style="1" customWidth="1"/>
    <col min="11782" max="11782" width="9.109375" style="1"/>
    <col min="11783" max="11783" width="16.109375" style="1" customWidth="1"/>
    <col min="11784" max="11784" width="9.109375" style="1"/>
    <col min="11785" max="11785" width="15.109375" style="1" customWidth="1"/>
    <col min="11786" max="12032" width="9.109375" style="1"/>
    <col min="12033" max="12033" width="19.6640625" style="1" customWidth="1"/>
    <col min="12034" max="12034" width="10.6640625" style="1" customWidth="1"/>
    <col min="12035" max="12035" width="11.109375" style="1" customWidth="1"/>
    <col min="12036" max="12036" width="10.88671875" style="1" customWidth="1"/>
    <col min="12037" max="12037" width="9.6640625" style="1" customWidth="1"/>
    <col min="12038" max="12038" width="9.109375" style="1"/>
    <col min="12039" max="12039" width="16.109375" style="1" customWidth="1"/>
    <col min="12040" max="12040" width="9.109375" style="1"/>
    <col min="12041" max="12041" width="15.109375" style="1" customWidth="1"/>
    <col min="12042" max="12288" width="9.109375" style="1"/>
    <col min="12289" max="12289" width="19.6640625" style="1" customWidth="1"/>
    <col min="12290" max="12290" width="10.6640625" style="1" customWidth="1"/>
    <col min="12291" max="12291" width="11.109375" style="1" customWidth="1"/>
    <col min="12292" max="12292" width="10.88671875" style="1" customWidth="1"/>
    <col min="12293" max="12293" width="9.6640625" style="1" customWidth="1"/>
    <col min="12294" max="12294" width="9.109375" style="1"/>
    <col min="12295" max="12295" width="16.109375" style="1" customWidth="1"/>
    <col min="12296" max="12296" width="9.109375" style="1"/>
    <col min="12297" max="12297" width="15.109375" style="1" customWidth="1"/>
    <col min="12298" max="12544" width="9.109375" style="1"/>
    <col min="12545" max="12545" width="19.6640625" style="1" customWidth="1"/>
    <col min="12546" max="12546" width="10.6640625" style="1" customWidth="1"/>
    <col min="12547" max="12547" width="11.109375" style="1" customWidth="1"/>
    <col min="12548" max="12548" width="10.88671875" style="1" customWidth="1"/>
    <col min="12549" max="12549" width="9.6640625" style="1" customWidth="1"/>
    <col min="12550" max="12550" width="9.109375" style="1"/>
    <col min="12551" max="12551" width="16.109375" style="1" customWidth="1"/>
    <col min="12552" max="12552" width="9.109375" style="1"/>
    <col min="12553" max="12553" width="15.109375" style="1" customWidth="1"/>
    <col min="12554" max="12800" width="9.109375" style="1"/>
    <col min="12801" max="12801" width="19.6640625" style="1" customWidth="1"/>
    <col min="12802" max="12802" width="10.6640625" style="1" customWidth="1"/>
    <col min="12803" max="12803" width="11.109375" style="1" customWidth="1"/>
    <col min="12804" max="12804" width="10.88671875" style="1" customWidth="1"/>
    <col min="12805" max="12805" width="9.6640625" style="1" customWidth="1"/>
    <col min="12806" max="12806" width="9.109375" style="1"/>
    <col min="12807" max="12807" width="16.109375" style="1" customWidth="1"/>
    <col min="12808" max="12808" width="9.109375" style="1"/>
    <col min="12809" max="12809" width="15.109375" style="1" customWidth="1"/>
    <col min="12810" max="13056" width="9.109375" style="1"/>
    <col min="13057" max="13057" width="19.6640625" style="1" customWidth="1"/>
    <col min="13058" max="13058" width="10.6640625" style="1" customWidth="1"/>
    <col min="13059" max="13059" width="11.109375" style="1" customWidth="1"/>
    <col min="13060" max="13060" width="10.88671875" style="1" customWidth="1"/>
    <col min="13061" max="13061" width="9.6640625" style="1" customWidth="1"/>
    <col min="13062" max="13062" width="9.109375" style="1"/>
    <col min="13063" max="13063" width="16.109375" style="1" customWidth="1"/>
    <col min="13064" max="13064" width="9.109375" style="1"/>
    <col min="13065" max="13065" width="15.109375" style="1" customWidth="1"/>
    <col min="13066" max="13312" width="9.109375" style="1"/>
    <col min="13313" max="13313" width="19.6640625" style="1" customWidth="1"/>
    <col min="13314" max="13314" width="10.6640625" style="1" customWidth="1"/>
    <col min="13315" max="13315" width="11.109375" style="1" customWidth="1"/>
    <col min="13316" max="13316" width="10.88671875" style="1" customWidth="1"/>
    <col min="13317" max="13317" width="9.6640625" style="1" customWidth="1"/>
    <col min="13318" max="13318" width="9.109375" style="1"/>
    <col min="13319" max="13319" width="16.109375" style="1" customWidth="1"/>
    <col min="13320" max="13320" width="9.109375" style="1"/>
    <col min="13321" max="13321" width="15.109375" style="1" customWidth="1"/>
    <col min="13322" max="13568" width="9.109375" style="1"/>
    <col min="13569" max="13569" width="19.6640625" style="1" customWidth="1"/>
    <col min="13570" max="13570" width="10.6640625" style="1" customWidth="1"/>
    <col min="13571" max="13571" width="11.109375" style="1" customWidth="1"/>
    <col min="13572" max="13572" width="10.88671875" style="1" customWidth="1"/>
    <col min="13573" max="13573" width="9.6640625" style="1" customWidth="1"/>
    <col min="13574" max="13574" width="9.109375" style="1"/>
    <col min="13575" max="13575" width="16.109375" style="1" customWidth="1"/>
    <col min="13576" max="13576" width="9.109375" style="1"/>
    <col min="13577" max="13577" width="15.109375" style="1" customWidth="1"/>
    <col min="13578" max="13824" width="9.109375" style="1"/>
    <col min="13825" max="13825" width="19.6640625" style="1" customWidth="1"/>
    <col min="13826" max="13826" width="10.6640625" style="1" customWidth="1"/>
    <col min="13827" max="13827" width="11.109375" style="1" customWidth="1"/>
    <col min="13828" max="13828" width="10.88671875" style="1" customWidth="1"/>
    <col min="13829" max="13829" width="9.6640625" style="1" customWidth="1"/>
    <col min="13830" max="13830" width="9.109375" style="1"/>
    <col min="13831" max="13831" width="16.109375" style="1" customWidth="1"/>
    <col min="13832" max="13832" width="9.109375" style="1"/>
    <col min="13833" max="13833" width="15.109375" style="1" customWidth="1"/>
    <col min="13834" max="14080" width="9.109375" style="1"/>
    <col min="14081" max="14081" width="19.6640625" style="1" customWidth="1"/>
    <col min="14082" max="14082" width="10.6640625" style="1" customWidth="1"/>
    <col min="14083" max="14083" width="11.109375" style="1" customWidth="1"/>
    <col min="14084" max="14084" width="10.88671875" style="1" customWidth="1"/>
    <col min="14085" max="14085" width="9.6640625" style="1" customWidth="1"/>
    <col min="14086" max="14086" width="9.109375" style="1"/>
    <col min="14087" max="14087" width="16.109375" style="1" customWidth="1"/>
    <col min="14088" max="14088" width="9.109375" style="1"/>
    <col min="14089" max="14089" width="15.109375" style="1" customWidth="1"/>
    <col min="14090" max="14336" width="9.109375" style="1"/>
    <col min="14337" max="14337" width="19.6640625" style="1" customWidth="1"/>
    <col min="14338" max="14338" width="10.6640625" style="1" customWidth="1"/>
    <col min="14339" max="14339" width="11.109375" style="1" customWidth="1"/>
    <col min="14340" max="14340" width="10.88671875" style="1" customWidth="1"/>
    <col min="14341" max="14341" width="9.6640625" style="1" customWidth="1"/>
    <col min="14342" max="14342" width="9.109375" style="1"/>
    <col min="14343" max="14343" width="16.109375" style="1" customWidth="1"/>
    <col min="14344" max="14344" width="9.109375" style="1"/>
    <col min="14345" max="14345" width="15.109375" style="1" customWidth="1"/>
    <col min="14346" max="14592" width="9.109375" style="1"/>
    <col min="14593" max="14593" width="19.6640625" style="1" customWidth="1"/>
    <col min="14594" max="14594" width="10.6640625" style="1" customWidth="1"/>
    <col min="14595" max="14595" width="11.109375" style="1" customWidth="1"/>
    <col min="14596" max="14596" width="10.88671875" style="1" customWidth="1"/>
    <col min="14597" max="14597" width="9.6640625" style="1" customWidth="1"/>
    <col min="14598" max="14598" width="9.109375" style="1"/>
    <col min="14599" max="14599" width="16.109375" style="1" customWidth="1"/>
    <col min="14600" max="14600" width="9.109375" style="1"/>
    <col min="14601" max="14601" width="15.109375" style="1" customWidth="1"/>
    <col min="14602" max="14848" width="9.109375" style="1"/>
    <col min="14849" max="14849" width="19.6640625" style="1" customWidth="1"/>
    <col min="14850" max="14850" width="10.6640625" style="1" customWidth="1"/>
    <col min="14851" max="14851" width="11.109375" style="1" customWidth="1"/>
    <col min="14852" max="14852" width="10.88671875" style="1" customWidth="1"/>
    <col min="14853" max="14853" width="9.6640625" style="1" customWidth="1"/>
    <col min="14854" max="14854" width="9.109375" style="1"/>
    <col min="14855" max="14855" width="16.109375" style="1" customWidth="1"/>
    <col min="14856" max="14856" width="9.109375" style="1"/>
    <col min="14857" max="14857" width="15.109375" style="1" customWidth="1"/>
    <col min="14858" max="15104" width="9.109375" style="1"/>
    <col min="15105" max="15105" width="19.6640625" style="1" customWidth="1"/>
    <col min="15106" max="15106" width="10.6640625" style="1" customWidth="1"/>
    <col min="15107" max="15107" width="11.109375" style="1" customWidth="1"/>
    <col min="15108" max="15108" width="10.88671875" style="1" customWidth="1"/>
    <col min="15109" max="15109" width="9.6640625" style="1" customWidth="1"/>
    <col min="15110" max="15110" width="9.109375" style="1"/>
    <col min="15111" max="15111" width="16.109375" style="1" customWidth="1"/>
    <col min="15112" max="15112" width="9.109375" style="1"/>
    <col min="15113" max="15113" width="15.109375" style="1" customWidth="1"/>
    <col min="15114" max="15360" width="9.109375" style="1"/>
    <col min="15361" max="15361" width="19.6640625" style="1" customWidth="1"/>
    <col min="15362" max="15362" width="10.6640625" style="1" customWidth="1"/>
    <col min="15363" max="15363" width="11.109375" style="1" customWidth="1"/>
    <col min="15364" max="15364" width="10.88671875" style="1" customWidth="1"/>
    <col min="15365" max="15365" width="9.6640625" style="1" customWidth="1"/>
    <col min="15366" max="15366" width="9.109375" style="1"/>
    <col min="15367" max="15367" width="16.109375" style="1" customWidth="1"/>
    <col min="15368" max="15368" width="9.109375" style="1"/>
    <col min="15369" max="15369" width="15.109375" style="1" customWidth="1"/>
    <col min="15370" max="15616" width="9.109375" style="1"/>
    <col min="15617" max="15617" width="19.6640625" style="1" customWidth="1"/>
    <col min="15618" max="15618" width="10.6640625" style="1" customWidth="1"/>
    <col min="15619" max="15619" width="11.109375" style="1" customWidth="1"/>
    <col min="15620" max="15620" width="10.88671875" style="1" customWidth="1"/>
    <col min="15621" max="15621" width="9.6640625" style="1" customWidth="1"/>
    <col min="15622" max="15622" width="9.109375" style="1"/>
    <col min="15623" max="15623" width="16.109375" style="1" customWidth="1"/>
    <col min="15624" max="15624" width="9.109375" style="1"/>
    <col min="15625" max="15625" width="15.109375" style="1" customWidth="1"/>
    <col min="15626" max="15872" width="9.109375" style="1"/>
    <col min="15873" max="15873" width="19.6640625" style="1" customWidth="1"/>
    <col min="15874" max="15874" width="10.6640625" style="1" customWidth="1"/>
    <col min="15875" max="15875" width="11.109375" style="1" customWidth="1"/>
    <col min="15876" max="15876" width="10.88671875" style="1" customWidth="1"/>
    <col min="15877" max="15877" width="9.6640625" style="1" customWidth="1"/>
    <col min="15878" max="15878" width="9.109375" style="1"/>
    <col min="15879" max="15879" width="16.109375" style="1" customWidth="1"/>
    <col min="15880" max="15880" width="9.109375" style="1"/>
    <col min="15881" max="15881" width="15.109375" style="1" customWidth="1"/>
    <col min="15882" max="16128" width="9.109375" style="1"/>
    <col min="16129" max="16129" width="19.6640625" style="1" customWidth="1"/>
    <col min="16130" max="16130" width="10.6640625" style="1" customWidth="1"/>
    <col min="16131" max="16131" width="11.109375" style="1" customWidth="1"/>
    <col min="16132" max="16132" width="10.88671875" style="1" customWidth="1"/>
    <col min="16133" max="16133" width="9.6640625" style="1" customWidth="1"/>
    <col min="16134" max="16134" width="9.109375" style="1"/>
    <col min="16135" max="16135" width="16.109375" style="1" customWidth="1"/>
    <col min="16136" max="16136" width="9.109375" style="1"/>
    <col min="16137" max="16137" width="15.109375" style="1" customWidth="1"/>
    <col min="16138" max="16384" width="9.109375" style="1"/>
  </cols>
  <sheetData>
    <row r="1" spans="1:11" ht="61.5" customHeight="1" x14ac:dyDescent="0.25">
      <c r="E1" s="885" t="s">
        <v>491</v>
      </c>
      <c r="F1" s="885"/>
      <c r="G1" s="885"/>
      <c r="H1" s="885"/>
    </row>
    <row r="2" spans="1:11" ht="33.75" customHeight="1" x14ac:dyDescent="0.25">
      <c r="A2" s="887" t="s">
        <v>475</v>
      </c>
      <c r="B2" s="887"/>
      <c r="C2" s="887"/>
      <c r="D2" s="887"/>
      <c r="E2" s="887"/>
      <c r="F2" s="887"/>
      <c r="G2" s="887"/>
      <c r="H2" s="887"/>
    </row>
    <row r="3" spans="1:11" ht="31.5" customHeight="1" x14ac:dyDescent="0.25">
      <c r="A3" s="887" t="s">
        <v>182</v>
      </c>
      <c r="B3" s="887"/>
      <c r="C3" s="887"/>
      <c r="D3" s="887"/>
      <c r="E3" s="887"/>
      <c r="F3" s="887"/>
      <c r="G3" s="887"/>
    </row>
    <row r="4" spans="1:11" ht="36.75" customHeight="1" x14ac:dyDescent="0.25">
      <c r="A4" s="888" t="s">
        <v>190</v>
      </c>
      <c r="B4" s="888"/>
      <c r="C4" s="888"/>
      <c r="D4" s="888"/>
      <c r="E4" s="888"/>
      <c r="F4" s="888"/>
      <c r="G4" s="888"/>
      <c r="H4" s="888"/>
    </row>
    <row r="5" spans="1:11" ht="60.75" customHeight="1" x14ac:dyDescent="0.25">
      <c r="A5" s="889" t="s">
        <v>189</v>
      </c>
      <c r="B5" s="889"/>
      <c r="C5" s="889"/>
      <c r="D5" s="889"/>
      <c r="E5" s="889"/>
      <c r="F5" s="889"/>
      <c r="G5" s="889"/>
      <c r="H5" s="889"/>
    </row>
    <row r="6" spans="1:11" ht="39" customHeight="1" x14ac:dyDescent="0.25">
      <c r="A6" s="890" t="s">
        <v>476</v>
      </c>
      <c r="B6" s="890"/>
      <c r="C6" s="890"/>
      <c r="D6" s="890"/>
      <c r="E6" s="890"/>
      <c r="F6" s="890"/>
      <c r="G6" s="890"/>
      <c r="H6" s="890"/>
    </row>
    <row r="7" spans="1:11" ht="15.6" x14ac:dyDescent="0.25">
      <c r="A7" s="472" t="s">
        <v>183</v>
      </c>
      <c r="B7" s="473">
        <v>21</v>
      </c>
      <c r="C7" s="892" t="s">
        <v>184</v>
      </c>
      <c r="D7" s="892"/>
      <c r="E7" s="892"/>
      <c r="F7" s="892"/>
      <c r="G7" s="474"/>
    </row>
    <row r="8" spans="1:11" ht="15.6" x14ac:dyDescent="0.3">
      <c r="A8" s="472" t="s">
        <v>185</v>
      </c>
      <c r="B8" s="473">
        <v>3</v>
      </c>
      <c r="C8" s="475" t="s">
        <v>490</v>
      </c>
      <c r="D8" s="476"/>
      <c r="E8" s="477"/>
      <c r="F8" s="477"/>
      <c r="G8" s="477"/>
      <c r="I8" s="478"/>
      <c r="J8" s="478"/>
      <c r="K8" s="478"/>
    </row>
    <row r="9" spans="1:11" ht="16.5" customHeight="1" x14ac:dyDescent="0.25">
      <c r="A9" s="479"/>
      <c r="B9" s="479"/>
      <c r="C9" s="1" t="s">
        <v>191</v>
      </c>
      <c r="D9" s="477"/>
      <c r="E9" s="477"/>
      <c r="F9" s="477"/>
      <c r="G9" s="477"/>
    </row>
    <row r="10" spans="1:11" ht="40.5" customHeight="1" x14ac:dyDescent="0.25">
      <c r="A10" s="477"/>
      <c r="B10" s="477"/>
      <c r="C10" s="477"/>
      <c r="D10" s="477"/>
      <c r="E10" s="477"/>
      <c r="F10" s="477"/>
      <c r="G10" s="477"/>
    </row>
    <row r="11" spans="1:11" ht="15.6" x14ac:dyDescent="0.25">
      <c r="A11" s="477"/>
      <c r="B11" s="477"/>
      <c r="C11" s="477"/>
      <c r="D11" s="477"/>
      <c r="E11" s="477"/>
      <c r="F11" s="477"/>
      <c r="G11" s="477"/>
    </row>
    <row r="12" spans="1:11" ht="15.6" x14ac:dyDescent="0.25">
      <c r="B12" s="480"/>
      <c r="C12" s="481"/>
      <c r="D12" s="482"/>
      <c r="E12" s="482"/>
      <c r="F12" s="482"/>
      <c r="G12" s="482"/>
    </row>
    <row r="13" spans="1:11" ht="15.6" x14ac:dyDescent="0.25">
      <c r="A13" s="483"/>
      <c r="B13" s="484"/>
      <c r="C13" s="484"/>
      <c r="D13" s="485"/>
      <c r="E13" s="485"/>
      <c r="F13" s="485"/>
      <c r="G13" s="485"/>
    </row>
    <row r="14" spans="1:11" ht="15.6" x14ac:dyDescent="0.25">
      <c r="A14" s="486"/>
      <c r="B14" s="484"/>
      <c r="C14" s="484"/>
      <c r="D14" s="485"/>
      <c r="E14" s="485"/>
      <c r="F14" s="485"/>
      <c r="G14" s="485"/>
    </row>
    <row r="15" spans="1:11" ht="15.6" x14ac:dyDescent="0.25">
      <c r="A15" s="483"/>
      <c r="B15" s="485"/>
      <c r="C15" s="485"/>
      <c r="D15" s="485"/>
      <c r="E15" s="485"/>
      <c r="F15" s="485"/>
      <c r="G15" s="485"/>
    </row>
    <row r="16" spans="1:11" ht="15.6" x14ac:dyDescent="0.25">
      <c r="A16" s="893"/>
      <c r="B16" s="894"/>
      <c r="C16" s="894"/>
      <c r="D16" s="894"/>
      <c r="E16" s="894"/>
      <c r="F16" s="894"/>
      <c r="G16" s="894"/>
    </row>
    <row r="17" spans="1:13" ht="15.6" x14ac:dyDescent="0.3">
      <c r="A17" s="895"/>
      <c r="B17" s="896"/>
      <c r="C17" s="896"/>
      <c r="D17" s="896"/>
      <c r="E17" s="896"/>
      <c r="F17" s="896"/>
      <c r="G17" s="896"/>
    </row>
    <row r="18" spans="1:13" ht="15.6" x14ac:dyDescent="0.25">
      <c r="A18" s="487"/>
      <c r="B18" s="482"/>
      <c r="C18" s="482"/>
      <c r="D18" s="482"/>
      <c r="E18" s="482"/>
      <c r="F18" s="482"/>
      <c r="G18" s="482"/>
    </row>
    <row r="19" spans="1:13" ht="15.6" x14ac:dyDescent="0.25">
      <c r="A19" s="487"/>
      <c r="B19" s="482"/>
      <c r="C19" s="482"/>
      <c r="D19" s="482"/>
      <c r="E19" s="482"/>
      <c r="F19" s="482"/>
      <c r="G19" s="482"/>
    </row>
    <row r="20" spans="1:13" ht="15.6" x14ac:dyDescent="0.25">
      <c r="A20" s="487"/>
      <c r="B20" s="482"/>
      <c r="C20" s="482"/>
      <c r="D20" s="482"/>
      <c r="E20" s="482"/>
      <c r="F20" s="482"/>
      <c r="G20" s="482"/>
    </row>
    <row r="21" spans="1:13" ht="15.6" x14ac:dyDescent="0.25">
      <c r="A21" s="893"/>
      <c r="B21" s="897"/>
      <c r="C21" s="897"/>
      <c r="D21" s="897"/>
      <c r="E21" s="897"/>
      <c r="F21" s="897"/>
      <c r="G21" s="897"/>
    </row>
    <row r="22" spans="1:13" ht="15.6" x14ac:dyDescent="0.25">
      <c r="A22" s="893"/>
      <c r="B22" s="894"/>
      <c r="C22" s="894"/>
      <c r="D22" s="894"/>
      <c r="E22" s="894"/>
      <c r="F22" s="894"/>
      <c r="G22" s="894"/>
    </row>
    <row r="26" spans="1:13" ht="15" customHeight="1" x14ac:dyDescent="0.25"/>
    <row r="27" spans="1:13" ht="33.75" customHeight="1" x14ac:dyDescent="0.25">
      <c r="A27" s="891" t="s">
        <v>192</v>
      </c>
      <c r="B27" s="891"/>
      <c r="C27" s="891"/>
      <c r="D27" s="891"/>
      <c r="E27" s="891"/>
      <c r="F27" s="891"/>
      <c r="G27" s="891"/>
      <c r="H27" s="891"/>
      <c r="I27" s="488"/>
      <c r="J27" s="488"/>
      <c r="K27" s="488"/>
      <c r="L27" s="488"/>
      <c r="M27" s="488"/>
    </row>
    <row r="28" spans="1:13" ht="33" customHeight="1" x14ac:dyDescent="0.25">
      <c r="A28" s="886" t="s">
        <v>186</v>
      </c>
      <c r="B28" s="886"/>
      <c r="C28" s="886"/>
      <c r="D28" s="886"/>
      <c r="E28" s="886"/>
      <c r="F28" s="886"/>
      <c r="G28" s="886"/>
      <c r="H28" s="886"/>
      <c r="I28" s="489"/>
      <c r="J28" s="489"/>
      <c r="K28" s="489"/>
      <c r="L28" s="489"/>
      <c r="M28" s="489"/>
    </row>
    <row r="29" spans="1:13" ht="39" customHeight="1" x14ac:dyDescent="0.25">
      <c r="A29" s="886" t="s">
        <v>187</v>
      </c>
      <c r="B29" s="886"/>
      <c r="C29" s="886"/>
      <c r="D29" s="886"/>
      <c r="E29" s="886"/>
      <c r="F29" s="886"/>
      <c r="G29" s="886"/>
      <c r="H29" s="886"/>
      <c r="I29" s="489"/>
      <c r="J29" s="489"/>
      <c r="K29" s="489"/>
      <c r="L29" s="489"/>
      <c r="M29" s="489"/>
    </row>
    <row r="30" spans="1:13" ht="35.25" customHeight="1" x14ac:dyDescent="0.25">
      <c r="A30" s="886" t="s">
        <v>188</v>
      </c>
      <c r="B30" s="886"/>
      <c r="C30" s="886"/>
      <c r="D30" s="886"/>
      <c r="E30" s="886"/>
      <c r="F30" s="886"/>
      <c r="G30" s="886"/>
      <c r="H30" s="886"/>
      <c r="I30" s="489"/>
      <c r="J30" s="489"/>
      <c r="K30" s="489"/>
      <c r="L30" s="489"/>
      <c r="M30" s="489"/>
    </row>
  </sheetData>
  <mergeCells count="15">
    <mergeCell ref="E1:H1"/>
    <mergeCell ref="A28:H28"/>
    <mergeCell ref="A29:H29"/>
    <mergeCell ref="A30:H30"/>
    <mergeCell ref="A2:H2"/>
    <mergeCell ref="A4:H4"/>
    <mergeCell ref="A5:H5"/>
    <mergeCell ref="A6:H6"/>
    <mergeCell ref="A27:H27"/>
    <mergeCell ref="C7:F7"/>
    <mergeCell ref="A3:G3"/>
    <mergeCell ref="A16:G16"/>
    <mergeCell ref="A17:G17"/>
    <mergeCell ref="A21:G21"/>
    <mergeCell ref="A22:G22"/>
  </mergeCells>
  <printOptions horizontalCentered="1"/>
  <pageMargins left="0.70866141732283472" right="0.11811023622047245" top="0.55118110236220474" bottom="0.74803149606299213"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1"/>
  <sheetViews>
    <sheetView topLeftCell="A94" workbookViewId="0">
      <selection activeCell="B97" sqref="B97"/>
    </sheetView>
  </sheetViews>
  <sheetFormatPr defaultColWidth="8.88671875" defaultRowHeight="15.6" x14ac:dyDescent="0.3"/>
  <cols>
    <col min="1" max="1" width="4.44140625" style="768" customWidth="1"/>
    <col min="2" max="3" width="26.33203125" style="768" customWidth="1"/>
    <col min="4" max="4" width="7" style="768" customWidth="1"/>
    <col min="5" max="7" width="7.6640625" style="828" customWidth="1"/>
    <col min="8" max="8" width="13.33203125" style="768" hidden="1" customWidth="1"/>
    <col min="9" max="9" width="32.5546875" style="768" customWidth="1"/>
    <col min="10" max="12" width="6" style="768" customWidth="1"/>
    <col min="13" max="14" width="34.44140625" style="768" customWidth="1"/>
    <col min="15" max="16384" width="8.88671875" style="768"/>
  </cols>
  <sheetData>
    <row r="1" spans="1:14" x14ac:dyDescent="0.3">
      <c r="A1" s="907" t="s">
        <v>259</v>
      </c>
      <c r="B1" s="901" t="s">
        <v>260</v>
      </c>
      <c r="C1" s="901" t="s">
        <v>261</v>
      </c>
      <c r="D1" s="901" t="s">
        <v>262</v>
      </c>
      <c r="E1" s="898" t="s">
        <v>263</v>
      </c>
      <c r="F1" s="898" t="s">
        <v>264</v>
      </c>
      <c r="G1" s="898" t="s">
        <v>265</v>
      </c>
      <c r="H1" s="901" t="s">
        <v>266</v>
      </c>
      <c r="I1" s="901" t="s">
        <v>267</v>
      </c>
      <c r="J1" s="901"/>
      <c r="K1" s="901"/>
      <c r="L1" s="901"/>
      <c r="M1" s="901"/>
      <c r="N1" s="904"/>
    </row>
    <row r="2" spans="1:14" x14ac:dyDescent="0.3">
      <c r="A2" s="908"/>
      <c r="B2" s="902"/>
      <c r="C2" s="902"/>
      <c r="D2" s="902"/>
      <c r="E2" s="899"/>
      <c r="F2" s="899"/>
      <c r="G2" s="899"/>
      <c r="H2" s="902"/>
      <c r="I2" s="902" t="s">
        <v>268</v>
      </c>
      <c r="J2" s="902" t="s">
        <v>269</v>
      </c>
      <c r="K2" s="902" t="s">
        <v>270</v>
      </c>
      <c r="L2" s="902"/>
      <c r="M2" s="902" t="s">
        <v>271</v>
      </c>
      <c r="N2" s="905" t="s">
        <v>272</v>
      </c>
    </row>
    <row r="3" spans="1:14" ht="31.8" thickBot="1" x14ac:dyDescent="0.35">
      <c r="A3" s="909"/>
      <c r="B3" s="903"/>
      <c r="C3" s="903"/>
      <c r="D3" s="903"/>
      <c r="E3" s="900"/>
      <c r="F3" s="900"/>
      <c r="G3" s="900"/>
      <c r="H3" s="903"/>
      <c r="I3" s="903"/>
      <c r="J3" s="903"/>
      <c r="K3" s="769" t="s">
        <v>228</v>
      </c>
      <c r="L3" s="769" t="s">
        <v>273</v>
      </c>
      <c r="M3" s="903"/>
      <c r="N3" s="906"/>
    </row>
    <row r="4" spans="1:14" ht="46.95" customHeight="1" thickBot="1" x14ac:dyDescent="0.35">
      <c r="A4" s="770" t="s">
        <v>94</v>
      </c>
      <c r="B4" s="771" t="s">
        <v>274</v>
      </c>
      <c r="C4" s="772" t="s">
        <v>275</v>
      </c>
      <c r="D4" s="772"/>
      <c r="E4" s="773">
        <f>SUM(E5:E5)</f>
        <v>4193.2</v>
      </c>
      <c r="F4" s="773">
        <f>SUM(F5:F5)</f>
        <v>4894.2999999999993</v>
      </c>
      <c r="G4" s="773">
        <f>SUM(G5:G5)</f>
        <v>3594.7</v>
      </c>
      <c r="H4" s="774">
        <f>SUM(H5:H5)</f>
        <v>1299.5999999999999</v>
      </c>
      <c r="I4" s="772"/>
      <c r="J4" s="775"/>
      <c r="K4" s="776"/>
      <c r="L4" s="776"/>
      <c r="M4" s="772"/>
      <c r="N4" s="777"/>
    </row>
    <row r="5" spans="1:14" ht="62.4" x14ac:dyDescent="0.3">
      <c r="A5" s="778" t="s">
        <v>276</v>
      </c>
      <c r="B5" s="779" t="s">
        <v>15</v>
      </c>
      <c r="C5" s="780" t="s">
        <v>277</v>
      </c>
      <c r="D5" s="780"/>
      <c r="E5" s="781">
        <f>E6+E7+E8+E9+E10+E11+E12+E13+E46+E75</f>
        <v>4193.2</v>
      </c>
      <c r="F5" s="781">
        <f>F6+F7+F8+F9+F10+F11+F12+F13+F46+F75</f>
        <v>4894.2999999999993</v>
      </c>
      <c r="G5" s="781">
        <f>G6+G7+G8+G9+G10+G11+G12+G13+G46+G75</f>
        <v>3594.7</v>
      </c>
      <c r="H5" s="782">
        <f>H6+H7+H8+H9+H10+H11+H12+H13+H46+H75</f>
        <v>1299.5999999999999</v>
      </c>
      <c r="I5" s="780" t="s">
        <v>278</v>
      </c>
      <c r="J5" s="783" t="s">
        <v>279</v>
      </c>
      <c r="K5" s="784" t="s">
        <v>280</v>
      </c>
      <c r="L5" s="784" t="s">
        <v>281</v>
      </c>
      <c r="M5" s="780"/>
      <c r="N5" s="785" t="s">
        <v>282</v>
      </c>
    </row>
    <row r="6" spans="1:14" ht="46.8" x14ac:dyDescent="0.3">
      <c r="A6" s="786"/>
      <c r="B6" s="787"/>
      <c r="C6" s="788"/>
      <c r="D6" s="788"/>
      <c r="E6" s="789">
        <v>0</v>
      </c>
      <c r="F6" s="789">
        <v>0</v>
      </c>
      <c r="G6" s="789">
        <v>0</v>
      </c>
      <c r="H6" s="790">
        <v>0</v>
      </c>
      <c r="I6" s="788" t="s">
        <v>283</v>
      </c>
      <c r="J6" s="791" t="s">
        <v>279</v>
      </c>
      <c r="K6" s="792" t="s">
        <v>284</v>
      </c>
      <c r="L6" s="792" t="s">
        <v>285</v>
      </c>
      <c r="M6" s="788"/>
      <c r="N6" s="793" t="s">
        <v>282</v>
      </c>
    </row>
    <row r="7" spans="1:14" ht="46.8" x14ac:dyDescent="0.3">
      <c r="A7" s="786"/>
      <c r="B7" s="787"/>
      <c r="C7" s="788"/>
      <c r="D7" s="788"/>
      <c r="E7" s="789">
        <v>0</v>
      </c>
      <c r="F7" s="789">
        <v>0</v>
      </c>
      <c r="G7" s="789">
        <v>0</v>
      </c>
      <c r="H7" s="790">
        <v>0</v>
      </c>
      <c r="I7" s="788" t="s">
        <v>286</v>
      </c>
      <c r="J7" s="791" t="s">
        <v>279</v>
      </c>
      <c r="K7" s="792" t="s">
        <v>287</v>
      </c>
      <c r="L7" s="792" t="s">
        <v>288</v>
      </c>
      <c r="M7" s="788"/>
      <c r="N7" s="793" t="s">
        <v>282</v>
      </c>
    </row>
    <row r="8" spans="1:14" ht="46.8" x14ac:dyDescent="0.3">
      <c r="A8" s="786"/>
      <c r="B8" s="787"/>
      <c r="C8" s="788"/>
      <c r="D8" s="788"/>
      <c r="E8" s="789">
        <v>0</v>
      </c>
      <c r="F8" s="789">
        <v>0</v>
      </c>
      <c r="G8" s="789">
        <v>0</v>
      </c>
      <c r="H8" s="790">
        <v>0</v>
      </c>
      <c r="I8" s="788" t="s">
        <v>289</v>
      </c>
      <c r="J8" s="791" t="s">
        <v>290</v>
      </c>
      <c r="K8" s="792" t="s">
        <v>291</v>
      </c>
      <c r="L8" s="792" t="s">
        <v>292</v>
      </c>
      <c r="M8" s="788"/>
      <c r="N8" s="793" t="s">
        <v>293</v>
      </c>
    </row>
    <row r="9" spans="1:14" ht="46.8" x14ac:dyDescent="0.3">
      <c r="A9" s="786"/>
      <c r="B9" s="787"/>
      <c r="C9" s="788"/>
      <c r="D9" s="788"/>
      <c r="E9" s="789">
        <v>0</v>
      </c>
      <c r="F9" s="789">
        <v>0</v>
      </c>
      <c r="G9" s="789">
        <v>0</v>
      </c>
      <c r="H9" s="790">
        <v>0</v>
      </c>
      <c r="I9" s="788" t="s">
        <v>294</v>
      </c>
      <c r="J9" s="791" t="s">
        <v>279</v>
      </c>
      <c r="K9" s="792" t="s">
        <v>295</v>
      </c>
      <c r="L9" s="792" t="s">
        <v>296</v>
      </c>
      <c r="M9" s="788"/>
      <c r="N9" s="793" t="s">
        <v>282</v>
      </c>
    </row>
    <row r="10" spans="1:14" ht="62.4" x14ac:dyDescent="0.3">
      <c r="A10" s="786"/>
      <c r="B10" s="787"/>
      <c r="C10" s="788"/>
      <c r="D10" s="788"/>
      <c r="E10" s="789">
        <v>0</v>
      </c>
      <c r="F10" s="789">
        <v>0</v>
      </c>
      <c r="G10" s="789">
        <v>0</v>
      </c>
      <c r="H10" s="790">
        <v>0</v>
      </c>
      <c r="I10" s="788" t="s">
        <v>179</v>
      </c>
      <c r="J10" s="791" t="s">
        <v>290</v>
      </c>
      <c r="K10" s="792" t="s">
        <v>297</v>
      </c>
      <c r="L10" s="792" t="s">
        <v>298</v>
      </c>
      <c r="M10" s="788"/>
      <c r="N10" s="793" t="s">
        <v>299</v>
      </c>
    </row>
    <row r="11" spans="1:14" ht="156" x14ac:dyDescent="0.3">
      <c r="A11" s="786"/>
      <c r="B11" s="787"/>
      <c r="C11" s="788"/>
      <c r="D11" s="788"/>
      <c r="E11" s="789">
        <v>0</v>
      </c>
      <c r="F11" s="789">
        <v>0</v>
      </c>
      <c r="G11" s="789">
        <v>0</v>
      </c>
      <c r="H11" s="790">
        <v>0</v>
      </c>
      <c r="I11" s="788" t="s">
        <v>300</v>
      </c>
      <c r="J11" s="791" t="s">
        <v>290</v>
      </c>
      <c r="K11" s="792" t="s">
        <v>301</v>
      </c>
      <c r="L11" s="792" t="s">
        <v>301</v>
      </c>
      <c r="M11" s="788" t="s">
        <v>302</v>
      </c>
      <c r="N11" s="793" t="s">
        <v>302</v>
      </c>
    </row>
    <row r="12" spans="1:14" ht="47.4" thickBot="1" x14ac:dyDescent="0.35">
      <c r="A12" s="786"/>
      <c r="B12" s="787"/>
      <c r="C12" s="788"/>
      <c r="D12" s="788"/>
      <c r="E12" s="789">
        <v>0</v>
      </c>
      <c r="F12" s="789">
        <v>0</v>
      </c>
      <c r="G12" s="789">
        <v>0</v>
      </c>
      <c r="H12" s="790">
        <v>0</v>
      </c>
      <c r="I12" s="788" t="s">
        <v>303</v>
      </c>
      <c r="J12" s="791" t="s">
        <v>279</v>
      </c>
      <c r="K12" s="792" t="s">
        <v>284</v>
      </c>
      <c r="L12" s="792" t="s">
        <v>304</v>
      </c>
      <c r="M12" s="788"/>
      <c r="N12" s="793" t="s">
        <v>282</v>
      </c>
    </row>
    <row r="13" spans="1:14" ht="47.4" thickBot="1" x14ac:dyDescent="0.35">
      <c r="A13" s="794" t="s">
        <v>305</v>
      </c>
      <c r="B13" s="795" t="s">
        <v>16</v>
      </c>
      <c r="C13" s="796" t="s">
        <v>277</v>
      </c>
      <c r="D13" s="796"/>
      <c r="E13" s="797">
        <f>E14+E19+E23+E35+E40+E42+E44</f>
        <v>2033.5</v>
      </c>
      <c r="F13" s="797">
        <f>F14+F19+F23+F35+F40+F42+F44</f>
        <v>2321.2999999999997</v>
      </c>
      <c r="G13" s="797">
        <f>G14+G19+G23+G35+G40+G42+G44-0.1</f>
        <v>1864.8000000000002</v>
      </c>
      <c r="H13" s="798">
        <f>H14+H19+H23+H35+H40+H42+H44+0.1</f>
        <v>456.5</v>
      </c>
      <c r="I13" s="796"/>
      <c r="J13" s="799"/>
      <c r="K13" s="800"/>
      <c r="L13" s="800"/>
      <c r="M13" s="796"/>
      <c r="N13" s="801"/>
    </row>
    <row r="14" spans="1:14" ht="94.2" thickBot="1" x14ac:dyDescent="0.35">
      <c r="A14" s="802" t="s">
        <v>306</v>
      </c>
      <c r="B14" s="803" t="s">
        <v>17</v>
      </c>
      <c r="C14" s="804" t="s">
        <v>277</v>
      </c>
      <c r="D14" s="804"/>
      <c r="E14" s="805">
        <f>SUM(E15:E15)</f>
        <v>169.8</v>
      </c>
      <c r="F14" s="805">
        <f>SUM(F15:F15)</f>
        <v>169.8</v>
      </c>
      <c r="G14" s="805">
        <f>SUM(G15:G15)</f>
        <v>158.10000000000002</v>
      </c>
      <c r="H14" s="806">
        <f>SUM(H15:H15)</f>
        <v>11.7</v>
      </c>
      <c r="I14" s="804"/>
      <c r="J14" s="807"/>
      <c r="K14" s="808"/>
      <c r="L14" s="808"/>
      <c r="M14" s="804"/>
      <c r="N14" s="809"/>
    </row>
    <row r="15" spans="1:14" ht="405.6" x14ac:dyDescent="0.3">
      <c r="A15" s="802" t="s">
        <v>307</v>
      </c>
      <c r="B15" s="803" t="s">
        <v>17</v>
      </c>
      <c r="C15" s="804" t="s">
        <v>277</v>
      </c>
      <c r="D15" s="804"/>
      <c r="E15" s="805">
        <f>SUM(E16:E18)</f>
        <v>169.8</v>
      </c>
      <c r="F15" s="805">
        <f>SUM(F16:F18)</f>
        <v>169.8</v>
      </c>
      <c r="G15" s="805">
        <f>SUM(G16:G18)</f>
        <v>158.10000000000002</v>
      </c>
      <c r="H15" s="806">
        <f>SUM(H16:H18)</f>
        <v>11.7</v>
      </c>
      <c r="I15" s="804" t="s">
        <v>308</v>
      </c>
      <c r="J15" s="807" t="s">
        <v>279</v>
      </c>
      <c r="K15" s="808" t="s">
        <v>309</v>
      </c>
      <c r="L15" s="808" t="s">
        <v>309</v>
      </c>
      <c r="M15" s="804"/>
      <c r="N15" s="809" t="s">
        <v>310</v>
      </c>
    </row>
    <row r="16" spans="1:14" ht="31.2" x14ac:dyDescent="0.3">
      <c r="A16" s="786"/>
      <c r="B16" s="787"/>
      <c r="C16" s="788"/>
      <c r="D16" s="788" t="s">
        <v>134</v>
      </c>
      <c r="E16" s="789">
        <v>34.799999999999997</v>
      </c>
      <c r="F16" s="789">
        <v>34.799999999999997</v>
      </c>
      <c r="G16" s="789">
        <v>29.7</v>
      </c>
      <c r="H16" s="790">
        <v>5.0999999999999996</v>
      </c>
      <c r="I16" s="788"/>
      <c r="J16" s="791"/>
      <c r="K16" s="792"/>
      <c r="L16" s="792"/>
      <c r="M16" s="788"/>
      <c r="N16" s="793"/>
    </row>
    <row r="17" spans="1:14" x14ac:dyDescent="0.3">
      <c r="A17" s="786"/>
      <c r="B17" s="787"/>
      <c r="C17" s="788"/>
      <c r="D17" s="788" t="s">
        <v>21</v>
      </c>
      <c r="E17" s="789">
        <v>30</v>
      </c>
      <c r="F17" s="789">
        <v>30</v>
      </c>
      <c r="G17" s="789">
        <v>30</v>
      </c>
      <c r="H17" s="790">
        <v>0</v>
      </c>
      <c r="I17" s="788"/>
      <c r="J17" s="791"/>
      <c r="K17" s="792"/>
      <c r="L17" s="792"/>
      <c r="M17" s="788"/>
      <c r="N17" s="793"/>
    </row>
    <row r="18" spans="1:14" ht="31.8" thickBot="1" x14ac:dyDescent="0.35">
      <c r="A18" s="786"/>
      <c r="B18" s="787"/>
      <c r="C18" s="788"/>
      <c r="D18" s="788" t="s">
        <v>25</v>
      </c>
      <c r="E18" s="789">
        <v>105</v>
      </c>
      <c r="F18" s="789">
        <v>105</v>
      </c>
      <c r="G18" s="789">
        <v>98.4</v>
      </c>
      <c r="H18" s="790">
        <v>6.6</v>
      </c>
      <c r="I18" s="788"/>
      <c r="J18" s="791"/>
      <c r="K18" s="792"/>
      <c r="L18" s="792"/>
      <c r="M18" s="788"/>
      <c r="N18" s="793"/>
    </row>
    <row r="19" spans="1:14" ht="125.4" thickBot="1" x14ac:dyDescent="0.35">
      <c r="A19" s="802" t="s">
        <v>311</v>
      </c>
      <c r="B19" s="803" t="s">
        <v>312</v>
      </c>
      <c r="C19" s="804" t="s">
        <v>277</v>
      </c>
      <c r="D19" s="804"/>
      <c r="E19" s="805">
        <f>SUM(E20:E20)</f>
        <v>1110.5</v>
      </c>
      <c r="F19" s="805">
        <f>SUM(F20:F20)</f>
        <v>1110.5</v>
      </c>
      <c r="G19" s="805">
        <f>SUM(G20:G20)</f>
        <v>1110.4000000000001</v>
      </c>
      <c r="H19" s="806">
        <f>SUM(H20:H20)</f>
        <v>0.1</v>
      </c>
      <c r="I19" s="804"/>
      <c r="J19" s="807"/>
      <c r="K19" s="808"/>
      <c r="L19" s="808"/>
      <c r="M19" s="804"/>
      <c r="N19" s="809"/>
    </row>
    <row r="20" spans="1:14" ht="124.8" x14ac:dyDescent="0.3">
      <c r="A20" s="802" t="s">
        <v>313</v>
      </c>
      <c r="B20" s="803" t="s">
        <v>312</v>
      </c>
      <c r="C20" s="804" t="s">
        <v>277</v>
      </c>
      <c r="D20" s="804"/>
      <c r="E20" s="805">
        <f>SUM(E21:E22)</f>
        <v>1110.5</v>
      </c>
      <c r="F20" s="805">
        <f>SUM(F21:F22)</f>
        <v>1110.5</v>
      </c>
      <c r="G20" s="805">
        <f>SUM(G21:G22)</f>
        <v>1110.4000000000001</v>
      </c>
      <c r="H20" s="806">
        <f>SUM(H21:H22)</f>
        <v>0.1</v>
      </c>
      <c r="I20" s="804" t="s">
        <v>36</v>
      </c>
      <c r="J20" s="807" t="s">
        <v>314</v>
      </c>
      <c r="K20" s="808" t="s">
        <v>315</v>
      </c>
      <c r="L20" s="808" t="s">
        <v>316</v>
      </c>
      <c r="M20" s="804"/>
      <c r="N20" s="809" t="s">
        <v>317</v>
      </c>
    </row>
    <row r="21" spans="1:14" ht="31.2" x14ac:dyDescent="0.3">
      <c r="A21" s="786"/>
      <c r="B21" s="787"/>
      <c r="C21" s="788"/>
      <c r="D21" s="788" t="s">
        <v>35</v>
      </c>
      <c r="E21" s="789">
        <v>795.4</v>
      </c>
      <c r="F21" s="789">
        <v>795.4</v>
      </c>
      <c r="G21" s="789">
        <v>795.4</v>
      </c>
      <c r="H21" s="790">
        <v>0</v>
      </c>
      <c r="I21" s="788"/>
      <c r="J21" s="791"/>
      <c r="K21" s="792"/>
      <c r="L21" s="792"/>
      <c r="M21" s="788"/>
      <c r="N21" s="793"/>
    </row>
    <row r="22" spans="1:14" ht="16.2" thickBot="1" x14ac:dyDescent="0.35">
      <c r="A22" s="786"/>
      <c r="B22" s="787"/>
      <c r="C22" s="788"/>
      <c r="D22" s="788" t="s">
        <v>21</v>
      </c>
      <c r="E22" s="789">
        <v>315.10000000000002</v>
      </c>
      <c r="F22" s="789">
        <v>315.10000000000002</v>
      </c>
      <c r="G22" s="789">
        <v>315</v>
      </c>
      <c r="H22" s="790">
        <v>0.1</v>
      </c>
      <c r="I22" s="788"/>
      <c r="J22" s="791"/>
      <c r="K22" s="792"/>
      <c r="L22" s="792"/>
      <c r="M22" s="788"/>
      <c r="N22" s="793"/>
    </row>
    <row r="23" spans="1:14" ht="94.2" thickBot="1" x14ac:dyDescent="0.35">
      <c r="A23" s="802" t="s">
        <v>318</v>
      </c>
      <c r="B23" s="803" t="s">
        <v>38</v>
      </c>
      <c r="C23" s="804" t="s">
        <v>277</v>
      </c>
      <c r="D23" s="804"/>
      <c r="E23" s="805">
        <f>SUM(E24:E24)</f>
        <v>351.5</v>
      </c>
      <c r="F23" s="805">
        <f>SUM(F24:F24)</f>
        <v>351</v>
      </c>
      <c r="G23" s="805">
        <f>SUM(G24:G24)</f>
        <v>350.49999999999994</v>
      </c>
      <c r="H23" s="806">
        <f>SUM(H24:H24)</f>
        <v>0.5</v>
      </c>
      <c r="I23" s="804"/>
      <c r="J23" s="807"/>
      <c r="K23" s="808"/>
      <c r="L23" s="808"/>
      <c r="M23" s="804"/>
      <c r="N23" s="809"/>
    </row>
    <row r="24" spans="1:14" ht="93.6" x14ac:dyDescent="0.3">
      <c r="A24" s="802" t="s">
        <v>319</v>
      </c>
      <c r="B24" s="803" t="s">
        <v>38</v>
      </c>
      <c r="C24" s="804" t="s">
        <v>277</v>
      </c>
      <c r="D24" s="804"/>
      <c r="E24" s="805">
        <f>SUM(E25:E34)</f>
        <v>351.5</v>
      </c>
      <c r="F24" s="805">
        <f>SUM(F25:F34)</f>
        <v>351</v>
      </c>
      <c r="G24" s="805">
        <f>SUM(G25:G34)</f>
        <v>350.49999999999994</v>
      </c>
      <c r="H24" s="806">
        <f>SUM(H25:H34)</f>
        <v>0.5</v>
      </c>
      <c r="I24" s="804" t="s">
        <v>320</v>
      </c>
      <c r="J24" s="807" t="s">
        <v>290</v>
      </c>
      <c r="K24" s="808" t="s">
        <v>321</v>
      </c>
      <c r="L24" s="808" t="s">
        <v>321</v>
      </c>
      <c r="M24" s="804"/>
      <c r="N24" s="809"/>
    </row>
    <row r="25" spans="1:14" ht="31.2" x14ac:dyDescent="0.3">
      <c r="A25" s="786"/>
      <c r="B25" s="787"/>
      <c r="C25" s="788"/>
      <c r="D25" s="788"/>
      <c r="E25" s="789">
        <v>0</v>
      </c>
      <c r="F25" s="789">
        <v>0</v>
      </c>
      <c r="G25" s="789">
        <v>0</v>
      </c>
      <c r="H25" s="790">
        <v>0</v>
      </c>
      <c r="I25" s="788" t="s">
        <v>322</v>
      </c>
      <c r="J25" s="791" t="s">
        <v>290</v>
      </c>
      <c r="K25" s="792" t="s">
        <v>323</v>
      </c>
      <c r="L25" s="792" t="s">
        <v>323</v>
      </c>
      <c r="M25" s="788"/>
      <c r="N25" s="793" t="s">
        <v>324</v>
      </c>
    </row>
    <row r="26" spans="1:14" ht="31.2" x14ac:dyDescent="0.3">
      <c r="A26" s="786"/>
      <c r="B26" s="787"/>
      <c r="C26" s="788"/>
      <c r="D26" s="788"/>
      <c r="E26" s="789">
        <v>0</v>
      </c>
      <c r="F26" s="789">
        <v>0</v>
      </c>
      <c r="G26" s="789">
        <v>0</v>
      </c>
      <c r="H26" s="790">
        <v>0</v>
      </c>
      <c r="I26" s="788" t="s">
        <v>193</v>
      </c>
      <c r="J26" s="791" t="s">
        <v>314</v>
      </c>
      <c r="K26" s="792" t="s">
        <v>325</v>
      </c>
      <c r="L26" s="792" t="s">
        <v>325</v>
      </c>
      <c r="M26" s="788"/>
      <c r="N26" s="793"/>
    </row>
    <row r="27" spans="1:14" ht="31.2" x14ac:dyDescent="0.3">
      <c r="A27" s="786"/>
      <c r="B27" s="787"/>
      <c r="C27" s="788"/>
      <c r="D27" s="788"/>
      <c r="E27" s="789">
        <v>0</v>
      </c>
      <c r="F27" s="789">
        <v>0</v>
      </c>
      <c r="G27" s="789">
        <v>0</v>
      </c>
      <c r="H27" s="790">
        <v>0</v>
      </c>
      <c r="I27" s="788" t="s">
        <v>326</v>
      </c>
      <c r="J27" s="791" t="s">
        <v>314</v>
      </c>
      <c r="K27" s="792" t="s">
        <v>323</v>
      </c>
      <c r="L27" s="792" t="s">
        <v>323</v>
      </c>
      <c r="M27" s="788"/>
      <c r="N27" s="793" t="s">
        <v>327</v>
      </c>
    </row>
    <row r="28" spans="1:14" ht="46.8" x14ac:dyDescent="0.3">
      <c r="A28" s="786"/>
      <c r="B28" s="787"/>
      <c r="C28" s="788"/>
      <c r="D28" s="788"/>
      <c r="E28" s="789">
        <v>0</v>
      </c>
      <c r="F28" s="789">
        <v>0</v>
      </c>
      <c r="G28" s="789">
        <v>0</v>
      </c>
      <c r="H28" s="790">
        <v>0</v>
      </c>
      <c r="I28" s="788" t="s">
        <v>201</v>
      </c>
      <c r="J28" s="791" t="s">
        <v>314</v>
      </c>
      <c r="K28" s="792" t="s">
        <v>328</v>
      </c>
      <c r="L28" s="792" t="s">
        <v>329</v>
      </c>
      <c r="M28" s="788"/>
      <c r="N28" s="793"/>
    </row>
    <row r="29" spans="1:14" ht="62.4" x14ac:dyDescent="0.3">
      <c r="A29" s="786"/>
      <c r="B29" s="787"/>
      <c r="C29" s="788"/>
      <c r="D29" s="788"/>
      <c r="E29" s="789">
        <v>0</v>
      </c>
      <c r="F29" s="789">
        <v>0</v>
      </c>
      <c r="G29" s="789">
        <v>0</v>
      </c>
      <c r="H29" s="790">
        <v>0</v>
      </c>
      <c r="I29" s="788" t="s">
        <v>202</v>
      </c>
      <c r="J29" s="791" t="s">
        <v>314</v>
      </c>
      <c r="K29" s="792" t="s">
        <v>330</v>
      </c>
      <c r="L29" s="792" t="s">
        <v>331</v>
      </c>
      <c r="M29" s="788"/>
      <c r="N29" s="793" t="s">
        <v>332</v>
      </c>
    </row>
    <row r="30" spans="1:14" ht="31.2" x14ac:dyDescent="0.3">
      <c r="A30" s="786"/>
      <c r="B30" s="787"/>
      <c r="C30" s="788"/>
      <c r="D30" s="788" t="s">
        <v>39</v>
      </c>
      <c r="E30" s="789">
        <v>4</v>
      </c>
      <c r="F30" s="789">
        <v>4</v>
      </c>
      <c r="G30" s="789">
        <v>3.6</v>
      </c>
      <c r="H30" s="790">
        <v>0.4</v>
      </c>
      <c r="I30" s="788"/>
      <c r="J30" s="791"/>
      <c r="K30" s="792"/>
      <c r="L30" s="792"/>
      <c r="M30" s="788"/>
      <c r="N30" s="793"/>
    </row>
    <row r="31" spans="1:14" x14ac:dyDescent="0.3">
      <c r="A31" s="786"/>
      <c r="B31" s="787"/>
      <c r="C31" s="788"/>
      <c r="D31" s="788" t="s">
        <v>21</v>
      </c>
      <c r="E31" s="789">
        <v>75</v>
      </c>
      <c r="F31" s="789">
        <v>75</v>
      </c>
      <c r="G31" s="789">
        <v>75</v>
      </c>
      <c r="H31" s="790">
        <v>0</v>
      </c>
      <c r="I31" s="788"/>
      <c r="J31" s="791"/>
      <c r="K31" s="792"/>
      <c r="L31" s="792"/>
      <c r="M31" s="788"/>
      <c r="N31" s="793"/>
    </row>
    <row r="32" spans="1:14" ht="31.2" x14ac:dyDescent="0.3">
      <c r="A32" s="786"/>
      <c r="B32" s="787"/>
      <c r="C32" s="788"/>
      <c r="D32" s="788" t="s">
        <v>165</v>
      </c>
      <c r="E32" s="789">
        <v>1.8</v>
      </c>
      <c r="F32" s="789">
        <v>0</v>
      </c>
      <c r="G32" s="789">
        <v>0</v>
      </c>
      <c r="H32" s="790">
        <v>0</v>
      </c>
      <c r="I32" s="788"/>
      <c r="J32" s="791"/>
      <c r="K32" s="792"/>
      <c r="L32" s="792"/>
      <c r="M32" s="788"/>
      <c r="N32" s="793"/>
    </row>
    <row r="33" spans="1:14" ht="31.2" x14ac:dyDescent="0.3">
      <c r="A33" s="786"/>
      <c r="B33" s="787"/>
      <c r="C33" s="788"/>
      <c r="D33" s="788" t="s">
        <v>35</v>
      </c>
      <c r="E33" s="789">
        <v>270.7</v>
      </c>
      <c r="F33" s="789">
        <v>270.7</v>
      </c>
      <c r="G33" s="789">
        <v>270.7</v>
      </c>
      <c r="H33" s="790">
        <v>0</v>
      </c>
      <c r="I33" s="788"/>
      <c r="J33" s="791"/>
      <c r="K33" s="792"/>
      <c r="L33" s="792"/>
      <c r="M33" s="788"/>
      <c r="N33" s="793"/>
    </row>
    <row r="34" spans="1:14" ht="16.2" thickBot="1" x14ac:dyDescent="0.35">
      <c r="A34" s="786"/>
      <c r="B34" s="787"/>
      <c r="C34" s="788"/>
      <c r="D34" s="788" t="s">
        <v>65</v>
      </c>
      <c r="E34" s="789">
        <v>0</v>
      </c>
      <c r="F34" s="789">
        <v>1.3</v>
      </c>
      <c r="G34" s="789">
        <v>1.2</v>
      </c>
      <c r="H34" s="790">
        <v>0.1</v>
      </c>
      <c r="I34" s="788"/>
      <c r="J34" s="791"/>
      <c r="K34" s="792"/>
      <c r="L34" s="792"/>
      <c r="M34" s="788"/>
      <c r="N34" s="793"/>
    </row>
    <row r="35" spans="1:14" ht="63" thickBot="1" x14ac:dyDescent="0.35">
      <c r="A35" s="802" t="s">
        <v>333</v>
      </c>
      <c r="B35" s="803" t="s">
        <v>334</v>
      </c>
      <c r="C35" s="804" t="s">
        <v>277</v>
      </c>
      <c r="D35" s="804"/>
      <c r="E35" s="805">
        <f>SUM(E36:E36)</f>
        <v>311.60000000000002</v>
      </c>
      <c r="F35" s="805">
        <f>SUM(F36:F36)</f>
        <v>599.9</v>
      </c>
      <c r="G35" s="805">
        <f>SUM(G36:G36)</f>
        <v>210.3</v>
      </c>
      <c r="H35" s="806">
        <f>SUM(H36:H36)</f>
        <v>389.59999999999997</v>
      </c>
      <c r="I35" s="804"/>
      <c r="J35" s="807"/>
      <c r="K35" s="808"/>
      <c r="L35" s="808"/>
      <c r="M35" s="804"/>
      <c r="N35" s="809"/>
    </row>
    <row r="36" spans="1:14" ht="78" x14ac:dyDescent="0.3">
      <c r="A36" s="802" t="s">
        <v>335</v>
      </c>
      <c r="B36" s="803" t="s">
        <v>334</v>
      </c>
      <c r="C36" s="804" t="s">
        <v>277</v>
      </c>
      <c r="D36" s="804"/>
      <c r="E36" s="805">
        <f>SUM(E37:E39)</f>
        <v>311.60000000000002</v>
      </c>
      <c r="F36" s="805">
        <f>SUM(F37:F39)</f>
        <v>599.9</v>
      </c>
      <c r="G36" s="805">
        <f>SUM(G37:G39)</f>
        <v>210.3</v>
      </c>
      <c r="H36" s="806">
        <f>SUM(H37:H39)</f>
        <v>389.59999999999997</v>
      </c>
      <c r="I36" s="804" t="s">
        <v>336</v>
      </c>
      <c r="J36" s="807" t="s">
        <v>290</v>
      </c>
      <c r="K36" s="808" t="s">
        <v>337</v>
      </c>
      <c r="L36" s="808" t="s">
        <v>338</v>
      </c>
      <c r="M36" s="804"/>
      <c r="N36" s="809"/>
    </row>
    <row r="37" spans="1:14" x14ac:dyDescent="0.3">
      <c r="A37" s="786"/>
      <c r="B37" s="787"/>
      <c r="C37" s="788"/>
      <c r="D37" s="788" t="s">
        <v>21</v>
      </c>
      <c r="E37" s="789">
        <v>23.3</v>
      </c>
      <c r="F37" s="789">
        <v>23.3</v>
      </c>
      <c r="G37" s="789">
        <v>13.6</v>
      </c>
      <c r="H37" s="790">
        <v>9.6999999999999993</v>
      </c>
      <c r="I37" s="788"/>
      <c r="J37" s="791"/>
      <c r="K37" s="792"/>
      <c r="L37" s="792"/>
      <c r="M37" s="788"/>
      <c r="N37" s="793"/>
    </row>
    <row r="38" spans="1:14" x14ac:dyDescent="0.3">
      <c r="A38" s="786"/>
      <c r="B38" s="787"/>
      <c r="C38" s="788"/>
      <c r="D38" s="788" t="s">
        <v>140</v>
      </c>
      <c r="E38" s="789">
        <v>288.3</v>
      </c>
      <c r="F38" s="789">
        <v>553.1</v>
      </c>
      <c r="G38" s="789">
        <v>185.9</v>
      </c>
      <c r="H38" s="790">
        <v>367.2</v>
      </c>
      <c r="I38" s="788"/>
      <c r="J38" s="791"/>
      <c r="K38" s="792"/>
      <c r="L38" s="792"/>
      <c r="M38" s="788"/>
      <c r="N38" s="793"/>
    </row>
    <row r="39" spans="1:14" ht="16.2" thickBot="1" x14ac:dyDescent="0.35">
      <c r="A39" s="786"/>
      <c r="B39" s="787"/>
      <c r="C39" s="788"/>
      <c r="D39" s="788" t="s">
        <v>164</v>
      </c>
      <c r="E39" s="789">
        <v>0</v>
      </c>
      <c r="F39" s="789">
        <v>23.5</v>
      </c>
      <c r="G39" s="789">
        <v>10.8</v>
      </c>
      <c r="H39" s="790">
        <v>12.7</v>
      </c>
      <c r="I39" s="788"/>
      <c r="J39" s="791"/>
      <c r="K39" s="792"/>
      <c r="L39" s="792"/>
      <c r="M39" s="788"/>
      <c r="N39" s="793"/>
    </row>
    <row r="40" spans="1:14" ht="63" thickBot="1" x14ac:dyDescent="0.35">
      <c r="A40" s="802" t="s">
        <v>339</v>
      </c>
      <c r="B40" s="803" t="s">
        <v>340</v>
      </c>
      <c r="C40" s="804" t="s">
        <v>277</v>
      </c>
      <c r="D40" s="804"/>
      <c r="E40" s="805">
        <f>SUM(E41:E41)</f>
        <v>5</v>
      </c>
      <c r="F40" s="805">
        <f>SUM(F41:F41)</f>
        <v>5</v>
      </c>
      <c r="G40" s="805">
        <f>SUM(G41:G41)</f>
        <v>5</v>
      </c>
      <c r="H40" s="806">
        <f>SUM(H41:H41)</f>
        <v>0</v>
      </c>
      <c r="I40" s="804"/>
      <c r="J40" s="807"/>
      <c r="K40" s="808"/>
      <c r="L40" s="808"/>
      <c r="M40" s="804"/>
      <c r="N40" s="809"/>
    </row>
    <row r="41" spans="1:14" ht="78.599999999999994" thickBot="1" x14ac:dyDescent="0.35">
      <c r="A41" s="802" t="s">
        <v>341</v>
      </c>
      <c r="B41" s="803" t="s">
        <v>340</v>
      </c>
      <c r="C41" s="804" t="s">
        <v>277</v>
      </c>
      <c r="D41" s="804" t="s">
        <v>21</v>
      </c>
      <c r="E41" s="810">
        <v>5</v>
      </c>
      <c r="F41" s="810">
        <v>5</v>
      </c>
      <c r="G41" s="810">
        <v>5</v>
      </c>
      <c r="H41" s="811">
        <v>0</v>
      </c>
      <c r="I41" s="804" t="s">
        <v>342</v>
      </c>
      <c r="J41" s="807" t="s">
        <v>290</v>
      </c>
      <c r="K41" s="808" t="s">
        <v>321</v>
      </c>
      <c r="L41" s="808" t="s">
        <v>321</v>
      </c>
      <c r="M41" s="804"/>
      <c r="N41" s="809" t="s">
        <v>343</v>
      </c>
    </row>
    <row r="42" spans="1:14" ht="63" thickBot="1" x14ac:dyDescent="0.35">
      <c r="A42" s="802" t="s">
        <v>344</v>
      </c>
      <c r="B42" s="803" t="s">
        <v>209</v>
      </c>
      <c r="C42" s="804" t="s">
        <v>277</v>
      </c>
      <c r="D42" s="804"/>
      <c r="E42" s="805">
        <f>SUM(E43:E43)</f>
        <v>38.6</v>
      </c>
      <c r="F42" s="805">
        <f>SUM(F43:F43)</f>
        <v>38.6</v>
      </c>
      <c r="G42" s="805">
        <f>SUM(G43:G43)</f>
        <v>13.4</v>
      </c>
      <c r="H42" s="806">
        <f>SUM(H43:H43)</f>
        <v>25.2</v>
      </c>
      <c r="I42" s="804"/>
      <c r="J42" s="807"/>
      <c r="K42" s="808"/>
      <c r="L42" s="808"/>
      <c r="M42" s="804"/>
      <c r="N42" s="809"/>
    </row>
    <row r="43" spans="1:14" ht="78.599999999999994" thickBot="1" x14ac:dyDescent="0.35">
      <c r="A43" s="802" t="s">
        <v>345</v>
      </c>
      <c r="B43" s="803" t="s">
        <v>209</v>
      </c>
      <c r="C43" s="804" t="s">
        <v>277</v>
      </c>
      <c r="D43" s="804" t="s">
        <v>21</v>
      </c>
      <c r="E43" s="810">
        <v>38.6</v>
      </c>
      <c r="F43" s="810">
        <v>38.6</v>
      </c>
      <c r="G43" s="810">
        <v>13.4</v>
      </c>
      <c r="H43" s="811">
        <v>25.2</v>
      </c>
      <c r="I43" s="804" t="s">
        <v>237</v>
      </c>
      <c r="J43" s="807" t="s">
        <v>314</v>
      </c>
      <c r="K43" s="808" t="s">
        <v>321</v>
      </c>
      <c r="L43" s="808" t="s">
        <v>321</v>
      </c>
      <c r="M43" s="804"/>
      <c r="N43" s="809" t="s">
        <v>346</v>
      </c>
    </row>
    <row r="44" spans="1:14" ht="63" thickBot="1" x14ac:dyDescent="0.35">
      <c r="A44" s="802" t="s">
        <v>347</v>
      </c>
      <c r="B44" s="803" t="s">
        <v>239</v>
      </c>
      <c r="C44" s="804"/>
      <c r="D44" s="804"/>
      <c r="E44" s="805">
        <f>SUM(E45:E45)</f>
        <v>46.5</v>
      </c>
      <c r="F44" s="805">
        <f>SUM(F45:F45)</f>
        <v>46.5</v>
      </c>
      <c r="G44" s="805">
        <f>SUM(G45:G45)</f>
        <v>17.2</v>
      </c>
      <c r="H44" s="806">
        <f>SUM(H45:H45)</f>
        <v>29.3</v>
      </c>
      <c r="I44" s="804"/>
      <c r="J44" s="807"/>
      <c r="K44" s="808"/>
      <c r="L44" s="808"/>
      <c r="M44" s="804"/>
      <c r="N44" s="809"/>
    </row>
    <row r="45" spans="1:14" ht="78.599999999999994" thickBot="1" x14ac:dyDescent="0.35">
      <c r="A45" s="802" t="s">
        <v>348</v>
      </c>
      <c r="B45" s="803" t="s">
        <v>239</v>
      </c>
      <c r="C45" s="804" t="s">
        <v>277</v>
      </c>
      <c r="D45" s="804" t="s">
        <v>21</v>
      </c>
      <c r="E45" s="810">
        <v>46.5</v>
      </c>
      <c r="F45" s="810">
        <v>46.5</v>
      </c>
      <c r="G45" s="810">
        <v>17.2</v>
      </c>
      <c r="H45" s="811">
        <v>29.3</v>
      </c>
      <c r="I45" s="804" t="s">
        <v>349</v>
      </c>
      <c r="J45" s="807" t="s">
        <v>314</v>
      </c>
      <c r="K45" s="808" t="s">
        <v>301</v>
      </c>
      <c r="L45" s="808" t="s">
        <v>301</v>
      </c>
      <c r="M45" s="804"/>
      <c r="N45" s="809" t="s">
        <v>350</v>
      </c>
    </row>
    <row r="46" spans="1:14" ht="47.4" thickBot="1" x14ac:dyDescent="0.35">
      <c r="A46" s="794" t="s">
        <v>351</v>
      </c>
      <c r="B46" s="795" t="s">
        <v>45</v>
      </c>
      <c r="C46" s="796" t="s">
        <v>277</v>
      </c>
      <c r="D46" s="796"/>
      <c r="E46" s="797">
        <f>E47+E57+E64+E67+E70</f>
        <v>859.00000000000011</v>
      </c>
      <c r="F46" s="797">
        <f>F47+F57+F64+F67+F70-0.1</f>
        <v>1353.4</v>
      </c>
      <c r="G46" s="797">
        <f>G47+G57+G64+G67+G70+0.1</f>
        <v>1126.0999999999999</v>
      </c>
      <c r="H46" s="798">
        <f>H47+H57+H64+H67+H70</f>
        <v>227.3</v>
      </c>
      <c r="I46" s="796"/>
      <c r="J46" s="799"/>
      <c r="K46" s="800"/>
      <c r="L46" s="800"/>
      <c r="M46" s="796"/>
      <c r="N46" s="801"/>
    </row>
    <row r="47" spans="1:14" ht="63" thickBot="1" x14ac:dyDescent="0.35">
      <c r="A47" s="802" t="s">
        <v>352</v>
      </c>
      <c r="B47" s="803" t="s">
        <v>46</v>
      </c>
      <c r="C47" s="804" t="s">
        <v>277</v>
      </c>
      <c r="D47" s="804"/>
      <c r="E47" s="805">
        <f>SUM(E48:E48)</f>
        <v>757.7</v>
      </c>
      <c r="F47" s="805">
        <f>SUM(F48:F48)</f>
        <v>1206</v>
      </c>
      <c r="G47" s="805">
        <f>SUM(G48:G48)</f>
        <v>995.1</v>
      </c>
      <c r="H47" s="806">
        <f>SUM(H48:H48)</f>
        <v>210.8</v>
      </c>
      <c r="I47" s="804"/>
      <c r="J47" s="807"/>
      <c r="K47" s="808"/>
      <c r="L47" s="808"/>
      <c r="M47" s="804"/>
      <c r="N47" s="809"/>
    </row>
    <row r="48" spans="1:14" ht="78" x14ac:dyDescent="0.3">
      <c r="A48" s="802" t="s">
        <v>353</v>
      </c>
      <c r="B48" s="803" t="s">
        <v>46</v>
      </c>
      <c r="C48" s="804" t="s">
        <v>277</v>
      </c>
      <c r="D48" s="804"/>
      <c r="E48" s="805">
        <f>SUM(E49:E56)</f>
        <v>757.7</v>
      </c>
      <c r="F48" s="805">
        <f>SUM(F49:F56)+0.1</f>
        <v>1206</v>
      </c>
      <c r="G48" s="805">
        <f>SUM(G49:G56)</f>
        <v>995.1</v>
      </c>
      <c r="H48" s="806">
        <f>SUM(H49:H56)</f>
        <v>210.8</v>
      </c>
      <c r="I48" s="804" t="s">
        <v>354</v>
      </c>
      <c r="J48" s="807" t="s">
        <v>290</v>
      </c>
      <c r="K48" s="808" t="s">
        <v>355</v>
      </c>
      <c r="L48" s="808" t="s">
        <v>356</v>
      </c>
      <c r="M48" s="804"/>
      <c r="N48" s="809" t="s">
        <v>357</v>
      </c>
    </row>
    <row r="49" spans="1:14" ht="46.8" x14ac:dyDescent="0.3">
      <c r="A49" s="786"/>
      <c r="B49" s="787"/>
      <c r="C49" s="788"/>
      <c r="D49" s="788"/>
      <c r="E49" s="789">
        <v>0</v>
      </c>
      <c r="F49" s="789">
        <v>0</v>
      </c>
      <c r="G49" s="789">
        <v>0</v>
      </c>
      <c r="H49" s="790">
        <v>0</v>
      </c>
      <c r="I49" s="788" t="s">
        <v>358</v>
      </c>
      <c r="J49" s="791" t="s">
        <v>290</v>
      </c>
      <c r="K49" s="792" t="s">
        <v>359</v>
      </c>
      <c r="L49" s="792" t="s">
        <v>360</v>
      </c>
      <c r="M49" s="788"/>
      <c r="N49" s="793" t="s">
        <v>361</v>
      </c>
    </row>
    <row r="50" spans="1:14" ht="31.2" x14ac:dyDescent="0.3">
      <c r="A50" s="786"/>
      <c r="B50" s="787"/>
      <c r="C50" s="788"/>
      <c r="D50" s="788"/>
      <c r="E50" s="789">
        <v>0</v>
      </c>
      <c r="F50" s="789">
        <v>0</v>
      </c>
      <c r="G50" s="789">
        <v>0</v>
      </c>
      <c r="H50" s="790">
        <v>0</v>
      </c>
      <c r="I50" s="788" t="s">
        <v>111</v>
      </c>
      <c r="J50" s="791" t="s">
        <v>314</v>
      </c>
      <c r="K50" s="792" t="s">
        <v>362</v>
      </c>
      <c r="L50" s="792" t="s">
        <v>363</v>
      </c>
      <c r="M50" s="788"/>
      <c r="N50" s="793"/>
    </row>
    <row r="51" spans="1:14" ht="31.2" x14ac:dyDescent="0.3">
      <c r="A51" s="786"/>
      <c r="B51" s="787"/>
      <c r="C51" s="788"/>
      <c r="D51" s="788"/>
      <c r="E51" s="789">
        <v>0</v>
      </c>
      <c r="F51" s="789">
        <v>0</v>
      </c>
      <c r="G51" s="789">
        <v>0</v>
      </c>
      <c r="H51" s="790">
        <v>0</v>
      </c>
      <c r="I51" s="788" t="s">
        <v>244</v>
      </c>
      <c r="J51" s="791" t="s">
        <v>314</v>
      </c>
      <c r="K51" s="792" t="s">
        <v>301</v>
      </c>
      <c r="L51" s="792" t="s">
        <v>364</v>
      </c>
      <c r="M51" s="788"/>
      <c r="N51" s="793" t="s">
        <v>365</v>
      </c>
    </row>
    <row r="52" spans="1:14" x14ac:dyDescent="0.3">
      <c r="A52" s="786"/>
      <c r="B52" s="787"/>
      <c r="C52" s="788"/>
      <c r="D52" s="788" t="s">
        <v>140</v>
      </c>
      <c r="E52" s="789">
        <v>0</v>
      </c>
      <c r="F52" s="789">
        <v>1.6</v>
      </c>
      <c r="G52" s="789">
        <v>1.4</v>
      </c>
      <c r="H52" s="790">
        <v>0.2</v>
      </c>
      <c r="I52" s="788"/>
      <c r="J52" s="791"/>
      <c r="K52" s="792"/>
      <c r="L52" s="792"/>
      <c r="M52" s="788"/>
      <c r="N52" s="793"/>
    </row>
    <row r="53" spans="1:14" ht="31.2" x14ac:dyDescent="0.3">
      <c r="A53" s="786"/>
      <c r="B53" s="787"/>
      <c r="C53" s="788"/>
      <c r="D53" s="788" t="s">
        <v>165</v>
      </c>
      <c r="E53" s="789">
        <v>0.7</v>
      </c>
      <c r="F53" s="789">
        <v>0.5</v>
      </c>
      <c r="G53" s="789">
        <v>0.5</v>
      </c>
      <c r="H53" s="790">
        <v>0</v>
      </c>
      <c r="I53" s="788"/>
      <c r="J53" s="791"/>
      <c r="K53" s="792"/>
      <c r="L53" s="792"/>
      <c r="M53" s="788"/>
      <c r="N53" s="793"/>
    </row>
    <row r="54" spans="1:14" ht="31.2" x14ac:dyDescent="0.3">
      <c r="A54" s="786"/>
      <c r="B54" s="787"/>
      <c r="C54" s="788"/>
      <c r="D54" s="788" t="s">
        <v>39</v>
      </c>
      <c r="E54" s="789">
        <v>2.5</v>
      </c>
      <c r="F54" s="789">
        <v>356.9</v>
      </c>
      <c r="G54" s="789">
        <v>232.1</v>
      </c>
      <c r="H54" s="790">
        <v>124.8</v>
      </c>
      <c r="I54" s="788"/>
      <c r="J54" s="791"/>
      <c r="K54" s="792"/>
      <c r="L54" s="792"/>
      <c r="M54" s="788"/>
      <c r="N54" s="793"/>
    </row>
    <row r="55" spans="1:14" x14ac:dyDescent="0.3">
      <c r="A55" s="786"/>
      <c r="B55" s="787"/>
      <c r="C55" s="788"/>
      <c r="D55" s="788" t="s">
        <v>21</v>
      </c>
      <c r="E55" s="789">
        <v>754.5</v>
      </c>
      <c r="F55" s="789">
        <v>754.5</v>
      </c>
      <c r="G55" s="789">
        <v>753</v>
      </c>
      <c r="H55" s="790">
        <v>1.5</v>
      </c>
      <c r="I55" s="788"/>
      <c r="J55" s="791"/>
      <c r="K55" s="792"/>
      <c r="L55" s="792"/>
      <c r="M55" s="788"/>
      <c r="N55" s="793"/>
    </row>
    <row r="56" spans="1:14" ht="16.2" thickBot="1" x14ac:dyDescent="0.35">
      <c r="A56" s="786"/>
      <c r="B56" s="787"/>
      <c r="C56" s="788"/>
      <c r="D56" s="788" t="s">
        <v>65</v>
      </c>
      <c r="E56" s="789">
        <v>0</v>
      </c>
      <c r="F56" s="789">
        <v>92.4</v>
      </c>
      <c r="G56" s="789">
        <v>8.1</v>
      </c>
      <c r="H56" s="790">
        <v>84.3</v>
      </c>
      <c r="I56" s="788"/>
      <c r="J56" s="791"/>
      <c r="K56" s="792"/>
      <c r="L56" s="792"/>
      <c r="M56" s="788"/>
      <c r="N56" s="793"/>
    </row>
    <row r="57" spans="1:14" ht="63" thickBot="1" x14ac:dyDescent="0.35">
      <c r="A57" s="802" t="s">
        <v>366</v>
      </c>
      <c r="B57" s="803" t="s">
        <v>367</v>
      </c>
      <c r="C57" s="804" t="s">
        <v>277</v>
      </c>
      <c r="D57" s="804"/>
      <c r="E57" s="805">
        <f>SUM(E58:E58)</f>
        <v>16.5</v>
      </c>
      <c r="F57" s="805">
        <f>SUM(F58:F58)</f>
        <v>62.7</v>
      </c>
      <c r="G57" s="805">
        <f>SUM(G58:G58)</f>
        <v>47.1</v>
      </c>
      <c r="H57" s="806">
        <f>SUM(H58:H58)</f>
        <v>15.6</v>
      </c>
      <c r="I57" s="804"/>
      <c r="J57" s="807"/>
      <c r="K57" s="808"/>
      <c r="L57" s="808"/>
      <c r="M57" s="804"/>
      <c r="N57" s="809"/>
    </row>
    <row r="58" spans="1:14" ht="93.6" x14ac:dyDescent="0.3">
      <c r="A58" s="802" t="s">
        <v>368</v>
      </c>
      <c r="B58" s="803" t="s">
        <v>369</v>
      </c>
      <c r="C58" s="804" t="s">
        <v>277</v>
      </c>
      <c r="D58" s="804"/>
      <c r="E58" s="805">
        <f>SUM(E59:E63)</f>
        <v>16.5</v>
      </c>
      <c r="F58" s="805">
        <f>SUM(F59:F63)+0.1</f>
        <v>62.7</v>
      </c>
      <c r="G58" s="805">
        <f>SUM(G59:G63)</f>
        <v>47.1</v>
      </c>
      <c r="H58" s="806">
        <f>SUM(H59:H63)</f>
        <v>15.6</v>
      </c>
      <c r="I58" s="804" t="s">
        <v>370</v>
      </c>
      <c r="J58" s="807" t="s">
        <v>314</v>
      </c>
      <c r="K58" s="808" t="s">
        <v>371</v>
      </c>
      <c r="L58" s="808" t="s">
        <v>372</v>
      </c>
      <c r="M58" s="804"/>
      <c r="N58" s="809"/>
    </row>
    <row r="59" spans="1:14" ht="31.2" x14ac:dyDescent="0.3">
      <c r="A59" s="786"/>
      <c r="B59" s="787"/>
      <c r="C59" s="788"/>
      <c r="D59" s="788"/>
      <c r="E59" s="789">
        <v>0</v>
      </c>
      <c r="F59" s="789">
        <v>0</v>
      </c>
      <c r="G59" s="789">
        <v>0</v>
      </c>
      <c r="H59" s="790">
        <v>0</v>
      </c>
      <c r="I59" s="788" t="s">
        <v>373</v>
      </c>
      <c r="J59" s="791" t="s">
        <v>314</v>
      </c>
      <c r="K59" s="792" t="s">
        <v>356</v>
      </c>
      <c r="L59" s="792" t="s">
        <v>356</v>
      </c>
      <c r="M59" s="788"/>
      <c r="N59" s="793" t="s">
        <v>374</v>
      </c>
    </row>
    <row r="60" spans="1:14" x14ac:dyDescent="0.3">
      <c r="A60" s="786"/>
      <c r="B60" s="787"/>
      <c r="C60" s="788"/>
      <c r="D60" s="788" t="s">
        <v>164</v>
      </c>
      <c r="E60" s="789">
        <v>0</v>
      </c>
      <c r="F60" s="789">
        <v>6.5</v>
      </c>
      <c r="G60" s="789">
        <v>5</v>
      </c>
      <c r="H60" s="790">
        <v>1.5</v>
      </c>
      <c r="I60" s="788"/>
      <c r="J60" s="791"/>
      <c r="K60" s="792"/>
      <c r="L60" s="792"/>
      <c r="M60" s="788"/>
      <c r="N60" s="793"/>
    </row>
    <row r="61" spans="1:14" ht="31.2" x14ac:dyDescent="0.3">
      <c r="A61" s="786"/>
      <c r="B61" s="787"/>
      <c r="C61" s="788"/>
      <c r="D61" s="788" t="s">
        <v>165</v>
      </c>
      <c r="E61" s="789">
        <v>0.5</v>
      </c>
      <c r="F61" s="789">
        <v>0.7</v>
      </c>
      <c r="G61" s="789">
        <v>0.7</v>
      </c>
      <c r="H61" s="790">
        <v>0</v>
      </c>
      <c r="I61" s="788"/>
      <c r="J61" s="791"/>
      <c r="K61" s="792"/>
      <c r="L61" s="792"/>
      <c r="M61" s="788"/>
      <c r="N61" s="793"/>
    </row>
    <row r="62" spans="1:14" ht="31.2" x14ac:dyDescent="0.3">
      <c r="A62" s="786"/>
      <c r="B62" s="787"/>
      <c r="C62" s="788"/>
      <c r="D62" s="788" t="s">
        <v>39</v>
      </c>
      <c r="E62" s="789">
        <v>16</v>
      </c>
      <c r="F62" s="789">
        <v>53.9</v>
      </c>
      <c r="G62" s="789">
        <v>40.1</v>
      </c>
      <c r="H62" s="790">
        <v>13.9</v>
      </c>
      <c r="I62" s="788"/>
      <c r="J62" s="791"/>
      <c r="K62" s="792"/>
      <c r="L62" s="792"/>
      <c r="M62" s="788"/>
      <c r="N62" s="793"/>
    </row>
    <row r="63" spans="1:14" ht="16.2" thickBot="1" x14ac:dyDescent="0.35">
      <c r="A63" s="786"/>
      <c r="B63" s="787"/>
      <c r="C63" s="788"/>
      <c r="D63" s="788" t="s">
        <v>65</v>
      </c>
      <c r="E63" s="789">
        <v>0</v>
      </c>
      <c r="F63" s="789">
        <v>1.5</v>
      </c>
      <c r="G63" s="789">
        <v>1.3</v>
      </c>
      <c r="H63" s="790">
        <v>0.2</v>
      </c>
      <c r="I63" s="788"/>
      <c r="J63" s="791"/>
      <c r="K63" s="792"/>
      <c r="L63" s="792"/>
      <c r="M63" s="788"/>
      <c r="N63" s="793"/>
    </row>
    <row r="64" spans="1:14" ht="63" thickBot="1" x14ac:dyDescent="0.35">
      <c r="A64" s="802" t="s">
        <v>375</v>
      </c>
      <c r="B64" s="803" t="s">
        <v>376</v>
      </c>
      <c r="C64" s="804" t="s">
        <v>377</v>
      </c>
      <c r="D64" s="804"/>
      <c r="E64" s="805">
        <f>SUM(E65:E65)</f>
        <v>12</v>
      </c>
      <c r="F64" s="805">
        <f>SUM(F65:F65)</f>
        <v>12</v>
      </c>
      <c r="G64" s="805">
        <f>SUM(G65:G65)</f>
        <v>12</v>
      </c>
      <c r="H64" s="806">
        <f>SUM(H65:H65)</f>
        <v>0</v>
      </c>
      <c r="I64" s="804"/>
      <c r="J64" s="807"/>
      <c r="K64" s="808"/>
      <c r="L64" s="808"/>
      <c r="M64" s="804"/>
      <c r="N64" s="809"/>
    </row>
    <row r="65" spans="1:14" ht="78" x14ac:dyDescent="0.3">
      <c r="A65" s="802" t="s">
        <v>378</v>
      </c>
      <c r="B65" s="803" t="s">
        <v>376</v>
      </c>
      <c r="C65" s="804" t="s">
        <v>379</v>
      </c>
      <c r="D65" s="804" t="s">
        <v>21</v>
      </c>
      <c r="E65" s="805">
        <f>SUM(E66:E66)+12</f>
        <v>12</v>
      </c>
      <c r="F65" s="805">
        <f>SUM(F66:F66)+12</f>
        <v>12</v>
      </c>
      <c r="G65" s="805">
        <f>SUM(G66:G66)+12</f>
        <v>12</v>
      </c>
      <c r="H65" s="806">
        <f>SUM(H66:H66)</f>
        <v>0</v>
      </c>
      <c r="I65" s="804" t="s">
        <v>194</v>
      </c>
      <c r="J65" s="807" t="s">
        <v>290</v>
      </c>
      <c r="K65" s="808" t="s">
        <v>321</v>
      </c>
      <c r="L65" s="808" t="s">
        <v>321</v>
      </c>
      <c r="M65" s="804"/>
      <c r="N65" s="809"/>
    </row>
    <row r="66" spans="1:14" ht="156.6" thickBot="1" x14ac:dyDescent="0.35">
      <c r="A66" s="786"/>
      <c r="B66" s="787"/>
      <c r="C66" s="788"/>
      <c r="D66" s="788"/>
      <c r="E66" s="789">
        <v>0</v>
      </c>
      <c r="F66" s="789">
        <v>0</v>
      </c>
      <c r="G66" s="789">
        <v>0</v>
      </c>
      <c r="H66" s="790">
        <v>0</v>
      </c>
      <c r="I66" s="788" t="s">
        <v>172</v>
      </c>
      <c r="J66" s="791" t="s">
        <v>314</v>
      </c>
      <c r="K66" s="792" t="s">
        <v>380</v>
      </c>
      <c r="L66" s="792" t="s">
        <v>381</v>
      </c>
      <c r="M66" s="788"/>
      <c r="N66" s="793" t="s">
        <v>382</v>
      </c>
    </row>
    <row r="67" spans="1:14" ht="63" thickBot="1" x14ac:dyDescent="0.35">
      <c r="A67" s="802" t="s">
        <v>383</v>
      </c>
      <c r="B67" s="803" t="s">
        <v>384</v>
      </c>
      <c r="C67" s="804" t="s">
        <v>277</v>
      </c>
      <c r="D67" s="804"/>
      <c r="E67" s="805">
        <f>SUM(E68:E69)</f>
        <v>12.6</v>
      </c>
      <c r="F67" s="805">
        <f>SUM(F68:F69)</f>
        <v>12.6</v>
      </c>
      <c r="G67" s="805">
        <f>SUM(G68:G69)</f>
        <v>12.5</v>
      </c>
      <c r="H67" s="806">
        <f>SUM(H68:H69)</f>
        <v>0</v>
      </c>
      <c r="I67" s="804"/>
      <c r="J67" s="807"/>
      <c r="K67" s="808"/>
      <c r="L67" s="808"/>
      <c r="M67" s="804"/>
      <c r="N67" s="809"/>
    </row>
    <row r="68" spans="1:14" ht="109.8" thickBot="1" x14ac:dyDescent="0.35">
      <c r="A68" s="802" t="s">
        <v>385</v>
      </c>
      <c r="B68" s="803" t="s">
        <v>386</v>
      </c>
      <c r="C68" s="804" t="s">
        <v>277</v>
      </c>
      <c r="D68" s="804" t="s">
        <v>21</v>
      </c>
      <c r="E68" s="810">
        <v>8</v>
      </c>
      <c r="F68" s="810">
        <v>8</v>
      </c>
      <c r="G68" s="810">
        <v>8</v>
      </c>
      <c r="H68" s="811">
        <v>0</v>
      </c>
      <c r="I68" s="804" t="s">
        <v>213</v>
      </c>
      <c r="J68" s="807" t="s">
        <v>314</v>
      </c>
      <c r="K68" s="808" t="s">
        <v>387</v>
      </c>
      <c r="L68" s="808" t="s">
        <v>388</v>
      </c>
      <c r="M68" s="804"/>
      <c r="N68" s="809" t="s">
        <v>389</v>
      </c>
    </row>
    <row r="69" spans="1:14" ht="78.599999999999994" thickBot="1" x14ac:dyDescent="0.35">
      <c r="A69" s="802" t="s">
        <v>390</v>
      </c>
      <c r="B69" s="803" t="s">
        <v>391</v>
      </c>
      <c r="C69" s="804" t="s">
        <v>277</v>
      </c>
      <c r="D69" s="804" t="s">
        <v>35</v>
      </c>
      <c r="E69" s="810">
        <v>4.5999999999999996</v>
      </c>
      <c r="F69" s="810">
        <v>4.5999999999999996</v>
      </c>
      <c r="G69" s="810">
        <v>4.5</v>
      </c>
      <c r="H69" s="811">
        <v>0</v>
      </c>
      <c r="I69" s="804" t="s">
        <v>214</v>
      </c>
      <c r="J69" s="807" t="s">
        <v>314</v>
      </c>
      <c r="K69" s="808" t="s">
        <v>309</v>
      </c>
      <c r="L69" s="808" t="s">
        <v>309</v>
      </c>
      <c r="M69" s="804"/>
      <c r="N69" s="809" t="s">
        <v>392</v>
      </c>
    </row>
    <row r="70" spans="1:14" ht="63" thickBot="1" x14ac:dyDescent="0.35">
      <c r="A70" s="802" t="s">
        <v>393</v>
      </c>
      <c r="B70" s="803" t="s">
        <v>196</v>
      </c>
      <c r="C70" s="804" t="s">
        <v>277</v>
      </c>
      <c r="D70" s="804"/>
      <c r="E70" s="805">
        <f>SUM(E71:E71)</f>
        <v>60.2</v>
      </c>
      <c r="F70" s="805">
        <f>SUM(F71:F71)</f>
        <v>60.2</v>
      </c>
      <c r="G70" s="805">
        <f>SUM(G71:G71)</f>
        <v>59.3</v>
      </c>
      <c r="H70" s="806">
        <f>SUM(H71:H71)</f>
        <v>0.9</v>
      </c>
      <c r="I70" s="804"/>
      <c r="J70" s="807"/>
      <c r="K70" s="808"/>
      <c r="L70" s="808"/>
      <c r="M70" s="804"/>
      <c r="N70" s="809"/>
    </row>
    <row r="71" spans="1:14" ht="109.2" x14ac:dyDescent="0.3">
      <c r="A71" s="802" t="s">
        <v>394</v>
      </c>
      <c r="B71" s="803" t="s">
        <v>196</v>
      </c>
      <c r="C71" s="804" t="s">
        <v>277</v>
      </c>
      <c r="D71" s="804"/>
      <c r="E71" s="805">
        <f>SUM(E72:E74)</f>
        <v>60.2</v>
      </c>
      <c r="F71" s="805">
        <f>SUM(F72:F74)</f>
        <v>60.2</v>
      </c>
      <c r="G71" s="805">
        <f>SUM(G72:G74)</f>
        <v>59.3</v>
      </c>
      <c r="H71" s="806">
        <f>SUM(H72:H74)</f>
        <v>0.9</v>
      </c>
      <c r="I71" s="804" t="s">
        <v>395</v>
      </c>
      <c r="J71" s="807" t="s">
        <v>314</v>
      </c>
      <c r="K71" s="808" t="s">
        <v>396</v>
      </c>
      <c r="L71" s="808" t="s">
        <v>397</v>
      </c>
      <c r="M71" s="804"/>
      <c r="N71" s="809" t="s">
        <v>398</v>
      </c>
    </row>
    <row r="72" spans="1:14" ht="62.4" x14ac:dyDescent="0.3">
      <c r="A72" s="786"/>
      <c r="B72" s="787"/>
      <c r="C72" s="788"/>
      <c r="D72" s="788"/>
      <c r="E72" s="789">
        <v>0</v>
      </c>
      <c r="F72" s="789">
        <v>0</v>
      </c>
      <c r="G72" s="789">
        <v>0</v>
      </c>
      <c r="H72" s="790">
        <v>0</v>
      </c>
      <c r="I72" s="788" t="s">
        <v>246</v>
      </c>
      <c r="J72" s="791" t="s">
        <v>290</v>
      </c>
      <c r="K72" s="792" t="s">
        <v>321</v>
      </c>
      <c r="L72" s="792" t="s">
        <v>321</v>
      </c>
      <c r="M72" s="788"/>
      <c r="N72" s="793" t="s">
        <v>399</v>
      </c>
    </row>
    <row r="73" spans="1:14" x14ac:dyDescent="0.3">
      <c r="A73" s="786"/>
      <c r="B73" s="787"/>
      <c r="C73" s="788"/>
      <c r="D73" s="788" t="s">
        <v>198</v>
      </c>
      <c r="E73" s="789">
        <v>50</v>
      </c>
      <c r="F73" s="789">
        <v>50</v>
      </c>
      <c r="G73" s="789">
        <v>50</v>
      </c>
      <c r="H73" s="790">
        <v>0</v>
      </c>
      <c r="I73" s="788"/>
      <c r="J73" s="791"/>
      <c r="K73" s="792"/>
      <c r="L73" s="792"/>
      <c r="M73" s="788"/>
      <c r="N73" s="793"/>
    </row>
    <row r="74" spans="1:14" ht="16.2" thickBot="1" x14ac:dyDescent="0.35">
      <c r="A74" s="786"/>
      <c r="B74" s="787"/>
      <c r="C74" s="788"/>
      <c r="D74" s="788" t="s">
        <v>21</v>
      </c>
      <c r="E74" s="789">
        <v>10.199999999999999</v>
      </c>
      <c r="F74" s="789">
        <v>10.199999999999999</v>
      </c>
      <c r="G74" s="789">
        <v>9.3000000000000007</v>
      </c>
      <c r="H74" s="790">
        <v>0.9</v>
      </c>
      <c r="I74" s="788"/>
      <c r="J74" s="791"/>
      <c r="K74" s="792"/>
      <c r="L74" s="792"/>
      <c r="M74" s="788"/>
      <c r="N74" s="793"/>
    </row>
    <row r="75" spans="1:14" ht="63" thickBot="1" x14ac:dyDescent="0.35">
      <c r="A75" s="794" t="s">
        <v>400</v>
      </c>
      <c r="B75" s="795" t="s">
        <v>62</v>
      </c>
      <c r="C75" s="796" t="s">
        <v>401</v>
      </c>
      <c r="D75" s="796"/>
      <c r="E75" s="797">
        <f>E76+E81+E86+E92+E95+E97+E99+E101+E103</f>
        <v>1300.7</v>
      </c>
      <c r="F75" s="797">
        <f>F76+F81+F86+F92+F95+F97+F99+F101+F103</f>
        <v>1219.5999999999999</v>
      </c>
      <c r="G75" s="797">
        <f>G76+G81+G86+G92+G95+G97+G99+G101+G103</f>
        <v>603.79999999999995</v>
      </c>
      <c r="H75" s="798">
        <f>H76+H81+H86+H92+H95+H97+H99+H101+H103</f>
        <v>615.80000000000007</v>
      </c>
      <c r="I75" s="796"/>
      <c r="J75" s="799"/>
      <c r="K75" s="800"/>
      <c r="L75" s="800"/>
      <c r="M75" s="796"/>
      <c r="N75" s="801"/>
    </row>
    <row r="76" spans="1:14" ht="63" thickBot="1" x14ac:dyDescent="0.35">
      <c r="A76" s="802" t="s">
        <v>402</v>
      </c>
      <c r="B76" s="803" t="s">
        <v>403</v>
      </c>
      <c r="C76" s="804" t="s">
        <v>404</v>
      </c>
      <c r="D76" s="804"/>
      <c r="E76" s="805">
        <f>SUM(E77:E77)</f>
        <v>216.9</v>
      </c>
      <c r="F76" s="805">
        <f>SUM(F77:F77)</f>
        <v>166.4</v>
      </c>
      <c r="G76" s="805">
        <f>SUM(G77:G77)</f>
        <v>13.1</v>
      </c>
      <c r="H76" s="806">
        <f>SUM(H77:H77)</f>
        <v>153.30000000000001</v>
      </c>
      <c r="I76" s="804"/>
      <c r="J76" s="807"/>
      <c r="K76" s="808"/>
      <c r="L76" s="808"/>
      <c r="M76" s="804"/>
      <c r="N76" s="809"/>
    </row>
    <row r="77" spans="1:14" ht="78" x14ac:dyDescent="0.3">
      <c r="A77" s="802" t="s">
        <v>405</v>
      </c>
      <c r="B77" s="803" t="s">
        <v>403</v>
      </c>
      <c r="C77" s="804" t="s">
        <v>404</v>
      </c>
      <c r="D77" s="804"/>
      <c r="E77" s="805">
        <f>SUM(E78:E80)</f>
        <v>216.9</v>
      </c>
      <c r="F77" s="805">
        <f>SUM(F78:F80)</f>
        <v>166.4</v>
      </c>
      <c r="G77" s="805">
        <f>SUM(G78:G80)</f>
        <v>13.1</v>
      </c>
      <c r="H77" s="806">
        <f>SUM(H78:H80)</f>
        <v>153.30000000000001</v>
      </c>
      <c r="I77" s="804" t="s">
        <v>406</v>
      </c>
      <c r="J77" s="807" t="s">
        <v>279</v>
      </c>
      <c r="K77" s="808" t="s">
        <v>407</v>
      </c>
      <c r="L77" s="808" t="s">
        <v>408</v>
      </c>
      <c r="M77" s="804"/>
      <c r="N77" s="809"/>
    </row>
    <row r="78" spans="1:14" ht="171.6" x14ac:dyDescent="0.3">
      <c r="A78" s="786"/>
      <c r="B78" s="787"/>
      <c r="C78" s="788"/>
      <c r="D78" s="788"/>
      <c r="E78" s="789">
        <v>0</v>
      </c>
      <c r="F78" s="789">
        <v>0</v>
      </c>
      <c r="G78" s="789">
        <v>0</v>
      </c>
      <c r="H78" s="790">
        <v>0</v>
      </c>
      <c r="I78" s="788" t="s">
        <v>409</v>
      </c>
      <c r="J78" s="791" t="s">
        <v>279</v>
      </c>
      <c r="K78" s="792" t="s">
        <v>309</v>
      </c>
      <c r="L78" s="792" t="s">
        <v>309</v>
      </c>
      <c r="M78" s="788"/>
      <c r="N78" s="793" t="s">
        <v>410</v>
      </c>
    </row>
    <row r="79" spans="1:14" x14ac:dyDescent="0.3">
      <c r="A79" s="786"/>
      <c r="B79" s="787"/>
      <c r="C79" s="788"/>
      <c r="D79" s="788" t="s">
        <v>198</v>
      </c>
      <c r="E79" s="789">
        <v>50</v>
      </c>
      <c r="F79" s="789">
        <v>50</v>
      </c>
      <c r="G79" s="789">
        <v>13.1</v>
      </c>
      <c r="H79" s="790">
        <v>36.9</v>
      </c>
      <c r="I79" s="788"/>
      <c r="J79" s="791"/>
      <c r="K79" s="792"/>
      <c r="L79" s="792"/>
      <c r="M79" s="788"/>
      <c r="N79" s="793"/>
    </row>
    <row r="80" spans="1:14" ht="16.2" thickBot="1" x14ac:dyDescent="0.35">
      <c r="A80" s="786"/>
      <c r="B80" s="787"/>
      <c r="C80" s="788"/>
      <c r="D80" s="788" t="s">
        <v>21</v>
      </c>
      <c r="E80" s="789">
        <v>166.9</v>
      </c>
      <c r="F80" s="789">
        <v>116.4</v>
      </c>
      <c r="G80" s="789">
        <v>0</v>
      </c>
      <c r="H80" s="790">
        <v>116.4</v>
      </c>
      <c r="I80" s="788"/>
      <c r="J80" s="791"/>
      <c r="K80" s="792"/>
      <c r="L80" s="792"/>
      <c r="M80" s="788"/>
      <c r="N80" s="793"/>
    </row>
    <row r="81" spans="1:14" ht="63" thickBot="1" x14ac:dyDescent="0.35">
      <c r="A81" s="802" t="s">
        <v>411</v>
      </c>
      <c r="B81" s="803" t="s">
        <v>412</v>
      </c>
      <c r="C81" s="804" t="s">
        <v>413</v>
      </c>
      <c r="D81" s="804"/>
      <c r="E81" s="805">
        <f>SUM(E82:E82)</f>
        <v>426.9</v>
      </c>
      <c r="F81" s="805">
        <f>SUM(F82:F82)</f>
        <v>426.9</v>
      </c>
      <c r="G81" s="805">
        <f>SUM(G82:G82)</f>
        <v>125.80000000000001</v>
      </c>
      <c r="H81" s="806">
        <f>SUM(H82:H82)</f>
        <v>301.10000000000002</v>
      </c>
      <c r="I81" s="804"/>
      <c r="J81" s="807"/>
      <c r="K81" s="808"/>
      <c r="L81" s="808"/>
      <c r="M81" s="804"/>
      <c r="N81" s="809"/>
    </row>
    <row r="82" spans="1:14" ht="156" x14ac:dyDescent="0.3">
      <c r="A82" s="802" t="s">
        <v>414</v>
      </c>
      <c r="B82" s="803" t="s">
        <v>412</v>
      </c>
      <c r="C82" s="804" t="s">
        <v>415</v>
      </c>
      <c r="D82" s="804"/>
      <c r="E82" s="805">
        <f>SUM(E83:E85)</f>
        <v>426.9</v>
      </c>
      <c r="F82" s="805">
        <f>SUM(F83:F85)</f>
        <v>426.9</v>
      </c>
      <c r="G82" s="805">
        <f>SUM(G83:G85)</f>
        <v>125.80000000000001</v>
      </c>
      <c r="H82" s="806">
        <f>SUM(H83:H85)</f>
        <v>301.10000000000002</v>
      </c>
      <c r="I82" s="804" t="s">
        <v>416</v>
      </c>
      <c r="J82" s="807" t="s">
        <v>279</v>
      </c>
      <c r="K82" s="808" t="s">
        <v>417</v>
      </c>
      <c r="L82" s="808" t="s">
        <v>418</v>
      </c>
      <c r="M82" s="804"/>
      <c r="N82" s="809" t="s">
        <v>419</v>
      </c>
    </row>
    <row r="83" spans="1:14" ht="62.4" x14ac:dyDescent="0.3">
      <c r="A83" s="786"/>
      <c r="B83" s="787"/>
      <c r="C83" s="788"/>
      <c r="D83" s="788"/>
      <c r="E83" s="789">
        <v>0</v>
      </c>
      <c r="F83" s="789">
        <v>0</v>
      </c>
      <c r="G83" s="789">
        <v>0</v>
      </c>
      <c r="H83" s="790">
        <v>0</v>
      </c>
      <c r="I83" s="788" t="s">
        <v>72</v>
      </c>
      <c r="J83" s="791" t="s">
        <v>314</v>
      </c>
      <c r="K83" s="792" t="s">
        <v>321</v>
      </c>
      <c r="L83" s="792" t="s">
        <v>408</v>
      </c>
      <c r="M83" s="788"/>
      <c r="N83" s="793" t="s">
        <v>420</v>
      </c>
    </row>
    <row r="84" spans="1:14" x14ac:dyDescent="0.3">
      <c r="A84" s="786"/>
      <c r="B84" s="787"/>
      <c r="C84" s="788"/>
      <c r="D84" s="788" t="s">
        <v>198</v>
      </c>
      <c r="E84" s="789">
        <v>26.9</v>
      </c>
      <c r="F84" s="789">
        <v>26.9</v>
      </c>
      <c r="G84" s="789">
        <v>26.9</v>
      </c>
      <c r="H84" s="790">
        <v>0</v>
      </c>
      <c r="I84" s="788"/>
      <c r="J84" s="791"/>
      <c r="K84" s="792"/>
      <c r="L84" s="792"/>
      <c r="M84" s="788"/>
      <c r="N84" s="793"/>
    </row>
    <row r="85" spans="1:14" ht="16.2" thickBot="1" x14ac:dyDescent="0.35">
      <c r="A85" s="786"/>
      <c r="B85" s="787"/>
      <c r="C85" s="788"/>
      <c r="D85" s="788" t="s">
        <v>21</v>
      </c>
      <c r="E85" s="789">
        <v>400</v>
      </c>
      <c r="F85" s="789">
        <v>400</v>
      </c>
      <c r="G85" s="789">
        <v>98.9</v>
      </c>
      <c r="H85" s="790">
        <v>301.10000000000002</v>
      </c>
      <c r="I85" s="788"/>
      <c r="J85" s="791"/>
      <c r="K85" s="792"/>
      <c r="L85" s="792"/>
      <c r="M85" s="788"/>
      <c r="N85" s="793"/>
    </row>
    <row r="86" spans="1:14" ht="63" thickBot="1" x14ac:dyDescent="0.35">
      <c r="A86" s="802" t="s">
        <v>421</v>
      </c>
      <c r="B86" s="803" t="s">
        <v>422</v>
      </c>
      <c r="C86" s="804"/>
      <c r="D86" s="804"/>
      <c r="E86" s="805">
        <f>SUM(E87:E87)</f>
        <v>73</v>
      </c>
      <c r="F86" s="805">
        <f>SUM(F87:F87)</f>
        <v>73</v>
      </c>
      <c r="G86" s="805">
        <f>SUM(G87:G87)</f>
        <v>21</v>
      </c>
      <c r="H86" s="806">
        <f>SUM(H87:H87)</f>
        <v>52</v>
      </c>
      <c r="I86" s="804"/>
      <c r="J86" s="807"/>
      <c r="K86" s="808"/>
      <c r="L86" s="808"/>
      <c r="M86" s="804"/>
      <c r="N86" s="809"/>
    </row>
    <row r="87" spans="1:14" ht="78" x14ac:dyDescent="0.3">
      <c r="A87" s="802" t="s">
        <v>423</v>
      </c>
      <c r="B87" s="803" t="s">
        <v>422</v>
      </c>
      <c r="C87" s="804" t="s">
        <v>424</v>
      </c>
      <c r="D87" s="804"/>
      <c r="E87" s="805">
        <f>SUM(E88:E91)</f>
        <v>73</v>
      </c>
      <c r="F87" s="805">
        <f>SUM(F88:F91)</f>
        <v>73</v>
      </c>
      <c r="G87" s="805">
        <f>SUM(G88:G91)</f>
        <v>21</v>
      </c>
      <c r="H87" s="806">
        <f>SUM(H88:H91)</f>
        <v>52</v>
      </c>
      <c r="I87" s="804" t="s">
        <v>72</v>
      </c>
      <c r="J87" s="807" t="s">
        <v>314</v>
      </c>
      <c r="K87" s="808" t="s">
        <v>408</v>
      </c>
      <c r="L87" s="808" t="s">
        <v>408</v>
      </c>
      <c r="M87" s="804"/>
      <c r="N87" s="809"/>
    </row>
    <row r="88" spans="1:14" x14ac:dyDescent="0.3">
      <c r="A88" s="786"/>
      <c r="B88" s="787"/>
      <c r="C88" s="788"/>
      <c r="D88" s="788"/>
      <c r="E88" s="789">
        <v>0</v>
      </c>
      <c r="F88" s="789">
        <v>0</v>
      </c>
      <c r="G88" s="789">
        <v>0</v>
      </c>
      <c r="H88" s="790">
        <v>0</v>
      </c>
      <c r="I88" s="788" t="s">
        <v>425</v>
      </c>
      <c r="J88" s="791" t="s">
        <v>279</v>
      </c>
      <c r="K88" s="792" t="s">
        <v>408</v>
      </c>
      <c r="L88" s="792" t="s">
        <v>408</v>
      </c>
      <c r="M88" s="788"/>
      <c r="N88" s="793"/>
    </row>
    <row r="89" spans="1:14" ht="280.8" x14ac:dyDescent="0.3">
      <c r="A89" s="786"/>
      <c r="B89" s="787"/>
      <c r="C89" s="788"/>
      <c r="D89" s="788"/>
      <c r="E89" s="789">
        <v>0</v>
      </c>
      <c r="F89" s="789">
        <v>0</v>
      </c>
      <c r="G89" s="789">
        <v>0</v>
      </c>
      <c r="H89" s="790">
        <v>0</v>
      </c>
      <c r="I89" s="788" t="s">
        <v>426</v>
      </c>
      <c r="J89" s="791" t="s">
        <v>314</v>
      </c>
      <c r="K89" s="792" t="s">
        <v>321</v>
      </c>
      <c r="L89" s="792" t="s">
        <v>321</v>
      </c>
      <c r="M89" s="788"/>
      <c r="N89" s="793" t="s">
        <v>427</v>
      </c>
    </row>
    <row r="90" spans="1:14" x14ac:dyDescent="0.3">
      <c r="A90" s="786"/>
      <c r="B90" s="787"/>
      <c r="C90" s="788"/>
      <c r="D90" s="788" t="s">
        <v>198</v>
      </c>
      <c r="E90" s="789">
        <v>26</v>
      </c>
      <c r="F90" s="789">
        <v>26</v>
      </c>
      <c r="G90" s="789">
        <v>21</v>
      </c>
      <c r="H90" s="790">
        <v>5</v>
      </c>
      <c r="I90" s="788"/>
      <c r="J90" s="791"/>
      <c r="K90" s="792"/>
      <c r="L90" s="792"/>
      <c r="M90" s="788"/>
      <c r="N90" s="793"/>
    </row>
    <row r="91" spans="1:14" ht="16.2" thickBot="1" x14ac:dyDescent="0.35">
      <c r="A91" s="786"/>
      <c r="B91" s="787"/>
      <c r="C91" s="788"/>
      <c r="D91" s="788" t="s">
        <v>21</v>
      </c>
      <c r="E91" s="789">
        <v>47</v>
      </c>
      <c r="F91" s="789">
        <v>47</v>
      </c>
      <c r="G91" s="789">
        <v>0</v>
      </c>
      <c r="H91" s="790">
        <v>47</v>
      </c>
      <c r="I91" s="788"/>
      <c r="J91" s="791"/>
      <c r="K91" s="792"/>
      <c r="L91" s="792"/>
      <c r="M91" s="788"/>
      <c r="N91" s="793"/>
    </row>
    <row r="92" spans="1:14" ht="63" thickBot="1" x14ac:dyDescent="0.35">
      <c r="A92" s="802" t="s">
        <v>428</v>
      </c>
      <c r="B92" s="803" t="s">
        <v>429</v>
      </c>
      <c r="C92" s="804" t="s">
        <v>430</v>
      </c>
      <c r="D92" s="804"/>
      <c r="E92" s="805">
        <f t="shared" ref="E92:H93" si="0">SUM(E93:E93)</f>
        <v>160</v>
      </c>
      <c r="F92" s="805">
        <f t="shared" si="0"/>
        <v>130.30000000000001</v>
      </c>
      <c r="G92" s="805">
        <f t="shared" si="0"/>
        <v>25.5</v>
      </c>
      <c r="H92" s="806">
        <f t="shared" si="0"/>
        <v>104.8</v>
      </c>
      <c r="I92" s="804"/>
      <c r="J92" s="807"/>
      <c r="K92" s="808"/>
      <c r="L92" s="808"/>
      <c r="M92" s="804"/>
      <c r="N92" s="809"/>
    </row>
    <row r="93" spans="1:14" ht="109.2" x14ac:dyDescent="0.3">
      <c r="A93" s="802" t="s">
        <v>431</v>
      </c>
      <c r="B93" s="803" t="s">
        <v>432</v>
      </c>
      <c r="C93" s="804" t="s">
        <v>430</v>
      </c>
      <c r="D93" s="804"/>
      <c r="E93" s="805">
        <f t="shared" si="0"/>
        <v>160</v>
      </c>
      <c r="F93" s="805">
        <f t="shared" si="0"/>
        <v>130.30000000000001</v>
      </c>
      <c r="G93" s="805">
        <f t="shared" si="0"/>
        <v>25.5</v>
      </c>
      <c r="H93" s="806">
        <f t="shared" si="0"/>
        <v>104.8</v>
      </c>
      <c r="I93" s="804" t="s">
        <v>92</v>
      </c>
      <c r="J93" s="807" t="s">
        <v>314</v>
      </c>
      <c r="K93" s="808" t="s">
        <v>321</v>
      </c>
      <c r="L93" s="808" t="s">
        <v>408</v>
      </c>
      <c r="M93" s="804"/>
      <c r="N93" s="809" t="s">
        <v>433</v>
      </c>
    </row>
    <row r="94" spans="1:14" ht="16.2" thickBot="1" x14ac:dyDescent="0.35">
      <c r="A94" s="786"/>
      <c r="B94" s="787"/>
      <c r="C94" s="788"/>
      <c r="D94" s="788" t="s">
        <v>21</v>
      </c>
      <c r="E94" s="789">
        <v>160</v>
      </c>
      <c r="F94" s="789">
        <v>130.30000000000001</v>
      </c>
      <c r="G94" s="789">
        <v>25.5</v>
      </c>
      <c r="H94" s="790">
        <v>104.8</v>
      </c>
      <c r="I94" s="788"/>
      <c r="J94" s="791"/>
      <c r="K94" s="792"/>
      <c r="L94" s="792"/>
      <c r="M94" s="788"/>
      <c r="N94" s="793"/>
    </row>
    <row r="95" spans="1:14" ht="78.599999999999994" thickBot="1" x14ac:dyDescent="0.35">
      <c r="A95" s="802" t="s">
        <v>434</v>
      </c>
      <c r="B95" s="803" t="s">
        <v>435</v>
      </c>
      <c r="C95" s="804"/>
      <c r="D95" s="804"/>
      <c r="E95" s="805">
        <f>SUM(E96:E96)</f>
        <v>200</v>
      </c>
      <c r="F95" s="805">
        <f>SUM(F96:F96)</f>
        <v>200</v>
      </c>
      <c r="G95" s="805">
        <f>SUM(G96:G96)</f>
        <v>200</v>
      </c>
      <c r="H95" s="806">
        <f>SUM(H96:H96)</f>
        <v>0</v>
      </c>
      <c r="I95" s="804"/>
      <c r="J95" s="807"/>
      <c r="K95" s="808"/>
      <c r="L95" s="808"/>
      <c r="M95" s="804"/>
      <c r="N95" s="809"/>
    </row>
    <row r="96" spans="1:14" ht="78.599999999999994" thickBot="1" x14ac:dyDescent="0.35">
      <c r="A96" s="802" t="s">
        <v>436</v>
      </c>
      <c r="B96" s="803" t="s">
        <v>435</v>
      </c>
      <c r="C96" s="804" t="s">
        <v>437</v>
      </c>
      <c r="D96" s="804" t="s">
        <v>198</v>
      </c>
      <c r="E96" s="810">
        <v>200</v>
      </c>
      <c r="F96" s="810">
        <v>200</v>
      </c>
      <c r="G96" s="810">
        <v>200</v>
      </c>
      <c r="H96" s="811">
        <v>0</v>
      </c>
      <c r="I96" s="804" t="s">
        <v>438</v>
      </c>
      <c r="J96" s="807" t="s">
        <v>279</v>
      </c>
      <c r="K96" s="808" t="s">
        <v>309</v>
      </c>
      <c r="L96" s="808" t="s">
        <v>309</v>
      </c>
      <c r="M96" s="804"/>
      <c r="N96" s="809" t="s">
        <v>439</v>
      </c>
    </row>
    <row r="97" spans="1:14" ht="78.599999999999994" thickBot="1" x14ac:dyDescent="0.35">
      <c r="A97" s="802" t="s">
        <v>440</v>
      </c>
      <c r="B97" s="803" t="s">
        <v>441</v>
      </c>
      <c r="C97" s="804"/>
      <c r="D97" s="804"/>
      <c r="E97" s="805">
        <f>SUM(E98:E98)</f>
        <v>150</v>
      </c>
      <c r="F97" s="805">
        <f>SUM(F98:F98)</f>
        <v>150</v>
      </c>
      <c r="G97" s="805">
        <f>SUM(G98:G98)</f>
        <v>150</v>
      </c>
      <c r="H97" s="806">
        <f>SUM(H98:H98)</f>
        <v>0</v>
      </c>
      <c r="I97" s="804"/>
      <c r="J97" s="807"/>
      <c r="K97" s="808"/>
      <c r="L97" s="808"/>
      <c r="M97" s="804"/>
      <c r="N97" s="809"/>
    </row>
    <row r="98" spans="1:14" ht="78.599999999999994" thickBot="1" x14ac:dyDescent="0.35">
      <c r="A98" s="802" t="s">
        <v>442</v>
      </c>
      <c r="B98" s="803" t="s">
        <v>441</v>
      </c>
      <c r="C98" s="804" t="s">
        <v>437</v>
      </c>
      <c r="D98" s="804" t="s">
        <v>21</v>
      </c>
      <c r="E98" s="810">
        <v>150</v>
      </c>
      <c r="F98" s="810">
        <v>150</v>
      </c>
      <c r="G98" s="810">
        <v>150</v>
      </c>
      <c r="H98" s="811">
        <v>0</v>
      </c>
      <c r="I98" s="804" t="s">
        <v>438</v>
      </c>
      <c r="J98" s="807" t="s">
        <v>279</v>
      </c>
      <c r="K98" s="808" t="s">
        <v>309</v>
      </c>
      <c r="L98" s="808" t="s">
        <v>309</v>
      </c>
      <c r="M98" s="804"/>
      <c r="N98" s="809" t="s">
        <v>443</v>
      </c>
    </row>
    <row r="99" spans="1:14" ht="78.599999999999994" thickBot="1" x14ac:dyDescent="0.35">
      <c r="A99" s="802" t="s">
        <v>444</v>
      </c>
      <c r="B99" s="803" t="s">
        <v>445</v>
      </c>
      <c r="C99" s="804"/>
      <c r="D99" s="804"/>
      <c r="E99" s="805">
        <f>SUM(E100:E100)</f>
        <v>50</v>
      </c>
      <c r="F99" s="805">
        <f>SUM(F100:F100)</f>
        <v>50</v>
      </c>
      <c r="G99" s="805">
        <f>SUM(G100:G100)</f>
        <v>50</v>
      </c>
      <c r="H99" s="806">
        <f>SUM(H100:H100)</f>
        <v>0</v>
      </c>
      <c r="I99" s="804"/>
      <c r="J99" s="807"/>
      <c r="K99" s="808"/>
      <c r="L99" s="808"/>
      <c r="M99" s="804"/>
      <c r="N99" s="809"/>
    </row>
    <row r="100" spans="1:14" ht="78.599999999999994" thickBot="1" x14ac:dyDescent="0.35">
      <c r="A100" s="802" t="s">
        <v>446</v>
      </c>
      <c r="B100" s="803" t="s">
        <v>447</v>
      </c>
      <c r="C100" s="804" t="s">
        <v>437</v>
      </c>
      <c r="D100" s="804" t="s">
        <v>198</v>
      </c>
      <c r="E100" s="810">
        <v>50</v>
      </c>
      <c r="F100" s="810">
        <v>50</v>
      </c>
      <c r="G100" s="810">
        <v>50</v>
      </c>
      <c r="H100" s="811">
        <v>0</v>
      </c>
      <c r="I100" s="804" t="s">
        <v>438</v>
      </c>
      <c r="J100" s="807" t="s">
        <v>279</v>
      </c>
      <c r="K100" s="808" t="s">
        <v>309</v>
      </c>
      <c r="L100" s="808" t="s">
        <v>309</v>
      </c>
      <c r="M100" s="804"/>
      <c r="N100" s="809" t="s">
        <v>448</v>
      </c>
    </row>
    <row r="101" spans="1:14" ht="78.599999999999994" thickBot="1" x14ac:dyDescent="0.35">
      <c r="A101" s="802" t="s">
        <v>449</v>
      </c>
      <c r="B101" s="803" t="s">
        <v>252</v>
      </c>
      <c r="C101" s="804"/>
      <c r="D101" s="804"/>
      <c r="E101" s="805">
        <f>SUM(E102:E102)</f>
        <v>19.399999999999999</v>
      </c>
      <c r="F101" s="805">
        <f>SUM(F102:F102)</f>
        <v>18.5</v>
      </c>
      <c r="G101" s="805">
        <f>SUM(G102:G102)</f>
        <v>18.399999999999999</v>
      </c>
      <c r="H101" s="806">
        <f>SUM(H102:H102)</f>
        <v>0.1</v>
      </c>
      <c r="I101" s="804"/>
      <c r="J101" s="807"/>
      <c r="K101" s="808"/>
      <c r="L101" s="808"/>
      <c r="M101" s="804"/>
      <c r="N101" s="809"/>
    </row>
    <row r="102" spans="1:14" ht="78.599999999999994" thickBot="1" x14ac:dyDescent="0.35">
      <c r="A102" s="802" t="s">
        <v>450</v>
      </c>
      <c r="B102" s="803" t="s">
        <v>252</v>
      </c>
      <c r="C102" s="804" t="s">
        <v>451</v>
      </c>
      <c r="D102" s="804" t="s">
        <v>21</v>
      </c>
      <c r="E102" s="810">
        <v>19.399999999999999</v>
      </c>
      <c r="F102" s="810">
        <v>18.5</v>
      </c>
      <c r="G102" s="810">
        <v>18.399999999999999</v>
      </c>
      <c r="H102" s="811">
        <v>0.1</v>
      </c>
      <c r="I102" s="804" t="s">
        <v>452</v>
      </c>
      <c r="J102" s="807" t="s">
        <v>279</v>
      </c>
      <c r="K102" s="808" t="s">
        <v>309</v>
      </c>
      <c r="L102" s="808" t="s">
        <v>309</v>
      </c>
      <c r="M102" s="804"/>
      <c r="N102" s="809" t="s">
        <v>453</v>
      </c>
    </row>
    <row r="103" spans="1:14" ht="63" thickBot="1" x14ac:dyDescent="0.35">
      <c r="A103" s="802" t="s">
        <v>454</v>
      </c>
      <c r="B103" s="803" t="s">
        <v>455</v>
      </c>
      <c r="C103" s="804"/>
      <c r="D103" s="804"/>
      <c r="E103" s="805">
        <f>SUM(E104:E104)</f>
        <v>4.5</v>
      </c>
      <c r="F103" s="805">
        <f>SUM(F104:F104)</f>
        <v>4.5</v>
      </c>
      <c r="G103" s="805">
        <f>SUM(G104:G104)</f>
        <v>0</v>
      </c>
      <c r="H103" s="806">
        <f>SUM(H104:H104)</f>
        <v>4.5</v>
      </c>
      <c r="I103" s="804"/>
      <c r="J103" s="807"/>
      <c r="K103" s="808"/>
      <c r="L103" s="808"/>
      <c r="M103" s="804"/>
      <c r="N103" s="809"/>
    </row>
    <row r="104" spans="1:14" ht="78.599999999999994" thickBot="1" x14ac:dyDescent="0.35">
      <c r="A104" s="812" t="s">
        <v>456</v>
      </c>
      <c r="B104" s="813" t="s">
        <v>455</v>
      </c>
      <c r="C104" s="814" t="s">
        <v>457</v>
      </c>
      <c r="D104" s="814" t="s">
        <v>21</v>
      </c>
      <c r="E104" s="815">
        <v>4.5</v>
      </c>
      <c r="F104" s="815">
        <v>4.5</v>
      </c>
      <c r="G104" s="815">
        <v>0</v>
      </c>
      <c r="H104" s="816">
        <v>4.5</v>
      </c>
      <c r="I104" s="814" t="s">
        <v>72</v>
      </c>
      <c r="J104" s="817" t="s">
        <v>314</v>
      </c>
      <c r="K104" s="818" t="s">
        <v>321</v>
      </c>
      <c r="L104" s="818" t="s">
        <v>408</v>
      </c>
      <c r="M104" s="814"/>
      <c r="N104" s="819" t="s">
        <v>458</v>
      </c>
    </row>
    <row r="105" spans="1:14" x14ac:dyDescent="0.3">
      <c r="A105" s="820"/>
      <c r="B105" s="820"/>
      <c r="C105" s="821"/>
      <c r="D105" s="821"/>
      <c r="E105" s="822"/>
      <c r="F105" s="822"/>
      <c r="G105" s="822"/>
      <c r="H105" s="823"/>
      <c r="I105" s="821"/>
      <c r="J105" s="824"/>
      <c r="K105" s="825"/>
      <c r="L105" s="825"/>
      <c r="M105" s="821"/>
      <c r="N105" s="821"/>
    </row>
    <row r="106" spans="1:14" x14ac:dyDescent="0.3">
      <c r="A106" s="820"/>
      <c r="B106" s="820"/>
      <c r="C106" s="821"/>
      <c r="D106" s="821"/>
      <c r="E106" s="822"/>
      <c r="F106" s="822"/>
      <c r="G106" s="822"/>
      <c r="H106" s="823"/>
      <c r="I106" s="821"/>
      <c r="J106" s="824"/>
      <c r="K106" s="825"/>
      <c r="L106" s="825"/>
      <c r="M106" s="821"/>
      <c r="N106" s="821"/>
    </row>
    <row r="107" spans="1:14" x14ac:dyDescent="0.3">
      <c r="A107" s="820"/>
      <c r="B107" s="820"/>
      <c r="C107" s="821"/>
      <c r="D107" s="821"/>
      <c r="E107" s="822"/>
      <c r="F107" s="822"/>
      <c r="G107" s="822"/>
      <c r="H107" s="823"/>
      <c r="I107" s="821"/>
      <c r="J107" s="824"/>
      <c r="K107" s="825"/>
      <c r="L107" s="825"/>
      <c r="M107" s="821"/>
      <c r="N107" s="821"/>
    </row>
    <row r="108" spans="1:14" x14ac:dyDescent="0.3">
      <c r="A108" s="820"/>
      <c r="B108" s="820"/>
      <c r="C108" s="821"/>
      <c r="D108" s="821"/>
      <c r="E108" s="822"/>
      <c r="F108" s="822"/>
      <c r="G108" s="822"/>
      <c r="H108" s="823"/>
      <c r="I108" s="821"/>
      <c r="J108" s="824"/>
      <c r="K108" s="825"/>
      <c r="L108" s="825"/>
      <c r="M108" s="821"/>
      <c r="N108" s="821"/>
    </row>
    <row r="109" spans="1:14" x14ac:dyDescent="0.3">
      <c r="A109" s="820"/>
      <c r="B109" s="820"/>
      <c r="C109" s="821"/>
      <c r="D109" s="821"/>
      <c r="E109" s="822"/>
      <c r="F109" s="822"/>
      <c r="G109" s="822"/>
      <c r="H109" s="823"/>
      <c r="I109" s="821"/>
      <c r="J109" s="824"/>
      <c r="K109" s="825"/>
      <c r="L109" s="825"/>
      <c r="M109" s="821"/>
      <c r="N109" s="821"/>
    </row>
    <row r="110" spans="1:14" ht="78" x14ac:dyDescent="0.3">
      <c r="A110" s="826" t="s">
        <v>259</v>
      </c>
      <c r="B110" s="826" t="s">
        <v>260</v>
      </c>
      <c r="C110" s="826" t="s">
        <v>263</v>
      </c>
      <c r="D110" s="826" t="s">
        <v>264</v>
      </c>
      <c r="E110" s="827" t="s">
        <v>265</v>
      </c>
      <c r="F110" s="827" t="s">
        <v>266</v>
      </c>
    </row>
    <row r="111" spans="1:14" ht="31.2" x14ac:dyDescent="0.3">
      <c r="A111" s="787" t="s">
        <v>140</v>
      </c>
      <c r="B111" s="787" t="s">
        <v>459</v>
      </c>
      <c r="C111" s="790">
        <v>288.3</v>
      </c>
      <c r="D111" s="790">
        <v>554.70000000000005</v>
      </c>
      <c r="E111" s="789">
        <v>187.3</v>
      </c>
      <c r="F111" s="789">
        <v>367.4</v>
      </c>
    </row>
    <row r="112" spans="1:14" ht="46.8" x14ac:dyDescent="0.3">
      <c r="A112" s="787" t="s">
        <v>198</v>
      </c>
      <c r="B112" s="787" t="s">
        <v>460</v>
      </c>
      <c r="C112" s="790">
        <v>402.9</v>
      </c>
      <c r="D112" s="790">
        <v>402.9</v>
      </c>
      <c r="E112" s="789">
        <v>361</v>
      </c>
      <c r="F112" s="789">
        <v>41.9</v>
      </c>
    </row>
    <row r="113" spans="1:6" ht="31.2" x14ac:dyDescent="0.3">
      <c r="A113" s="787" t="s">
        <v>39</v>
      </c>
      <c r="B113" s="787" t="s">
        <v>461</v>
      </c>
      <c r="C113" s="790">
        <v>22.5</v>
      </c>
      <c r="D113" s="790">
        <v>414.8</v>
      </c>
      <c r="E113" s="789">
        <v>275.8</v>
      </c>
      <c r="F113" s="789">
        <v>139</v>
      </c>
    </row>
    <row r="114" spans="1:6" ht="46.8" x14ac:dyDescent="0.3">
      <c r="A114" s="787" t="s">
        <v>165</v>
      </c>
      <c r="B114" s="787" t="s">
        <v>462</v>
      </c>
      <c r="C114" s="790">
        <v>3</v>
      </c>
      <c r="D114" s="790">
        <v>1.2</v>
      </c>
      <c r="E114" s="789">
        <v>1.2</v>
      </c>
      <c r="F114" s="789">
        <v>0</v>
      </c>
    </row>
    <row r="115" spans="1:6" ht="46.8" x14ac:dyDescent="0.3">
      <c r="A115" s="787" t="s">
        <v>35</v>
      </c>
      <c r="B115" s="787" t="s">
        <v>463</v>
      </c>
      <c r="C115" s="790">
        <v>1070.7</v>
      </c>
      <c r="D115" s="790">
        <v>1070.7</v>
      </c>
      <c r="E115" s="789">
        <v>1070.5999999999999</v>
      </c>
      <c r="F115" s="789">
        <v>0</v>
      </c>
    </row>
    <row r="116" spans="1:6" x14ac:dyDescent="0.3">
      <c r="A116" s="787" t="s">
        <v>65</v>
      </c>
      <c r="B116" s="787" t="s">
        <v>464</v>
      </c>
      <c r="C116" s="790">
        <v>0</v>
      </c>
      <c r="D116" s="790">
        <v>95.2</v>
      </c>
      <c r="E116" s="789">
        <v>10.6</v>
      </c>
      <c r="F116" s="789">
        <v>84.6</v>
      </c>
    </row>
    <row r="117" spans="1:6" ht="31.2" x14ac:dyDescent="0.3">
      <c r="A117" s="787" t="s">
        <v>164</v>
      </c>
      <c r="B117" s="787" t="s">
        <v>465</v>
      </c>
      <c r="C117" s="790">
        <v>0</v>
      </c>
      <c r="D117" s="790">
        <v>30</v>
      </c>
      <c r="E117" s="789">
        <v>15.8</v>
      </c>
      <c r="F117" s="789">
        <v>14.2</v>
      </c>
    </row>
    <row r="118" spans="1:6" x14ac:dyDescent="0.3">
      <c r="A118" s="787" t="s">
        <v>21</v>
      </c>
      <c r="B118" s="787" t="s">
        <v>466</v>
      </c>
      <c r="C118" s="790">
        <v>2266</v>
      </c>
      <c r="D118" s="790">
        <v>2184.9</v>
      </c>
      <c r="E118" s="789">
        <v>1544.4</v>
      </c>
      <c r="F118" s="789">
        <v>640.5</v>
      </c>
    </row>
    <row r="119" spans="1:6" ht="62.4" x14ac:dyDescent="0.3">
      <c r="A119" s="787" t="s">
        <v>25</v>
      </c>
      <c r="B119" s="787" t="s">
        <v>467</v>
      </c>
      <c r="C119" s="790">
        <v>105</v>
      </c>
      <c r="D119" s="790">
        <v>105</v>
      </c>
      <c r="E119" s="789">
        <v>98.4</v>
      </c>
      <c r="F119" s="789">
        <v>6.6</v>
      </c>
    </row>
    <row r="120" spans="1:6" ht="62.4" x14ac:dyDescent="0.3">
      <c r="A120" s="787" t="s">
        <v>134</v>
      </c>
      <c r="B120" s="787" t="s">
        <v>468</v>
      </c>
      <c r="C120" s="790">
        <v>34.799999999999997</v>
      </c>
      <c r="D120" s="790">
        <v>34.799999999999997</v>
      </c>
      <c r="E120" s="789">
        <v>29.7</v>
      </c>
      <c r="F120" s="789">
        <v>5.0999999999999996</v>
      </c>
    </row>
    <row r="121" spans="1:6" x14ac:dyDescent="0.3">
      <c r="A121" s="829"/>
      <c r="B121" s="830" t="s">
        <v>107</v>
      </c>
      <c r="C121" s="831">
        <f>SUM(C111:C120)</f>
        <v>4193.2</v>
      </c>
      <c r="D121" s="831">
        <f>SUM(D111:D120)</f>
        <v>4894.2</v>
      </c>
      <c r="E121" s="832">
        <f>SUM(E111:E120)</f>
        <v>3594.7999999999997</v>
      </c>
      <c r="F121" s="832">
        <f>SUM(F111:F120)</f>
        <v>1299.2999999999997</v>
      </c>
    </row>
  </sheetData>
  <mergeCells count="14">
    <mergeCell ref="F1:F3"/>
    <mergeCell ref="A1:A3"/>
    <mergeCell ref="B1:B3"/>
    <mergeCell ref="C1:C3"/>
    <mergeCell ref="D1:D3"/>
    <mergeCell ref="E1:E3"/>
    <mergeCell ref="G1:G3"/>
    <mergeCell ref="H1:H3"/>
    <mergeCell ref="I1:N1"/>
    <mergeCell ref="I2:I3"/>
    <mergeCell ref="J2:J3"/>
    <mergeCell ref="K2:L2"/>
    <mergeCell ref="M2:M3"/>
    <mergeCell ref="N2:N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30"/>
  <sheetViews>
    <sheetView zoomScaleNormal="100" zoomScaleSheetLayoutView="70" workbookViewId="0">
      <selection activeCell="A3" sqref="A3:P3"/>
    </sheetView>
  </sheetViews>
  <sheetFormatPr defaultColWidth="9.109375" defaultRowHeight="14.4" x14ac:dyDescent="0.3"/>
  <cols>
    <col min="1" max="3" width="3" style="155" customWidth="1"/>
    <col min="4" max="4" width="3" style="444" customWidth="1"/>
    <col min="5" max="5" width="32.88671875" style="155" customWidth="1"/>
    <col min="6" max="7" width="3.6640625" style="444" customWidth="1"/>
    <col min="8" max="8" width="8.109375" style="155" customWidth="1"/>
    <col min="9" max="11" width="8.109375" style="444" customWidth="1"/>
    <col min="12" max="12" width="25.33203125" style="454" customWidth="1"/>
    <col min="13" max="14" width="5.109375" style="447" customWidth="1"/>
    <col min="15" max="15" width="18.33203125" style="850" customWidth="1"/>
    <col min="16" max="16" width="18.33203125" style="848" customWidth="1"/>
    <col min="17" max="16384" width="9.109375" style="155"/>
  </cols>
  <sheetData>
    <row r="1" spans="1:16" s="143" customFormat="1" ht="16.5" customHeight="1" x14ac:dyDescent="0.25">
      <c r="A1" s="1071" t="s">
        <v>181</v>
      </c>
      <c r="B1" s="1071"/>
      <c r="C1" s="1071"/>
      <c r="D1" s="1071"/>
      <c r="E1" s="1071"/>
      <c r="F1" s="1071"/>
      <c r="G1" s="1071"/>
      <c r="H1" s="1071"/>
      <c r="I1" s="1071"/>
      <c r="J1" s="1071"/>
      <c r="K1" s="1071"/>
      <c r="L1" s="1071"/>
      <c r="M1" s="1071"/>
      <c r="N1" s="1071"/>
      <c r="O1" s="1071"/>
      <c r="P1" s="1071"/>
    </row>
    <row r="2" spans="1:16" s="143" customFormat="1" ht="16.5" customHeight="1" x14ac:dyDescent="0.25">
      <c r="A2" s="1072" t="s">
        <v>483</v>
      </c>
      <c r="B2" s="1072"/>
      <c r="C2" s="1072"/>
      <c r="D2" s="1072"/>
      <c r="E2" s="1072"/>
      <c r="F2" s="1072"/>
      <c r="G2" s="1072"/>
      <c r="H2" s="1072"/>
      <c r="I2" s="1072"/>
      <c r="J2" s="1072"/>
      <c r="K2" s="1072"/>
      <c r="L2" s="1072"/>
      <c r="M2" s="1072"/>
      <c r="N2" s="1072"/>
      <c r="O2" s="1072"/>
      <c r="P2" s="1072"/>
    </row>
    <row r="3" spans="1:16" s="1" customFormat="1" ht="19.5" customHeight="1" thickBot="1" x14ac:dyDescent="0.3">
      <c r="A3" s="1073"/>
      <c r="B3" s="1073"/>
      <c r="C3" s="1073"/>
      <c r="D3" s="1073"/>
      <c r="E3" s="1073"/>
      <c r="F3" s="1073"/>
      <c r="G3" s="1073"/>
      <c r="H3" s="1073"/>
      <c r="I3" s="1073"/>
      <c r="J3" s="1073"/>
      <c r="K3" s="1073"/>
      <c r="L3" s="1073"/>
      <c r="M3" s="1073"/>
      <c r="N3" s="1073"/>
      <c r="O3" s="1073"/>
      <c r="P3" s="1073"/>
    </row>
    <row r="4" spans="1:16" s="1" customFormat="1" ht="17.399999999999999" customHeight="1" x14ac:dyDescent="0.25">
      <c r="A4" s="1099" t="s">
        <v>1</v>
      </c>
      <c r="B4" s="1102" t="s">
        <v>2</v>
      </c>
      <c r="C4" s="1102" t="s">
        <v>3</v>
      </c>
      <c r="D4" s="1102" t="s">
        <v>223</v>
      </c>
      <c r="E4" s="1105" t="s">
        <v>4</v>
      </c>
      <c r="F4" s="1108" t="s">
        <v>5</v>
      </c>
      <c r="G4" s="1111" t="s">
        <v>6</v>
      </c>
      <c r="H4" s="1074" t="s">
        <v>7</v>
      </c>
      <c r="I4" s="1077" t="s">
        <v>173</v>
      </c>
      <c r="J4" s="1078"/>
      <c r="K4" s="1079"/>
      <c r="L4" s="1080" t="s">
        <v>224</v>
      </c>
      <c r="M4" s="1081"/>
      <c r="N4" s="1082"/>
      <c r="O4" s="1092" t="s">
        <v>174</v>
      </c>
      <c r="P4" s="1083" t="s">
        <v>175</v>
      </c>
    </row>
    <row r="5" spans="1:16" s="1" customFormat="1" ht="18" customHeight="1" x14ac:dyDescent="0.25">
      <c r="A5" s="1100"/>
      <c r="B5" s="1103"/>
      <c r="C5" s="1103"/>
      <c r="D5" s="1103"/>
      <c r="E5" s="1106"/>
      <c r="F5" s="1109"/>
      <c r="G5" s="1112"/>
      <c r="H5" s="1075"/>
      <c r="I5" s="1095" t="s">
        <v>225</v>
      </c>
      <c r="J5" s="1097" t="s">
        <v>226</v>
      </c>
      <c r="K5" s="1114" t="s">
        <v>227</v>
      </c>
      <c r="L5" s="1091" t="s">
        <v>4</v>
      </c>
      <c r="M5" s="1086" t="s">
        <v>228</v>
      </c>
      <c r="N5" s="1087"/>
      <c r="O5" s="1093"/>
      <c r="P5" s="1084"/>
    </row>
    <row r="6" spans="1:16" s="1" customFormat="1" ht="81" customHeight="1" thickBot="1" x14ac:dyDescent="0.3">
      <c r="A6" s="1101"/>
      <c r="B6" s="1104"/>
      <c r="C6" s="1104"/>
      <c r="D6" s="1104"/>
      <c r="E6" s="1107"/>
      <c r="F6" s="1110"/>
      <c r="G6" s="1113"/>
      <c r="H6" s="1076"/>
      <c r="I6" s="1096"/>
      <c r="J6" s="1098"/>
      <c r="K6" s="1115"/>
      <c r="L6" s="1091"/>
      <c r="M6" s="555" t="s">
        <v>176</v>
      </c>
      <c r="N6" s="568" t="s">
        <v>200</v>
      </c>
      <c r="O6" s="1094"/>
      <c r="P6" s="1085"/>
    </row>
    <row r="7" spans="1:16" s="1" customFormat="1" ht="16.5" customHeight="1" x14ac:dyDescent="0.25">
      <c r="A7" s="1088" t="s">
        <v>12</v>
      </c>
      <c r="B7" s="1089"/>
      <c r="C7" s="1089"/>
      <c r="D7" s="1089"/>
      <c r="E7" s="1089"/>
      <c r="F7" s="1089"/>
      <c r="G7" s="1089"/>
      <c r="H7" s="1089"/>
      <c r="I7" s="1089"/>
      <c r="J7" s="1089"/>
      <c r="K7" s="1089"/>
      <c r="L7" s="1089"/>
      <c r="M7" s="1089"/>
      <c r="N7" s="1089"/>
      <c r="O7" s="1089"/>
      <c r="P7" s="1090"/>
    </row>
    <row r="8" spans="1:16" s="1" customFormat="1" ht="13.2" x14ac:dyDescent="0.25">
      <c r="A8" s="1010" t="s">
        <v>13</v>
      </c>
      <c r="B8" s="1011"/>
      <c r="C8" s="1011"/>
      <c r="D8" s="1011"/>
      <c r="E8" s="1011"/>
      <c r="F8" s="1011"/>
      <c r="G8" s="1011"/>
      <c r="H8" s="1011"/>
      <c r="I8" s="1011"/>
      <c r="J8" s="1011"/>
      <c r="K8" s="1011"/>
      <c r="L8" s="1012"/>
      <c r="M8" s="1012"/>
      <c r="N8" s="1012"/>
      <c r="O8" s="1012"/>
      <c r="P8" s="1013"/>
    </row>
    <row r="9" spans="1:16" s="1" customFormat="1" ht="54.75" customHeight="1" x14ac:dyDescent="0.25">
      <c r="A9" s="569" t="s">
        <v>14</v>
      </c>
      <c r="B9" s="570" t="s">
        <v>15</v>
      </c>
      <c r="C9" s="571"/>
      <c r="D9" s="571"/>
      <c r="E9" s="571"/>
      <c r="F9" s="571"/>
      <c r="G9" s="571"/>
      <c r="H9" s="571"/>
      <c r="I9" s="571"/>
      <c r="J9" s="571"/>
      <c r="K9" s="571"/>
      <c r="L9" s="517" t="s">
        <v>177</v>
      </c>
      <c r="M9" s="572"/>
      <c r="N9" s="573"/>
      <c r="O9" s="517"/>
      <c r="P9" s="833"/>
    </row>
    <row r="10" spans="1:16" s="1" customFormat="1" ht="30" customHeight="1" x14ac:dyDescent="0.25">
      <c r="A10" s="569"/>
      <c r="B10" s="574"/>
      <c r="C10" s="491"/>
      <c r="D10" s="491"/>
      <c r="E10" s="491"/>
      <c r="F10" s="491"/>
      <c r="G10" s="491"/>
      <c r="H10" s="491"/>
      <c r="I10" s="491"/>
      <c r="J10" s="491"/>
      <c r="K10" s="491"/>
      <c r="L10" s="517" t="s">
        <v>229</v>
      </c>
      <c r="M10" s="572">
        <v>80</v>
      </c>
      <c r="N10" s="573">
        <v>88</v>
      </c>
      <c r="O10" s="1049" t="s">
        <v>282</v>
      </c>
      <c r="P10" s="1050"/>
    </row>
    <row r="11" spans="1:16" s="1" customFormat="1" ht="27.75" customHeight="1" x14ac:dyDescent="0.25">
      <c r="A11" s="569"/>
      <c r="B11" s="574"/>
      <c r="C11" s="491"/>
      <c r="D11" s="491"/>
      <c r="E11" s="491"/>
      <c r="F11" s="491"/>
      <c r="G11" s="491"/>
      <c r="H11" s="491"/>
      <c r="I11" s="491"/>
      <c r="J11" s="491"/>
      <c r="K11" s="491"/>
      <c r="L11" s="517" t="s">
        <v>230</v>
      </c>
      <c r="M11" s="572">
        <v>53</v>
      </c>
      <c r="N11" s="573">
        <v>55</v>
      </c>
      <c r="O11" s="1049" t="s">
        <v>282</v>
      </c>
      <c r="P11" s="1050"/>
    </row>
    <row r="12" spans="1:16" s="1" customFormat="1" ht="29.25" customHeight="1" x14ac:dyDescent="0.25">
      <c r="A12" s="569"/>
      <c r="B12" s="574"/>
      <c r="C12" s="491"/>
      <c r="D12" s="491"/>
      <c r="E12" s="491"/>
      <c r="F12" s="491"/>
      <c r="G12" s="491"/>
      <c r="H12" s="491"/>
      <c r="I12" s="491"/>
      <c r="J12" s="491"/>
      <c r="K12" s="491"/>
      <c r="L12" s="517" t="s">
        <v>231</v>
      </c>
      <c r="M12" s="572">
        <v>48</v>
      </c>
      <c r="N12" s="573">
        <v>57</v>
      </c>
      <c r="O12" s="1049" t="s">
        <v>282</v>
      </c>
      <c r="P12" s="1050"/>
    </row>
    <row r="13" spans="1:16" s="1" customFormat="1" ht="28.5" customHeight="1" x14ac:dyDescent="0.25">
      <c r="A13" s="569"/>
      <c r="B13" s="574"/>
      <c r="C13" s="491"/>
      <c r="D13" s="491"/>
      <c r="E13" s="491"/>
      <c r="F13" s="491"/>
      <c r="G13" s="491"/>
      <c r="H13" s="491"/>
      <c r="I13" s="491"/>
      <c r="J13" s="491"/>
      <c r="K13" s="491"/>
      <c r="L13" s="517" t="s">
        <v>232</v>
      </c>
      <c r="M13" s="572">
        <v>48</v>
      </c>
      <c r="N13" s="573">
        <v>49</v>
      </c>
      <c r="O13" s="1049" t="s">
        <v>282</v>
      </c>
      <c r="P13" s="1050"/>
    </row>
    <row r="14" spans="1:16" s="1" customFormat="1" ht="43.5" customHeight="1" x14ac:dyDescent="0.25">
      <c r="A14" s="569"/>
      <c r="B14" s="574"/>
      <c r="C14" s="491"/>
      <c r="D14" s="491"/>
      <c r="E14" s="491"/>
      <c r="F14" s="491"/>
      <c r="G14" s="491"/>
      <c r="H14" s="491"/>
      <c r="I14" s="491"/>
      <c r="J14" s="491"/>
      <c r="K14" s="491"/>
      <c r="L14" s="517" t="s">
        <v>233</v>
      </c>
      <c r="M14" s="572">
        <v>54</v>
      </c>
      <c r="N14" s="573">
        <v>56</v>
      </c>
      <c r="O14" s="1049" t="s">
        <v>282</v>
      </c>
      <c r="P14" s="1050"/>
    </row>
    <row r="15" spans="1:16" s="1" customFormat="1" ht="52.95" customHeight="1" x14ac:dyDescent="0.25">
      <c r="A15" s="569"/>
      <c r="B15" s="574"/>
      <c r="C15" s="491"/>
      <c r="D15" s="491"/>
      <c r="E15" s="491"/>
      <c r="F15" s="491"/>
      <c r="G15" s="491"/>
      <c r="H15" s="491"/>
      <c r="I15" s="491"/>
      <c r="J15" s="491"/>
      <c r="K15" s="491"/>
      <c r="L15" s="517" t="s">
        <v>178</v>
      </c>
      <c r="M15" s="572">
        <v>2.8</v>
      </c>
      <c r="N15" s="573">
        <v>2.72</v>
      </c>
      <c r="O15" s="1049" t="s">
        <v>293</v>
      </c>
      <c r="P15" s="1050"/>
    </row>
    <row r="16" spans="1:16" s="1" customFormat="1" ht="42" customHeight="1" x14ac:dyDescent="0.25">
      <c r="A16" s="569"/>
      <c r="B16" s="574"/>
      <c r="C16" s="491"/>
      <c r="D16" s="491"/>
      <c r="E16" s="491"/>
      <c r="F16" s="491"/>
      <c r="G16" s="491"/>
      <c r="H16" s="491"/>
      <c r="I16" s="491"/>
      <c r="J16" s="491"/>
      <c r="K16" s="491"/>
      <c r="L16" s="517" t="s">
        <v>179</v>
      </c>
      <c r="M16" s="572">
        <v>6.5</v>
      </c>
      <c r="N16" s="573">
        <v>9.1</v>
      </c>
      <c r="O16" s="1049" t="s">
        <v>299</v>
      </c>
      <c r="P16" s="1050"/>
    </row>
    <row r="17" spans="1:22" s="1" customFormat="1" ht="118.5" customHeight="1" x14ac:dyDescent="0.25">
      <c r="A17" s="569"/>
      <c r="B17" s="574"/>
      <c r="C17" s="491"/>
      <c r="D17" s="491"/>
      <c r="E17" s="491"/>
      <c r="F17" s="491"/>
      <c r="G17" s="491"/>
      <c r="H17" s="491"/>
      <c r="I17" s="491"/>
      <c r="J17" s="491"/>
      <c r="K17" s="491"/>
      <c r="L17" s="517" t="s">
        <v>180</v>
      </c>
      <c r="M17" s="572">
        <v>2</v>
      </c>
      <c r="N17" s="573">
        <v>4</v>
      </c>
      <c r="O17" s="1049" t="s">
        <v>489</v>
      </c>
      <c r="P17" s="1050"/>
    </row>
    <row r="18" spans="1:22" s="1" customFormat="1" ht="13.8" thickBot="1" x14ac:dyDescent="0.3">
      <c r="A18" s="548" t="s">
        <v>14</v>
      </c>
      <c r="B18" s="550" t="s">
        <v>14</v>
      </c>
      <c r="C18" s="1028" t="s">
        <v>16</v>
      </c>
      <c r="D18" s="1029"/>
      <c r="E18" s="1029"/>
      <c r="F18" s="1029"/>
      <c r="G18" s="1029"/>
      <c r="H18" s="1029"/>
      <c r="I18" s="1029"/>
      <c r="J18" s="1029"/>
      <c r="K18" s="1029"/>
      <c r="L18" s="1030"/>
      <c r="M18" s="1030"/>
      <c r="N18" s="1030"/>
      <c r="O18" s="1030"/>
      <c r="P18" s="1031"/>
    </row>
    <row r="19" spans="1:22" s="1" customFormat="1" ht="18.75" customHeight="1" x14ac:dyDescent="0.25">
      <c r="A19" s="1032" t="s">
        <v>14</v>
      </c>
      <c r="B19" s="1036" t="s">
        <v>14</v>
      </c>
      <c r="C19" s="1040" t="s">
        <v>14</v>
      </c>
      <c r="D19" s="575"/>
      <c r="E19" s="1044" t="s">
        <v>17</v>
      </c>
      <c r="F19" s="1046" t="s">
        <v>18</v>
      </c>
      <c r="G19" s="1059" t="s">
        <v>20</v>
      </c>
      <c r="H19" s="576" t="s">
        <v>21</v>
      </c>
      <c r="I19" s="577">
        <v>30</v>
      </c>
      <c r="J19" s="578">
        <v>30</v>
      </c>
      <c r="K19" s="578">
        <v>30</v>
      </c>
      <c r="L19" s="1116" t="s">
        <v>22</v>
      </c>
      <c r="M19" s="579">
        <v>100</v>
      </c>
      <c r="N19" s="580">
        <v>100</v>
      </c>
      <c r="O19" s="983" t="s">
        <v>484</v>
      </c>
      <c r="P19" s="984"/>
      <c r="R19" s="12"/>
    </row>
    <row r="20" spans="1:22" s="1" customFormat="1" ht="18.75" customHeight="1" x14ac:dyDescent="0.25">
      <c r="A20" s="1033"/>
      <c r="B20" s="1037"/>
      <c r="C20" s="1041"/>
      <c r="D20" s="581"/>
      <c r="E20" s="1045"/>
      <c r="F20" s="1047"/>
      <c r="G20" s="1060"/>
      <c r="H20" s="582" t="s">
        <v>25</v>
      </c>
      <c r="I20" s="583">
        <v>105</v>
      </c>
      <c r="J20" s="584">
        <v>105</v>
      </c>
      <c r="K20" s="584">
        <v>98.4</v>
      </c>
      <c r="L20" s="1117"/>
      <c r="M20" s="585"/>
      <c r="N20" s="586"/>
      <c r="O20" s="985"/>
      <c r="P20" s="986"/>
      <c r="R20" s="12"/>
    </row>
    <row r="21" spans="1:22" s="1" customFormat="1" ht="21.6" customHeight="1" x14ac:dyDescent="0.25">
      <c r="A21" s="1033"/>
      <c r="B21" s="1037"/>
      <c r="C21" s="1041"/>
      <c r="D21" s="581"/>
      <c r="E21" s="1045"/>
      <c r="F21" s="1048"/>
      <c r="G21" s="1060"/>
      <c r="H21" s="582" t="s">
        <v>134</v>
      </c>
      <c r="I21" s="583">
        <v>34.799999999999997</v>
      </c>
      <c r="J21" s="584">
        <v>34.799999999999997</v>
      </c>
      <c r="K21" s="584">
        <v>29.7</v>
      </c>
      <c r="L21" s="1117"/>
      <c r="M21" s="585"/>
      <c r="N21" s="586"/>
      <c r="O21" s="985"/>
      <c r="P21" s="986"/>
      <c r="R21" s="12"/>
    </row>
    <row r="22" spans="1:22" s="1" customFormat="1" ht="27.75" customHeight="1" x14ac:dyDescent="0.25">
      <c r="A22" s="1033"/>
      <c r="B22" s="1037"/>
      <c r="C22" s="1041"/>
      <c r="D22" s="581" t="s">
        <v>14</v>
      </c>
      <c r="E22" s="9" t="s">
        <v>23</v>
      </c>
      <c r="F22" s="1119" t="s">
        <v>24</v>
      </c>
      <c r="G22" s="1060"/>
      <c r="H22" s="587"/>
      <c r="I22" s="588"/>
      <c r="J22" s="589"/>
      <c r="K22" s="589"/>
      <c r="L22" s="1117"/>
      <c r="M22" s="585"/>
      <c r="N22" s="586"/>
      <c r="O22" s="985"/>
      <c r="P22" s="986"/>
      <c r="Q22" s="12"/>
    </row>
    <row r="23" spans="1:22" s="1" customFormat="1" ht="27.75" customHeight="1" x14ac:dyDescent="0.25">
      <c r="A23" s="1034"/>
      <c r="B23" s="1038"/>
      <c r="C23" s="1042"/>
      <c r="D23" s="581" t="s">
        <v>33</v>
      </c>
      <c r="E23" s="13" t="s">
        <v>26</v>
      </c>
      <c r="F23" s="1120"/>
      <c r="G23" s="1060"/>
      <c r="H23" s="587"/>
      <c r="I23" s="588"/>
      <c r="J23" s="589"/>
      <c r="K23" s="589"/>
      <c r="L23" s="1117"/>
      <c r="M23" s="585"/>
      <c r="N23" s="586"/>
      <c r="O23" s="985"/>
      <c r="P23" s="986"/>
    </row>
    <row r="24" spans="1:22" s="1" customFormat="1" ht="39" customHeight="1" x14ac:dyDescent="0.25">
      <c r="A24" s="1034"/>
      <c r="B24" s="1038"/>
      <c r="C24" s="1042"/>
      <c r="D24" s="581" t="s">
        <v>37</v>
      </c>
      <c r="E24" s="13" t="s">
        <v>27</v>
      </c>
      <c r="F24" s="1119" t="s">
        <v>28</v>
      </c>
      <c r="G24" s="1060"/>
      <c r="H24" s="590"/>
      <c r="I24" s="590"/>
      <c r="J24" s="591"/>
      <c r="K24" s="591"/>
      <c r="L24" s="1117"/>
      <c r="M24" s="585"/>
      <c r="N24" s="586"/>
      <c r="O24" s="985"/>
      <c r="P24" s="986"/>
      <c r="T24" s="1" t="s">
        <v>168</v>
      </c>
    </row>
    <row r="25" spans="1:22" s="1" customFormat="1" ht="39" customHeight="1" x14ac:dyDescent="0.25">
      <c r="A25" s="1034"/>
      <c r="B25" s="1038"/>
      <c r="C25" s="1042"/>
      <c r="D25" s="581" t="s">
        <v>41</v>
      </c>
      <c r="E25" s="13" t="s">
        <v>29</v>
      </c>
      <c r="F25" s="1057"/>
      <c r="G25" s="1060"/>
      <c r="H25" s="590"/>
      <c r="I25" s="590"/>
      <c r="J25" s="591"/>
      <c r="K25" s="591"/>
      <c r="L25" s="1117"/>
      <c r="M25" s="585"/>
      <c r="N25" s="586"/>
      <c r="O25" s="985"/>
      <c r="P25" s="986"/>
    </row>
    <row r="26" spans="1:22" s="1" customFormat="1" ht="18" customHeight="1" x14ac:dyDescent="0.25">
      <c r="A26" s="1034"/>
      <c r="B26" s="1038"/>
      <c r="C26" s="1042"/>
      <c r="D26" s="581" t="s">
        <v>74</v>
      </c>
      <c r="E26" s="1121" t="s">
        <v>30</v>
      </c>
      <c r="F26" s="1057"/>
      <c r="G26" s="1060"/>
      <c r="H26" s="592"/>
      <c r="I26" s="592"/>
      <c r="J26" s="135"/>
      <c r="K26" s="135"/>
      <c r="L26" s="1117"/>
      <c r="M26" s="585"/>
      <c r="N26" s="586"/>
      <c r="O26" s="985"/>
      <c r="P26" s="986"/>
    </row>
    <row r="27" spans="1:22" s="1" customFormat="1" ht="17.25" customHeight="1" thickBot="1" x14ac:dyDescent="0.3">
      <c r="A27" s="1035"/>
      <c r="B27" s="1039"/>
      <c r="C27" s="1043"/>
      <c r="D27" s="581"/>
      <c r="E27" s="1122"/>
      <c r="F27" s="1058"/>
      <c r="G27" s="1061"/>
      <c r="H27" s="35" t="s">
        <v>32</v>
      </c>
      <c r="I27" s="23">
        <f>SUM(I19:I26)</f>
        <v>169.8</v>
      </c>
      <c r="J27" s="459">
        <f>SUM(J19:J26)</f>
        <v>169.8</v>
      </c>
      <c r="K27" s="459">
        <f>SUM(K19:K26)</f>
        <v>158.1</v>
      </c>
      <c r="L27" s="1118"/>
      <c r="M27" s="593"/>
      <c r="N27" s="594"/>
      <c r="O27" s="987"/>
      <c r="P27" s="988"/>
      <c r="S27" s="12"/>
    </row>
    <row r="28" spans="1:22" s="1" customFormat="1" ht="26.25" customHeight="1" x14ac:dyDescent="0.25">
      <c r="A28" s="493" t="s">
        <v>14</v>
      </c>
      <c r="B28" s="145" t="s">
        <v>14</v>
      </c>
      <c r="C28" s="1051" t="s">
        <v>33</v>
      </c>
      <c r="D28" s="575"/>
      <c r="E28" s="1053" t="s">
        <v>34</v>
      </c>
      <c r="F28" s="1056" t="s">
        <v>28</v>
      </c>
      <c r="G28" s="1059" t="s">
        <v>20</v>
      </c>
      <c r="H28" s="217" t="s">
        <v>35</v>
      </c>
      <c r="I28" s="595">
        <v>795.4</v>
      </c>
      <c r="J28" s="596">
        <v>795.4</v>
      </c>
      <c r="K28" s="596">
        <v>795.4</v>
      </c>
      <c r="L28" s="1018" t="s">
        <v>36</v>
      </c>
      <c r="M28" s="597">
        <v>102</v>
      </c>
      <c r="N28" s="51">
        <v>106</v>
      </c>
      <c r="O28" s="910" t="s">
        <v>317</v>
      </c>
      <c r="P28" s="911"/>
      <c r="Q28" s="12"/>
    </row>
    <row r="29" spans="1:22" s="1" customFormat="1" ht="30" customHeight="1" x14ac:dyDescent="0.25">
      <c r="A29" s="547"/>
      <c r="B29" s="549"/>
      <c r="C29" s="1041"/>
      <c r="D29" s="581"/>
      <c r="E29" s="1054"/>
      <c r="F29" s="1057"/>
      <c r="G29" s="1060"/>
      <c r="H29" s="518" t="s">
        <v>21</v>
      </c>
      <c r="I29" s="467">
        <f>315.6-0.5</f>
        <v>315.10000000000002</v>
      </c>
      <c r="J29" s="599">
        <f>315.6-0.5</f>
        <v>315.10000000000002</v>
      </c>
      <c r="K29" s="599">
        <v>315</v>
      </c>
      <c r="L29" s="1123"/>
      <c r="M29" s="597"/>
      <c r="N29" s="51"/>
      <c r="O29" s="912"/>
      <c r="P29" s="913"/>
    </row>
    <row r="30" spans="1:22" s="1" customFormat="1" ht="14.25" customHeight="1" thickBot="1" x14ac:dyDescent="0.3">
      <c r="A30" s="492"/>
      <c r="B30" s="144"/>
      <c r="C30" s="1052"/>
      <c r="D30" s="600"/>
      <c r="E30" s="1055"/>
      <c r="F30" s="1058"/>
      <c r="G30" s="1061"/>
      <c r="H30" s="35" t="s">
        <v>32</v>
      </c>
      <c r="I30" s="23">
        <f>SUM(I28:I29)</f>
        <v>1110.5</v>
      </c>
      <c r="J30" s="459">
        <f>SUM(J28:J29)</f>
        <v>1110.5</v>
      </c>
      <c r="K30" s="459">
        <f t="shared" ref="K30" si="0">SUM(K28:K29)</f>
        <v>1110.4000000000001</v>
      </c>
      <c r="L30" s="1123"/>
      <c r="M30" s="597"/>
      <c r="N30" s="51"/>
      <c r="O30" s="914"/>
      <c r="P30" s="915"/>
    </row>
    <row r="31" spans="1:22" s="1" customFormat="1" ht="55.5" customHeight="1" x14ac:dyDescent="0.25">
      <c r="A31" s="493" t="s">
        <v>14</v>
      </c>
      <c r="B31" s="601" t="s">
        <v>14</v>
      </c>
      <c r="C31" s="602" t="s">
        <v>37</v>
      </c>
      <c r="D31" s="575"/>
      <c r="E31" s="1124" t="s">
        <v>38</v>
      </c>
      <c r="F31" s="559"/>
      <c r="G31" s="544" t="s">
        <v>20</v>
      </c>
      <c r="H31" s="24" t="s">
        <v>35</v>
      </c>
      <c r="I31" s="595">
        <v>270.7</v>
      </c>
      <c r="J31" s="596">
        <v>270.7</v>
      </c>
      <c r="K31" s="596">
        <v>270.7</v>
      </c>
      <c r="L31" s="102" t="s">
        <v>201</v>
      </c>
      <c r="M31" s="603">
        <v>4100</v>
      </c>
      <c r="N31" s="603">
        <v>7477</v>
      </c>
      <c r="O31" s="217"/>
      <c r="P31" s="26"/>
    </row>
    <row r="32" spans="1:22" s="1" customFormat="1" ht="50.25" customHeight="1" x14ac:dyDescent="0.25">
      <c r="A32" s="494"/>
      <c r="B32" s="495"/>
      <c r="C32" s="154"/>
      <c r="D32" s="581"/>
      <c r="E32" s="1125"/>
      <c r="F32" s="496"/>
      <c r="G32" s="545"/>
      <c r="H32" s="30" t="s">
        <v>39</v>
      </c>
      <c r="I32" s="441">
        <v>4</v>
      </c>
      <c r="J32" s="469">
        <v>4</v>
      </c>
      <c r="K32" s="469">
        <v>3.6</v>
      </c>
      <c r="L32" s="1126" t="s">
        <v>202</v>
      </c>
      <c r="M32" s="1128">
        <v>120000</v>
      </c>
      <c r="N32" s="1016">
        <v>210916</v>
      </c>
      <c r="O32" s="1130" t="s">
        <v>332</v>
      </c>
      <c r="P32" s="1016"/>
      <c r="U32" s="12"/>
      <c r="V32" s="12"/>
    </row>
    <row r="33" spans="1:24" s="1" customFormat="1" ht="17.25" customHeight="1" x14ac:dyDescent="0.25">
      <c r="A33" s="494"/>
      <c r="B33" s="495"/>
      <c r="C33" s="154"/>
      <c r="D33" s="581"/>
      <c r="E33" s="556"/>
      <c r="F33" s="496"/>
      <c r="G33" s="545"/>
      <c r="H33" s="497"/>
      <c r="I33" s="471"/>
      <c r="J33" s="604"/>
      <c r="K33" s="604"/>
      <c r="L33" s="1127"/>
      <c r="M33" s="1129"/>
      <c r="N33" s="1017"/>
      <c r="O33" s="1131"/>
      <c r="P33" s="1017"/>
      <c r="Q33" s="506"/>
      <c r="V33" s="12"/>
    </row>
    <row r="34" spans="1:24" s="1" customFormat="1" ht="27.6" customHeight="1" x14ac:dyDescent="0.25">
      <c r="A34" s="547"/>
      <c r="B34" s="563"/>
      <c r="C34" s="543"/>
      <c r="D34" s="581"/>
      <c r="E34" s="250"/>
      <c r="F34" s="496"/>
      <c r="G34" s="545"/>
      <c r="H34" s="30" t="s">
        <v>21</v>
      </c>
      <c r="I34" s="605">
        <f>75.1-0.1</f>
        <v>75</v>
      </c>
      <c r="J34" s="606">
        <f>75.1-0.1</f>
        <v>75</v>
      </c>
      <c r="K34" s="606">
        <v>75</v>
      </c>
      <c r="L34" s="607" t="s">
        <v>193</v>
      </c>
      <c r="M34" s="520">
        <v>6</v>
      </c>
      <c r="N34" s="520">
        <v>6</v>
      </c>
      <c r="O34" s="521"/>
      <c r="P34" s="522"/>
      <c r="Q34" s="12"/>
      <c r="R34" s="12"/>
    </row>
    <row r="35" spans="1:24" s="1" customFormat="1" ht="16.95" customHeight="1" x14ac:dyDescent="0.25">
      <c r="A35" s="547"/>
      <c r="B35" s="563"/>
      <c r="C35" s="543"/>
      <c r="D35" s="581"/>
      <c r="E35" s="250"/>
      <c r="F35" s="496"/>
      <c r="G35" s="545"/>
      <c r="H35" s="27"/>
      <c r="I35" s="27"/>
      <c r="J35" s="608"/>
      <c r="K35" s="608"/>
      <c r="L35" s="607" t="s">
        <v>234</v>
      </c>
      <c r="M35" s="520">
        <v>3</v>
      </c>
      <c r="N35" s="520">
        <v>3</v>
      </c>
      <c r="O35" s="521"/>
      <c r="P35" s="522"/>
      <c r="Q35" s="12"/>
      <c r="R35" s="12"/>
    </row>
    <row r="36" spans="1:24" s="1" customFormat="1" ht="43.5" customHeight="1" x14ac:dyDescent="0.25">
      <c r="A36" s="547"/>
      <c r="B36" s="563"/>
      <c r="C36" s="543"/>
      <c r="D36" s="581"/>
      <c r="E36" s="250"/>
      <c r="F36" s="496"/>
      <c r="G36" s="545"/>
      <c r="H36" s="27"/>
      <c r="I36" s="609"/>
      <c r="J36" s="610"/>
      <c r="K36" s="610"/>
      <c r="L36" s="607" t="s">
        <v>235</v>
      </c>
      <c r="M36" s="520">
        <v>1</v>
      </c>
      <c r="N36" s="520">
        <v>1</v>
      </c>
      <c r="O36" s="521"/>
      <c r="P36" s="522"/>
      <c r="Q36" s="12"/>
      <c r="R36" s="12"/>
    </row>
    <row r="37" spans="1:24" s="1" customFormat="1" ht="15" customHeight="1" x14ac:dyDescent="0.25">
      <c r="A37" s="547"/>
      <c r="B37" s="563"/>
      <c r="C37" s="543"/>
      <c r="D37" s="581"/>
      <c r="E37" s="250"/>
      <c r="F37" s="496"/>
      <c r="G37" s="545"/>
      <c r="H37" s="27"/>
      <c r="I37" s="27"/>
      <c r="J37" s="608"/>
      <c r="K37" s="611"/>
      <c r="L37" s="1132" t="s">
        <v>236</v>
      </c>
      <c r="M37" s="612">
        <v>3</v>
      </c>
      <c r="N37" s="612">
        <v>3</v>
      </c>
      <c r="O37" s="1014" t="s">
        <v>327</v>
      </c>
      <c r="P37" s="442"/>
      <c r="Q37" s="12"/>
      <c r="R37" s="12"/>
      <c r="S37" s="12"/>
      <c r="T37" s="12"/>
    </row>
    <row r="38" spans="1:24" s="1" customFormat="1" ht="15" customHeight="1" thickBot="1" x14ac:dyDescent="0.3">
      <c r="A38" s="500"/>
      <c r="B38" s="146"/>
      <c r="C38" s="147"/>
      <c r="D38" s="600"/>
      <c r="E38" s="259"/>
      <c r="F38" s="523"/>
      <c r="G38" s="546"/>
      <c r="H38" s="35" t="s">
        <v>32</v>
      </c>
      <c r="I38" s="23">
        <f>SUM(I31:I37)</f>
        <v>349.7</v>
      </c>
      <c r="J38" s="459">
        <f>SUM(J31:J37)</f>
        <v>349.7</v>
      </c>
      <c r="K38" s="459">
        <f>SUM(K31:K37)</f>
        <v>349.3</v>
      </c>
      <c r="L38" s="979"/>
      <c r="M38" s="524"/>
      <c r="N38" s="524"/>
      <c r="O38" s="1015"/>
      <c r="P38" s="525"/>
      <c r="S38" s="12"/>
    </row>
    <row r="39" spans="1:24" s="1" customFormat="1" ht="18" customHeight="1" x14ac:dyDescent="0.25">
      <c r="A39" s="493" t="s">
        <v>14</v>
      </c>
      <c r="B39" s="145" t="s">
        <v>14</v>
      </c>
      <c r="C39" s="1051" t="s">
        <v>41</v>
      </c>
      <c r="D39" s="575"/>
      <c r="E39" s="1053" t="s">
        <v>203</v>
      </c>
      <c r="F39" s="1056"/>
      <c r="G39" s="1059" t="s">
        <v>20</v>
      </c>
      <c r="H39" s="217" t="s">
        <v>204</v>
      </c>
      <c r="I39" s="613">
        <v>265</v>
      </c>
      <c r="J39" s="614">
        <v>265</v>
      </c>
      <c r="K39" s="614">
        <v>13.6</v>
      </c>
      <c r="L39" s="910" t="s">
        <v>205</v>
      </c>
      <c r="M39" s="285">
        <v>3400</v>
      </c>
      <c r="N39" s="285">
        <v>4165</v>
      </c>
      <c r="O39" s="19"/>
      <c r="P39" s="117"/>
      <c r="Q39" s="615"/>
      <c r="R39" s="615"/>
      <c r="S39" s="615"/>
      <c r="T39" s="12"/>
    </row>
    <row r="40" spans="1:24" s="1" customFormat="1" ht="18" customHeight="1" x14ac:dyDescent="0.25">
      <c r="A40" s="547"/>
      <c r="B40" s="549"/>
      <c r="C40" s="1041"/>
      <c r="D40" s="581"/>
      <c r="E40" s="1054"/>
      <c r="F40" s="1057"/>
      <c r="G40" s="1060"/>
      <c r="H40" s="518" t="s">
        <v>21</v>
      </c>
      <c r="I40" s="616">
        <v>23.3</v>
      </c>
      <c r="J40" s="617">
        <v>23.3</v>
      </c>
      <c r="K40" s="617">
        <v>13.6</v>
      </c>
      <c r="L40" s="912"/>
      <c r="M40" s="51"/>
      <c r="N40" s="51"/>
      <c r="O40" s="598"/>
      <c r="P40" s="136"/>
      <c r="Q40" s="615"/>
      <c r="R40" s="615"/>
      <c r="S40" s="615"/>
      <c r="T40" s="12"/>
    </row>
    <row r="41" spans="1:24" s="1" customFormat="1" ht="16.5" customHeight="1" x14ac:dyDescent="0.25">
      <c r="A41" s="547"/>
      <c r="B41" s="549"/>
      <c r="C41" s="1041"/>
      <c r="D41" s="581"/>
      <c r="E41" s="1054"/>
      <c r="F41" s="1057"/>
      <c r="G41" s="1060"/>
      <c r="H41" s="518" t="s">
        <v>35</v>
      </c>
      <c r="I41" s="471">
        <v>23.3</v>
      </c>
      <c r="J41" s="604">
        <v>23.3</v>
      </c>
      <c r="K41" s="604">
        <v>10.8</v>
      </c>
      <c r="L41" s="1123"/>
      <c r="M41" s="597"/>
      <c r="N41" s="51"/>
      <c r="O41" s="598"/>
      <c r="P41" s="136"/>
      <c r="Q41" s="618"/>
      <c r="R41" s="618"/>
      <c r="S41" s="618"/>
    </row>
    <row r="42" spans="1:24" s="1" customFormat="1" ht="18" customHeight="1" thickBot="1" x14ac:dyDescent="0.3">
      <c r="A42" s="492"/>
      <c r="B42" s="144"/>
      <c r="C42" s="1052"/>
      <c r="D42" s="600"/>
      <c r="E42" s="1055"/>
      <c r="F42" s="1058"/>
      <c r="G42" s="1061"/>
      <c r="H42" s="35" t="s">
        <v>32</v>
      </c>
      <c r="I42" s="23">
        <f>SUM(I39:I41)</f>
        <v>311.60000000000002</v>
      </c>
      <c r="J42" s="459">
        <f>SUM(J39:J41)</f>
        <v>311.60000000000002</v>
      </c>
      <c r="K42" s="459">
        <f>SUM(K39:K41)</f>
        <v>38</v>
      </c>
      <c r="L42" s="1019"/>
      <c r="M42" s="534"/>
      <c r="N42" s="526"/>
      <c r="O42" s="619"/>
      <c r="P42" s="490"/>
    </row>
    <row r="43" spans="1:24" s="1" customFormat="1" ht="18.75" customHeight="1" x14ac:dyDescent="0.25">
      <c r="A43" s="493" t="s">
        <v>14</v>
      </c>
      <c r="B43" s="145" t="s">
        <v>14</v>
      </c>
      <c r="C43" s="1051" t="s">
        <v>74</v>
      </c>
      <c r="D43" s="575"/>
      <c r="E43" s="1053" t="s">
        <v>206</v>
      </c>
      <c r="F43" s="1056"/>
      <c r="G43" s="1059" t="s">
        <v>20</v>
      </c>
      <c r="H43" s="518" t="s">
        <v>21</v>
      </c>
      <c r="I43" s="620">
        <v>5</v>
      </c>
      <c r="J43" s="621">
        <v>5</v>
      </c>
      <c r="K43" s="622">
        <v>5</v>
      </c>
      <c r="L43" s="1018" t="s">
        <v>207</v>
      </c>
      <c r="M43" s="623">
        <v>1</v>
      </c>
      <c r="N43" s="285">
        <v>1</v>
      </c>
      <c r="O43" s="1018" t="s">
        <v>343</v>
      </c>
      <c r="P43" s="117"/>
      <c r="Q43" s="12"/>
    </row>
    <row r="44" spans="1:24" s="1" customFormat="1" ht="14.25" customHeight="1" thickBot="1" x14ac:dyDescent="0.3">
      <c r="A44" s="492"/>
      <c r="B44" s="144"/>
      <c r="C44" s="1052"/>
      <c r="D44" s="600"/>
      <c r="E44" s="1055"/>
      <c r="F44" s="1058"/>
      <c r="G44" s="1061"/>
      <c r="H44" s="35" t="s">
        <v>32</v>
      </c>
      <c r="I44" s="23">
        <f t="shared" ref="I44:K44" si="1">SUM(I43:I43)</f>
        <v>5</v>
      </c>
      <c r="J44" s="459">
        <f t="shared" si="1"/>
        <v>5</v>
      </c>
      <c r="K44" s="459">
        <f t="shared" si="1"/>
        <v>5</v>
      </c>
      <c r="L44" s="1019"/>
      <c r="M44" s="534"/>
      <c r="N44" s="526"/>
      <c r="O44" s="1019"/>
      <c r="P44" s="490"/>
    </row>
    <row r="45" spans="1:24" s="1" customFormat="1" ht="15" customHeight="1" x14ac:dyDescent="0.25">
      <c r="A45" s="493" t="s">
        <v>14</v>
      </c>
      <c r="B45" s="145" t="s">
        <v>14</v>
      </c>
      <c r="C45" s="1051" t="s">
        <v>78</v>
      </c>
      <c r="D45" s="575"/>
      <c r="E45" s="1053" t="s">
        <v>209</v>
      </c>
      <c r="F45" s="1056"/>
      <c r="G45" s="1059" t="s">
        <v>20</v>
      </c>
      <c r="H45" s="217" t="s">
        <v>21</v>
      </c>
      <c r="I45" s="624">
        <v>5.8</v>
      </c>
      <c r="J45" s="533">
        <v>5.8</v>
      </c>
      <c r="K45" s="1026">
        <v>13.4</v>
      </c>
      <c r="L45" s="851" t="s">
        <v>237</v>
      </c>
      <c r="M45" s="623">
        <v>1</v>
      </c>
      <c r="N45" s="117">
        <v>1</v>
      </c>
      <c r="O45" s="910" t="s">
        <v>478</v>
      </c>
      <c r="P45" s="911"/>
      <c r="Q45" s="12"/>
    </row>
    <row r="46" spans="1:24" s="1" customFormat="1" ht="18" customHeight="1" x14ac:dyDescent="0.25">
      <c r="A46" s="547"/>
      <c r="B46" s="549"/>
      <c r="C46" s="1041"/>
      <c r="D46" s="581"/>
      <c r="E46" s="1054"/>
      <c r="F46" s="1057"/>
      <c r="G46" s="1060"/>
      <c r="H46" s="592" t="s">
        <v>208</v>
      </c>
      <c r="I46" s="521">
        <v>32.799999999999997</v>
      </c>
      <c r="J46" s="519">
        <v>32.799999999999997</v>
      </c>
      <c r="K46" s="1027"/>
      <c r="L46" s="50"/>
      <c r="M46" s="597"/>
      <c r="N46" s="136"/>
      <c r="O46" s="912"/>
      <c r="P46" s="913"/>
      <c r="Q46" s="12"/>
    </row>
    <row r="47" spans="1:24" s="1" customFormat="1" ht="14.25" customHeight="1" thickBot="1" x14ac:dyDescent="0.3">
      <c r="A47" s="492"/>
      <c r="B47" s="144"/>
      <c r="C47" s="1052"/>
      <c r="D47" s="600"/>
      <c r="E47" s="1055"/>
      <c r="F47" s="1058"/>
      <c r="G47" s="1061"/>
      <c r="H47" s="35" t="s">
        <v>32</v>
      </c>
      <c r="I47" s="23">
        <f>SUM(I45:I46)</f>
        <v>38.599999999999994</v>
      </c>
      <c r="J47" s="459">
        <f>SUM(J45:J46)</f>
        <v>38.599999999999994</v>
      </c>
      <c r="K47" s="459">
        <f>SUM(K45:K46)</f>
        <v>13.4</v>
      </c>
      <c r="L47" s="852"/>
      <c r="M47" s="534"/>
      <c r="N47" s="526"/>
      <c r="O47" s="914"/>
      <c r="P47" s="915"/>
      <c r="R47" s="12"/>
      <c r="S47" s="12"/>
      <c r="X47" s="12"/>
    </row>
    <row r="48" spans="1:24" s="1" customFormat="1" ht="48" customHeight="1" x14ac:dyDescent="0.25">
      <c r="A48" s="493" t="s">
        <v>14</v>
      </c>
      <c r="B48" s="145" t="s">
        <v>14</v>
      </c>
      <c r="C48" s="1051" t="s">
        <v>19</v>
      </c>
      <c r="D48" s="575"/>
      <c r="E48" s="1053" t="s">
        <v>239</v>
      </c>
      <c r="F48" s="1056"/>
      <c r="G48" s="1059" t="s">
        <v>20</v>
      </c>
      <c r="H48" s="592" t="s">
        <v>208</v>
      </c>
      <c r="I48" s="19">
        <v>46.5</v>
      </c>
      <c r="J48" s="116">
        <v>46.5</v>
      </c>
      <c r="K48" s="116">
        <v>17.2</v>
      </c>
      <c r="L48" s="1070" t="s">
        <v>240</v>
      </c>
      <c r="M48" s="626">
        <v>2</v>
      </c>
      <c r="N48" s="871">
        <v>2</v>
      </c>
      <c r="O48" s="975" t="s">
        <v>479</v>
      </c>
      <c r="P48" s="976"/>
      <c r="Q48" s="12"/>
    </row>
    <row r="49" spans="1:24" s="1" customFormat="1" ht="21.75" customHeight="1" thickBot="1" x14ac:dyDescent="0.3">
      <c r="A49" s="492"/>
      <c r="B49" s="144"/>
      <c r="C49" s="1052"/>
      <c r="D49" s="600"/>
      <c r="E49" s="1055"/>
      <c r="F49" s="1058"/>
      <c r="G49" s="1061"/>
      <c r="H49" s="35" t="s">
        <v>32</v>
      </c>
      <c r="I49" s="23">
        <f>SUM(I48:I48)</f>
        <v>46.5</v>
      </c>
      <c r="J49" s="459">
        <f>SUM(J48:J48)</f>
        <v>46.5</v>
      </c>
      <c r="K49" s="459">
        <f>SUM(K48:K48)</f>
        <v>17.2</v>
      </c>
      <c r="L49" s="1015"/>
      <c r="M49" s="534"/>
      <c r="N49" s="526"/>
      <c r="O49" s="979"/>
      <c r="P49" s="980"/>
      <c r="X49" s="12"/>
    </row>
    <row r="50" spans="1:24" s="1" customFormat="1" ht="25.5" customHeight="1" x14ac:dyDescent="0.25">
      <c r="A50" s="493" t="s">
        <v>14</v>
      </c>
      <c r="B50" s="145" t="s">
        <v>14</v>
      </c>
      <c r="C50" s="1051" t="s">
        <v>82</v>
      </c>
      <c r="D50" s="575"/>
      <c r="E50" s="1053" t="s">
        <v>241</v>
      </c>
      <c r="F50" s="1056"/>
      <c r="G50" s="1059" t="s">
        <v>20</v>
      </c>
      <c r="H50" s="592" t="s">
        <v>140</v>
      </c>
      <c r="I50" s="19">
        <v>6.5</v>
      </c>
      <c r="J50" s="116">
        <v>6.5</v>
      </c>
      <c r="K50" s="870">
        <v>6.5</v>
      </c>
      <c r="L50" s="625" t="s">
        <v>242</v>
      </c>
      <c r="M50" s="629">
        <v>50</v>
      </c>
      <c r="N50" s="883">
        <v>50</v>
      </c>
      <c r="O50" s="630"/>
      <c r="P50" s="26"/>
      <c r="Q50" s="12"/>
    </row>
    <row r="51" spans="1:24" s="1" customFormat="1" ht="18.75" customHeight="1" thickBot="1" x14ac:dyDescent="0.3">
      <c r="A51" s="492"/>
      <c r="B51" s="144"/>
      <c r="C51" s="1052"/>
      <c r="D51" s="600"/>
      <c r="E51" s="1055"/>
      <c r="F51" s="1058"/>
      <c r="G51" s="1061"/>
      <c r="H51" s="35" t="s">
        <v>32</v>
      </c>
      <c r="I51" s="23">
        <f>SUM(I50:I50)</f>
        <v>6.5</v>
      </c>
      <c r="J51" s="459">
        <f>SUM(J50:J50)</f>
        <v>6.5</v>
      </c>
      <c r="K51" s="459">
        <f>SUM(K50:K50)</f>
        <v>6.5</v>
      </c>
      <c r="L51" s="873" t="s">
        <v>238</v>
      </c>
      <c r="M51" s="874">
        <v>3</v>
      </c>
      <c r="N51" s="884">
        <v>3</v>
      </c>
      <c r="O51" s="875"/>
      <c r="P51" s="876"/>
      <c r="X51" s="12"/>
    </row>
    <row r="52" spans="1:24" s="1" customFormat="1" ht="14.25" customHeight="1" thickBot="1" x14ac:dyDescent="0.3">
      <c r="A52" s="527" t="s">
        <v>14</v>
      </c>
      <c r="B52" s="148" t="s">
        <v>14</v>
      </c>
      <c r="C52" s="1062" t="s">
        <v>44</v>
      </c>
      <c r="D52" s="1063"/>
      <c r="E52" s="1063"/>
      <c r="F52" s="1063"/>
      <c r="G52" s="1063"/>
      <c r="H52" s="1063"/>
      <c r="I52" s="564">
        <f>+I38+I30+I27+I42+I44+I47+I49+I51</f>
        <v>2038.1999999999998</v>
      </c>
      <c r="J52" s="632">
        <f>+J38+J30+J27+J42+J44+J47+J49+J51</f>
        <v>2038.1999999999998</v>
      </c>
      <c r="K52" s="633">
        <f>+K38+K30+K27+K42+K44+K47+K49+K51</f>
        <v>1697.9</v>
      </c>
      <c r="L52" s="1064"/>
      <c r="M52" s="1065"/>
      <c r="N52" s="1065"/>
      <c r="O52" s="1065"/>
      <c r="P52" s="1066"/>
      <c r="S52" s="12"/>
    </row>
    <row r="53" spans="1:24" s="1" customFormat="1" ht="14.25" customHeight="1" thickBot="1" x14ac:dyDescent="0.3">
      <c r="A53" s="499" t="s">
        <v>14</v>
      </c>
      <c r="B53" s="149" t="s">
        <v>33</v>
      </c>
      <c r="C53" s="1067" t="s">
        <v>45</v>
      </c>
      <c r="D53" s="1068"/>
      <c r="E53" s="1068"/>
      <c r="F53" s="1068"/>
      <c r="G53" s="1068"/>
      <c r="H53" s="1068"/>
      <c r="I53" s="1068"/>
      <c r="J53" s="1068"/>
      <c r="K53" s="1068"/>
      <c r="L53" s="1068"/>
      <c r="M53" s="1068"/>
      <c r="N53" s="1068"/>
      <c r="O53" s="1068"/>
      <c r="P53" s="1069"/>
      <c r="Q53" s="12"/>
      <c r="T53" s="12"/>
    </row>
    <row r="54" spans="1:24" s="1" customFormat="1" ht="39.6" customHeight="1" x14ac:dyDescent="0.25">
      <c r="A54" s="528" t="s">
        <v>14</v>
      </c>
      <c r="B54" s="150" t="s">
        <v>33</v>
      </c>
      <c r="C54" s="151" t="s">
        <v>14</v>
      </c>
      <c r="D54" s="575"/>
      <c r="E54" s="981" t="s">
        <v>46</v>
      </c>
      <c r="F54" s="449"/>
      <c r="G54" s="1059" t="s">
        <v>20</v>
      </c>
      <c r="H54" s="634" t="s">
        <v>165</v>
      </c>
      <c r="I54" s="644">
        <v>3</v>
      </c>
      <c r="J54" s="645">
        <v>3</v>
      </c>
      <c r="K54" s="645">
        <v>3</v>
      </c>
      <c r="L54" s="152" t="s">
        <v>112</v>
      </c>
      <c r="M54" s="603">
        <v>16</v>
      </c>
      <c r="N54" s="603">
        <v>8</v>
      </c>
      <c r="O54" s="1020" t="s">
        <v>357</v>
      </c>
      <c r="P54" s="1021"/>
      <c r="R54" s="12"/>
    </row>
    <row r="55" spans="1:24" s="1" customFormat="1" ht="15" customHeight="1" x14ac:dyDescent="0.25">
      <c r="A55" s="494"/>
      <c r="B55" s="153"/>
      <c r="C55" s="154"/>
      <c r="D55" s="581"/>
      <c r="E55" s="982"/>
      <c r="F55" s="450"/>
      <c r="G55" s="1060"/>
      <c r="H55" s="518" t="s">
        <v>21</v>
      </c>
      <c r="I55" s="33">
        <f>756.1+1.6-3.2</f>
        <v>754.5</v>
      </c>
      <c r="J55" s="470">
        <f>756.1+1.6-3.2</f>
        <v>754.5</v>
      </c>
      <c r="K55" s="470">
        <v>753</v>
      </c>
      <c r="L55" s="1014" t="s">
        <v>243</v>
      </c>
      <c r="M55" s="631">
        <v>60</v>
      </c>
      <c r="N55" s="44">
        <v>67</v>
      </c>
      <c r="O55" s="1022" t="s">
        <v>480</v>
      </c>
      <c r="P55" s="1023"/>
      <c r="Q55" s="12"/>
    </row>
    <row r="56" spans="1:24" s="1" customFormat="1" ht="39" customHeight="1" x14ac:dyDescent="0.25">
      <c r="A56" s="494"/>
      <c r="B56" s="153"/>
      <c r="C56" s="154"/>
      <c r="D56" s="581"/>
      <c r="E56" s="982"/>
      <c r="F56" s="450"/>
      <c r="G56" s="545"/>
      <c r="H56" s="636" t="s">
        <v>51</v>
      </c>
      <c r="I56" s="443">
        <v>129.9</v>
      </c>
      <c r="J56" s="465">
        <v>129.9</v>
      </c>
      <c r="K56" s="470">
        <v>129.9</v>
      </c>
      <c r="L56" s="1154"/>
      <c r="M56" s="637"/>
      <c r="N56" s="638"/>
      <c r="O56" s="1024"/>
      <c r="P56" s="1025"/>
      <c r="Q56" s="12"/>
    </row>
    <row r="57" spans="1:24" s="1" customFormat="1" ht="29.4" customHeight="1" x14ac:dyDescent="0.25">
      <c r="A57" s="494"/>
      <c r="B57" s="153"/>
      <c r="C57" s="154"/>
      <c r="D57" s="581"/>
      <c r="E57" s="551"/>
      <c r="F57" s="450"/>
      <c r="G57" s="545"/>
      <c r="H57" s="636" t="s">
        <v>39</v>
      </c>
      <c r="I57" s="529">
        <v>2.5</v>
      </c>
      <c r="J57" s="639">
        <v>2.5</v>
      </c>
      <c r="K57" s="639">
        <v>1.3</v>
      </c>
      <c r="L57" s="498" t="s">
        <v>111</v>
      </c>
      <c r="M57" s="627">
        <v>220</v>
      </c>
      <c r="N57" s="48">
        <v>430</v>
      </c>
      <c r="O57" s="628"/>
      <c r="P57" s="835"/>
      <c r="Q57" s="12"/>
    </row>
    <row r="58" spans="1:24" s="1" customFormat="1" ht="15" customHeight="1" x14ac:dyDescent="0.25">
      <c r="A58" s="494"/>
      <c r="B58" s="153"/>
      <c r="C58" s="154"/>
      <c r="D58" s="581"/>
      <c r="E58" s="457"/>
      <c r="F58" s="450"/>
      <c r="G58" s="545"/>
      <c r="H58" s="640"/>
      <c r="I58" s="640"/>
      <c r="J58" s="641"/>
      <c r="K58" s="641"/>
      <c r="L58" s="1126" t="s">
        <v>244</v>
      </c>
      <c r="M58" s="44">
        <v>2</v>
      </c>
      <c r="N58" s="44">
        <v>7</v>
      </c>
      <c r="O58" s="1022" t="s">
        <v>365</v>
      </c>
      <c r="P58" s="1023"/>
      <c r="R58" s="12"/>
      <c r="U58" s="12"/>
    </row>
    <row r="59" spans="1:24" s="1" customFormat="1" ht="15" customHeight="1" thickBot="1" x14ac:dyDescent="0.3">
      <c r="A59" s="500"/>
      <c r="B59" s="146"/>
      <c r="C59" s="147"/>
      <c r="D59" s="600"/>
      <c r="E59" s="451"/>
      <c r="F59" s="452"/>
      <c r="G59" s="546"/>
      <c r="H59" s="642" t="s">
        <v>32</v>
      </c>
      <c r="I59" s="23">
        <f>SUM(I54:I58)</f>
        <v>889.9</v>
      </c>
      <c r="J59" s="459">
        <f>SUM(J54:J58)</f>
        <v>889.9</v>
      </c>
      <c r="K59" s="459">
        <f>SUM(K54:K58)</f>
        <v>887.19999999999993</v>
      </c>
      <c r="L59" s="1019"/>
      <c r="M59" s="534"/>
      <c r="N59" s="526"/>
      <c r="O59" s="914"/>
      <c r="P59" s="915"/>
      <c r="R59" s="12"/>
      <c r="S59" s="12"/>
    </row>
    <row r="60" spans="1:24" s="1" customFormat="1" ht="40.5" customHeight="1" x14ac:dyDescent="0.25">
      <c r="A60" s="501" t="s">
        <v>14</v>
      </c>
      <c r="B60" s="54" t="s">
        <v>33</v>
      </c>
      <c r="C60" s="141" t="s">
        <v>33</v>
      </c>
      <c r="D60" s="643"/>
      <c r="E60" s="1140" t="s">
        <v>113</v>
      </c>
      <c r="F60" s="1142" t="s">
        <v>169</v>
      </c>
      <c r="G60" s="1059" t="s">
        <v>20</v>
      </c>
      <c r="H60" s="635" t="s">
        <v>39</v>
      </c>
      <c r="I60" s="644">
        <v>16</v>
      </c>
      <c r="J60" s="645">
        <v>16</v>
      </c>
      <c r="K60" s="645">
        <v>11.9</v>
      </c>
      <c r="L60" s="552" t="s">
        <v>117</v>
      </c>
      <c r="M60" s="646">
        <v>8</v>
      </c>
      <c r="N60" s="539">
        <v>8</v>
      </c>
      <c r="O60" s="853" t="s">
        <v>374</v>
      </c>
      <c r="P60" s="836"/>
    </row>
    <row r="61" spans="1:24" s="1" customFormat="1" ht="15" customHeight="1" thickBot="1" x14ac:dyDescent="0.3">
      <c r="A61" s="503"/>
      <c r="B61" s="34"/>
      <c r="C61" s="142"/>
      <c r="D61" s="648"/>
      <c r="E61" s="1141"/>
      <c r="F61" s="1143"/>
      <c r="G61" s="1061"/>
      <c r="H61" s="642" t="s">
        <v>32</v>
      </c>
      <c r="I61" s="649">
        <f>SUM(I60:I60)</f>
        <v>16</v>
      </c>
      <c r="J61" s="650">
        <f>SUM(J60:J60)</f>
        <v>16</v>
      </c>
      <c r="K61" s="650">
        <f>SUM(K60:K60)</f>
        <v>11.9</v>
      </c>
      <c r="L61" s="651" t="s">
        <v>142</v>
      </c>
      <c r="M61" s="652">
        <v>800</v>
      </c>
      <c r="N61" s="653">
        <v>1107</v>
      </c>
      <c r="O61" s="654"/>
      <c r="P61" s="834"/>
    </row>
    <row r="62" spans="1:24" s="1" customFormat="1" ht="92.4" customHeight="1" x14ac:dyDescent="0.25">
      <c r="A62" s="501" t="s">
        <v>14</v>
      </c>
      <c r="B62" s="54" t="s">
        <v>33</v>
      </c>
      <c r="C62" s="141" t="s">
        <v>37</v>
      </c>
      <c r="D62" s="643"/>
      <c r="E62" s="1152" t="s">
        <v>171</v>
      </c>
      <c r="F62" s="445"/>
      <c r="G62" s="1059" t="s">
        <v>20</v>
      </c>
      <c r="H62" s="655" t="s">
        <v>21</v>
      </c>
      <c r="I62" s="656">
        <v>12</v>
      </c>
      <c r="J62" s="657">
        <v>12</v>
      </c>
      <c r="K62" s="657">
        <v>12</v>
      </c>
      <c r="L62" s="658" t="s">
        <v>172</v>
      </c>
      <c r="M62" s="659">
        <v>30</v>
      </c>
      <c r="N62" s="659">
        <v>42</v>
      </c>
      <c r="O62" s="961" t="s">
        <v>485</v>
      </c>
      <c r="P62" s="962"/>
      <c r="R62" s="12"/>
      <c r="U62" s="872"/>
      <c r="V62" s="872"/>
    </row>
    <row r="63" spans="1:24" s="1" customFormat="1" ht="17.25" customHeight="1" thickBot="1" x14ac:dyDescent="0.3">
      <c r="A63" s="503"/>
      <c r="B63" s="34"/>
      <c r="C63" s="142"/>
      <c r="D63" s="648"/>
      <c r="E63" s="1153"/>
      <c r="F63" s="504"/>
      <c r="G63" s="1061"/>
      <c r="H63" s="642" t="s">
        <v>32</v>
      </c>
      <c r="I63" s="49">
        <f t="shared" ref="I63:K63" si="2">SUM(I62)</f>
        <v>12</v>
      </c>
      <c r="J63" s="466">
        <f t="shared" ref="J63" si="3">SUM(J62)</f>
        <v>12</v>
      </c>
      <c r="K63" s="466">
        <f t="shared" si="2"/>
        <v>12</v>
      </c>
      <c r="L63" s="660" t="s">
        <v>194</v>
      </c>
      <c r="M63" s="661">
        <v>1</v>
      </c>
      <c r="N63" s="661">
        <v>1</v>
      </c>
      <c r="O63" s="965"/>
      <c r="P63" s="966"/>
      <c r="U63" s="872"/>
      <c r="V63" s="872"/>
    </row>
    <row r="64" spans="1:24" s="1" customFormat="1" ht="13.95" customHeight="1" x14ac:dyDescent="0.25">
      <c r="A64" s="501" t="s">
        <v>14</v>
      </c>
      <c r="B64" s="54" t="s">
        <v>33</v>
      </c>
      <c r="C64" s="141" t="s">
        <v>41</v>
      </c>
      <c r="D64" s="643"/>
      <c r="E64" s="1140" t="s">
        <v>245</v>
      </c>
      <c r="F64" s="445"/>
      <c r="G64" s="1059" t="s">
        <v>20</v>
      </c>
      <c r="H64" s="655" t="s">
        <v>164</v>
      </c>
      <c r="I64" s="662">
        <v>0.7</v>
      </c>
      <c r="J64" s="663">
        <v>0.7</v>
      </c>
      <c r="K64" s="724">
        <v>0</v>
      </c>
      <c r="L64" s="919" t="s">
        <v>210</v>
      </c>
      <c r="M64" s="922">
        <v>30</v>
      </c>
      <c r="N64" s="659">
        <v>41</v>
      </c>
      <c r="O64" s="961" t="s">
        <v>481</v>
      </c>
      <c r="P64" s="962"/>
      <c r="R64" s="12"/>
      <c r="U64" s="12"/>
      <c r="V64" s="12"/>
    </row>
    <row r="65" spans="1:23" s="1" customFormat="1" ht="13.95" customHeight="1" x14ac:dyDescent="0.25">
      <c r="A65" s="502"/>
      <c r="B65" s="57"/>
      <c r="C65" s="140"/>
      <c r="D65" s="665"/>
      <c r="E65" s="1155"/>
      <c r="F65" s="446"/>
      <c r="G65" s="1060"/>
      <c r="H65" s="666" t="s">
        <v>140</v>
      </c>
      <c r="I65" s="667">
        <v>19.2</v>
      </c>
      <c r="J65" s="668">
        <v>19.2</v>
      </c>
      <c r="K65" s="711">
        <v>10.6</v>
      </c>
      <c r="L65" s="920"/>
      <c r="M65" s="923"/>
      <c r="N65" s="675"/>
      <c r="O65" s="963"/>
      <c r="P65" s="964"/>
      <c r="R65" s="12"/>
    </row>
    <row r="66" spans="1:23" s="1" customFormat="1" ht="13.95" customHeight="1" x14ac:dyDescent="0.25">
      <c r="A66" s="502"/>
      <c r="B66" s="57"/>
      <c r="C66" s="140"/>
      <c r="D66" s="665"/>
      <c r="E66" s="1155"/>
      <c r="F66" s="446"/>
      <c r="G66" s="1060"/>
      <c r="H66" s="587" t="s">
        <v>65</v>
      </c>
      <c r="I66" s="672">
        <v>7.9</v>
      </c>
      <c r="J66" s="673">
        <v>7.9</v>
      </c>
      <c r="K66" s="610">
        <v>12.2</v>
      </c>
      <c r="L66" s="920"/>
      <c r="M66" s="674"/>
      <c r="N66" s="675"/>
      <c r="O66" s="963"/>
      <c r="P66" s="964"/>
      <c r="Q66" s="12"/>
      <c r="R66" s="12"/>
    </row>
    <row r="67" spans="1:23" s="1" customFormat="1" ht="13.95" customHeight="1" thickBot="1" x14ac:dyDescent="0.3">
      <c r="A67" s="503"/>
      <c r="B67" s="34"/>
      <c r="C67" s="142"/>
      <c r="D67" s="648"/>
      <c r="E67" s="1141"/>
      <c r="F67" s="504"/>
      <c r="G67" s="1061"/>
      <c r="H67" s="642" t="s">
        <v>32</v>
      </c>
      <c r="I67" s="649">
        <f>SUM(I64:I66)</f>
        <v>27.799999999999997</v>
      </c>
      <c r="J67" s="650">
        <f>SUM(J64:J66)</f>
        <v>27.799999999999997</v>
      </c>
      <c r="K67" s="650">
        <f t="shared" ref="K67" si="4">SUM(K64:K66)</f>
        <v>22.799999999999997</v>
      </c>
      <c r="L67" s="921"/>
      <c r="M67" s="676"/>
      <c r="N67" s="677"/>
      <c r="O67" s="965"/>
      <c r="P67" s="966"/>
    </row>
    <row r="68" spans="1:23" s="1" customFormat="1" ht="30.75" customHeight="1" x14ac:dyDescent="0.25">
      <c r="A68" s="501" t="s">
        <v>14</v>
      </c>
      <c r="B68" s="54" t="s">
        <v>33</v>
      </c>
      <c r="C68" s="141" t="s">
        <v>74</v>
      </c>
      <c r="D68" s="643"/>
      <c r="E68" s="678" t="s">
        <v>211</v>
      </c>
      <c r="F68" s="445"/>
      <c r="G68" s="544" t="s">
        <v>20</v>
      </c>
      <c r="H68" s="655"/>
      <c r="I68" s="587"/>
      <c r="J68" s="679"/>
      <c r="K68" s="680"/>
      <c r="L68" s="538"/>
      <c r="M68" s="646"/>
      <c r="N68" s="539"/>
      <c r="O68" s="647"/>
      <c r="P68" s="448"/>
      <c r="R68" s="12"/>
      <c r="S68" s="12"/>
    </row>
    <row r="69" spans="1:23" s="1" customFormat="1" ht="69" customHeight="1" x14ac:dyDescent="0.25">
      <c r="A69" s="502"/>
      <c r="B69" s="57"/>
      <c r="C69" s="140"/>
      <c r="D69" s="681" t="s">
        <v>14</v>
      </c>
      <c r="E69" s="682" t="s">
        <v>212</v>
      </c>
      <c r="F69" s="446"/>
      <c r="G69" s="232"/>
      <c r="H69" s="582" t="s">
        <v>21</v>
      </c>
      <c r="I69" s="583">
        <v>8</v>
      </c>
      <c r="J69" s="584">
        <v>8</v>
      </c>
      <c r="K69" s="683">
        <v>8</v>
      </c>
      <c r="L69" s="684" t="s">
        <v>213</v>
      </c>
      <c r="M69" s="652">
        <v>200</v>
      </c>
      <c r="N69" s="653">
        <v>239</v>
      </c>
      <c r="O69" s="689" t="s">
        <v>389</v>
      </c>
      <c r="P69" s="837"/>
      <c r="R69" s="12"/>
      <c r="S69" s="12"/>
    </row>
    <row r="70" spans="1:23" s="1" customFormat="1" ht="27" customHeight="1" x14ac:dyDescent="0.25">
      <c r="A70" s="502"/>
      <c r="B70" s="57"/>
      <c r="C70" s="140"/>
      <c r="D70" s="685" t="s">
        <v>33</v>
      </c>
      <c r="E70" s="967" t="s">
        <v>195</v>
      </c>
      <c r="F70" s="446"/>
      <c r="G70" s="969"/>
      <c r="H70" s="686" t="s">
        <v>35</v>
      </c>
      <c r="I70" s="686">
        <v>4.5999999999999996</v>
      </c>
      <c r="J70" s="687">
        <v>4.5999999999999996</v>
      </c>
      <c r="K70" s="688">
        <v>4.5</v>
      </c>
      <c r="L70" s="971" t="s">
        <v>214</v>
      </c>
      <c r="M70" s="652">
        <v>100</v>
      </c>
      <c r="N70" s="653">
        <v>100</v>
      </c>
      <c r="O70" s="1144" t="s">
        <v>392</v>
      </c>
      <c r="P70" s="1145"/>
      <c r="R70" s="12"/>
      <c r="S70" s="12"/>
    </row>
    <row r="71" spans="1:23" s="1" customFormat="1" ht="16.5" customHeight="1" thickBot="1" x14ac:dyDescent="0.3">
      <c r="A71" s="503"/>
      <c r="B71" s="34"/>
      <c r="C71" s="142"/>
      <c r="D71" s="648"/>
      <c r="E71" s="968"/>
      <c r="F71" s="504"/>
      <c r="G71" s="970"/>
      <c r="H71" s="642" t="s">
        <v>32</v>
      </c>
      <c r="I71" s="23">
        <f t="shared" ref="I71:K71" si="5">SUM(I69:I70)</f>
        <v>12.6</v>
      </c>
      <c r="J71" s="459">
        <f>SUM(J69:J70)</f>
        <v>12.6</v>
      </c>
      <c r="K71" s="690">
        <f t="shared" si="5"/>
        <v>12.5</v>
      </c>
      <c r="L71" s="972"/>
      <c r="M71" s="691"/>
      <c r="N71" s="692"/>
      <c r="O71" s="1146"/>
      <c r="P71" s="1147"/>
      <c r="S71" s="12"/>
    </row>
    <row r="72" spans="1:23" s="1" customFormat="1" ht="44.4" customHeight="1" x14ac:dyDescent="0.25">
      <c r="A72" s="501" t="s">
        <v>14</v>
      </c>
      <c r="B72" s="54" t="s">
        <v>33</v>
      </c>
      <c r="C72" s="141" t="s">
        <v>78</v>
      </c>
      <c r="D72" s="643"/>
      <c r="E72" s="981" t="s">
        <v>196</v>
      </c>
      <c r="F72" s="445"/>
      <c r="G72" s="530" t="s">
        <v>20</v>
      </c>
      <c r="H72" s="655" t="s">
        <v>21</v>
      </c>
      <c r="I72" s="655">
        <v>10.199999999999999</v>
      </c>
      <c r="J72" s="693">
        <v>10.199999999999999</v>
      </c>
      <c r="K72" s="694">
        <v>9.3000000000000007</v>
      </c>
      <c r="L72" s="90" t="s">
        <v>246</v>
      </c>
      <c r="M72" s="664">
        <v>1</v>
      </c>
      <c r="N72" s="659">
        <v>1</v>
      </c>
      <c r="O72" s="973" t="s">
        <v>399</v>
      </c>
      <c r="P72" s="974"/>
      <c r="R72" s="12"/>
    </row>
    <row r="73" spans="1:23" s="1" customFormat="1" ht="67.2" customHeight="1" x14ac:dyDescent="0.25">
      <c r="A73" s="502"/>
      <c r="B73" s="57"/>
      <c r="C73" s="140"/>
      <c r="D73" s="665"/>
      <c r="E73" s="982"/>
      <c r="F73" s="446"/>
      <c r="G73" s="541"/>
      <c r="H73" s="666" t="s">
        <v>198</v>
      </c>
      <c r="I73" s="695">
        <v>50</v>
      </c>
      <c r="J73" s="669">
        <v>50</v>
      </c>
      <c r="K73" s="669">
        <v>50</v>
      </c>
      <c r="L73" s="940" t="s">
        <v>197</v>
      </c>
      <c r="M73" s="670">
        <v>125</v>
      </c>
      <c r="N73" s="671">
        <v>108</v>
      </c>
      <c r="O73" s="1148" t="s">
        <v>486</v>
      </c>
      <c r="P73" s="1149"/>
      <c r="R73" s="12"/>
    </row>
    <row r="74" spans="1:23" s="1" customFormat="1" ht="15.75" customHeight="1" x14ac:dyDescent="0.25">
      <c r="A74" s="502"/>
      <c r="B74" s="57"/>
      <c r="C74" s="456"/>
      <c r="D74" s="665"/>
      <c r="E74" s="982"/>
      <c r="F74" s="446"/>
      <c r="G74" s="541"/>
      <c r="H74" s="696" t="s">
        <v>32</v>
      </c>
      <c r="I74" s="531">
        <f>SUM(I72:I73)</f>
        <v>60.2</v>
      </c>
      <c r="J74" s="697">
        <f>SUM(J72:J73)</f>
        <v>60.2</v>
      </c>
      <c r="K74" s="697">
        <f>SUM(K72:K73)</f>
        <v>59.3</v>
      </c>
      <c r="L74" s="941"/>
      <c r="M74" s="674"/>
      <c r="N74" s="698"/>
      <c r="O74" s="1150"/>
      <c r="P74" s="1151"/>
    </row>
    <row r="75" spans="1:23" s="1" customFormat="1" ht="15.75" customHeight="1" thickBot="1" x14ac:dyDescent="0.3">
      <c r="A75" s="505" t="s">
        <v>14</v>
      </c>
      <c r="B75" s="554" t="s">
        <v>33</v>
      </c>
      <c r="C75" s="1133" t="s">
        <v>44</v>
      </c>
      <c r="D75" s="1134"/>
      <c r="E75" s="1134"/>
      <c r="F75" s="1134"/>
      <c r="G75" s="1134"/>
      <c r="H75" s="1135"/>
      <c r="I75" s="532">
        <f>+I74+I63+I61+I59+I71+I67</f>
        <v>1018.5</v>
      </c>
      <c r="J75" s="699">
        <f>+J74+J63+J61+J59+J71+J67</f>
        <v>1018.5</v>
      </c>
      <c r="K75" s="700">
        <f>+K74+K63+K61+K59+K71+K67</f>
        <v>1005.6999999999999</v>
      </c>
      <c r="L75" s="1136"/>
      <c r="M75" s="1137"/>
      <c r="N75" s="1137"/>
      <c r="O75" s="1138"/>
      <c r="P75" s="1139"/>
      <c r="Q75" s="506"/>
      <c r="R75" s="506"/>
    </row>
    <row r="76" spans="1:23" s="1" customFormat="1" ht="13.8" thickBot="1" x14ac:dyDescent="0.3">
      <c r="A76" s="507" t="s">
        <v>14</v>
      </c>
      <c r="B76" s="53" t="s">
        <v>37</v>
      </c>
      <c r="C76" s="942" t="s">
        <v>62</v>
      </c>
      <c r="D76" s="943"/>
      <c r="E76" s="943"/>
      <c r="F76" s="943"/>
      <c r="G76" s="943"/>
      <c r="H76" s="943"/>
      <c r="I76" s="943"/>
      <c r="J76" s="943"/>
      <c r="K76" s="943"/>
      <c r="L76" s="943"/>
      <c r="M76" s="943"/>
      <c r="N76" s="943"/>
      <c r="O76" s="943"/>
      <c r="P76" s="944"/>
      <c r="Q76" s="506"/>
    </row>
    <row r="77" spans="1:23" s="1" customFormat="1" ht="34.950000000000003" customHeight="1" x14ac:dyDescent="0.25">
      <c r="A77" s="994" t="s">
        <v>14</v>
      </c>
      <c r="B77" s="916" t="s">
        <v>37</v>
      </c>
      <c r="C77" s="999" t="s">
        <v>14</v>
      </c>
      <c r="D77" s="948"/>
      <c r="E77" s="951" t="s">
        <v>247</v>
      </c>
      <c r="F77" s="1164" t="s">
        <v>167</v>
      </c>
      <c r="G77" s="1176" t="s">
        <v>61</v>
      </c>
      <c r="H77" s="701" t="s">
        <v>198</v>
      </c>
      <c r="I77" s="6">
        <v>50</v>
      </c>
      <c r="J77" s="468">
        <v>50</v>
      </c>
      <c r="K77" s="702">
        <v>13.1</v>
      </c>
      <c r="L77" s="878" t="s">
        <v>215</v>
      </c>
      <c r="M77" s="626">
        <v>100</v>
      </c>
      <c r="N77" s="877">
        <v>100</v>
      </c>
      <c r="O77" s="975" t="s">
        <v>487</v>
      </c>
      <c r="P77" s="976"/>
      <c r="Q77" s="880"/>
    </row>
    <row r="78" spans="1:23" s="1" customFormat="1" ht="34.950000000000003" customHeight="1" x14ac:dyDescent="0.25">
      <c r="A78" s="995"/>
      <c r="B78" s="917"/>
      <c r="C78" s="1000"/>
      <c r="D78" s="949"/>
      <c r="E78" s="952"/>
      <c r="F78" s="1165"/>
      <c r="G78" s="1060"/>
      <c r="H78" s="703" t="s">
        <v>21</v>
      </c>
      <c r="I78" s="441">
        <v>166.9</v>
      </c>
      <c r="J78" s="469">
        <f>166.9-50.5</f>
        <v>116.4</v>
      </c>
      <c r="K78" s="704">
        <v>0</v>
      </c>
      <c r="L78" s="881"/>
      <c r="M78" s="612"/>
      <c r="N78" s="612"/>
      <c r="O78" s="977"/>
      <c r="P78" s="978"/>
      <c r="Q78" s="12"/>
      <c r="U78" s="12"/>
      <c r="V78" s="12"/>
      <c r="W78" s="12"/>
    </row>
    <row r="79" spans="1:23" s="1" customFormat="1" ht="15.75" customHeight="1" thickBot="1" x14ac:dyDescent="0.3">
      <c r="A79" s="996"/>
      <c r="B79" s="918"/>
      <c r="C79" s="1001"/>
      <c r="D79" s="950"/>
      <c r="E79" s="953"/>
      <c r="F79" s="705" t="s">
        <v>63</v>
      </c>
      <c r="G79" s="1177"/>
      <c r="H79" s="706" t="s">
        <v>32</v>
      </c>
      <c r="I79" s="23">
        <f>SUM(I77:I78)</f>
        <v>216.9</v>
      </c>
      <c r="J79" s="459">
        <f>SUM(J77:J78)</f>
        <v>166.4</v>
      </c>
      <c r="K79" s="459">
        <f>SUM(K77:K78)</f>
        <v>13.1</v>
      </c>
      <c r="L79" s="879"/>
      <c r="M79" s="524"/>
      <c r="N79" s="524"/>
      <c r="O79" s="979"/>
      <c r="P79" s="980"/>
      <c r="U79" s="12"/>
      <c r="V79" s="1156"/>
      <c r="W79" s="12"/>
    </row>
    <row r="80" spans="1:23" s="1" customFormat="1" ht="55.2" customHeight="1" x14ac:dyDescent="0.25">
      <c r="A80" s="994" t="s">
        <v>14</v>
      </c>
      <c r="B80" s="916" t="s">
        <v>37</v>
      </c>
      <c r="C80" s="999" t="s">
        <v>33</v>
      </c>
      <c r="D80" s="1158"/>
      <c r="E80" s="1161" t="s">
        <v>216</v>
      </c>
      <c r="F80" s="1164" t="s">
        <v>167</v>
      </c>
      <c r="G80" s="1166" t="s">
        <v>61</v>
      </c>
      <c r="H80" s="246" t="s">
        <v>198</v>
      </c>
      <c r="I80" s="246">
        <v>26.9</v>
      </c>
      <c r="J80" s="268">
        <v>26.9</v>
      </c>
      <c r="K80" s="268">
        <v>26.9</v>
      </c>
      <c r="L80" s="707" t="s">
        <v>217</v>
      </c>
      <c r="M80" s="708">
        <v>1</v>
      </c>
      <c r="N80" s="709">
        <v>1</v>
      </c>
      <c r="O80" s="1174" t="s">
        <v>472</v>
      </c>
      <c r="P80" s="1175"/>
      <c r="U80" s="12"/>
      <c r="V80" s="1156"/>
      <c r="W80" s="12"/>
    </row>
    <row r="81" spans="1:23" s="1" customFormat="1" ht="22.95" customHeight="1" x14ac:dyDescent="0.25">
      <c r="A81" s="995"/>
      <c r="B81" s="917"/>
      <c r="C81" s="1000"/>
      <c r="D81" s="1159"/>
      <c r="E81" s="1162"/>
      <c r="F81" s="1165"/>
      <c r="G81" s="969"/>
      <c r="H81" s="246" t="s">
        <v>65</v>
      </c>
      <c r="I81" s="710">
        <v>250</v>
      </c>
      <c r="J81" s="711">
        <v>100</v>
      </c>
      <c r="K81" s="711">
        <v>0</v>
      </c>
      <c r="L81" s="1168" t="s">
        <v>248</v>
      </c>
      <c r="M81" s="854">
        <v>50</v>
      </c>
      <c r="N81" s="854">
        <v>15</v>
      </c>
      <c r="O81" s="1168" t="s">
        <v>471</v>
      </c>
      <c r="P81" s="1171"/>
      <c r="U81" s="12"/>
      <c r="V81" s="1157"/>
      <c r="W81" s="12"/>
    </row>
    <row r="82" spans="1:23" s="1" customFormat="1" ht="22.95" customHeight="1" x14ac:dyDescent="0.25">
      <c r="A82" s="995"/>
      <c r="B82" s="917"/>
      <c r="C82" s="1000"/>
      <c r="D82" s="1159"/>
      <c r="E82" s="1162"/>
      <c r="F82" s="712"/>
      <c r="G82" s="969"/>
      <c r="H82" s="713" t="s">
        <v>21</v>
      </c>
      <c r="I82" s="441">
        <v>400</v>
      </c>
      <c r="J82" s="469">
        <v>400</v>
      </c>
      <c r="K82" s="469">
        <v>98.9</v>
      </c>
      <c r="L82" s="1169"/>
      <c r="M82" s="855"/>
      <c r="N82" s="856"/>
      <c r="O82" s="1169"/>
      <c r="P82" s="1172"/>
      <c r="U82" s="12"/>
      <c r="V82" s="714"/>
      <c r="W82" s="12"/>
    </row>
    <row r="83" spans="1:23" s="1" customFormat="1" ht="15.75" customHeight="1" thickBot="1" x14ac:dyDescent="0.3">
      <c r="A83" s="996"/>
      <c r="B83" s="918"/>
      <c r="C83" s="1001"/>
      <c r="D83" s="1160"/>
      <c r="E83" s="1163"/>
      <c r="F83" s="715"/>
      <c r="G83" s="1167"/>
      <c r="H83" s="553" t="s">
        <v>32</v>
      </c>
      <c r="I83" s="453">
        <f>SUM(I80:I82)</f>
        <v>676.9</v>
      </c>
      <c r="J83" s="458">
        <f>SUM(J80:J82)</f>
        <v>526.9</v>
      </c>
      <c r="K83" s="458">
        <f>SUM(K80:K82)</f>
        <v>125.80000000000001</v>
      </c>
      <c r="L83" s="1170"/>
      <c r="M83" s="857"/>
      <c r="N83" s="858"/>
      <c r="O83" s="1170"/>
      <c r="P83" s="1173"/>
    </row>
    <row r="84" spans="1:23" s="1" customFormat="1" ht="40.5" customHeight="1" x14ac:dyDescent="0.25">
      <c r="A84" s="716" t="s">
        <v>14</v>
      </c>
      <c r="B84" s="717" t="s">
        <v>37</v>
      </c>
      <c r="C84" s="557" t="s">
        <v>37</v>
      </c>
      <c r="D84" s="882"/>
      <c r="E84" s="992" t="s">
        <v>249</v>
      </c>
      <c r="F84" s="718" t="s">
        <v>166</v>
      </c>
      <c r="G84" s="545" t="s">
        <v>170</v>
      </c>
      <c r="H84" s="703" t="s">
        <v>21</v>
      </c>
      <c r="I84" s="703">
        <v>160</v>
      </c>
      <c r="J84" s="704">
        <v>130.30000000000001</v>
      </c>
      <c r="K84" s="704">
        <v>25.3</v>
      </c>
      <c r="L84" s="862" t="s">
        <v>76</v>
      </c>
      <c r="M84" s="863">
        <v>1</v>
      </c>
      <c r="N84" s="864">
        <v>0</v>
      </c>
      <c r="O84" s="930" t="s">
        <v>474</v>
      </c>
      <c r="P84" s="931"/>
      <c r="S84" s="12"/>
    </row>
    <row r="85" spans="1:23" s="1" customFormat="1" ht="17.25" customHeight="1" thickBot="1" x14ac:dyDescent="0.3">
      <c r="A85" s="719"/>
      <c r="B85" s="720"/>
      <c r="C85" s="558"/>
      <c r="D85" s="868"/>
      <c r="E85" s="993"/>
      <c r="F85" s="509"/>
      <c r="G85" s="542"/>
      <c r="H85" s="721" t="s">
        <v>32</v>
      </c>
      <c r="I85" s="23">
        <f>SUM(I84:I84)</f>
        <v>160</v>
      </c>
      <c r="J85" s="459">
        <f>SUM(J84:J84)</f>
        <v>130.30000000000001</v>
      </c>
      <c r="K85" s="459">
        <f>SUM(K84:K84)</f>
        <v>25.3</v>
      </c>
      <c r="L85" s="865"/>
      <c r="M85" s="866"/>
      <c r="N85" s="866"/>
      <c r="O85" s="932"/>
      <c r="P85" s="933"/>
    </row>
    <row r="86" spans="1:23" s="1" customFormat="1" ht="12.75" customHeight="1" x14ac:dyDescent="0.25">
      <c r="A86" s="994" t="s">
        <v>14</v>
      </c>
      <c r="B86" s="916" t="s">
        <v>37</v>
      </c>
      <c r="C86" s="945" t="s">
        <v>41</v>
      </c>
      <c r="D86" s="948"/>
      <c r="E86" s="951" t="s">
        <v>250</v>
      </c>
      <c r="F86" s="722" t="s">
        <v>63</v>
      </c>
      <c r="G86" s="954" t="s">
        <v>58</v>
      </c>
      <c r="H86" s="713" t="s">
        <v>21</v>
      </c>
      <c r="I86" s="723">
        <v>150</v>
      </c>
      <c r="J86" s="724">
        <v>150</v>
      </c>
      <c r="K86" s="724">
        <v>150</v>
      </c>
      <c r="L86" s="957" t="s">
        <v>251</v>
      </c>
      <c r="M86" s="653">
        <v>100</v>
      </c>
      <c r="N86" s="540">
        <v>100</v>
      </c>
      <c r="O86" s="647"/>
      <c r="P86" s="725"/>
    </row>
    <row r="87" spans="1:23" s="1" customFormat="1" ht="27" customHeight="1" x14ac:dyDescent="0.25">
      <c r="A87" s="995"/>
      <c r="B87" s="917"/>
      <c r="C87" s="946"/>
      <c r="D87" s="949"/>
      <c r="E87" s="952"/>
      <c r="F87" s="959" t="s">
        <v>166</v>
      </c>
      <c r="G87" s="955"/>
      <c r="H87" s="726"/>
      <c r="I87" s="609"/>
      <c r="J87" s="610"/>
      <c r="K87" s="610"/>
      <c r="L87" s="958"/>
      <c r="M87" s="540"/>
      <c r="N87" s="540"/>
      <c r="O87" s="727"/>
      <c r="P87" s="728"/>
      <c r="R87" s="12"/>
    </row>
    <row r="88" spans="1:23" s="1" customFormat="1" ht="18" customHeight="1" thickBot="1" x14ac:dyDescent="0.3">
      <c r="A88" s="996"/>
      <c r="B88" s="918"/>
      <c r="C88" s="947"/>
      <c r="D88" s="950"/>
      <c r="E88" s="953"/>
      <c r="F88" s="960"/>
      <c r="G88" s="956"/>
      <c r="H88" s="553" t="s">
        <v>32</v>
      </c>
      <c r="I88" s="729">
        <f>I86</f>
        <v>150</v>
      </c>
      <c r="J88" s="730">
        <f>J86</f>
        <v>150</v>
      </c>
      <c r="K88" s="730">
        <f>K86</f>
        <v>150</v>
      </c>
      <c r="L88" s="731"/>
      <c r="M88" s="732"/>
      <c r="N88" s="733"/>
      <c r="O88" s="734"/>
      <c r="P88" s="735"/>
      <c r="R88" s="12"/>
    </row>
    <row r="89" spans="1:23" s="1" customFormat="1" ht="17.25" customHeight="1" x14ac:dyDescent="0.25">
      <c r="A89" s="994" t="s">
        <v>14</v>
      </c>
      <c r="B89" s="916" t="s">
        <v>37</v>
      </c>
      <c r="C89" s="999" t="s">
        <v>74</v>
      </c>
      <c r="D89" s="948"/>
      <c r="E89" s="1002" t="s">
        <v>252</v>
      </c>
      <c r="F89" s="1005"/>
      <c r="G89" s="954" t="s">
        <v>170</v>
      </c>
      <c r="H89" s="736" t="s">
        <v>21</v>
      </c>
      <c r="I89" s="39">
        <v>19.399999999999999</v>
      </c>
      <c r="J89" s="460">
        <v>18.5</v>
      </c>
      <c r="K89" s="460">
        <v>18.399999999999999</v>
      </c>
      <c r="L89" s="737" t="s">
        <v>253</v>
      </c>
      <c r="M89" s="738">
        <v>100</v>
      </c>
      <c r="N89" s="739">
        <v>100</v>
      </c>
      <c r="O89" s="838"/>
      <c r="P89" s="839"/>
      <c r="S89" s="12"/>
      <c r="T89" s="12"/>
    </row>
    <row r="90" spans="1:23" s="1" customFormat="1" ht="13.5" customHeight="1" x14ac:dyDescent="0.25">
      <c r="A90" s="995"/>
      <c r="B90" s="917"/>
      <c r="C90" s="1000"/>
      <c r="D90" s="949"/>
      <c r="E90" s="1003"/>
      <c r="F90" s="1006"/>
      <c r="G90" s="955"/>
      <c r="H90" s="27"/>
      <c r="I90" s="471"/>
      <c r="J90" s="604"/>
      <c r="K90" s="604"/>
      <c r="L90" s="740"/>
      <c r="M90" s="741"/>
      <c r="N90" s="742"/>
      <c r="O90" s="840"/>
      <c r="P90" s="841"/>
      <c r="Q90" s="12"/>
      <c r="S90" s="12"/>
      <c r="T90" s="12"/>
    </row>
    <row r="91" spans="1:23" s="1" customFormat="1" ht="15.75" customHeight="1" thickBot="1" x14ac:dyDescent="0.3">
      <c r="A91" s="996"/>
      <c r="B91" s="918"/>
      <c r="C91" s="1001"/>
      <c r="D91" s="950"/>
      <c r="E91" s="1004"/>
      <c r="F91" s="1007"/>
      <c r="G91" s="956"/>
      <c r="H91" s="35" t="s">
        <v>32</v>
      </c>
      <c r="I91" s="23">
        <f t="shared" ref="I91:K91" si="6">SUM(I89:I89)</f>
        <v>19.399999999999999</v>
      </c>
      <c r="J91" s="459">
        <f t="shared" si="6"/>
        <v>18.5</v>
      </c>
      <c r="K91" s="459">
        <f t="shared" si="6"/>
        <v>18.399999999999999</v>
      </c>
      <c r="L91" s="743"/>
      <c r="M91" s="744"/>
      <c r="N91" s="745"/>
      <c r="O91" s="842"/>
      <c r="P91" s="843"/>
      <c r="R91" s="12"/>
    </row>
    <row r="92" spans="1:23" s="1" customFormat="1" ht="55.2" customHeight="1" x14ac:dyDescent="0.25">
      <c r="A92" s="716" t="s">
        <v>14</v>
      </c>
      <c r="B92" s="717" t="s">
        <v>37</v>
      </c>
      <c r="C92" s="557" t="s">
        <v>78</v>
      </c>
      <c r="D92" s="867"/>
      <c r="E92" s="997" t="s">
        <v>254</v>
      </c>
      <c r="F92" s="1008" t="s">
        <v>63</v>
      </c>
      <c r="G92" s="541" t="s">
        <v>170</v>
      </c>
      <c r="H92" s="713" t="s">
        <v>21</v>
      </c>
      <c r="I92" s="746">
        <v>4.5</v>
      </c>
      <c r="J92" s="747">
        <v>4.5</v>
      </c>
      <c r="K92" s="747">
        <v>0</v>
      </c>
      <c r="L92" s="934" t="s">
        <v>72</v>
      </c>
      <c r="M92" s="936">
        <v>1</v>
      </c>
      <c r="N92" s="938">
        <v>0</v>
      </c>
      <c r="O92" s="930" t="s">
        <v>482</v>
      </c>
      <c r="P92" s="931"/>
      <c r="S92" s="12"/>
    </row>
    <row r="93" spans="1:23" s="1" customFormat="1" ht="16.95" customHeight="1" thickBot="1" x14ac:dyDescent="0.3">
      <c r="A93" s="719"/>
      <c r="B93" s="720"/>
      <c r="C93" s="558"/>
      <c r="D93" s="868"/>
      <c r="E93" s="998"/>
      <c r="F93" s="1009"/>
      <c r="G93" s="541"/>
      <c r="H93" s="706" t="s">
        <v>32</v>
      </c>
      <c r="I93" s="23">
        <f>I92</f>
        <v>4.5</v>
      </c>
      <c r="J93" s="459">
        <f>J92</f>
        <v>4.5</v>
      </c>
      <c r="K93" s="459">
        <f t="shared" ref="K93" si="7">K92</f>
        <v>0</v>
      </c>
      <c r="L93" s="935"/>
      <c r="M93" s="937"/>
      <c r="N93" s="939"/>
      <c r="O93" s="932"/>
      <c r="P93" s="933"/>
    </row>
    <row r="94" spans="1:23" s="1" customFormat="1" ht="70.2" customHeight="1" x14ac:dyDescent="0.25">
      <c r="A94" s="994" t="s">
        <v>14</v>
      </c>
      <c r="B94" s="916" t="s">
        <v>37</v>
      </c>
      <c r="C94" s="999" t="s">
        <v>19</v>
      </c>
      <c r="D94" s="948"/>
      <c r="E94" s="1002" t="s">
        <v>218</v>
      </c>
      <c r="F94" s="1005" t="s">
        <v>63</v>
      </c>
      <c r="G94" s="954" t="s">
        <v>61</v>
      </c>
      <c r="H94" s="736" t="s">
        <v>21</v>
      </c>
      <c r="I94" s="748">
        <v>47</v>
      </c>
      <c r="J94" s="749">
        <v>47</v>
      </c>
      <c r="K94" s="750">
        <v>0</v>
      </c>
      <c r="L94" s="859" t="s">
        <v>219</v>
      </c>
      <c r="M94" s="738">
        <v>1</v>
      </c>
      <c r="N94" s="860">
        <v>1</v>
      </c>
      <c r="O94" s="924" t="s">
        <v>473</v>
      </c>
      <c r="P94" s="925"/>
      <c r="S94" s="12"/>
      <c r="T94" s="12"/>
    </row>
    <row r="95" spans="1:23" s="1" customFormat="1" ht="61.95" customHeight="1" x14ac:dyDescent="0.25">
      <c r="A95" s="995"/>
      <c r="B95" s="917"/>
      <c r="C95" s="1000"/>
      <c r="D95" s="949"/>
      <c r="E95" s="1003"/>
      <c r="F95" s="1006"/>
      <c r="G95" s="955"/>
      <c r="H95" s="246" t="s">
        <v>198</v>
      </c>
      <c r="I95" s="748">
        <v>26</v>
      </c>
      <c r="J95" s="749">
        <v>26</v>
      </c>
      <c r="K95" s="751">
        <v>21</v>
      </c>
      <c r="L95" s="740"/>
      <c r="M95" s="741"/>
      <c r="N95" s="861"/>
      <c r="O95" s="926"/>
      <c r="P95" s="927"/>
      <c r="S95" s="12"/>
      <c r="T95" s="12"/>
    </row>
    <row r="96" spans="1:23" s="1" customFormat="1" ht="18" customHeight="1" thickBot="1" x14ac:dyDescent="0.3">
      <c r="A96" s="996"/>
      <c r="B96" s="918"/>
      <c r="C96" s="1001"/>
      <c r="D96" s="950"/>
      <c r="E96" s="1004"/>
      <c r="F96" s="1007"/>
      <c r="G96" s="956"/>
      <c r="H96" s="35" t="s">
        <v>32</v>
      </c>
      <c r="I96" s="49">
        <f>SUM(I94:I95)</f>
        <v>73</v>
      </c>
      <c r="J96" s="466">
        <f>SUM(J94:J95)</f>
        <v>73</v>
      </c>
      <c r="K96" s="466">
        <f>SUM(K94:K95)</f>
        <v>21</v>
      </c>
      <c r="L96" s="743"/>
      <c r="M96" s="744"/>
      <c r="N96" s="745"/>
      <c r="O96" s="928"/>
      <c r="P96" s="929"/>
      <c r="R96" s="12"/>
    </row>
    <row r="97" spans="1:18" s="1" customFormat="1" ht="18.75" customHeight="1" x14ac:dyDescent="0.25">
      <c r="A97" s="994" t="s">
        <v>14</v>
      </c>
      <c r="B97" s="916" t="s">
        <v>37</v>
      </c>
      <c r="C97" s="945" t="s">
        <v>82</v>
      </c>
      <c r="D97" s="948"/>
      <c r="E97" s="951" t="s">
        <v>255</v>
      </c>
      <c r="F97" s="722" t="s">
        <v>63</v>
      </c>
      <c r="G97" s="954" t="s">
        <v>58</v>
      </c>
      <c r="H97" s="713" t="s">
        <v>198</v>
      </c>
      <c r="I97" s="723">
        <v>130</v>
      </c>
      <c r="J97" s="724">
        <v>200</v>
      </c>
      <c r="K97" s="724">
        <v>200</v>
      </c>
      <c r="L97" s="957" t="s">
        <v>251</v>
      </c>
      <c r="M97" s="539">
        <v>100</v>
      </c>
      <c r="N97" s="539">
        <v>100</v>
      </c>
      <c r="O97" s="647"/>
      <c r="P97" s="508"/>
    </row>
    <row r="98" spans="1:18" s="1" customFormat="1" ht="18.75" customHeight="1" x14ac:dyDescent="0.25">
      <c r="A98" s="995"/>
      <c r="B98" s="917"/>
      <c r="C98" s="946"/>
      <c r="D98" s="949"/>
      <c r="E98" s="952"/>
      <c r="F98" s="959" t="s">
        <v>166</v>
      </c>
      <c r="G98" s="955"/>
      <c r="H98" s="246" t="s">
        <v>21</v>
      </c>
      <c r="I98" s="710">
        <v>70</v>
      </c>
      <c r="J98" s="711"/>
      <c r="K98" s="711"/>
      <c r="L98" s="958"/>
      <c r="M98" s="540"/>
      <c r="N98" s="540"/>
      <c r="O98" s="727"/>
      <c r="P98" s="728"/>
      <c r="R98" s="12"/>
    </row>
    <row r="99" spans="1:18" s="1" customFormat="1" ht="18" customHeight="1" thickBot="1" x14ac:dyDescent="0.3">
      <c r="A99" s="996"/>
      <c r="B99" s="918"/>
      <c r="C99" s="947"/>
      <c r="D99" s="950"/>
      <c r="E99" s="953"/>
      <c r="F99" s="960"/>
      <c r="G99" s="956"/>
      <c r="H99" s="553" t="s">
        <v>32</v>
      </c>
      <c r="I99" s="729">
        <f>SUM(I97:I98)</f>
        <v>200</v>
      </c>
      <c r="J99" s="730">
        <f>SUM(J97:J98)</f>
        <v>200</v>
      </c>
      <c r="K99" s="730">
        <f>SUM(K97:K98)</f>
        <v>200</v>
      </c>
      <c r="L99" s="731"/>
      <c r="M99" s="732"/>
      <c r="N99" s="733"/>
      <c r="O99" s="734"/>
      <c r="P99" s="735"/>
      <c r="R99" s="12"/>
    </row>
    <row r="100" spans="1:18" s="1" customFormat="1" ht="12.75" customHeight="1" x14ac:dyDescent="0.25">
      <c r="A100" s="994" t="s">
        <v>14</v>
      </c>
      <c r="B100" s="916" t="s">
        <v>37</v>
      </c>
      <c r="C100" s="945" t="s">
        <v>85</v>
      </c>
      <c r="D100" s="948"/>
      <c r="E100" s="951" t="s">
        <v>488</v>
      </c>
      <c r="F100" s="722" t="s">
        <v>63</v>
      </c>
      <c r="G100" s="954" t="s">
        <v>58</v>
      </c>
      <c r="H100" s="713" t="s">
        <v>198</v>
      </c>
      <c r="I100" s="723">
        <v>50</v>
      </c>
      <c r="J100" s="724">
        <v>50</v>
      </c>
      <c r="K100" s="724">
        <v>50</v>
      </c>
      <c r="L100" s="957" t="s">
        <v>251</v>
      </c>
      <c r="M100" s="539">
        <v>100</v>
      </c>
      <c r="N100" s="539">
        <v>100</v>
      </c>
      <c r="O100" s="647"/>
      <c r="P100" s="508"/>
    </row>
    <row r="101" spans="1:18" s="1" customFormat="1" ht="20.25" customHeight="1" x14ac:dyDescent="0.25">
      <c r="A101" s="995"/>
      <c r="B101" s="917"/>
      <c r="C101" s="946"/>
      <c r="D101" s="949"/>
      <c r="E101" s="952"/>
      <c r="F101" s="959" t="s">
        <v>166</v>
      </c>
      <c r="G101" s="955"/>
      <c r="H101" s="726"/>
      <c r="I101" s="609"/>
      <c r="J101" s="610"/>
      <c r="K101" s="610"/>
      <c r="L101" s="958"/>
      <c r="M101" s="540"/>
      <c r="N101" s="540"/>
      <c r="O101" s="727"/>
      <c r="P101" s="728"/>
      <c r="R101" s="12"/>
    </row>
    <row r="102" spans="1:18" s="1" customFormat="1" ht="18" customHeight="1" thickBot="1" x14ac:dyDescent="0.3">
      <c r="A102" s="996"/>
      <c r="B102" s="918"/>
      <c r="C102" s="947"/>
      <c r="D102" s="950"/>
      <c r="E102" s="953"/>
      <c r="F102" s="960"/>
      <c r="G102" s="956"/>
      <c r="H102" s="553" t="s">
        <v>32</v>
      </c>
      <c r="I102" s="729">
        <f>I100</f>
        <v>50</v>
      </c>
      <c r="J102" s="730">
        <f>J100</f>
        <v>50</v>
      </c>
      <c r="K102" s="730">
        <f t="shared" ref="K102" si="8">K100</f>
        <v>50</v>
      </c>
      <c r="L102" s="731"/>
      <c r="M102" s="732"/>
      <c r="N102" s="733"/>
      <c r="O102" s="734"/>
      <c r="P102" s="735"/>
      <c r="R102" s="12"/>
    </row>
    <row r="103" spans="1:18" s="1" customFormat="1" ht="16.5" customHeight="1" thickBot="1" x14ac:dyDescent="0.3">
      <c r="A103" s="510" t="s">
        <v>14</v>
      </c>
      <c r="B103" s="52" t="s">
        <v>37</v>
      </c>
      <c r="C103" s="1186" t="s">
        <v>44</v>
      </c>
      <c r="D103" s="1187"/>
      <c r="E103" s="1187"/>
      <c r="F103" s="1187"/>
      <c r="G103" s="1187"/>
      <c r="H103" s="1187"/>
      <c r="I103" s="120">
        <f>I85+I83+I79+I96+I91+I93+I88+I99+I102</f>
        <v>1550.7</v>
      </c>
      <c r="J103" s="120">
        <f t="shared" ref="J103:K103" si="9">J85+J83+J79+J96+J91+J93+J88+J99+J102</f>
        <v>1319.6</v>
      </c>
      <c r="K103" s="120">
        <f t="shared" si="9"/>
        <v>603.6</v>
      </c>
      <c r="L103" s="1188"/>
      <c r="M103" s="1189"/>
      <c r="N103" s="1189"/>
      <c r="O103" s="1189"/>
      <c r="P103" s="1190"/>
    </row>
    <row r="104" spans="1:18" s="1" customFormat="1" ht="16.5" customHeight="1" thickBot="1" x14ac:dyDescent="0.3">
      <c r="A104" s="511" t="s">
        <v>14</v>
      </c>
      <c r="B104" s="1191" t="s">
        <v>93</v>
      </c>
      <c r="C104" s="1192"/>
      <c r="D104" s="1192"/>
      <c r="E104" s="1192"/>
      <c r="F104" s="1192"/>
      <c r="G104" s="1192"/>
      <c r="H104" s="1192"/>
      <c r="I104" s="512">
        <f>I103+I75+I52</f>
        <v>4607.3999999999996</v>
      </c>
      <c r="J104" s="752">
        <f>J103+J75+J52</f>
        <v>4376.2999999999993</v>
      </c>
      <c r="K104" s="752">
        <f>K103+K75+K52</f>
        <v>3307.2</v>
      </c>
      <c r="L104" s="1193"/>
      <c r="M104" s="1194"/>
      <c r="N104" s="1194"/>
      <c r="O104" s="1194"/>
      <c r="P104" s="1195"/>
    </row>
    <row r="105" spans="1:18" s="1" customFormat="1" ht="16.5" customHeight="1" thickBot="1" x14ac:dyDescent="0.3">
      <c r="A105" s="513" t="s">
        <v>94</v>
      </c>
      <c r="B105" s="1196" t="s">
        <v>95</v>
      </c>
      <c r="C105" s="1197"/>
      <c r="D105" s="1197"/>
      <c r="E105" s="1197"/>
      <c r="F105" s="1197"/>
      <c r="G105" s="1197"/>
      <c r="H105" s="1197"/>
      <c r="I105" s="514">
        <f t="shared" ref="I105:K105" si="10">I104</f>
        <v>4607.3999999999996</v>
      </c>
      <c r="J105" s="753">
        <f t="shared" si="10"/>
        <v>4376.2999999999993</v>
      </c>
      <c r="K105" s="753">
        <f t="shared" si="10"/>
        <v>3307.2</v>
      </c>
      <c r="L105" s="1198"/>
      <c r="M105" s="1199"/>
      <c r="N105" s="1199"/>
      <c r="O105" s="1199"/>
      <c r="P105" s="1200"/>
    </row>
    <row r="106" spans="1:18" s="128" customFormat="1" ht="16.5" customHeight="1" x14ac:dyDescent="0.25">
      <c r="A106" s="1220" t="s">
        <v>469</v>
      </c>
      <c r="B106" s="1220"/>
      <c r="C106" s="1220"/>
      <c r="D106" s="1220"/>
      <c r="E106" s="1220"/>
      <c r="F106" s="1220"/>
      <c r="G106" s="1220"/>
      <c r="H106" s="1220"/>
      <c r="I106" s="1220"/>
      <c r="J106" s="1220"/>
      <c r="K106" s="1220"/>
      <c r="L106" s="1220"/>
      <c r="M106" s="1220"/>
      <c r="N106" s="1220"/>
      <c r="O106" s="1220"/>
      <c r="P106" s="844"/>
    </row>
    <row r="107" spans="1:18" s="1" customFormat="1" ht="15" customHeight="1" x14ac:dyDescent="0.25">
      <c r="A107" s="1221" t="s">
        <v>470</v>
      </c>
      <c r="B107" s="1222"/>
      <c r="C107" s="1222"/>
      <c r="D107" s="1222"/>
      <c r="E107" s="1222"/>
      <c r="F107" s="1222"/>
      <c r="G107" s="1222"/>
      <c r="H107" s="1222"/>
      <c r="I107" s="1222"/>
      <c r="J107" s="1222"/>
      <c r="K107" s="1222"/>
      <c r="L107" s="1222"/>
      <c r="M107" s="1222"/>
      <c r="N107" s="1222"/>
      <c r="O107" s="1222"/>
      <c r="P107" s="845"/>
    </row>
    <row r="108" spans="1:18" s="1" customFormat="1" ht="19.2" customHeight="1" thickBot="1" x14ac:dyDescent="0.3">
      <c r="A108" s="122"/>
      <c r="B108" s="1201" t="s">
        <v>96</v>
      </c>
      <c r="C108" s="1201"/>
      <c r="D108" s="1201"/>
      <c r="E108" s="1201"/>
      <c r="F108" s="1201"/>
      <c r="G108" s="1201"/>
      <c r="H108" s="1201"/>
      <c r="I108" s="1201"/>
      <c r="J108" s="1201"/>
      <c r="K108" s="1201"/>
      <c r="L108" s="123"/>
      <c r="M108" s="515"/>
      <c r="N108" s="515"/>
      <c r="O108" s="845"/>
      <c r="P108" s="566"/>
    </row>
    <row r="109" spans="1:18" s="1" customFormat="1" ht="47.25" customHeight="1" x14ac:dyDescent="0.25">
      <c r="A109" s="124"/>
      <c r="B109" s="1202" t="s">
        <v>97</v>
      </c>
      <c r="C109" s="1203"/>
      <c r="D109" s="1203"/>
      <c r="E109" s="1203"/>
      <c r="F109" s="1203"/>
      <c r="G109" s="1203"/>
      <c r="H109" s="1204"/>
      <c r="I109" s="1208" t="s">
        <v>225</v>
      </c>
      <c r="J109" s="1210" t="s">
        <v>226</v>
      </c>
      <c r="K109" s="1212" t="s">
        <v>227</v>
      </c>
      <c r="L109" s="561"/>
      <c r="M109" s="561"/>
      <c r="N109" s="561"/>
      <c r="O109" s="567"/>
      <c r="P109" s="565"/>
    </row>
    <row r="110" spans="1:18" s="1" customFormat="1" ht="47.25" customHeight="1" x14ac:dyDescent="0.25">
      <c r="A110" s="124"/>
      <c r="B110" s="1205"/>
      <c r="C110" s="1206"/>
      <c r="D110" s="1206"/>
      <c r="E110" s="1206"/>
      <c r="F110" s="1206"/>
      <c r="G110" s="1206"/>
      <c r="H110" s="1207"/>
      <c r="I110" s="1209"/>
      <c r="J110" s="1211"/>
      <c r="K110" s="1213"/>
      <c r="L110" s="561"/>
      <c r="M110" s="561"/>
      <c r="N110" s="561"/>
      <c r="O110" s="567"/>
      <c r="P110" s="565"/>
    </row>
    <row r="111" spans="1:18" s="1" customFormat="1" ht="15" customHeight="1" x14ac:dyDescent="0.25">
      <c r="A111" s="124"/>
      <c r="B111" s="1214" t="s">
        <v>98</v>
      </c>
      <c r="C111" s="1215"/>
      <c r="D111" s="1215"/>
      <c r="E111" s="1215"/>
      <c r="F111" s="1215"/>
      <c r="G111" s="1215"/>
      <c r="H111" s="1216"/>
      <c r="I111" s="754">
        <f>SUM(I112:I120)</f>
        <v>4193.2000000000007</v>
      </c>
      <c r="J111" s="755">
        <f>SUM(J112:J120)</f>
        <v>4112.1000000000004</v>
      </c>
      <c r="K111" s="756">
        <f>SUM(K112:K120)</f>
        <v>3147.9999999999995</v>
      </c>
      <c r="L111" s="562"/>
      <c r="M111" s="562"/>
      <c r="N111" s="562"/>
      <c r="O111" s="566"/>
      <c r="P111" s="565"/>
    </row>
    <row r="112" spans="1:18" s="1" customFormat="1" ht="17.25" customHeight="1" x14ac:dyDescent="0.25">
      <c r="A112" s="124"/>
      <c r="B112" s="989" t="s">
        <v>99</v>
      </c>
      <c r="C112" s="990"/>
      <c r="D112" s="990"/>
      <c r="E112" s="990"/>
      <c r="F112" s="990"/>
      <c r="G112" s="990"/>
      <c r="H112" s="991"/>
      <c r="I112" s="461">
        <f>SUMIF(H19:H102,"sb",I19:I102)</f>
        <v>2256.7000000000003</v>
      </c>
      <c r="J112" s="463">
        <f>SUMIF(H19:H102,"sb",J19:J102)</f>
        <v>2105.6000000000004</v>
      </c>
      <c r="K112" s="757">
        <f>SUMIF(H19:H102,"sb",K19:K102)</f>
        <v>1526.9</v>
      </c>
      <c r="L112" s="560"/>
      <c r="M112" s="560"/>
      <c r="N112" s="560"/>
      <c r="O112" s="565"/>
      <c r="P112" s="565"/>
    </row>
    <row r="113" spans="1:16" s="1" customFormat="1" ht="15.6" customHeight="1" x14ac:dyDescent="0.25">
      <c r="A113" s="124"/>
      <c r="B113" s="1178" t="s">
        <v>199</v>
      </c>
      <c r="C113" s="1179"/>
      <c r="D113" s="1179"/>
      <c r="E113" s="1179"/>
      <c r="F113" s="1179"/>
      <c r="G113" s="1179"/>
      <c r="H113" s="1179"/>
      <c r="I113" s="462">
        <f>SUMIF(H22:H102,"sb(L)",I22:I102)</f>
        <v>332.9</v>
      </c>
      <c r="J113" s="464">
        <f>SUMIF(H19:H102,"sb(L)",J19:J102)</f>
        <v>402.9</v>
      </c>
      <c r="K113" s="758">
        <f>SUMIF(H22:H102,"sb(L)",K22:K102)</f>
        <v>361</v>
      </c>
      <c r="L113" s="560"/>
      <c r="M113" s="560"/>
      <c r="N113" s="560"/>
      <c r="O113" s="565"/>
      <c r="P113" s="565"/>
    </row>
    <row r="114" spans="1:16" s="1" customFormat="1" ht="15" customHeight="1" x14ac:dyDescent="0.25">
      <c r="A114" s="124"/>
      <c r="B114" s="1178" t="s">
        <v>256</v>
      </c>
      <c r="C114" s="1179"/>
      <c r="D114" s="1179"/>
      <c r="E114" s="1179"/>
      <c r="F114" s="1179"/>
      <c r="G114" s="1179"/>
      <c r="H114" s="1179"/>
      <c r="I114" s="461">
        <f>SUMIF(H19:H102,"sb(aa)",I19:I102)</f>
        <v>105</v>
      </c>
      <c r="J114" s="463">
        <f>SUMIF(H19:H102,"sb(aa)",J19:J102)</f>
        <v>105</v>
      </c>
      <c r="K114" s="757">
        <f>SUMIF(H19:H102,"sb(aa)",K19:K102)</f>
        <v>98.4</v>
      </c>
      <c r="L114" s="560"/>
      <c r="M114" s="560"/>
      <c r="N114" s="560"/>
      <c r="O114" s="565"/>
      <c r="P114" s="565"/>
    </row>
    <row r="115" spans="1:16" s="128" customFormat="1" ht="26.4" customHeight="1" x14ac:dyDescent="0.25">
      <c r="A115" s="124"/>
      <c r="B115" s="1178" t="s">
        <v>257</v>
      </c>
      <c r="C115" s="1179"/>
      <c r="D115" s="1179"/>
      <c r="E115" s="1179"/>
      <c r="F115" s="1179"/>
      <c r="G115" s="1179"/>
      <c r="H115" s="1179"/>
      <c r="I115" s="461">
        <f>SUMIF(H20:H95,"sb(aal)",I20:I95)</f>
        <v>34.799999999999997</v>
      </c>
      <c r="J115" s="463">
        <f>SUMIF(H19:H102,"sb(aal)",J19:J102)</f>
        <v>34.799999999999997</v>
      </c>
      <c r="K115" s="757">
        <f>SUMIF(H20:H95,"sb(aal)",K20:K95)</f>
        <v>29.7</v>
      </c>
      <c r="L115" s="560"/>
      <c r="M115" s="560"/>
      <c r="N115" s="560"/>
      <c r="O115" s="565"/>
      <c r="P115" s="565"/>
    </row>
    <row r="116" spans="1:16" s="128" customFormat="1" ht="13.95" customHeight="1" x14ac:dyDescent="0.25">
      <c r="A116" s="124"/>
      <c r="B116" s="989" t="s">
        <v>101</v>
      </c>
      <c r="C116" s="990"/>
      <c r="D116" s="990"/>
      <c r="E116" s="990"/>
      <c r="F116" s="990"/>
      <c r="G116" s="990"/>
      <c r="H116" s="991"/>
      <c r="I116" s="461">
        <f>SUMIF(H19:H102,"sb(sp)",I19:I102)</f>
        <v>22.5</v>
      </c>
      <c r="J116" s="463">
        <f>SUMIF(H19:H102,"sb(sp)",J19:J102)</f>
        <v>22.5</v>
      </c>
      <c r="K116" s="757">
        <f>SUMIF(H19:H102,"sb(sp)",K19:K102)</f>
        <v>16.8</v>
      </c>
      <c r="L116" s="560"/>
      <c r="M116" s="560"/>
      <c r="N116" s="560"/>
      <c r="O116" s="565"/>
      <c r="P116" s="565"/>
    </row>
    <row r="117" spans="1:16" s="128" customFormat="1" ht="13.95" customHeight="1" x14ac:dyDescent="0.25">
      <c r="A117" s="124"/>
      <c r="B117" s="989" t="s">
        <v>477</v>
      </c>
      <c r="C117" s="990"/>
      <c r="D117" s="990"/>
      <c r="E117" s="990"/>
      <c r="F117" s="990"/>
      <c r="G117" s="990"/>
      <c r="H117" s="991"/>
      <c r="I117" s="461">
        <f>SUMIF(H20:H103,"sb(spl)",I20:I103)</f>
        <v>3</v>
      </c>
      <c r="J117" s="463">
        <f>SUMIF(H20:H103,"sb(spl)",J20:J103)</f>
        <v>3</v>
      </c>
      <c r="K117" s="869">
        <f>SUMIF(H20:H103,"sb(spl)",K20:K103)</f>
        <v>3</v>
      </c>
      <c r="L117" s="767"/>
      <c r="M117" s="767"/>
      <c r="N117" s="767"/>
      <c r="O117" s="767"/>
      <c r="P117" s="767"/>
    </row>
    <row r="118" spans="1:16" s="128" customFormat="1" ht="14.4" customHeight="1" x14ac:dyDescent="0.25">
      <c r="A118" s="124"/>
      <c r="B118" s="989" t="s">
        <v>102</v>
      </c>
      <c r="C118" s="990"/>
      <c r="D118" s="990"/>
      <c r="E118" s="990"/>
      <c r="F118" s="990"/>
      <c r="G118" s="990"/>
      <c r="H118" s="991"/>
      <c r="I118" s="461">
        <f>SUMIF(H19:H102,"sb(vb)",I19:I102)</f>
        <v>1093.9999999999998</v>
      </c>
      <c r="J118" s="463">
        <f>SUMIF(H19:H102,"sb(vb)",J19:J102)</f>
        <v>1093.9999999999998</v>
      </c>
      <c r="K118" s="757">
        <f>SUMIF(H19:H102,"sb(vb)",K19:K102)</f>
        <v>1081.3999999999999</v>
      </c>
      <c r="L118" s="560"/>
      <c r="M118" s="560"/>
      <c r="N118" s="560"/>
      <c r="O118" s="565"/>
      <c r="P118" s="565"/>
    </row>
    <row r="119" spans="1:16" s="1" customFormat="1" ht="28.95" customHeight="1" x14ac:dyDescent="0.25">
      <c r="A119" s="124"/>
      <c r="B119" s="1178" t="s">
        <v>220</v>
      </c>
      <c r="C119" s="1179"/>
      <c r="D119" s="1179"/>
      <c r="E119" s="1179"/>
      <c r="F119" s="1179"/>
      <c r="G119" s="1179"/>
      <c r="H119" s="1179"/>
      <c r="I119" s="461">
        <f>SUMIF(H19:H102,"sb(es)",I19:I102)</f>
        <v>265</v>
      </c>
      <c r="J119" s="463">
        <f>SUMIF(H19:H102,"sb(es)",J19:J102)</f>
        <v>265</v>
      </c>
      <c r="K119" s="757">
        <f>SUMIF(H19:H102,"sb(es)",K19:K102)</f>
        <v>13.6</v>
      </c>
      <c r="L119" s="560"/>
      <c r="M119" s="560"/>
      <c r="N119" s="560"/>
      <c r="O119" s="565"/>
      <c r="P119" s="566"/>
    </row>
    <row r="120" spans="1:16" s="1" customFormat="1" ht="28.95" customHeight="1" x14ac:dyDescent="0.25">
      <c r="A120" s="124"/>
      <c r="B120" s="1178" t="s">
        <v>221</v>
      </c>
      <c r="C120" s="1179"/>
      <c r="D120" s="1179"/>
      <c r="E120" s="1179"/>
      <c r="F120" s="1179"/>
      <c r="G120" s="1179"/>
      <c r="H120" s="1179"/>
      <c r="I120" s="461">
        <f>SUMIF(H23:H102,"sb(esa)",I23:I102)</f>
        <v>79.3</v>
      </c>
      <c r="J120" s="463">
        <f>SUMIF(H19:H102,"sb(esa)",J19:J102)</f>
        <v>79.3</v>
      </c>
      <c r="K120" s="757">
        <f>SUMIF(H23:H102,"sb(esa)",K23:K102)</f>
        <v>17.2</v>
      </c>
      <c r="L120" s="560"/>
      <c r="M120" s="560"/>
      <c r="N120" s="560"/>
      <c r="O120" s="565"/>
      <c r="P120" s="565"/>
    </row>
    <row r="121" spans="1:16" s="1" customFormat="1" ht="13.2" x14ac:dyDescent="0.25">
      <c r="A121" s="124"/>
      <c r="B121" s="1217" t="s">
        <v>103</v>
      </c>
      <c r="C121" s="1218"/>
      <c r="D121" s="1218"/>
      <c r="E121" s="1218"/>
      <c r="F121" s="1218"/>
      <c r="G121" s="1218"/>
      <c r="H121" s="1219"/>
      <c r="I121" s="535">
        <f t="shared" ref="I121:K121" si="11">SUM(I122:I125)</f>
        <v>414.19999999999993</v>
      </c>
      <c r="J121" s="759">
        <f>SUM(J122:J125)</f>
        <v>264.2</v>
      </c>
      <c r="K121" s="760">
        <f t="shared" si="11"/>
        <v>159.19999999999999</v>
      </c>
      <c r="L121" s="562"/>
      <c r="M121" s="562"/>
      <c r="N121" s="562"/>
      <c r="O121" s="566"/>
      <c r="P121" s="127"/>
    </row>
    <row r="122" spans="1:16" s="1" customFormat="1" ht="13.2" x14ac:dyDescent="0.25">
      <c r="A122" s="124"/>
      <c r="B122" s="1178" t="s">
        <v>105</v>
      </c>
      <c r="C122" s="1179"/>
      <c r="D122" s="1179"/>
      <c r="E122" s="1179"/>
      <c r="F122" s="1179"/>
      <c r="G122" s="1179"/>
      <c r="H122" s="1179"/>
      <c r="I122" s="536">
        <f>SUMIF(H19:H102,"es",I19:I102)</f>
        <v>25.7</v>
      </c>
      <c r="J122" s="761">
        <f>SUMIF(H19:H102,"es",J19:J102)</f>
        <v>25.7</v>
      </c>
      <c r="K122" s="762">
        <f>SUMIF(H19:H102,"es",K19:K102)</f>
        <v>17.100000000000001</v>
      </c>
      <c r="L122" s="560"/>
      <c r="M122" s="560"/>
      <c r="N122" s="560"/>
      <c r="O122" s="565"/>
      <c r="P122" s="127"/>
    </row>
    <row r="123" spans="1:16" s="1" customFormat="1" ht="13.2" x14ac:dyDescent="0.25">
      <c r="A123" s="125"/>
      <c r="B123" s="1181" t="s">
        <v>104</v>
      </c>
      <c r="C123" s="1182"/>
      <c r="D123" s="1182"/>
      <c r="E123" s="1182"/>
      <c r="F123" s="1182"/>
      <c r="G123" s="1182"/>
      <c r="H123" s="1182"/>
      <c r="I123" s="462">
        <f>SUMIF(H19:H102,"PSDF",I19:I102)</f>
        <v>129.9</v>
      </c>
      <c r="J123" s="464">
        <f>SUMIF(H19:H102,"PSDF",J19:J102)</f>
        <v>129.9</v>
      </c>
      <c r="K123" s="758">
        <f>SUMIF(H19:H102,"PSDF",K19:K102)</f>
        <v>129.9</v>
      </c>
      <c r="L123" s="126"/>
      <c r="M123" s="763"/>
      <c r="N123" s="763"/>
      <c r="O123" s="763"/>
      <c r="P123" s="565"/>
    </row>
    <row r="124" spans="1:16" s="1" customFormat="1" ht="13.2" x14ac:dyDescent="0.25">
      <c r="A124" s="125"/>
      <c r="B124" s="1181" t="s">
        <v>222</v>
      </c>
      <c r="C124" s="1183"/>
      <c r="D124" s="1183"/>
      <c r="E124" s="1183"/>
      <c r="F124" s="1183"/>
      <c r="G124" s="1183"/>
      <c r="H124" s="1183"/>
      <c r="I124" s="462">
        <f>SUMIF(H19:H102,"lrvb",I19:I102)</f>
        <v>0.7</v>
      </c>
      <c r="J124" s="464">
        <f>SUMIF(H19:H102,"lrvb",J19:J102)</f>
        <v>0.7</v>
      </c>
      <c r="K124" s="758">
        <f>SUMIF(H19:H102,"lrvb",K19:K102)</f>
        <v>0</v>
      </c>
      <c r="L124" s="126"/>
      <c r="M124" s="763"/>
      <c r="N124" s="763"/>
      <c r="O124" s="763"/>
      <c r="P124" s="566"/>
    </row>
    <row r="125" spans="1:16" x14ac:dyDescent="0.3">
      <c r="A125" s="124"/>
      <c r="B125" s="989" t="s">
        <v>106</v>
      </c>
      <c r="C125" s="990"/>
      <c r="D125" s="990"/>
      <c r="E125" s="990"/>
      <c r="F125" s="990"/>
      <c r="G125" s="990"/>
      <c r="H125" s="991"/>
      <c r="I125" s="461">
        <f>SUMIF(H19:H102,"kt",I19:I102)</f>
        <v>257.89999999999998</v>
      </c>
      <c r="J125" s="463">
        <f>SUMIF(H19:H102,"kt",J19:J102)</f>
        <v>107.9</v>
      </c>
      <c r="K125" s="757">
        <f>SUMIF(H19:H102,"kt",K19:K102)</f>
        <v>12.2</v>
      </c>
      <c r="L125" s="560"/>
      <c r="M125" s="560"/>
      <c r="N125" s="560"/>
      <c r="O125" s="565"/>
      <c r="P125" s="846"/>
    </row>
    <row r="126" spans="1:16" ht="15" thickBot="1" x14ac:dyDescent="0.35">
      <c r="A126" s="129"/>
      <c r="B126" s="1184" t="s">
        <v>107</v>
      </c>
      <c r="C126" s="1185"/>
      <c r="D126" s="1185"/>
      <c r="E126" s="1185"/>
      <c r="F126" s="1185"/>
      <c r="G126" s="1185"/>
      <c r="H126" s="1185"/>
      <c r="I126" s="453">
        <f>I121+I111</f>
        <v>4607.4000000000005</v>
      </c>
      <c r="J126" s="458">
        <f>J121+J111</f>
        <v>4376.3</v>
      </c>
      <c r="K126" s="764">
        <f>K121+K111</f>
        <v>3307.1999999999994</v>
      </c>
      <c r="L126" s="562"/>
      <c r="M126" s="562"/>
      <c r="N126" s="562"/>
      <c r="O126" s="566"/>
      <c r="P126" s="846"/>
    </row>
    <row r="127" spans="1:16" x14ac:dyDescent="0.3">
      <c r="A127" s="124"/>
      <c r="B127" s="124"/>
      <c r="C127" s="124"/>
      <c r="D127" s="139"/>
      <c r="E127" s="134"/>
      <c r="F127" s="1180" t="s">
        <v>258</v>
      </c>
      <c r="G127" s="1180"/>
      <c r="H127" s="1180"/>
      <c r="I127" s="1180"/>
      <c r="J127" s="1180"/>
      <c r="K127" s="1180"/>
      <c r="L127" s="134"/>
      <c r="M127" s="132"/>
      <c r="N127" s="132"/>
      <c r="O127" s="847"/>
    </row>
    <row r="128" spans="1:16" x14ac:dyDescent="0.3">
      <c r="A128" s="124"/>
      <c r="B128" s="124"/>
      <c r="C128" s="124"/>
      <c r="D128" s="139"/>
      <c r="E128" s="134"/>
      <c r="F128" s="139"/>
      <c r="G128" s="455"/>
      <c r="H128" s="132"/>
      <c r="I128" s="133"/>
      <c r="J128" s="133"/>
      <c r="K128" s="132"/>
      <c r="L128" s="765"/>
      <c r="M128" s="766"/>
      <c r="N128" s="766"/>
      <c r="O128" s="849"/>
    </row>
    <row r="129" spans="8:11" x14ac:dyDescent="0.3">
      <c r="I129" s="537"/>
      <c r="J129" s="537"/>
    </row>
    <row r="130" spans="8:11" x14ac:dyDescent="0.3">
      <c r="H130" s="516"/>
      <c r="I130" s="537"/>
      <c r="J130" s="537"/>
      <c r="K130" s="537"/>
    </row>
  </sheetData>
  <mergeCells count="212">
    <mergeCell ref="F127:K127"/>
    <mergeCell ref="B123:H123"/>
    <mergeCell ref="B124:H124"/>
    <mergeCell ref="B125:H125"/>
    <mergeCell ref="B126:H126"/>
    <mergeCell ref="C103:H103"/>
    <mergeCell ref="L103:P103"/>
    <mergeCell ref="B104:H104"/>
    <mergeCell ref="L104:P104"/>
    <mergeCell ref="B105:H105"/>
    <mergeCell ref="L105:P105"/>
    <mergeCell ref="B108:K108"/>
    <mergeCell ref="B109:H110"/>
    <mergeCell ref="I109:I110"/>
    <mergeCell ref="J109:J110"/>
    <mergeCell ref="K109:K110"/>
    <mergeCell ref="B111:H111"/>
    <mergeCell ref="B112:H112"/>
    <mergeCell ref="B113:H113"/>
    <mergeCell ref="B114:H114"/>
    <mergeCell ref="B117:H117"/>
    <mergeCell ref="B121:H121"/>
    <mergeCell ref="A106:O106"/>
    <mergeCell ref="A107:O107"/>
    <mergeCell ref="B122:H122"/>
    <mergeCell ref="A94:A96"/>
    <mergeCell ref="B94:B96"/>
    <mergeCell ref="C94:C96"/>
    <mergeCell ref="D94:D96"/>
    <mergeCell ref="E94:E96"/>
    <mergeCell ref="F94:F96"/>
    <mergeCell ref="G94:G96"/>
    <mergeCell ref="A97:A99"/>
    <mergeCell ref="B97:B99"/>
    <mergeCell ref="C97:C99"/>
    <mergeCell ref="D97:D99"/>
    <mergeCell ref="E97:E99"/>
    <mergeCell ref="G97:G99"/>
    <mergeCell ref="B119:H119"/>
    <mergeCell ref="B120:H120"/>
    <mergeCell ref="B115:H115"/>
    <mergeCell ref="V79:V81"/>
    <mergeCell ref="A80:A83"/>
    <mergeCell ref="B80:B83"/>
    <mergeCell ref="C80:C83"/>
    <mergeCell ref="D80:D83"/>
    <mergeCell ref="E80:E83"/>
    <mergeCell ref="F80:F81"/>
    <mergeCell ref="G80:G83"/>
    <mergeCell ref="L81:L83"/>
    <mergeCell ref="O81:P83"/>
    <mergeCell ref="O80:P80"/>
    <mergeCell ref="A77:A79"/>
    <mergeCell ref="B77:B79"/>
    <mergeCell ref="C77:C79"/>
    <mergeCell ref="D77:D79"/>
    <mergeCell ref="E77:E79"/>
    <mergeCell ref="F77:F78"/>
    <mergeCell ref="G77:G79"/>
    <mergeCell ref="C75:H75"/>
    <mergeCell ref="L75:P75"/>
    <mergeCell ref="C43:C44"/>
    <mergeCell ref="E43:E44"/>
    <mergeCell ref="F43:F44"/>
    <mergeCell ref="G43:G44"/>
    <mergeCell ref="L43:L44"/>
    <mergeCell ref="L58:L59"/>
    <mergeCell ref="E60:E61"/>
    <mergeCell ref="F60:F61"/>
    <mergeCell ref="G60:G61"/>
    <mergeCell ref="O58:P59"/>
    <mergeCell ref="O62:P63"/>
    <mergeCell ref="O70:P71"/>
    <mergeCell ref="O73:P74"/>
    <mergeCell ref="E62:E63"/>
    <mergeCell ref="G54:G55"/>
    <mergeCell ref="L55:L56"/>
    <mergeCell ref="C48:C49"/>
    <mergeCell ref="E48:E49"/>
    <mergeCell ref="F48:F49"/>
    <mergeCell ref="G62:G63"/>
    <mergeCell ref="E64:E67"/>
    <mergeCell ref="G64:G67"/>
    <mergeCell ref="E31:E32"/>
    <mergeCell ref="L32:L33"/>
    <mergeCell ref="M32:M33"/>
    <mergeCell ref="O32:O33"/>
    <mergeCell ref="P32:P33"/>
    <mergeCell ref="L37:L38"/>
    <mergeCell ref="C39:C42"/>
    <mergeCell ref="E39:E42"/>
    <mergeCell ref="F39:F42"/>
    <mergeCell ref="G39:G42"/>
    <mergeCell ref="L39:L42"/>
    <mergeCell ref="G19:G27"/>
    <mergeCell ref="L19:L27"/>
    <mergeCell ref="F22:F23"/>
    <mergeCell ref="F24:F25"/>
    <mergeCell ref="E26:E27"/>
    <mergeCell ref="F26:F27"/>
    <mergeCell ref="C28:C30"/>
    <mergeCell ref="E28:E30"/>
    <mergeCell ref="F28:F30"/>
    <mergeCell ref="G28:G30"/>
    <mergeCell ref="L28:L30"/>
    <mergeCell ref="A1:P1"/>
    <mergeCell ref="A2:P2"/>
    <mergeCell ref="A3:P3"/>
    <mergeCell ref="H4:H6"/>
    <mergeCell ref="I4:K4"/>
    <mergeCell ref="L4:N4"/>
    <mergeCell ref="P4:P6"/>
    <mergeCell ref="M5:N5"/>
    <mergeCell ref="A7:P7"/>
    <mergeCell ref="L5:L6"/>
    <mergeCell ref="O4:O6"/>
    <mergeCell ref="I5:I6"/>
    <mergeCell ref="J5:J6"/>
    <mergeCell ref="A4:A6"/>
    <mergeCell ref="B4:B6"/>
    <mergeCell ref="C4:C6"/>
    <mergeCell ref="D4:D6"/>
    <mergeCell ref="E4:E6"/>
    <mergeCell ref="F4:F6"/>
    <mergeCell ref="G4:G6"/>
    <mergeCell ref="K5:K6"/>
    <mergeCell ref="E45:E47"/>
    <mergeCell ref="F45:F47"/>
    <mergeCell ref="G45:G47"/>
    <mergeCell ref="C52:H52"/>
    <mergeCell ref="L52:P52"/>
    <mergeCell ref="C53:P53"/>
    <mergeCell ref="E54:E56"/>
    <mergeCell ref="O48:P49"/>
    <mergeCell ref="L48:L49"/>
    <mergeCell ref="G48:G49"/>
    <mergeCell ref="C50:C51"/>
    <mergeCell ref="E50:E51"/>
    <mergeCell ref="F50:F51"/>
    <mergeCell ref="G50:G51"/>
    <mergeCell ref="A86:A88"/>
    <mergeCell ref="A8:P8"/>
    <mergeCell ref="O37:O38"/>
    <mergeCell ref="N32:N33"/>
    <mergeCell ref="O43:O44"/>
    <mergeCell ref="O45:P47"/>
    <mergeCell ref="O54:P54"/>
    <mergeCell ref="O55:P56"/>
    <mergeCell ref="K45:K46"/>
    <mergeCell ref="C18:P18"/>
    <mergeCell ref="A19:A27"/>
    <mergeCell ref="B19:B27"/>
    <mergeCell ref="C19:C27"/>
    <mergeCell ref="E19:E21"/>
    <mergeCell ref="F19:F21"/>
    <mergeCell ref="O10:P10"/>
    <mergeCell ref="O11:P11"/>
    <mergeCell ref="O12:P12"/>
    <mergeCell ref="O13:P13"/>
    <mergeCell ref="O14:P14"/>
    <mergeCell ref="O15:P15"/>
    <mergeCell ref="O16:P16"/>
    <mergeCell ref="O17:P17"/>
    <mergeCell ref="C45:C47"/>
    <mergeCell ref="E72:E74"/>
    <mergeCell ref="O19:P27"/>
    <mergeCell ref="B116:H116"/>
    <mergeCell ref="B118:H118"/>
    <mergeCell ref="F101:F102"/>
    <mergeCell ref="E84:E85"/>
    <mergeCell ref="L97:L98"/>
    <mergeCell ref="F98:F99"/>
    <mergeCell ref="A100:A102"/>
    <mergeCell ref="B100:B102"/>
    <mergeCell ref="C100:C102"/>
    <mergeCell ref="D100:D102"/>
    <mergeCell ref="E100:E102"/>
    <mergeCell ref="G100:G102"/>
    <mergeCell ref="L100:L101"/>
    <mergeCell ref="E92:E93"/>
    <mergeCell ref="A89:A91"/>
    <mergeCell ref="B89:B91"/>
    <mergeCell ref="C89:C91"/>
    <mergeCell ref="D89:D91"/>
    <mergeCell ref="E89:E91"/>
    <mergeCell ref="F89:F91"/>
    <mergeCell ref="G89:G91"/>
    <mergeCell ref="F92:F93"/>
    <mergeCell ref="O28:P30"/>
    <mergeCell ref="B86:B88"/>
    <mergeCell ref="L64:L67"/>
    <mergeCell ref="M64:M65"/>
    <mergeCell ref="O94:P96"/>
    <mergeCell ref="O84:P85"/>
    <mergeCell ref="O92:P93"/>
    <mergeCell ref="L92:L93"/>
    <mergeCell ref="M92:M93"/>
    <mergeCell ref="N92:N93"/>
    <mergeCell ref="L73:L74"/>
    <mergeCell ref="C76:P76"/>
    <mergeCell ref="C86:C88"/>
    <mergeCell ref="D86:D88"/>
    <mergeCell ref="E86:E88"/>
    <mergeCell ref="G86:G88"/>
    <mergeCell ref="L86:L87"/>
    <mergeCell ref="F87:F88"/>
    <mergeCell ref="O64:P67"/>
    <mergeCell ref="E70:E71"/>
    <mergeCell ref="G70:G71"/>
    <mergeCell ref="L70:L71"/>
    <mergeCell ref="O72:P72"/>
    <mergeCell ref="O77:P79"/>
  </mergeCells>
  <printOptions horizontalCentered="1"/>
  <pageMargins left="0" right="0" top="0.59055118110236227" bottom="0" header="0.31496062992125984" footer="0.31496062992125984"/>
  <pageSetup paperSize="9" scale="92" orientation="landscape" r:id="rId1"/>
  <rowBreaks count="6" manualBreakCount="6">
    <brk id="30" max="15" man="1"/>
    <brk id="49" max="15" man="1"/>
    <brk id="67" max="15" man="1"/>
    <brk id="80" max="15" man="1"/>
    <brk id="96" max="15" man="1"/>
    <brk id="107" max="15"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09"/>
  <sheetViews>
    <sheetView topLeftCell="A76" workbookViewId="0">
      <selection activeCell="L89" sqref="L89"/>
    </sheetView>
  </sheetViews>
  <sheetFormatPr defaultRowHeight="14.4" x14ac:dyDescent="0.3"/>
  <cols>
    <col min="1" max="3" width="3.5546875" style="170" customWidth="1"/>
    <col min="4" max="4" width="25.88671875" customWidth="1"/>
    <col min="5" max="7" width="3.33203125" customWidth="1"/>
    <col min="8" max="8" width="13.109375" customWidth="1"/>
    <col min="9" max="9" width="8" customWidth="1"/>
    <col min="10" max="10" width="8.88671875" customWidth="1"/>
    <col min="11" max="11" width="9" customWidth="1"/>
    <col min="18" max="18" width="20" customWidth="1"/>
    <col min="19" max="21" width="5.6640625" customWidth="1"/>
  </cols>
  <sheetData>
    <row r="1" spans="1:21" ht="15.6" x14ac:dyDescent="0.3">
      <c r="R1" s="1343" t="s">
        <v>118</v>
      </c>
      <c r="S1" s="1343"/>
      <c r="T1" s="1343"/>
      <c r="U1" s="1343"/>
    </row>
    <row r="2" spans="1:21" s="171" customFormat="1" ht="15.6" x14ac:dyDescent="0.3">
      <c r="A2" s="1344" t="s">
        <v>119</v>
      </c>
      <c r="B2" s="1344"/>
      <c r="C2" s="1344"/>
      <c r="D2" s="1344"/>
      <c r="E2" s="1344"/>
      <c r="F2" s="1344"/>
      <c r="G2" s="1344"/>
      <c r="H2" s="1344"/>
      <c r="I2" s="1344"/>
      <c r="J2" s="1344"/>
      <c r="K2" s="1344"/>
      <c r="L2" s="1344"/>
      <c r="M2" s="1344"/>
      <c r="N2" s="1344"/>
      <c r="O2" s="1344"/>
      <c r="P2" s="1344"/>
      <c r="Q2" s="1344"/>
      <c r="R2" s="1344"/>
      <c r="S2" s="1344"/>
      <c r="T2" s="1344"/>
      <c r="U2" s="1344"/>
    </row>
    <row r="3" spans="1:21" s="171" customFormat="1" ht="15.6" x14ac:dyDescent="0.3">
      <c r="A3" s="1345" t="s">
        <v>0</v>
      </c>
      <c r="B3" s="1345"/>
      <c r="C3" s="1345"/>
      <c r="D3" s="1345"/>
      <c r="E3" s="1345"/>
      <c r="F3" s="1345"/>
      <c r="G3" s="1345"/>
      <c r="H3" s="1345"/>
      <c r="I3" s="1345"/>
      <c r="J3" s="1345"/>
      <c r="K3" s="1345"/>
      <c r="L3" s="1345"/>
      <c r="M3" s="1345"/>
      <c r="N3" s="1345"/>
      <c r="O3" s="1345"/>
      <c r="P3" s="1345"/>
      <c r="Q3" s="1345"/>
      <c r="R3" s="1345"/>
      <c r="S3" s="1345"/>
      <c r="T3" s="1345"/>
      <c r="U3" s="1345"/>
    </row>
    <row r="4" spans="1:21" s="171" customFormat="1" ht="15.6" x14ac:dyDescent="0.3">
      <c r="A4" s="1346" t="s">
        <v>120</v>
      </c>
      <c r="B4" s="1346"/>
      <c r="C4" s="1346"/>
      <c r="D4" s="1346"/>
      <c r="E4" s="1346"/>
      <c r="F4" s="1346"/>
      <c r="G4" s="1346"/>
      <c r="H4" s="1346"/>
      <c r="I4" s="1346"/>
      <c r="J4" s="1346"/>
      <c r="K4" s="1346"/>
      <c r="L4" s="1346"/>
      <c r="M4" s="1346"/>
      <c r="N4" s="1346"/>
      <c r="O4" s="1346"/>
      <c r="P4" s="1346"/>
      <c r="Q4" s="1346"/>
      <c r="R4" s="1346"/>
      <c r="S4" s="1346"/>
      <c r="T4" s="1346"/>
      <c r="U4" s="1346"/>
    </row>
    <row r="5" spans="1:21" ht="15" thickBot="1" x14ac:dyDescent="0.35">
      <c r="A5" s="1347" t="s">
        <v>121</v>
      </c>
      <c r="B5" s="1347"/>
      <c r="C5" s="1347"/>
      <c r="D5" s="1347"/>
      <c r="E5" s="1347"/>
      <c r="F5" s="1347"/>
      <c r="G5" s="1347"/>
      <c r="H5" s="1347"/>
      <c r="I5" s="1347"/>
      <c r="J5" s="1347"/>
      <c r="K5" s="1347"/>
      <c r="L5" s="1347"/>
      <c r="M5" s="1347"/>
      <c r="N5" s="1347"/>
      <c r="O5" s="1347"/>
      <c r="P5" s="1347"/>
      <c r="Q5" s="1347"/>
      <c r="R5" s="1347"/>
      <c r="S5" s="1347"/>
      <c r="T5" s="1347"/>
      <c r="U5" s="1347"/>
    </row>
    <row r="6" spans="1:21" ht="60" x14ac:dyDescent="0.3">
      <c r="A6" s="1348" t="s">
        <v>1</v>
      </c>
      <c r="B6" s="1351" t="s">
        <v>2</v>
      </c>
      <c r="C6" s="1351" t="s">
        <v>3</v>
      </c>
      <c r="D6" s="1105" t="s">
        <v>4</v>
      </c>
      <c r="E6" s="1354" t="s">
        <v>5</v>
      </c>
      <c r="F6" s="1351" t="s">
        <v>122</v>
      </c>
      <c r="G6" s="1370" t="s">
        <v>6</v>
      </c>
      <c r="H6" s="1373" t="s">
        <v>123</v>
      </c>
      <c r="I6" s="1376" t="s">
        <v>7</v>
      </c>
      <c r="J6" s="172" t="s">
        <v>124</v>
      </c>
      <c r="K6" s="172" t="s">
        <v>125</v>
      </c>
      <c r="L6" s="1381" t="s">
        <v>126</v>
      </c>
      <c r="M6" s="1382"/>
      <c r="N6" s="1382"/>
      <c r="O6" s="1383"/>
      <c r="P6" s="1384" t="s">
        <v>127</v>
      </c>
      <c r="Q6" s="1359" t="s">
        <v>128</v>
      </c>
      <c r="R6" s="1362" t="s">
        <v>8</v>
      </c>
      <c r="S6" s="1363"/>
      <c r="T6" s="1363"/>
      <c r="U6" s="1364"/>
    </row>
    <row r="7" spans="1:21" ht="15" customHeight="1" x14ac:dyDescent="0.3">
      <c r="A7" s="1349"/>
      <c r="B7" s="1352"/>
      <c r="C7" s="1352"/>
      <c r="D7" s="1106"/>
      <c r="E7" s="1355"/>
      <c r="F7" s="1352"/>
      <c r="G7" s="1371"/>
      <c r="H7" s="1374"/>
      <c r="I7" s="1377"/>
      <c r="J7" s="1365" t="s">
        <v>129</v>
      </c>
      <c r="K7" s="1365" t="s">
        <v>129</v>
      </c>
      <c r="L7" s="1365" t="s">
        <v>129</v>
      </c>
      <c r="M7" s="1367" t="s">
        <v>130</v>
      </c>
      <c r="N7" s="1367"/>
      <c r="O7" s="1368" t="s">
        <v>131</v>
      </c>
      <c r="P7" s="1385"/>
      <c r="Q7" s="1360"/>
      <c r="R7" s="1379" t="s">
        <v>4</v>
      </c>
      <c r="S7" s="1352" t="s">
        <v>9</v>
      </c>
      <c r="T7" s="1352" t="s">
        <v>10</v>
      </c>
      <c r="U7" s="1357" t="s">
        <v>11</v>
      </c>
    </row>
    <row r="8" spans="1:21" ht="48.6" thickBot="1" x14ac:dyDescent="0.35">
      <c r="A8" s="1350"/>
      <c r="B8" s="1353"/>
      <c r="C8" s="1353"/>
      <c r="D8" s="1107"/>
      <c r="E8" s="1356"/>
      <c r="F8" s="1353"/>
      <c r="G8" s="1372"/>
      <c r="H8" s="1375"/>
      <c r="I8" s="1378"/>
      <c r="J8" s="1366"/>
      <c r="K8" s="1366"/>
      <c r="L8" s="1366"/>
      <c r="M8" s="173" t="s">
        <v>129</v>
      </c>
      <c r="N8" s="174" t="s">
        <v>132</v>
      </c>
      <c r="O8" s="1369"/>
      <c r="P8" s="1386"/>
      <c r="Q8" s="1361"/>
      <c r="R8" s="1380"/>
      <c r="S8" s="1353"/>
      <c r="T8" s="1353"/>
      <c r="U8" s="1358"/>
    </row>
    <row r="9" spans="1:21" ht="15" thickBot="1" x14ac:dyDescent="0.35">
      <c r="A9" s="1387" t="s">
        <v>12</v>
      </c>
      <c r="B9" s="1388"/>
      <c r="C9" s="1388"/>
      <c r="D9" s="1388"/>
      <c r="E9" s="1388"/>
      <c r="F9" s="1388"/>
      <c r="G9" s="1388"/>
      <c r="H9" s="1388"/>
      <c r="I9" s="1388"/>
      <c r="J9" s="1388"/>
      <c r="K9" s="1388"/>
      <c r="L9" s="1388"/>
      <c r="M9" s="1388"/>
      <c r="N9" s="1388"/>
      <c r="O9" s="1388"/>
      <c r="P9" s="1388"/>
      <c r="Q9" s="1388"/>
      <c r="R9" s="1388"/>
      <c r="S9" s="1388"/>
      <c r="T9" s="1388"/>
      <c r="U9" s="1389"/>
    </row>
    <row r="10" spans="1:21" ht="15" thickBot="1" x14ac:dyDescent="0.35">
      <c r="A10" s="1390" t="s">
        <v>13</v>
      </c>
      <c r="B10" s="1391"/>
      <c r="C10" s="1391"/>
      <c r="D10" s="1391"/>
      <c r="E10" s="1391"/>
      <c r="F10" s="1391"/>
      <c r="G10" s="1391"/>
      <c r="H10" s="1391"/>
      <c r="I10" s="1391"/>
      <c r="J10" s="1391"/>
      <c r="K10" s="1391"/>
      <c r="L10" s="1391"/>
      <c r="M10" s="1391"/>
      <c r="N10" s="1391"/>
      <c r="O10" s="1391"/>
      <c r="P10" s="1391"/>
      <c r="Q10" s="1391"/>
      <c r="R10" s="1391"/>
      <c r="S10" s="1391"/>
      <c r="T10" s="1391"/>
      <c r="U10" s="1392"/>
    </row>
    <row r="11" spans="1:21" ht="15" thickBot="1" x14ac:dyDescent="0.35">
      <c r="A11" s="175" t="s">
        <v>14</v>
      </c>
      <c r="B11" s="1393" t="s">
        <v>15</v>
      </c>
      <c r="C11" s="1394"/>
      <c r="D11" s="1394"/>
      <c r="E11" s="1394"/>
      <c r="F11" s="1394"/>
      <c r="G11" s="1394"/>
      <c r="H11" s="1394"/>
      <c r="I11" s="1394"/>
      <c r="J11" s="1394"/>
      <c r="K11" s="1394"/>
      <c r="L11" s="1394"/>
      <c r="M11" s="1394"/>
      <c r="N11" s="1394"/>
      <c r="O11" s="1394"/>
      <c r="P11" s="1394"/>
      <c r="Q11" s="1394"/>
      <c r="R11" s="1394"/>
      <c r="S11" s="1394"/>
      <c r="T11" s="1394"/>
      <c r="U11" s="1395"/>
    </row>
    <row r="12" spans="1:21" ht="15" thickBot="1" x14ac:dyDescent="0.35">
      <c r="A12" s="2" t="s">
        <v>14</v>
      </c>
      <c r="B12" s="176" t="s">
        <v>14</v>
      </c>
      <c r="C12" s="1396" t="s">
        <v>16</v>
      </c>
      <c r="D12" s="1397"/>
      <c r="E12" s="1397"/>
      <c r="F12" s="1397"/>
      <c r="G12" s="1397"/>
      <c r="H12" s="1397"/>
      <c r="I12" s="1397"/>
      <c r="J12" s="1397"/>
      <c r="K12" s="1397"/>
      <c r="L12" s="1397"/>
      <c r="M12" s="1397"/>
      <c r="N12" s="1397"/>
      <c r="O12" s="1397"/>
      <c r="P12" s="1397"/>
      <c r="Q12" s="1397"/>
      <c r="R12" s="1397"/>
      <c r="S12" s="1397"/>
      <c r="T12" s="1397"/>
      <c r="U12" s="1398"/>
    </row>
    <row r="13" spans="1:21" ht="79.2" x14ac:dyDescent="0.3">
      <c r="A13" s="1321" t="s">
        <v>14</v>
      </c>
      <c r="B13" s="1330" t="s">
        <v>14</v>
      </c>
      <c r="C13" s="999" t="s">
        <v>14</v>
      </c>
      <c r="D13" s="3" t="s">
        <v>17</v>
      </c>
      <c r="E13" s="4" t="s">
        <v>18</v>
      </c>
      <c r="F13" s="1326" t="s">
        <v>19</v>
      </c>
      <c r="G13" s="1059" t="s">
        <v>20</v>
      </c>
      <c r="H13" s="1244" t="s">
        <v>133</v>
      </c>
      <c r="I13" s="5" t="s">
        <v>21</v>
      </c>
      <c r="J13" s="177">
        <v>10658</v>
      </c>
      <c r="K13" s="178">
        <v>10658</v>
      </c>
      <c r="L13" s="177">
        <f>M13</f>
        <v>10700</v>
      </c>
      <c r="M13" s="179">
        <v>10700</v>
      </c>
      <c r="N13" s="180"/>
      <c r="O13" s="181"/>
      <c r="P13" s="182">
        <v>11000</v>
      </c>
      <c r="Q13" s="183">
        <v>11000</v>
      </c>
      <c r="R13" s="1116" t="s">
        <v>22</v>
      </c>
      <c r="S13" s="7">
        <v>100</v>
      </c>
      <c r="T13" s="7">
        <v>100</v>
      </c>
      <c r="U13" s="8">
        <v>100</v>
      </c>
    </row>
    <row r="14" spans="1:21" x14ac:dyDescent="0.3">
      <c r="A14" s="1322"/>
      <c r="B14" s="1331"/>
      <c r="C14" s="1000"/>
      <c r="D14" s="9" t="s">
        <v>23</v>
      </c>
      <c r="E14" s="1340" t="s">
        <v>24</v>
      </c>
      <c r="F14" s="1264"/>
      <c r="G14" s="1060"/>
      <c r="H14" s="1245"/>
      <c r="I14" s="38" t="s">
        <v>25</v>
      </c>
      <c r="J14" s="184">
        <v>96154</v>
      </c>
      <c r="K14" s="185">
        <v>96154</v>
      </c>
      <c r="L14" s="186">
        <v>96200</v>
      </c>
      <c r="M14" s="187">
        <v>96200</v>
      </c>
      <c r="N14" s="188"/>
      <c r="O14" s="189"/>
      <c r="P14" s="190">
        <v>97000</v>
      </c>
      <c r="Q14" s="191">
        <v>97000</v>
      </c>
      <c r="R14" s="1117"/>
      <c r="S14" s="10"/>
      <c r="T14" s="10"/>
      <c r="U14" s="11"/>
    </row>
    <row r="15" spans="1:21" x14ac:dyDescent="0.3">
      <c r="A15" s="1328"/>
      <c r="B15" s="1332"/>
      <c r="C15" s="1334"/>
      <c r="D15" s="13" t="s">
        <v>26</v>
      </c>
      <c r="E15" s="1048"/>
      <c r="F15" s="1264"/>
      <c r="G15" s="1060"/>
      <c r="H15" s="1245"/>
      <c r="I15" s="192" t="s">
        <v>134</v>
      </c>
      <c r="J15" s="193">
        <v>35538</v>
      </c>
      <c r="K15" s="194">
        <v>35538</v>
      </c>
      <c r="L15" s="195"/>
      <c r="M15" s="196"/>
      <c r="N15" s="196"/>
      <c r="O15" s="197"/>
      <c r="P15" s="198"/>
      <c r="Q15" s="199"/>
      <c r="R15" s="1117"/>
      <c r="S15" s="10"/>
      <c r="T15" s="10"/>
      <c r="U15" s="11"/>
    </row>
    <row r="16" spans="1:21" ht="26.4" x14ac:dyDescent="0.3">
      <c r="A16" s="1328"/>
      <c r="B16" s="1332"/>
      <c r="C16" s="1334"/>
      <c r="D16" s="13" t="s">
        <v>27</v>
      </c>
      <c r="E16" s="1340" t="s">
        <v>28</v>
      </c>
      <c r="F16" s="1264"/>
      <c r="G16" s="1060"/>
      <c r="H16" s="1245"/>
      <c r="I16" s="200"/>
      <c r="J16" s="193"/>
      <c r="K16" s="194"/>
      <c r="L16" s="201"/>
      <c r="M16" s="202"/>
      <c r="N16" s="202"/>
      <c r="O16" s="185"/>
      <c r="P16" s="203"/>
      <c r="Q16" s="204"/>
      <c r="R16" s="1117"/>
      <c r="S16" s="10"/>
      <c r="T16" s="10"/>
      <c r="U16" s="11"/>
    </row>
    <row r="17" spans="1:21" ht="39.6" x14ac:dyDescent="0.3">
      <c r="A17" s="1328"/>
      <c r="B17" s="1332"/>
      <c r="C17" s="1334"/>
      <c r="D17" s="13" t="s">
        <v>29</v>
      </c>
      <c r="E17" s="1047"/>
      <c r="F17" s="1264"/>
      <c r="G17" s="1060"/>
      <c r="H17" s="1245"/>
      <c r="I17" s="200"/>
      <c r="J17" s="193"/>
      <c r="K17" s="194"/>
      <c r="L17" s="201"/>
      <c r="M17" s="202"/>
      <c r="N17" s="202"/>
      <c r="O17" s="185"/>
      <c r="P17" s="203"/>
      <c r="Q17" s="204"/>
      <c r="R17" s="1117"/>
      <c r="S17" s="10"/>
      <c r="T17" s="10"/>
      <c r="U17" s="11"/>
    </row>
    <row r="18" spans="1:21" ht="27.75" customHeight="1" x14ac:dyDescent="0.3">
      <c r="A18" s="1328"/>
      <c r="B18" s="1332"/>
      <c r="C18" s="1334"/>
      <c r="D18" s="13" t="s">
        <v>30</v>
      </c>
      <c r="E18" s="1047"/>
      <c r="F18" s="1264"/>
      <c r="G18" s="1060"/>
      <c r="H18" s="1245"/>
      <c r="I18" s="205"/>
      <c r="J18" s="206"/>
      <c r="K18" s="207"/>
      <c r="L18" s="201"/>
      <c r="M18" s="202"/>
      <c r="N18" s="202"/>
      <c r="O18" s="185"/>
      <c r="P18" s="203"/>
      <c r="Q18" s="204"/>
      <c r="R18" s="1117"/>
      <c r="S18" s="14"/>
      <c r="T18" s="14"/>
      <c r="U18" s="15"/>
    </row>
    <row r="19" spans="1:21" ht="15" thickBot="1" x14ac:dyDescent="0.35">
      <c r="A19" s="1329"/>
      <c r="B19" s="1333"/>
      <c r="C19" s="1001"/>
      <c r="D19" s="13" t="s">
        <v>31</v>
      </c>
      <c r="E19" s="1336"/>
      <c r="F19" s="1327"/>
      <c r="G19" s="1061"/>
      <c r="H19" s="1246"/>
      <c r="I19" s="16" t="s">
        <v>32</v>
      </c>
      <c r="J19" s="208">
        <f>SUM(J13:J18)</f>
        <v>142350</v>
      </c>
      <c r="K19" s="209">
        <f>SUM(K13:K18)</f>
        <v>142350</v>
      </c>
      <c r="L19" s="210">
        <f>M19+O19</f>
        <v>106900</v>
      </c>
      <c r="M19" s="211">
        <f>SUM(M13:M18)</f>
        <v>106900</v>
      </c>
      <c r="N19" s="211"/>
      <c r="O19" s="212"/>
      <c r="P19" s="213">
        <f>SUM(P13:P18)</f>
        <v>108000</v>
      </c>
      <c r="Q19" s="214">
        <f>SUM(Q13:Q18)</f>
        <v>108000</v>
      </c>
      <c r="R19" s="1118"/>
      <c r="S19" s="17"/>
      <c r="T19" s="17"/>
      <c r="U19" s="18"/>
    </row>
    <row r="20" spans="1:21" ht="33.75" customHeight="1" x14ac:dyDescent="0.3">
      <c r="A20" s="215" t="s">
        <v>14</v>
      </c>
      <c r="B20" s="216" t="s">
        <v>14</v>
      </c>
      <c r="C20" s="1341" t="s">
        <v>33</v>
      </c>
      <c r="D20" s="1053" t="s">
        <v>34</v>
      </c>
      <c r="E20" s="1046" t="s">
        <v>28</v>
      </c>
      <c r="F20" s="1303" t="s">
        <v>19</v>
      </c>
      <c r="G20" s="1059" t="s">
        <v>20</v>
      </c>
      <c r="H20" s="1244" t="s">
        <v>133</v>
      </c>
      <c r="I20" s="217" t="s">
        <v>35</v>
      </c>
      <c r="J20" s="218">
        <v>255469</v>
      </c>
      <c r="K20" s="219">
        <v>255469</v>
      </c>
      <c r="L20" s="220">
        <v>271900</v>
      </c>
      <c r="M20" s="180">
        <v>271900</v>
      </c>
      <c r="N20" s="180">
        <v>181346</v>
      </c>
      <c r="O20" s="181"/>
      <c r="P20" s="221">
        <v>271900</v>
      </c>
      <c r="Q20" s="183">
        <v>271900</v>
      </c>
      <c r="R20" s="1018" t="s">
        <v>36</v>
      </c>
      <c r="S20" s="20">
        <v>108</v>
      </c>
      <c r="T20" s="20">
        <v>108</v>
      </c>
      <c r="U20" s="21">
        <v>108</v>
      </c>
    </row>
    <row r="21" spans="1:21" ht="33.75" customHeight="1" x14ac:dyDescent="0.3">
      <c r="A21" s="156"/>
      <c r="B21" s="222"/>
      <c r="C21" s="1000"/>
      <c r="D21" s="1054"/>
      <c r="E21" s="1047"/>
      <c r="F21" s="1304"/>
      <c r="G21" s="1060"/>
      <c r="H21" s="1245"/>
      <c r="I21" s="22" t="s">
        <v>21</v>
      </c>
      <c r="J21" s="223"/>
      <c r="K21" s="224"/>
      <c r="L21" s="195"/>
      <c r="M21" s="196"/>
      <c r="N21" s="196"/>
      <c r="O21" s="197"/>
      <c r="P21" s="225"/>
      <c r="Q21" s="191"/>
      <c r="R21" s="920"/>
      <c r="S21" s="20"/>
      <c r="T21" s="20"/>
      <c r="U21" s="21"/>
    </row>
    <row r="22" spans="1:21" ht="15" thickBot="1" x14ac:dyDescent="0.35">
      <c r="A22" s="226"/>
      <c r="B22" s="176"/>
      <c r="C22" s="1342"/>
      <c r="D22" s="1055"/>
      <c r="E22" s="1336"/>
      <c r="F22" s="1305"/>
      <c r="G22" s="1061"/>
      <c r="H22" s="1246"/>
      <c r="I22" s="16" t="s">
        <v>32</v>
      </c>
      <c r="J22" s="208">
        <f>SUM(J20:J21)</f>
        <v>255469</v>
      </c>
      <c r="K22" s="208">
        <f>SUM(K20:K21)</f>
        <v>255469</v>
      </c>
      <c r="L22" s="210">
        <f>M22+O22</f>
        <v>271900</v>
      </c>
      <c r="M22" s="227">
        <f>SUM(M20:M21)</f>
        <v>271900</v>
      </c>
      <c r="N22" s="227">
        <f>SUM(N20:N21)</f>
        <v>181346</v>
      </c>
      <c r="O22" s="212"/>
      <c r="P22" s="208">
        <f>SUM(P20:P21)</f>
        <v>271900</v>
      </c>
      <c r="Q22" s="214">
        <f>SUM(Q20:Q21)</f>
        <v>271900</v>
      </c>
      <c r="R22" s="920"/>
      <c r="S22" s="20"/>
      <c r="T22" s="20"/>
      <c r="U22" s="21"/>
    </row>
    <row r="23" spans="1:21" ht="25.5" customHeight="1" x14ac:dyDescent="0.3">
      <c r="A23" s="215" t="s">
        <v>14</v>
      </c>
      <c r="B23" s="916" t="s">
        <v>14</v>
      </c>
      <c r="C23" s="999" t="s">
        <v>37</v>
      </c>
      <c r="D23" s="1124" t="s">
        <v>38</v>
      </c>
      <c r="E23" s="4"/>
      <c r="F23" s="228" t="s">
        <v>19</v>
      </c>
      <c r="G23" s="168" t="s">
        <v>20</v>
      </c>
      <c r="H23" s="1244" t="s">
        <v>133</v>
      </c>
      <c r="I23" s="24" t="s">
        <v>35</v>
      </c>
      <c r="J23" s="177">
        <v>185386</v>
      </c>
      <c r="K23" s="178">
        <v>185386</v>
      </c>
      <c r="L23" s="220">
        <v>171400</v>
      </c>
      <c r="M23" s="180">
        <v>171400</v>
      </c>
      <c r="N23" s="180">
        <v>90759</v>
      </c>
      <c r="O23" s="229"/>
      <c r="P23" s="221">
        <v>171400</v>
      </c>
      <c r="Q23" s="183">
        <v>171400</v>
      </c>
      <c r="R23" s="166" t="s">
        <v>108</v>
      </c>
      <c r="S23" s="25">
        <v>340</v>
      </c>
      <c r="T23" s="25">
        <v>380</v>
      </c>
      <c r="U23" s="26">
        <v>420</v>
      </c>
    </row>
    <row r="24" spans="1:21" ht="66" x14ac:dyDescent="0.3">
      <c r="A24" s="156"/>
      <c r="B24" s="917"/>
      <c r="C24" s="1000"/>
      <c r="D24" s="1125"/>
      <c r="E24" s="230"/>
      <c r="F24" s="231"/>
      <c r="G24" s="232"/>
      <c r="H24" s="1245"/>
      <c r="I24" s="27" t="s">
        <v>39</v>
      </c>
      <c r="J24" s="233"/>
      <c r="K24" s="234">
        <v>697</v>
      </c>
      <c r="L24" s="235">
        <f>M24</f>
        <v>2800</v>
      </c>
      <c r="M24" s="236">
        <v>2800</v>
      </c>
      <c r="N24" s="236">
        <v>1700</v>
      </c>
      <c r="O24" s="237"/>
      <c r="P24" s="238">
        <v>2800</v>
      </c>
      <c r="Q24" s="239">
        <v>2800</v>
      </c>
      <c r="R24" s="240" t="s">
        <v>135</v>
      </c>
      <c r="S24" s="28">
        <v>5</v>
      </c>
      <c r="T24" s="28">
        <v>10</v>
      </c>
      <c r="U24" s="29">
        <v>15</v>
      </c>
    </row>
    <row r="25" spans="1:21" x14ac:dyDescent="0.3">
      <c r="A25" s="241"/>
      <c r="B25" s="1337"/>
      <c r="C25" s="1338"/>
      <c r="D25" s="1339"/>
      <c r="E25" s="242"/>
      <c r="F25" s="243"/>
      <c r="G25" s="244"/>
      <c r="H25" s="245"/>
      <c r="I25" s="246" t="s">
        <v>21</v>
      </c>
      <c r="J25" s="223"/>
      <c r="K25" s="224"/>
      <c r="L25" s="186">
        <v>1500</v>
      </c>
      <c r="M25" s="187"/>
      <c r="N25" s="187"/>
      <c r="O25" s="224">
        <v>1500</v>
      </c>
      <c r="P25" s="247">
        <v>1500</v>
      </c>
      <c r="Q25" s="248">
        <v>1500</v>
      </c>
      <c r="R25" s="249" t="s">
        <v>40</v>
      </c>
      <c r="S25" s="137">
        <v>2</v>
      </c>
      <c r="T25" s="137">
        <v>2</v>
      </c>
      <c r="U25" s="138">
        <v>2</v>
      </c>
    </row>
    <row r="26" spans="1:21" ht="92.25" customHeight="1" x14ac:dyDescent="0.3">
      <c r="A26" s="156"/>
      <c r="B26" s="164"/>
      <c r="C26" s="165"/>
      <c r="D26" s="250"/>
      <c r="E26" s="230"/>
      <c r="F26" s="231"/>
      <c r="G26" s="232"/>
      <c r="H26" s="251"/>
      <c r="I26" s="27" t="s">
        <v>21</v>
      </c>
      <c r="J26" s="252"/>
      <c r="K26" s="234">
        <v>7703</v>
      </c>
      <c r="L26" s="253">
        <v>5400</v>
      </c>
      <c r="M26" s="236">
        <v>5400</v>
      </c>
      <c r="N26" s="236">
        <v>4100</v>
      </c>
      <c r="O26" s="254"/>
      <c r="P26" s="238">
        <v>9200</v>
      </c>
      <c r="Q26" s="239">
        <v>9200</v>
      </c>
      <c r="R26" s="920" t="s">
        <v>109</v>
      </c>
      <c r="S26" s="255">
        <v>1</v>
      </c>
      <c r="T26" s="255">
        <v>1</v>
      </c>
      <c r="U26" s="256">
        <v>1</v>
      </c>
    </row>
    <row r="27" spans="1:21" ht="15" thickBot="1" x14ac:dyDescent="0.35">
      <c r="A27" s="226"/>
      <c r="B27" s="257"/>
      <c r="C27" s="258"/>
      <c r="D27" s="259"/>
      <c r="E27" s="260"/>
      <c r="F27" s="261"/>
      <c r="G27" s="262"/>
      <c r="H27" s="263"/>
      <c r="I27" s="35" t="s">
        <v>32</v>
      </c>
      <c r="J27" s="208">
        <f>SUM(J23:J25)</f>
        <v>185386</v>
      </c>
      <c r="K27" s="209">
        <f t="shared" ref="K27:Q27" si="0">SUM(K23:K26)</f>
        <v>193786</v>
      </c>
      <c r="L27" s="208">
        <f t="shared" si="0"/>
        <v>181100</v>
      </c>
      <c r="M27" s="227">
        <f t="shared" si="0"/>
        <v>179600</v>
      </c>
      <c r="N27" s="227">
        <f t="shared" si="0"/>
        <v>96559</v>
      </c>
      <c r="O27" s="208">
        <f t="shared" si="0"/>
        <v>1500</v>
      </c>
      <c r="P27" s="208">
        <f t="shared" si="0"/>
        <v>184900</v>
      </c>
      <c r="Q27" s="208">
        <f t="shared" si="0"/>
        <v>184900</v>
      </c>
      <c r="R27" s="921"/>
      <c r="S27" s="36"/>
      <c r="T27" s="36"/>
      <c r="U27" s="37"/>
    </row>
    <row r="28" spans="1:21" ht="42.75" customHeight="1" x14ac:dyDescent="0.3">
      <c r="A28" s="1321" t="s">
        <v>14</v>
      </c>
      <c r="B28" s="1330" t="s">
        <v>14</v>
      </c>
      <c r="C28" s="999" t="s">
        <v>41</v>
      </c>
      <c r="D28" s="1335" t="s">
        <v>136</v>
      </c>
      <c r="E28" s="1046"/>
      <c r="F28" s="1326" t="s">
        <v>19</v>
      </c>
      <c r="G28" s="1059" t="s">
        <v>20</v>
      </c>
      <c r="H28" s="1244" t="s">
        <v>133</v>
      </c>
      <c r="I28" s="5" t="s">
        <v>21</v>
      </c>
      <c r="J28" s="177"/>
      <c r="K28" s="178">
        <v>7703</v>
      </c>
      <c r="L28" s="264"/>
      <c r="M28" s="265"/>
      <c r="N28" s="265"/>
      <c r="O28" s="266"/>
      <c r="P28" s="267"/>
      <c r="Q28" s="199"/>
      <c r="R28" s="169" t="s">
        <v>42</v>
      </c>
      <c r="S28" s="40" t="s">
        <v>43</v>
      </c>
      <c r="T28" s="41"/>
      <c r="U28" s="42"/>
    </row>
    <row r="29" spans="1:21" ht="31.5" customHeight="1" x14ac:dyDescent="0.3">
      <c r="A29" s="1322"/>
      <c r="B29" s="1331"/>
      <c r="C29" s="1000"/>
      <c r="D29" s="1121"/>
      <c r="E29" s="1047"/>
      <c r="F29" s="1264"/>
      <c r="G29" s="1060"/>
      <c r="H29" s="1245"/>
      <c r="I29" s="38" t="s">
        <v>65</v>
      </c>
      <c r="J29" s="184"/>
      <c r="K29" s="185">
        <v>42202</v>
      </c>
      <c r="L29" s="246">
        <v>31600</v>
      </c>
      <c r="M29" s="268">
        <f>L29</f>
        <v>31600</v>
      </c>
      <c r="N29" s="187">
        <v>5828</v>
      </c>
      <c r="O29" s="269"/>
      <c r="P29" s="270"/>
      <c r="Q29" s="199"/>
      <c r="R29" s="43" t="s">
        <v>110</v>
      </c>
      <c r="S29" s="44">
        <v>4</v>
      </c>
      <c r="T29" s="45"/>
      <c r="U29" s="46"/>
    </row>
    <row r="30" spans="1:21" ht="21" customHeight="1" x14ac:dyDescent="0.3">
      <c r="A30" s="1328"/>
      <c r="B30" s="1332"/>
      <c r="C30" s="1334"/>
      <c r="D30" s="1121"/>
      <c r="E30" s="1047"/>
      <c r="F30" s="1264"/>
      <c r="G30" s="1060"/>
      <c r="H30" s="1245"/>
      <c r="I30" s="205"/>
      <c r="J30" s="193"/>
      <c r="K30" s="194"/>
      <c r="L30" s="271"/>
      <c r="M30" s="188"/>
      <c r="N30" s="272"/>
      <c r="O30" s="197"/>
      <c r="P30" s="198"/>
      <c r="Q30" s="199"/>
      <c r="R30" s="47" t="s">
        <v>137</v>
      </c>
      <c r="S30" s="48"/>
      <c r="T30" s="273">
        <v>100</v>
      </c>
      <c r="U30" s="274"/>
    </row>
    <row r="31" spans="1:21" ht="30" customHeight="1" thickBot="1" x14ac:dyDescent="0.35">
      <c r="A31" s="1329"/>
      <c r="B31" s="1333"/>
      <c r="C31" s="1001"/>
      <c r="D31" s="1122"/>
      <c r="E31" s="1336"/>
      <c r="F31" s="1327"/>
      <c r="G31" s="1061"/>
      <c r="H31" s="1246"/>
      <c r="I31" s="16" t="s">
        <v>32</v>
      </c>
      <c r="J31" s="210">
        <f t="shared" ref="J31:Q31" si="1">SUM(J28:J30)</f>
        <v>0</v>
      </c>
      <c r="K31" s="275">
        <f t="shared" si="1"/>
        <v>49905</v>
      </c>
      <c r="L31" s="276">
        <f t="shared" si="1"/>
        <v>31600</v>
      </c>
      <c r="M31" s="277">
        <f t="shared" si="1"/>
        <v>31600</v>
      </c>
      <c r="N31" s="278">
        <f t="shared" si="1"/>
        <v>5828</v>
      </c>
      <c r="O31" s="279">
        <f t="shared" si="1"/>
        <v>0</v>
      </c>
      <c r="P31" s="276">
        <f t="shared" si="1"/>
        <v>0</v>
      </c>
      <c r="Q31" s="280">
        <f t="shared" si="1"/>
        <v>0</v>
      </c>
      <c r="R31" s="50" t="s">
        <v>138</v>
      </c>
      <c r="S31" s="51"/>
      <c r="T31" s="20">
        <v>920</v>
      </c>
      <c r="U31" s="21">
        <v>920</v>
      </c>
    </row>
    <row r="32" spans="1:21" x14ac:dyDescent="0.3">
      <c r="A32" s="1321" t="s">
        <v>14</v>
      </c>
      <c r="B32" s="916" t="s">
        <v>14</v>
      </c>
      <c r="C32" s="999" t="s">
        <v>74</v>
      </c>
      <c r="D32" s="1323" t="s">
        <v>139</v>
      </c>
      <c r="E32" s="1056"/>
      <c r="F32" s="1326" t="s">
        <v>19</v>
      </c>
      <c r="G32" s="1309" t="s">
        <v>20</v>
      </c>
      <c r="H32" s="1244" t="s">
        <v>133</v>
      </c>
      <c r="I32" s="24" t="s">
        <v>140</v>
      </c>
      <c r="J32" s="281">
        <v>19289</v>
      </c>
      <c r="K32" s="181">
        <v>19289</v>
      </c>
      <c r="L32" s="282"/>
      <c r="M32" s="283"/>
      <c r="N32" s="283"/>
      <c r="O32" s="284"/>
      <c r="P32" s="183"/>
      <c r="Q32" s="183"/>
      <c r="R32" s="169"/>
      <c r="S32" s="285"/>
      <c r="T32" s="41"/>
      <c r="U32" s="42"/>
    </row>
    <row r="33" spans="1:21" x14ac:dyDescent="0.3">
      <c r="A33" s="1322"/>
      <c r="B33" s="917"/>
      <c r="C33" s="1000"/>
      <c r="D33" s="1324"/>
      <c r="E33" s="1057"/>
      <c r="F33" s="1264"/>
      <c r="G33" s="1310"/>
      <c r="H33" s="1245"/>
      <c r="I33" s="286" t="s">
        <v>21</v>
      </c>
      <c r="J33" s="225"/>
      <c r="K33" s="189">
        <v>2768</v>
      </c>
      <c r="L33" s="195"/>
      <c r="M33" s="196"/>
      <c r="N33" s="196"/>
      <c r="O33" s="287"/>
      <c r="P33" s="191"/>
      <c r="Q33" s="191"/>
      <c r="R33" s="1123"/>
      <c r="S33" s="51"/>
      <c r="T33" s="20"/>
      <c r="U33" s="21"/>
    </row>
    <row r="34" spans="1:21" ht="15" thickBot="1" x14ac:dyDescent="0.35">
      <c r="A34" s="226"/>
      <c r="B34" s="257"/>
      <c r="C34" s="258"/>
      <c r="D34" s="1325"/>
      <c r="E34" s="1058"/>
      <c r="F34" s="1327"/>
      <c r="G34" s="1311"/>
      <c r="H34" s="1246"/>
      <c r="I34" s="35" t="s">
        <v>32</v>
      </c>
      <c r="J34" s="208">
        <f>SUM(J32:J33)</f>
        <v>19289</v>
      </c>
      <c r="K34" s="209">
        <f>SUM(K32:K33)</f>
        <v>22057</v>
      </c>
      <c r="L34" s="210"/>
      <c r="M34" s="213"/>
      <c r="N34" s="227"/>
      <c r="O34" s="213"/>
      <c r="P34" s="208"/>
      <c r="Q34" s="214"/>
      <c r="R34" s="1019"/>
      <c r="S34" s="20"/>
      <c r="T34" s="36"/>
      <c r="U34" s="37"/>
    </row>
    <row r="35" spans="1:21" ht="15" thickBot="1" x14ac:dyDescent="0.35">
      <c r="A35" s="288" t="s">
        <v>14</v>
      </c>
      <c r="B35" s="52" t="s">
        <v>14</v>
      </c>
      <c r="C35" s="1312" t="s">
        <v>44</v>
      </c>
      <c r="D35" s="1313"/>
      <c r="E35" s="1313"/>
      <c r="F35" s="1313"/>
      <c r="G35" s="1313"/>
      <c r="H35" s="1313"/>
      <c r="I35" s="1314"/>
      <c r="J35" s="289">
        <f>J34+J27+J22+J19+J31</f>
        <v>602494</v>
      </c>
      <c r="K35" s="290">
        <f>K34+K27+K22+K19+K31</f>
        <v>663567</v>
      </c>
      <c r="L35" s="291">
        <f t="shared" ref="L35:Q35" si="2">L34+L27+L22+L19+L31</f>
        <v>591500</v>
      </c>
      <c r="M35" s="292">
        <f t="shared" si="2"/>
        <v>590000</v>
      </c>
      <c r="N35" s="292">
        <f t="shared" si="2"/>
        <v>283733</v>
      </c>
      <c r="O35" s="293">
        <f t="shared" si="2"/>
        <v>1500</v>
      </c>
      <c r="P35" s="289">
        <f t="shared" si="2"/>
        <v>564800</v>
      </c>
      <c r="Q35" s="294">
        <f t="shared" si="2"/>
        <v>564800</v>
      </c>
      <c r="R35" s="1315"/>
      <c r="S35" s="1316"/>
      <c r="T35" s="1316"/>
      <c r="U35" s="1317"/>
    </row>
    <row r="36" spans="1:21" ht="15" thickBot="1" x14ac:dyDescent="0.35">
      <c r="A36" s="2" t="s">
        <v>14</v>
      </c>
      <c r="B36" s="53" t="s">
        <v>33</v>
      </c>
      <c r="C36" s="1318" t="s">
        <v>45</v>
      </c>
      <c r="D36" s="1319"/>
      <c r="E36" s="1319"/>
      <c r="F36" s="1319"/>
      <c r="G36" s="1319"/>
      <c r="H36" s="1319"/>
      <c r="I36" s="1319"/>
      <c r="J36" s="1319"/>
      <c r="K36" s="1319"/>
      <c r="L36" s="1319"/>
      <c r="M36" s="1319"/>
      <c r="N36" s="1319"/>
      <c r="O36" s="1319"/>
      <c r="P36" s="1319"/>
      <c r="Q36" s="1319"/>
      <c r="R36" s="1319"/>
      <c r="S36" s="1319"/>
      <c r="T36" s="1319"/>
      <c r="U36" s="1320"/>
    </row>
    <row r="37" spans="1:21" ht="30" customHeight="1" x14ac:dyDescent="0.3">
      <c r="A37" s="215" t="s">
        <v>14</v>
      </c>
      <c r="B37" s="295" t="s">
        <v>33</v>
      </c>
      <c r="C37" s="296" t="s">
        <v>14</v>
      </c>
      <c r="D37" s="1152" t="s">
        <v>46</v>
      </c>
      <c r="E37" s="1142"/>
      <c r="F37" s="1303" t="s">
        <v>19</v>
      </c>
      <c r="G37" s="1059" t="s">
        <v>20</v>
      </c>
      <c r="H37" s="1244" t="s">
        <v>133</v>
      </c>
      <c r="I37" s="55" t="s">
        <v>35</v>
      </c>
      <c r="J37" s="297">
        <v>878881</v>
      </c>
      <c r="K37" s="298">
        <f>878881+4050</f>
        <v>882931</v>
      </c>
      <c r="L37" s="282">
        <f>M37+O37</f>
        <v>896000</v>
      </c>
      <c r="M37" s="283">
        <v>876100</v>
      </c>
      <c r="N37" s="299">
        <v>554900</v>
      </c>
      <c r="O37" s="300">
        <v>19900</v>
      </c>
      <c r="P37" s="301">
        <v>896000</v>
      </c>
      <c r="Q37" s="302">
        <v>896000</v>
      </c>
      <c r="R37" s="303" t="s">
        <v>141</v>
      </c>
      <c r="S37" s="304">
        <v>55</v>
      </c>
      <c r="T37" s="56" t="s">
        <v>47</v>
      </c>
      <c r="U37" s="305">
        <v>55</v>
      </c>
    </row>
    <row r="38" spans="1:21" ht="17.25" customHeight="1" x14ac:dyDescent="0.3">
      <c r="A38" s="156"/>
      <c r="B38" s="306"/>
      <c r="C38" s="165"/>
      <c r="D38" s="1299"/>
      <c r="E38" s="1308"/>
      <c r="F38" s="1304"/>
      <c r="G38" s="1060"/>
      <c r="H38" s="1245"/>
      <c r="I38" s="58"/>
      <c r="J38" s="307"/>
      <c r="K38" s="308"/>
      <c r="L38" s="307"/>
      <c r="M38" s="309"/>
      <c r="N38" s="308"/>
      <c r="O38" s="310"/>
      <c r="P38" s="311"/>
      <c r="Q38" s="191"/>
      <c r="R38" s="312" t="s">
        <v>142</v>
      </c>
      <c r="S38" s="313" t="s">
        <v>143</v>
      </c>
      <c r="T38" s="314" t="s">
        <v>143</v>
      </c>
      <c r="U38" s="315" t="s">
        <v>143</v>
      </c>
    </row>
    <row r="39" spans="1:21" ht="54.75" customHeight="1" x14ac:dyDescent="0.3">
      <c r="A39" s="156"/>
      <c r="B39" s="306"/>
      <c r="C39" s="165"/>
      <c r="D39" s="1299"/>
      <c r="E39" s="1308"/>
      <c r="F39" s="1304"/>
      <c r="G39" s="1060"/>
      <c r="H39" s="1245"/>
      <c r="I39" s="58"/>
      <c r="J39" s="307"/>
      <c r="K39" s="308"/>
      <c r="L39" s="316"/>
      <c r="M39" s="317"/>
      <c r="N39" s="318"/>
      <c r="O39" s="319"/>
      <c r="P39" s="311"/>
      <c r="Q39" s="191"/>
      <c r="R39" s="320" t="s">
        <v>48</v>
      </c>
      <c r="S39" s="59" t="s">
        <v>49</v>
      </c>
      <c r="T39" s="59" t="s">
        <v>50</v>
      </c>
      <c r="U39" s="321" t="s">
        <v>50</v>
      </c>
    </row>
    <row r="40" spans="1:21" ht="20.25" customHeight="1" x14ac:dyDescent="0.3">
      <c r="A40" s="156"/>
      <c r="B40" s="306"/>
      <c r="C40" s="165"/>
      <c r="D40" s="1299"/>
      <c r="E40" s="1308"/>
      <c r="F40" s="1304"/>
      <c r="G40" s="1060"/>
      <c r="H40" s="1245"/>
      <c r="I40" s="58"/>
      <c r="J40" s="307"/>
      <c r="K40" s="308"/>
      <c r="L40" s="316"/>
      <c r="M40" s="317"/>
      <c r="N40" s="318"/>
      <c r="O40" s="319"/>
      <c r="P40" s="311"/>
      <c r="Q40" s="191"/>
      <c r="R40" s="320" t="s">
        <v>144</v>
      </c>
      <c r="S40" s="59" t="s">
        <v>145</v>
      </c>
      <c r="T40" s="59" t="s">
        <v>145</v>
      </c>
      <c r="U40" s="321" t="s">
        <v>145</v>
      </c>
    </row>
    <row r="41" spans="1:21" ht="56.25" customHeight="1" x14ac:dyDescent="0.3">
      <c r="A41" s="156"/>
      <c r="B41" s="306"/>
      <c r="C41" s="165"/>
      <c r="D41" s="1299"/>
      <c r="E41" s="1308"/>
      <c r="F41" s="1304"/>
      <c r="G41" s="1060"/>
      <c r="H41" s="1245"/>
      <c r="I41" s="60" t="s">
        <v>51</v>
      </c>
      <c r="J41" s="186">
        <v>1072</v>
      </c>
      <c r="K41" s="322">
        <v>1072</v>
      </c>
      <c r="L41" s="195">
        <v>1100</v>
      </c>
      <c r="M41" s="196">
        <v>1100</v>
      </c>
      <c r="N41" s="323">
        <v>400</v>
      </c>
      <c r="O41" s="287"/>
      <c r="P41" s="324">
        <v>1100</v>
      </c>
      <c r="Q41" s="199">
        <v>1100</v>
      </c>
      <c r="R41" s="31" t="s">
        <v>111</v>
      </c>
      <c r="S41" s="61" t="s">
        <v>52</v>
      </c>
      <c r="T41" s="61" t="s">
        <v>52</v>
      </c>
      <c r="U41" s="325" t="s">
        <v>52</v>
      </c>
    </row>
    <row r="42" spans="1:21" ht="18.75" customHeight="1" thickBot="1" x14ac:dyDescent="0.35">
      <c r="A42" s="226"/>
      <c r="B42" s="257"/>
      <c r="C42" s="258"/>
      <c r="D42" s="1153"/>
      <c r="E42" s="1143"/>
      <c r="F42" s="1305"/>
      <c r="G42" s="1061"/>
      <c r="H42" s="1246"/>
      <c r="I42" s="62" t="s">
        <v>32</v>
      </c>
      <c r="J42" s="210">
        <f t="shared" ref="J42:Q42" si="3">SUM(J37:J41)</f>
        <v>879953</v>
      </c>
      <c r="K42" s="211">
        <f t="shared" si="3"/>
        <v>884003</v>
      </c>
      <c r="L42" s="210">
        <f t="shared" si="3"/>
        <v>897100</v>
      </c>
      <c r="M42" s="210">
        <f t="shared" si="3"/>
        <v>877200</v>
      </c>
      <c r="N42" s="210">
        <f t="shared" si="3"/>
        <v>555300</v>
      </c>
      <c r="O42" s="210">
        <f t="shared" si="3"/>
        <v>19900</v>
      </c>
      <c r="P42" s="210">
        <f t="shared" si="3"/>
        <v>897100</v>
      </c>
      <c r="Q42" s="210">
        <f t="shared" si="3"/>
        <v>897100</v>
      </c>
      <c r="R42" s="326" t="s">
        <v>53</v>
      </c>
      <c r="S42" s="327">
        <v>1</v>
      </c>
      <c r="T42" s="328"/>
      <c r="U42" s="329"/>
    </row>
    <row r="43" spans="1:21" ht="40.5" customHeight="1" x14ac:dyDescent="0.3">
      <c r="A43" s="215" t="s">
        <v>14</v>
      </c>
      <c r="B43" s="295" t="s">
        <v>33</v>
      </c>
      <c r="C43" s="296" t="s">
        <v>33</v>
      </c>
      <c r="D43" s="1140" t="s">
        <v>113</v>
      </c>
      <c r="E43" s="1142"/>
      <c r="F43" s="1303" t="s">
        <v>19</v>
      </c>
      <c r="G43" s="1059" t="s">
        <v>20</v>
      </c>
      <c r="H43" s="1244" t="s">
        <v>133</v>
      </c>
      <c r="I43" s="55" t="s">
        <v>39</v>
      </c>
      <c r="J43" s="282">
        <v>24038</v>
      </c>
      <c r="K43" s="299">
        <v>24038</v>
      </c>
      <c r="L43" s="330">
        <f>M43</f>
        <v>16000</v>
      </c>
      <c r="M43" s="179">
        <f>16030-30</f>
        <v>16000</v>
      </c>
      <c r="N43" s="331">
        <v>12200</v>
      </c>
      <c r="O43" s="300"/>
      <c r="P43" s="183">
        <v>21000</v>
      </c>
      <c r="Q43" s="183">
        <v>21000</v>
      </c>
      <c r="R43" s="332" t="s">
        <v>146</v>
      </c>
      <c r="S43" s="63">
        <v>8</v>
      </c>
      <c r="T43" s="64" t="s">
        <v>54</v>
      </c>
      <c r="U43" s="65">
        <v>8</v>
      </c>
    </row>
    <row r="44" spans="1:21" ht="15" thickBot="1" x14ac:dyDescent="0.35">
      <c r="A44" s="226"/>
      <c r="B44" s="257"/>
      <c r="C44" s="258"/>
      <c r="D44" s="1141"/>
      <c r="E44" s="1143"/>
      <c r="F44" s="1305"/>
      <c r="G44" s="1061"/>
      <c r="H44" s="1246"/>
      <c r="I44" s="62" t="s">
        <v>32</v>
      </c>
      <c r="J44" s="210">
        <f>SUM(J43)</f>
        <v>24038</v>
      </c>
      <c r="K44" s="211">
        <f>SUM(K43)</f>
        <v>24038</v>
      </c>
      <c r="L44" s="210">
        <f t="shared" ref="L44:Q44" si="4">SUM(L43:L43)</f>
        <v>16000</v>
      </c>
      <c r="M44" s="227">
        <f t="shared" si="4"/>
        <v>16000</v>
      </c>
      <c r="N44" s="227">
        <f t="shared" si="4"/>
        <v>12200</v>
      </c>
      <c r="O44" s="209">
        <f t="shared" si="4"/>
        <v>0</v>
      </c>
      <c r="P44" s="214">
        <f>SUM(P43:P43)</f>
        <v>21000</v>
      </c>
      <c r="Q44" s="213">
        <f t="shared" si="4"/>
        <v>21000</v>
      </c>
      <c r="R44" s="66"/>
      <c r="S44" s="67"/>
      <c r="T44" s="67"/>
      <c r="U44" s="68"/>
    </row>
    <row r="45" spans="1:21" ht="17.25" customHeight="1" x14ac:dyDescent="0.3">
      <c r="A45" s="215" t="s">
        <v>14</v>
      </c>
      <c r="B45" s="295" t="s">
        <v>33</v>
      </c>
      <c r="C45" s="296" t="s">
        <v>37</v>
      </c>
      <c r="D45" s="1152" t="s">
        <v>55</v>
      </c>
      <c r="E45" s="1300" t="s">
        <v>56</v>
      </c>
      <c r="F45" s="1303" t="s">
        <v>19</v>
      </c>
      <c r="G45" s="1059" t="s">
        <v>20</v>
      </c>
      <c r="H45" s="1244" t="s">
        <v>133</v>
      </c>
      <c r="I45" s="69" t="s">
        <v>21</v>
      </c>
      <c r="J45" s="282"/>
      <c r="K45" s="299"/>
      <c r="L45" s="297">
        <v>15000</v>
      </c>
      <c r="M45" s="265">
        <v>15000</v>
      </c>
      <c r="N45" s="299"/>
      <c r="O45" s="300"/>
      <c r="P45" s="301">
        <v>10000</v>
      </c>
      <c r="Q45" s="333">
        <v>5000</v>
      </c>
      <c r="R45" s="70" t="s">
        <v>57</v>
      </c>
      <c r="S45" s="56" t="s">
        <v>58</v>
      </c>
      <c r="T45" s="56"/>
      <c r="U45" s="71"/>
    </row>
    <row r="46" spans="1:21" ht="18" customHeight="1" x14ac:dyDescent="0.3">
      <c r="A46" s="156"/>
      <c r="B46" s="306"/>
      <c r="C46" s="165"/>
      <c r="D46" s="1299"/>
      <c r="E46" s="1301"/>
      <c r="F46" s="1304"/>
      <c r="G46" s="1060"/>
      <c r="H46" s="1245"/>
      <c r="I46" s="38"/>
      <c r="J46" s="316"/>
      <c r="K46" s="334"/>
      <c r="L46" s="307"/>
      <c r="M46" s="309"/>
      <c r="N46" s="334"/>
      <c r="O46" s="189"/>
      <c r="P46" s="335"/>
      <c r="Q46" s="336"/>
      <c r="R46" s="72" t="s">
        <v>59</v>
      </c>
      <c r="S46" s="59" t="s">
        <v>58</v>
      </c>
      <c r="T46" s="59"/>
      <c r="U46" s="73"/>
    </row>
    <row r="47" spans="1:21" ht="42" customHeight="1" x14ac:dyDescent="0.3">
      <c r="A47" s="156"/>
      <c r="B47" s="306"/>
      <c r="C47" s="165"/>
      <c r="D47" s="1299"/>
      <c r="E47" s="1301"/>
      <c r="F47" s="1304"/>
      <c r="G47" s="1060"/>
      <c r="H47" s="1245"/>
      <c r="I47" s="38"/>
      <c r="J47" s="316"/>
      <c r="K47" s="334"/>
      <c r="L47" s="307"/>
      <c r="M47" s="309"/>
      <c r="N47" s="334"/>
      <c r="O47" s="189"/>
      <c r="P47" s="335"/>
      <c r="Q47" s="336"/>
      <c r="R47" s="74" t="s">
        <v>60</v>
      </c>
      <c r="S47" s="75"/>
      <c r="T47" s="61" t="s">
        <v>58</v>
      </c>
      <c r="U47" s="76"/>
    </row>
    <row r="48" spans="1:21" ht="15" thickBot="1" x14ac:dyDescent="0.35">
      <c r="A48" s="226"/>
      <c r="B48" s="257"/>
      <c r="C48" s="258"/>
      <c r="D48" s="1153"/>
      <c r="E48" s="1302"/>
      <c r="F48" s="1305"/>
      <c r="G48" s="1061"/>
      <c r="H48" s="1246"/>
      <c r="I48" s="62" t="s">
        <v>32</v>
      </c>
      <c r="J48" s="210"/>
      <c r="K48" s="211"/>
      <c r="L48" s="210">
        <f t="shared" ref="L48:Q48" si="5">SUM(L45:L45)</f>
        <v>15000</v>
      </c>
      <c r="M48" s="227">
        <f t="shared" si="5"/>
        <v>15000</v>
      </c>
      <c r="N48" s="227">
        <f t="shared" si="5"/>
        <v>0</v>
      </c>
      <c r="O48" s="209">
        <f t="shared" si="5"/>
        <v>0</v>
      </c>
      <c r="P48" s="214">
        <f t="shared" si="5"/>
        <v>10000</v>
      </c>
      <c r="Q48" s="213">
        <f t="shared" si="5"/>
        <v>5000</v>
      </c>
      <c r="R48" s="1306" t="s">
        <v>147</v>
      </c>
      <c r="S48" s="75"/>
      <c r="T48" s="75"/>
      <c r="U48" s="77" t="s">
        <v>61</v>
      </c>
    </row>
    <row r="49" spans="1:21" ht="15" thickBot="1" x14ac:dyDescent="0.35">
      <c r="A49" s="2" t="s">
        <v>14</v>
      </c>
      <c r="B49" s="52" t="s">
        <v>33</v>
      </c>
      <c r="C49" s="1186" t="s">
        <v>44</v>
      </c>
      <c r="D49" s="1187"/>
      <c r="E49" s="1187"/>
      <c r="F49" s="1187"/>
      <c r="G49" s="1187"/>
      <c r="H49" s="1187"/>
      <c r="I49" s="1250"/>
      <c r="J49" s="291">
        <f>J48+J44+J42</f>
        <v>903991</v>
      </c>
      <c r="K49" s="291">
        <f t="shared" ref="K49:Q49" si="6">K48+K44+K42</f>
        <v>908041</v>
      </c>
      <c r="L49" s="291">
        <f t="shared" si="6"/>
        <v>928100</v>
      </c>
      <c r="M49" s="291">
        <f t="shared" si="6"/>
        <v>908200</v>
      </c>
      <c r="N49" s="291">
        <f t="shared" si="6"/>
        <v>567500</v>
      </c>
      <c r="O49" s="291">
        <f t="shared" si="6"/>
        <v>19900</v>
      </c>
      <c r="P49" s="291">
        <f t="shared" si="6"/>
        <v>928100</v>
      </c>
      <c r="Q49" s="291">
        <f t="shared" si="6"/>
        <v>923100</v>
      </c>
      <c r="R49" s="1307"/>
      <c r="S49" s="337"/>
      <c r="T49" s="337"/>
      <c r="U49" s="338"/>
    </row>
    <row r="50" spans="1:21" ht="15" thickBot="1" x14ac:dyDescent="0.35">
      <c r="A50" s="2" t="s">
        <v>14</v>
      </c>
      <c r="B50" s="53" t="s">
        <v>37</v>
      </c>
      <c r="C50" s="1287" t="s">
        <v>62</v>
      </c>
      <c r="D50" s="943"/>
      <c r="E50" s="943"/>
      <c r="F50" s="943"/>
      <c r="G50" s="943"/>
      <c r="H50" s="943"/>
      <c r="I50" s="943"/>
      <c r="J50" s="943"/>
      <c r="K50" s="943"/>
      <c r="L50" s="943"/>
      <c r="M50" s="943"/>
      <c r="N50" s="943"/>
      <c r="O50" s="943"/>
      <c r="P50" s="943"/>
      <c r="Q50" s="943"/>
      <c r="R50" s="943"/>
      <c r="S50" s="943"/>
      <c r="T50" s="943"/>
      <c r="U50" s="944"/>
    </row>
    <row r="51" spans="1:21" ht="24.75" customHeight="1" x14ac:dyDescent="0.3">
      <c r="A51" s="1257" t="s">
        <v>14</v>
      </c>
      <c r="B51" s="916" t="s">
        <v>37</v>
      </c>
      <c r="C51" s="945" t="s">
        <v>14</v>
      </c>
      <c r="D51" s="1288" t="s">
        <v>114</v>
      </c>
      <c r="E51" s="1291" t="s">
        <v>63</v>
      </c>
      <c r="F51" s="1263" t="s">
        <v>19</v>
      </c>
      <c r="G51" s="1266" t="s">
        <v>61</v>
      </c>
      <c r="H51" s="1244" t="s">
        <v>148</v>
      </c>
      <c r="I51" s="78" t="s">
        <v>35</v>
      </c>
      <c r="J51" s="339"/>
      <c r="K51" s="340">
        <v>144810</v>
      </c>
      <c r="L51" s="341">
        <v>125000</v>
      </c>
      <c r="M51" s="342"/>
      <c r="N51" s="342"/>
      <c r="O51" s="343">
        <v>125000</v>
      </c>
      <c r="P51" s="344">
        <v>125000</v>
      </c>
      <c r="Q51" s="345">
        <v>125000</v>
      </c>
      <c r="R51" s="1296" t="s">
        <v>64</v>
      </c>
      <c r="S51" s="79">
        <v>30</v>
      </c>
      <c r="T51" s="80">
        <v>60</v>
      </c>
      <c r="U51" s="81">
        <v>100</v>
      </c>
    </row>
    <row r="52" spans="1:21" ht="24.75" customHeight="1" x14ac:dyDescent="0.3">
      <c r="A52" s="1258"/>
      <c r="B52" s="917"/>
      <c r="C52" s="946"/>
      <c r="D52" s="1289"/>
      <c r="E52" s="1292"/>
      <c r="F52" s="1294"/>
      <c r="G52" s="1295"/>
      <c r="H52" s="1245"/>
      <c r="I52" s="82" t="s">
        <v>65</v>
      </c>
      <c r="J52" s="346"/>
      <c r="K52" s="347"/>
      <c r="L52" s="348">
        <v>11800</v>
      </c>
      <c r="M52" s="349"/>
      <c r="N52" s="349"/>
      <c r="O52" s="350">
        <v>11800</v>
      </c>
      <c r="P52" s="351"/>
      <c r="Q52" s="352"/>
      <c r="R52" s="1297"/>
      <c r="S52" s="83"/>
      <c r="T52" s="84"/>
      <c r="U52" s="85"/>
    </row>
    <row r="53" spans="1:21" ht="15" thickBot="1" x14ac:dyDescent="0.35">
      <c r="A53" s="1259"/>
      <c r="B53" s="918"/>
      <c r="C53" s="947"/>
      <c r="D53" s="1290"/>
      <c r="E53" s="1293"/>
      <c r="F53" s="1265"/>
      <c r="G53" s="1268"/>
      <c r="H53" s="1246"/>
      <c r="I53" s="159" t="s">
        <v>32</v>
      </c>
      <c r="J53" s="353">
        <f>SUM(J51:J52)</f>
        <v>0</v>
      </c>
      <c r="K53" s="354">
        <f>SUM(K51:K52)</f>
        <v>144810</v>
      </c>
      <c r="L53" s="355">
        <f>M53+O53</f>
        <v>136800</v>
      </c>
      <c r="M53" s="356"/>
      <c r="N53" s="356"/>
      <c r="O53" s="354">
        <f>SUM(O51:O52)</f>
        <v>136800</v>
      </c>
      <c r="P53" s="357">
        <f>SUM(P51:P52)</f>
        <v>125000</v>
      </c>
      <c r="Q53" s="358">
        <f>SUM(Q51:Q52)</f>
        <v>125000</v>
      </c>
      <c r="R53" s="1298"/>
      <c r="S53" s="86"/>
      <c r="T53" s="87"/>
      <c r="U53" s="88"/>
    </row>
    <row r="54" spans="1:21" ht="29.25" customHeight="1" x14ac:dyDescent="0.3">
      <c r="A54" s="1257" t="s">
        <v>14</v>
      </c>
      <c r="B54" s="916" t="s">
        <v>37</v>
      </c>
      <c r="C54" s="999" t="s">
        <v>33</v>
      </c>
      <c r="D54" s="1281" t="s">
        <v>149</v>
      </c>
      <c r="E54" s="1260" t="s">
        <v>63</v>
      </c>
      <c r="F54" s="1263" t="s">
        <v>19</v>
      </c>
      <c r="G54" s="1266" t="s">
        <v>61</v>
      </c>
      <c r="H54" s="1244" t="s">
        <v>148</v>
      </c>
      <c r="I54" s="89" t="s">
        <v>35</v>
      </c>
      <c r="J54" s="218"/>
      <c r="K54" s="219">
        <v>144810</v>
      </c>
      <c r="L54" s="282"/>
      <c r="M54" s="299"/>
      <c r="N54" s="359"/>
      <c r="O54" s="360"/>
      <c r="P54" s="361">
        <v>500000</v>
      </c>
      <c r="Q54" s="302">
        <v>1000000</v>
      </c>
      <c r="R54" s="90" t="s">
        <v>66</v>
      </c>
      <c r="S54" s="41"/>
      <c r="T54" s="41">
        <v>15</v>
      </c>
      <c r="U54" s="42">
        <v>30</v>
      </c>
    </row>
    <row r="55" spans="1:21" ht="20.25" customHeight="1" x14ac:dyDescent="0.3">
      <c r="A55" s="1258"/>
      <c r="B55" s="917"/>
      <c r="C55" s="1000"/>
      <c r="D55" s="1282"/>
      <c r="E55" s="1261"/>
      <c r="F55" s="1264"/>
      <c r="G55" s="1267"/>
      <c r="H55" s="1245"/>
      <c r="I55" s="112"/>
      <c r="J55" s="233"/>
      <c r="K55" s="234"/>
      <c r="L55" s="271"/>
      <c r="M55" s="362"/>
      <c r="N55" s="363"/>
      <c r="O55" s="364"/>
      <c r="P55" s="365"/>
      <c r="Q55" s="366"/>
      <c r="R55" s="940" t="s">
        <v>67</v>
      </c>
      <c r="S55" s="45"/>
      <c r="T55" s="45">
        <v>2</v>
      </c>
      <c r="U55" s="46"/>
    </row>
    <row r="56" spans="1:21" ht="15" thickBot="1" x14ac:dyDescent="0.35">
      <c r="A56" s="1259"/>
      <c r="B56" s="918"/>
      <c r="C56" s="1001"/>
      <c r="D56" s="1283"/>
      <c r="E56" s="1262"/>
      <c r="F56" s="1265"/>
      <c r="G56" s="1268"/>
      <c r="H56" s="1246"/>
      <c r="I56" s="160" t="s">
        <v>32</v>
      </c>
      <c r="J56" s="208">
        <f>SUM(J54:J55)</f>
        <v>0</v>
      </c>
      <c r="K56" s="209">
        <f>SUM(K54:K55)</f>
        <v>144810</v>
      </c>
      <c r="L56" s="210"/>
      <c r="M56" s="211"/>
      <c r="N56" s="227"/>
      <c r="O56" s="367"/>
      <c r="P56" s="208">
        <f>SUM(P54:P55)</f>
        <v>500000</v>
      </c>
      <c r="Q56" s="208">
        <f>SUM(Q54:Q55)</f>
        <v>1000000</v>
      </c>
      <c r="R56" s="921"/>
      <c r="S56" s="36"/>
      <c r="T56" s="36"/>
      <c r="U56" s="37"/>
    </row>
    <row r="57" spans="1:21" ht="27.75" customHeight="1" x14ac:dyDescent="0.3">
      <c r="A57" s="1257" t="s">
        <v>14</v>
      </c>
      <c r="B57" s="916" t="s">
        <v>37</v>
      </c>
      <c r="C57" s="999" t="s">
        <v>37</v>
      </c>
      <c r="D57" s="1281" t="s">
        <v>68</v>
      </c>
      <c r="E57" s="1260" t="s">
        <v>63</v>
      </c>
      <c r="F57" s="1263" t="s">
        <v>19</v>
      </c>
      <c r="G57" s="1266" t="s">
        <v>61</v>
      </c>
      <c r="H57" s="1244" t="s">
        <v>148</v>
      </c>
      <c r="I57" s="91" t="s">
        <v>65</v>
      </c>
      <c r="J57" s="218">
        <v>1368860</v>
      </c>
      <c r="K57" s="219">
        <v>1368860</v>
      </c>
      <c r="L57" s="282">
        <v>3107700</v>
      </c>
      <c r="M57" s="299"/>
      <c r="N57" s="359"/>
      <c r="O57" s="360">
        <f>L57</f>
        <v>3107700</v>
      </c>
      <c r="P57" s="221">
        <v>2345400</v>
      </c>
      <c r="Q57" s="302"/>
      <c r="R57" s="919" t="s">
        <v>69</v>
      </c>
      <c r="S57" s="92">
        <v>60</v>
      </c>
      <c r="T57" s="92">
        <v>100</v>
      </c>
      <c r="U57" s="42"/>
    </row>
    <row r="58" spans="1:21" ht="15" thickBot="1" x14ac:dyDescent="0.35">
      <c r="A58" s="1259"/>
      <c r="B58" s="918"/>
      <c r="C58" s="1001"/>
      <c r="D58" s="1283"/>
      <c r="E58" s="1262"/>
      <c r="F58" s="1265"/>
      <c r="G58" s="1268"/>
      <c r="H58" s="1246"/>
      <c r="I58" s="160" t="s">
        <v>32</v>
      </c>
      <c r="J58" s="208">
        <f>SUM(J57)</f>
        <v>1368860</v>
      </c>
      <c r="K58" s="209">
        <f>SUM(K57)</f>
        <v>1368860</v>
      </c>
      <c r="L58" s="210">
        <f>SUM(L57:L57)</f>
        <v>3107700</v>
      </c>
      <c r="M58" s="211"/>
      <c r="N58" s="227"/>
      <c r="O58" s="367">
        <f>SUM(O57:O57)</f>
        <v>3107700</v>
      </c>
      <c r="P58" s="208">
        <f>SUM(P57:P57)</f>
        <v>2345400</v>
      </c>
      <c r="Q58" s="208"/>
      <c r="R58" s="921"/>
      <c r="S58" s="93"/>
      <c r="T58" s="93"/>
      <c r="U58" s="37"/>
    </row>
    <row r="59" spans="1:21" ht="30" customHeight="1" x14ac:dyDescent="0.3">
      <c r="A59" s="1257" t="s">
        <v>14</v>
      </c>
      <c r="B59" s="916" t="s">
        <v>37</v>
      </c>
      <c r="C59" s="999" t="s">
        <v>41</v>
      </c>
      <c r="D59" s="1281" t="s">
        <v>70</v>
      </c>
      <c r="E59" s="1260" t="s">
        <v>63</v>
      </c>
      <c r="F59" s="1263" t="s">
        <v>19</v>
      </c>
      <c r="G59" s="1266" t="s">
        <v>61</v>
      </c>
      <c r="H59" s="1244" t="s">
        <v>148</v>
      </c>
      <c r="I59" s="89" t="s">
        <v>21</v>
      </c>
      <c r="J59" s="218"/>
      <c r="K59" s="219"/>
      <c r="L59" s="282">
        <v>3500</v>
      </c>
      <c r="M59" s="283"/>
      <c r="N59" s="359"/>
      <c r="O59" s="360">
        <v>3500</v>
      </c>
      <c r="P59" s="221"/>
      <c r="Q59" s="183">
        <v>50000</v>
      </c>
      <c r="R59" s="166" t="s">
        <v>71</v>
      </c>
      <c r="S59" s="94">
        <v>1</v>
      </c>
      <c r="T59" s="94"/>
      <c r="U59" s="95"/>
    </row>
    <row r="60" spans="1:21" ht="30.75" customHeight="1" x14ac:dyDescent="0.3">
      <c r="A60" s="1258"/>
      <c r="B60" s="917"/>
      <c r="C60" s="1000"/>
      <c r="D60" s="1282"/>
      <c r="E60" s="1261"/>
      <c r="F60" s="1264"/>
      <c r="G60" s="1267"/>
      <c r="H60" s="1245"/>
      <c r="I60" s="96" t="s">
        <v>65</v>
      </c>
      <c r="J60" s="206"/>
      <c r="K60" s="207"/>
      <c r="L60" s="201"/>
      <c r="M60" s="202"/>
      <c r="N60" s="368"/>
      <c r="O60" s="203"/>
      <c r="P60" s="369">
        <v>104500</v>
      </c>
      <c r="Q60" s="191">
        <v>1113000</v>
      </c>
      <c r="R60" s="167" t="s">
        <v>72</v>
      </c>
      <c r="S60" s="97"/>
      <c r="T60" s="97">
        <v>1</v>
      </c>
      <c r="U60" s="98"/>
    </row>
    <row r="61" spans="1:21" ht="14.25" customHeight="1" x14ac:dyDescent="0.3">
      <c r="A61" s="1258"/>
      <c r="B61" s="917"/>
      <c r="C61" s="1000"/>
      <c r="D61" s="1282"/>
      <c r="E61" s="1261"/>
      <c r="F61" s="1264"/>
      <c r="G61" s="1267"/>
      <c r="H61" s="1245"/>
      <c r="I61" s="370" t="s">
        <v>140</v>
      </c>
      <c r="J61" s="206">
        <v>98471</v>
      </c>
      <c r="K61" s="207">
        <v>98471</v>
      </c>
      <c r="L61" s="201"/>
      <c r="M61" s="202"/>
      <c r="N61" s="368"/>
      <c r="O61" s="203"/>
      <c r="P61" s="193"/>
      <c r="Q61" s="204"/>
      <c r="R61" s="940" t="s">
        <v>73</v>
      </c>
      <c r="S61" s="99"/>
      <c r="T61" s="99"/>
      <c r="U61" s="100">
        <v>50</v>
      </c>
    </row>
    <row r="62" spans="1:21" ht="15" thickBot="1" x14ac:dyDescent="0.35">
      <c r="A62" s="1259"/>
      <c r="B62" s="918"/>
      <c r="C62" s="1001"/>
      <c r="D62" s="1283"/>
      <c r="E62" s="1262"/>
      <c r="F62" s="1265"/>
      <c r="G62" s="1268"/>
      <c r="H62" s="1246"/>
      <c r="I62" s="160" t="s">
        <v>32</v>
      </c>
      <c r="J62" s="208">
        <f>SUM(J59:J61)</f>
        <v>98471</v>
      </c>
      <c r="K62" s="209">
        <f>SUM(K59:K61)</f>
        <v>98471</v>
      </c>
      <c r="L62" s="210">
        <f>M62+O62</f>
        <v>3500</v>
      </c>
      <c r="M62" s="227"/>
      <c r="N62" s="227"/>
      <c r="O62" s="367">
        <f>O59</f>
        <v>3500</v>
      </c>
      <c r="P62" s="208">
        <f>SUM(P59:P60)</f>
        <v>104500</v>
      </c>
      <c r="Q62" s="214">
        <f>SUM(Q59:Q60)</f>
        <v>1163000</v>
      </c>
      <c r="R62" s="921"/>
      <c r="S62" s="163"/>
      <c r="T62" s="163"/>
      <c r="U62" s="106"/>
    </row>
    <row r="63" spans="1:21" ht="31.5" customHeight="1" x14ac:dyDescent="0.3">
      <c r="A63" s="1257" t="s">
        <v>14</v>
      </c>
      <c r="B63" s="916" t="s">
        <v>37</v>
      </c>
      <c r="C63" s="999" t="s">
        <v>74</v>
      </c>
      <c r="D63" s="951" t="s">
        <v>75</v>
      </c>
      <c r="E63" s="1260" t="s">
        <v>63</v>
      </c>
      <c r="F63" s="1263" t="s">
        <v>19</v>
      </c>
      <c r="G63" s="1266" t="s">
        <v>61</v>
      </c>
      <c r="H63" s="1244" t="s">
        <v>148</v>
      </c>
      <c r="I63" s="101" t="s">
        <v>35</v>
      </c>
      <c r="J63" s="281"/>
      <c r="K63" s="181"/>
      <c r="L63" s="220">
        <v>123000</v>
      </c>
      <c r="M63" s="371"/>
      <c r="N63" s="372"/>
      <c r="O63" s="182">
        <f>L63</f>
        <v>123000</v>
      </c>
      <c r="P63" s="221">
        <v>59500</v>
      </c>
      <c r="Q63" s="183"/>
      <c r="R63" s="102" t="s">
        <v>76</v>
      </c>
      <c r="S63" s="25">
        <v>1</v>
      </c>
      <c r="T63" s="25"/>
      <c r="U63" s="95"/>
    </row>
    <row r="64" spans="1:21" ht="31.5" customHeight="1" x14ac:dyDescent="0.3">
      <c r="A64" s="1258"/>
      <c r="B64" s="917"/>
      <c r="C64" s="1000"/>
      <c r="D64" s="952"/>
      <c r="E64" s="1261"/>
      <c r="F64" s="1264"/>
      <c r="G64" s="1267"/>
      <c r="H64" s="1245"/>
      <c r="I64" s="103" t="s">
        <v>65</v>
      </c>
      <c r="J64" s="225">
        <v>165489</v>
      </c>
      <c r="K64" s="189">
        <v>165489</v>
      </c>
      <c r="L64" s="316"/>
      <c r="M64" s="334"/>
      <c r="N64" s="373"/>
      <c r="O64" s="190"/>
      <c r="P64" s="374"/>
      <c r="Q64" s="365"/>
      <c r="R64" s="104" t="s">
        <v>77</v>
      </c>
      <c r="S64" s="32"/>
      <c r="T64" s="32">
        <v>100</v>
      </c>
      <c r="U64" s="100"/>
    </row>
    <row r="65" spans="1:21" ht="15" thickBot="1" x14ac:dyDescent="0.35">
      <c r="A65" s="1259"/>
      <c r="B65" s="918"/>
      <c r="C65" s="1001"/>
      <c r="D65" s="953"/>
      <c r="E65" s="1262"/>
      <c r="F65" s="1265"/>
      <c r="G65" s="1268"/>
      <c r="H65" s="1246"/>
      <c r="I65" s="160" t="s">
        <v>32</v>
      </c>
      <c r="J65" s="353">
        <f>SUM(J63:J64)</f>
        <v>165489</v>
      </c>
      <c r="K65" s="354">
        <f>SUM(K63:K64)</f>
        <v>165489</v>
      </c>
      <c r="L65" s="355">
        <f>L63</f>
        <v>123000</v>
      </c>
      <c r="M65" s="375"/>
      <c r="N65" s="376"/>
      <c r="O65" s="356">
        <f>O63</f>
        <v>123000</v>
      </c>
      <c r="P65" s="377">
        <f>P63</f>
        <v>59500</v>
      </c>
      <c r="Q65" s="378"/>
      <c r="R65" s="105"/>
      <c r="S65" s="28"/>
      <c r="T65" s="28"/>
      <c r="U65" s="106"/>
    </row>
    <row r="66" spans="1:21" ht="27.75" customHeight="1" x14ac:dyDescent="0.3">
      <c r="A66" s="1257" t="s">
        <v>14</v>
      </c>
      <c r="B66" s="916" t="s">
        <v>37</v>
      </c>
      <c r="C66" s="999" t="s">
        <v>78</v>
      </c>
      <c r="D66" s="1281" t="s">
        <v>115</v>
      </c>
      <c r="E66" s="1260" t="s">
        <v>63</v>
      </c>
      <c r="F66" s="1263" t="s">
        <v>19</v>
      </c>
      <c r="G66" s="1266" t="s">
        <v>61</v>
      </c>
      <c r="H66" s="1244" t="s">
        <v>148</v>
      </c>
      <c r="I66" s="89" t="s">
        <v>21</v>
      </c>
      <c r="J66" s="218"/>
      <c r="K66" s="219"/>
      <c r="L66" s="282">
        <v>40000</v>
      </c>
      <c r="M66" s="299"/>
      <c r="N66" s="359"/>
      <c r="O66" s="360">
        <f>L66</f>
        <v>40000</v>
      </c>
      <c r="P66" s="361"/>
      <c r="Q66" s="302"/>
      <c r="R66" s="919" t="s">
        <v>79</v>
      </c>
      <c r="S66" s="41">
        <v>1</v>
      </c>
      <c r="T66" s="41"/>
      <c r="U66" s="42"/>
    </row>
    <row r="67" spans="1:21" ht="27.75" customHeight="1" x14ac:dyDescent="0.3">
      <c r="A67" s="1258"/>
      <c r="B67" s="917"/>
      <c r="C67" s="1000"/>
      <c r="D67" s="1282"/>
      <c r="E67" s="1261"/>
      <c r="F67" s="1264"/>
      <c r="G67" s="1267"/>
      <c r="H67" s="1245"/>
      <c r="I67" s="115" t="s">
        <v>65</v>
      </c>
      <c r="J67" s="223">
        <v>75301</v>
      </c>
      <c r="K67" s="224">
        <v>75301</v>
      </c>
      <c r="L67" s="195"/>
      <c r="M67" s="323"/>
      <c r="N67" s="379"/>
      <c r="O67" s="198"/>
      <c r="P67" s="199"/>
      <c r="Q67" s="380"/>
      <c r="R67" s="920"/>
      <c r="S67" s="20"/>
      <c r="T67" s="20"/>
      <c r="U67" s="21"/>
    </row>
    <row r="68" spans="1:21" ht="15" thickBot="1" x14ac:dyDescent="0.35">
      <c r="A68" s="1259"/>
      <c r="B68" s="918"/>
      <c r="C68" s="1001"/>
      <c r="D68" s="1283"/>
      <c r="E68" s="1262"/>
      <c r="F68" s="1265"/>
      <c r="G68" s="1268"/>
      <c r="H68" s="1246"/>
      <c r="I68" s="160" t="s">
        <v>32</v>
      </c>
      <c r="J68" s="208">
        <f>SUM(J66:J67)</f>
        <v>75301</v>
      </c>
      <c r="K68" s="209">
        <f>SUM(K66:K67)</f>
        <v>75301</v>
      </c>
      <c r="L68" s="210">
        <f>SUM(L66:L67)</f>
        <v>40000</v>
      </c>
      <c r="M68" s="211"/>
      <c r="N68" s="227"/>
      <c r="O68" s="367">
        <f>SUM(O66:O67)</f>
        <v>40000</v>
      </c>
      <c r="P68" s="208"/>
      <c r="Q68" s="208"/>
      <c r="R68" s="107"/>
      <c r="S68" s="36"/>
      <c r="T68" s="108"/>
      <c r="U68" s="109"/>
    </row>
    <row r="69" spans="1:21" x14ac:dyDescent="0.3">
      <c r="A69" s="1257" t="s">
        <v>14</v>
      </c>
      <c r="B69" s="916" t="s">
        <v>37</v>
      </c>
      <c r="C69" s="999" t="s">
        <v>19</v>
      </c>
      <c r="D69" s="1281" t="s">
        <v>80</v>
      </c>
      <c r="E69" s="1260" t="s">
        <v>63</v>
      </c>
      <c r="F69" s="1263" t="s">
        <v>19</v>
      </c>
      <c r="G69" s="1266" t="s">
        <v>61</v>
      </c>
      <c r="H69" s="1244" t="s">
        <v>148</v>
      </c>
      <c r="I69" s="91" t="s">
        <v>65</v>
      </c>
      <c r="J69" s="218"/>
      <c r="K69" s="219"/>
      <c r="L69" s="437">
        <f>434000-130000</f>
        <v>304000</v>
      </c>
      <c r="M69" s="283"/>
      <c r="N69" s="359"/>
      <c r="O69" s="439">
        <f>434000-130000</f>
        <v>304000</v>
      </c>
      <c r="P69" s="221"/>
      <c r="Q69" s="302"/>
      <c r="R69" s="1284" t="s">
        <v>81</v>
      </c>
      <c r="S69" s="41">
        <v>1</v>
      </c>
      <c r="T69" s="41"/>
      <c r="U69" s="42"/>
    </row>
    <row r="70" spans="1:21" x14ac:dyDescent="0.3">
      <c r="A70" s="1258"/>
      <c r="B70" s="917"/>
      <c r="C70" s="1000"/>
      <c r="D70" s="1282"/>
      <c r="E70" s="1261"/>
      <c r="F70" s="1264"/>
      <c r="G70" s="1267"/>
      <c r="H70" s="1245"/>
      <c r="I70" s="110" t="s">
        <v>21</v>
      </c>
      <c r="J70" s="223"/>
      <c r="K70" s="224"/>
      <c r="L70" s="438">
        <v>130000</v>
      </c>
      <c r="M70" s="196"/>
      <c r="N70" s="379"/>
      <c r="O70" s="440">
        <v>130000</v>
      </c>
      <c r="P70" s="369"/>
      <c r="Q70" s="380"/>
      <c r="R70" s="1285"/>
      <c r="S70" s="20"/>
      <c r="T70" s="20"/>
      <c r="U70" s="21"/>
    </row>
    <row r="71" spans="1:21" ht="15" thickBot="1" x14ac:dyDescent="0.35">
      <c r="A71" s="1259"/>
      <c r="B71" s="918"/>
      <c r="C71" s="1001"/>
      <c r="D71" s="1283"/>
      <c r="E71" s="1262"/>
      <c r="F71" s="1265"/>
      <c r="G71" s="1268"/>
      <c r="H71" s="1246"/>
      <c r="I71" s="160" t="s">
        <v>32</v>
      </c>
      <c r="J71" s="208"/>
      <c r="K71" s="209"/>
      <c r="L71" s="208">
        <f>SUM(L69:L70)</f>
        <v>434000</v>
      </c>
      <c r="M71" s="227"/>
      <c r="N71" s="227"/>
      <c r="O71" s="213">
        <f>SUM(O69:O70)</f>
        <v>434000</v>
      </c>
      <c r="P71" s="208"/>
      <c r="Q71" s="208"/>
      <c r="R71" s="1286"/>
      <c r="S71" s="36"/>
      <c r="T71" s="36"/>
      <c r="U71" s="37"/>
    </row>
    <row r="72" spans="1:21" ht="20.25" customHeight="1" x14ac:dyDescent="0.3">
      <c r="A72" s="1257" t="s">
        <v>14</v>
      </c>
      <c r="B72" s="916" t="s">
        <v>37</v>
      </c>
      <c r="C72" s="999" t="s">
        <v>82</v>
      </c>
      <c r="D72" s="1281" t="s">
        <v>83</v>
      </c>
      <c r="E72" s="1260" t="s">
        <v>63</v>
      </c>
      <c r="F72" s="1263" t="s">
        <v>19</v>
      </c>
      <c r="G72" s="1266" t="s">
        <v>58</v>
      </c>
      <c r="H72" s="1244" t="s">
        <v>150</v>
      </c>
      <c r="I72" s="111" t="s">
        <v>21</v>
      </c>
      <c r="J72" s="218"/>
      <c r="K72" s="219"/>
      <c r="L72" s="297">
        <v>78200</v>
      </c>
      <c r="M72" s="298"/>
      <c r="N72" s="381"/>
      <c r="O72" s="382">
        <f>L72</f>
        <v>78200</v>
      </c>
      <c r="P72" s="218"/>
      <c r="Q72" s="302"/>
      <c r="R72" s="1284" t="s">
        <v>84</v>
      </c>
      <c r="S72" s="41">
        <v>1</v>
      </c>
      <c r="T72" s="41"/>
      <c r="U72" s="42"/>
    </row>
    <row r="73" spans="1:21" ht="20.25" customHeight="1" x14ac:dyDescent="0.3">
      <c r="A73" s="1258"/>
      <c r="B73" s="917"/>
      <c r="C73" s="1000"/>
      <c r="D73" s="1282"/>
      <c r="E73" s="1261"/>
      <c r="F73" s="1264"/>
      <c r="G73" s="1267"/>
      <c r="H73" s="1245"/>
      <c r="I73" s="383"/>
      <c r="J73" s="233"/>
      <c r="K73" s="234"/>
      <c r="L73" s="271"/>
      <c r="M73" s="362"/>
      <c r="N73" s="363"/>
      <c r="O73" s="364"/>
      <c r="P73" s="365"/>
      <c r="Q73" s="366"/>
      <c r="R73" s="1285"/>
      <c r="S73" s="20"/>
      <c r="T73" s="20"/>
      <c r="U73" s="21"/>
    </row>
    <row r="74" spans="1:21" ht="15" thickBot="1" x14ac:dyDescent="0.35">
      <c r="A74" s="1259"/>
      <c r="B74" s="918"/>
      <c r="C74" s="1001"/>
      <c r="D74" s="1283"/>
      <c r="E74" s="1262"/>
      <c r="F74" s="1265"/>
      <c r="G74" s="1268"/>
      <c r="H74" s="1246"/>
      <c r="I74" s="384" t="s">
        <v>32</v>
      </c>
      <c r="J74" s="208"/>
      <c r="K74" s="209"/>
      <c r="L74" s="210">
        <f>SUM(L72:L73)</f>
        <v>78200</v>
      </c>
      <c r="M74" s="211"/>
      <c r="N74" s="227"/>
      <c r="O74" s="367">
        <f>SUM(O72:O73)</f>
        <v>78200</v>
      </c>
      <c r="P74" s="208"/>
      <c r="Q74" s="208"/>
      <c r="R74" s="1286"/>
      <c r="S74" s="36"/>
      <c r="T74" s="36"/>
      <c r="U74" s="37"/>
    </row>
    <row r="75" spans="1:21" ht="28.5" customHeight="1" x14ac:dyDescent="0.3">
      <c r="A75" s="1257" t="s">
        <v>14</v>
      </c>
      <c r="B75" s="916" t="s">
        <v>37</v>
      </c>
      <c r="C75" s="999" t="s">
        <v>85</v>
      </c>
      <c r="D75" s="1281" t="s">
        <v>86</v>
      </c>
      <c r="E75" s="1260" t="s">
        <v>63</v>
      </c>
      <c r="F75" s="1263" t="s">
        <v>19</v>
      </c>
      <c r="G75" s="1266" t="s">
        <v>61</v>
      </c>
      <c r="H75" s="1244" t="s">
        <v>151</v>
      </c>
      <c r="I75" s="112" t="s">
        <v>21</v>
      </c>
      <c r="J75" s="218"/>
      <c r="K75" s="219"/>
      <c r="L75" s="282"/>
      <c r="M75" s="299"/>
      <c r="N75" s="359"/>
      <c r="O75" s="360"/>
      <c r="P75" s="361">
        <v>100000</v>
      </c>
      <c r="Q75" s="281">
        <v>100000</v>
      </c>
      <c r="R75" s="166" t="s">
        <v>79</v>
      </c>
      <c r="S75" s="113">
        <v>1</v>
      </c>
      <c r="T75" s="113"/>
      <c r="U75" s="114"/>
    </row>
    <row r="76" spans="1:21" ht="28.5" customHeight="1" x14ac:dyDescent="0.3">
      <c r="A76" s="1258"/>
      <c r="B76" s="917"/>
      <c r="C76" s="1000"/>
      <c r="D76" s="1282"/>
      <c r="E76" s="1261"/>
      <c r="F76" s="1264"/>
      <c r="G76" s="1267"/>
      <c r="H76" s="1245"/>
      <c r="I76" s="112" t="s">
        <v>65</v>
      </c>
      <c r="J76" s="223"/>
      <c r="K76" s="224"/>
      <c r="L76" s="195">
        <v>20000</v>
      </c>
      <c r="M76" s="323"/>
      <c r="N76" s="379"/>
      <c r="O76" s="198">
        <f>L76</f>
        <v>20000</v>
      </c>
      <c r="P76" s="199"/>
      <c r="Q76" s="366"/>
      <c r="R76" s="157" t="s">
        <v>76</v>
      </c>
      <c r="S76" s="45"/>
      <c r="T76" s="45"/>
      <c r="U76" s="46">
        <v>1</v>
      </c>
    </row>
    <row r="77" spans="1:21" ht="15" thickBot="1" x14ac:dyDescent="0.35">
      <c r="A77" s="1259"/>
      <c r="B77" s="918"/>
      <c r="C77" s="1001"/>
      <c r="D77" s="1283"/>
      <c r="E77" s="1262"/>
      <c r="F77" s="1265"/>
      <c r="G77" s="1268"/>
      <c r="H77" s="1246"/>
      <c r="I77" s="160" t="s">
        <v>32</v>
      </c>
      <c r="J77" s="208"/>
      <c r="K77" s="209"/>
      <c r="L77" s="210">
        <f>SUM(L75:L76)</f>
        <v>20000</v>
      </c>
      <c r="M77" s="211"/>
      <c r="N77" s="227"/>
      <c r="O77" s="367">
        <f>SUM(O75:O76)</f>
        <v>20000</v>
      </c>
      <c r="P77" s="208">
        <f>SUM(P75:P76)</f>
        <v>100000</v>
      </c>
      <c r="Q77" s="208">
        <f>SUM(Q75:Q76)</f>
        <v>100000</v>
      </c>
      <c r="R77" s="107"/>
      <c r="S77" s="36"/>
      <c r="T77" s="108"/>
      <c r="U77" s="109"/>
    </row>
    <row r="78" spans="1:21" ht="20.25" customHeight="1" x14ac:dyDescent="0.3">
      <c r="A78" s="1257" t="s">
        <v>14</v>
      </c>
      <c r="B78" s="916" t="s">
        <v>37</v>
      </c>
      <c r="C78" s="999" t="s">
        <v>87</v>
      </c>
      <c r="D78" s="951" t="s">
        <v>116</v>
      </c>
      <c r="E78" s="1278" t="s">
        <v>63</v>
      </c>
      <c r="F78" s="1263" t="s">
        <v>19</v>
      </c>
      <c r="G78" s="1266" t="s">
        <v>61</v>
      </c>
      <c r="H78" s="1244" t="s">
        <v>152</v>
      </c>
      <c r="I78" s="111" t="s">
        <v>21</v>
      </c>
      <c r="J78" s="218"/>
      <c r="K78" s="219"/>
      <c r="L78" s="297">
        <v>24000</v>
      </c>
      <c r="M78" s="298"/>
      <c r="N78" s="381"/>
      <c r="O78" s="382">
        <v>24000</v>
      </c>
      <c r="P78" s="218"/>
      <c r="Q78" s="385"/>
      <c r="R78" s="1275" t="s">
        <v>153</v>
      </c>
      <c r="S78" s="41">
        <v>100</v>
      </c>
      <c r="T78" s="41"/>
      <c r="U78" s="42"/>
    </row>
    <row r="79" spans="1:21" ht="20.25" customHeight="1" x14ac:dyDescent="0.3">
      <c r="A79" s="1258"/>
      <c r="B79" s="917"/>
      <c r="C79" s="1000"/>
      <c r="D79" s="952"/>
      <c r="E79" s="1279"/>
      <c r="F79" s="1264"/>
      <c r="G79" s="1267"/>
      <c r="H79" s="1245"/>
      <c r="I79" s="115" t="s">
        <v>65</v>
      </c>
      <c r="J79" s="223">
        <v>23981</v>
      </c>
      <c r="K79" s="224">
        <v>23981</v>
      </c>
      <c r="L79" s="195"/>
      <c r="M79" s="323"/>
      <c r="N79" s="379"/>
      <c r="O79" s="198"/>
      <c r="P79" s="199"/>
      <c r="Q79" s="380"/>
      <c r="R79" s="1276"/>
      <c r="S79" s="20"/>
      <c r="T79" s="20"/>
      <c r="U79" s="21"/>
    </row>
    <row r="80" spans="1:21" ht="15" thickBot="1" x14ac:dyDescent="0.35">
      <c r="A80" s="1259"/>
      <c r="B80" s="918"/>
      <c r="C80" s="1001"/>
      <c r="D80" s="953"/>
      <c r="E80" s="1280"/>
      <c r="F80" s="1265"/>
      <c r="G80" s="1268"/>
      <c r="H80" s="1246"/>
      <c r="I80" s="160" t="s">
        <v>32</v>
      </c>
      <c r="J80" s="208">
        <f>SUM(J78:J79)</f>
        <v>23981</v>
      </c>
      <c r="K80" s="209">
        <f>SUM(K78:K79)</f>
        <v>23981</v>
      </c>
      <c r="L80" s="210">
        <f>SUM(L78:L79)</f>
        <v>24000</v>
      </c>
      <c r="M80" s="211"/>
      <c r="N80" s="227"/>
      <c r="O80" s="367">
        <f>SUM(O78:O79)</f>
        <v>24000</v>
      </c>
      <c r="P80" s="208"/>
      <c r="Q80" s="208"/>
      <c r="R80" s="1277"/>
      <c r="S80" s="36"/>
      <c r="T80" s="36"/>
      <c r="U80" s="37"/>
    </row>
    <row r="81" spans="1:21" x14ac:dyDescent="0.3">
      <c r="A81" s="1257" t="s">
        <v>14</v>
      </c>
      <c r="B81" s="916" t="s">
        <v>37</v>
      </c>
      <c r="C81" s="999" t="s">
        <v>88</v>
      </c>
      <c r="D81" s="1002" t="s">
        <v>89</v>
      </c>
      <c r="E81" s="1260"/>
      <c r="F81" s="1263" t="s">
        <v>19</v>
      </c>
      <c r="G81" s="1266" t="s">
        <v>61</v>
      </c>
      <c r="H81" s="1244" t="s">
        <v>152</v>
      </c>
      <c r="I81" s="101" t="s">
        <v>154</v>
      </c>
      <c r="J81" s="386">
        <v>86075</v>
      </c>
      <c r="K81" s="181">
        <v>86075</v>
      </c>
      <c r="L81" s="220"/>
      <c r="M81" s="180"/>
      <c r="N81" s="180"/>
      <c r="O81" s="182"/>
      <c r="P81" s="281"/>
      <c r="Q81" s="281"/>
      <c r="R81" s="919" t="s">
        <v>90</v>
      </c>
      <c r="S81" s="1247">
        <v>100</v>
      </c>
      <c r="T81" s="116"/>
      <c r="U81" s="117"/>
    </row>
    <row r="82" spans="1:21" x14ac:dyDescent="0.3">
      <c r="A82" s="1258"/>
      <c r="B82" s="917"/>
      <c r="C82" s="1000"/>
      <c r="D82" s="1003"/>
      <c r="E82" s="1261"/>
      <c r="F82" s="1264"/>
      <c r="G82" s="1267"/>
      <c r="H82" s="1245"/>
      <c r="I82" s="103" t="s">
        <v>21</v>
      </c>
      <c r="J82" s="336"/>
      <c r="K82" s="189"/>
      <c r="L82" s="316">
        <v>25000</v>
      </c>
      <c r="M82" s="334"/>
      <c r="N82" s="336"/>
      <c r="O82" s="190">
        <v>25000</v>
      </c>
      <c r="P82" s="225"/>
      <c r="Q82" s="225"/>
      <c r="R82" s="920"/>
      <c r="S82" s="1248"/>
      <c r="T82" s="135"/>
      <c r="U82" s="136"/>
    </row>
    <row r="83" spans="1:21" ht="15" thickBot="1" x14ac:dyDescent="0.35">
      <c r="A83" s="1259"/>
      <c r="B83" s="918"/>
      <c r="C83" s="1001"/>
      <c r="D83" s="1004"/>
      <c r="E83" s="1262"/>
      <c r="F83" s="1265"/>
      <c r="G83" s="1268"/>
      <c r="H83" s="1246"/>
      <c r="I83" s="160" t="s">
        <v>32</v>
      </c>
      <c r="J83" s="353">
        <f>SUM(J81)</f>
        <v>86075</v>
      </c>
      <c r="K83" s="354">
        <f>SUM(K81)</f>
        <v>86075</v>
      </c>
      <c r="L83" s="355">
        <f>SUM(L81:L82)</f>
        <v>25000</v>
      </c>
      <c r="M83" s="375"/>
      <c r="N83" s="376"/>
      <c r="O83" s="356">
        <f>SUM(O81:O82)</f>
        <v>25000</v>
      </c>
      <c r="P83" s="355"/>
      <c r="Q83" s="355"/>
      <c r="R83" s="921"/>
      <c r="S83" s="1249"/>
      <c r="T83" s="108"/>
      <c r="U83" s="109"/>
    </row>
    <row r="84" spans="1:21" x14ac:dyDescent="0.3">
      <c r="A84" s="1257" t="s">
        <v>14</v>
      </c>
      <c r="B84" s="916" t="s">
        <v>37</v>
      </c>
      <c r="C84" s="999" t="s">
        <v>88</v>
      </c>
      <c r="D84" s="1002" t="s">
        <v>91</v>
      </c>
      <c r="E84" s="1260"/>
      <c r="F84" s="1263" t="s">
        <v>19</v>
      </c>
      <c r="G84" s="1266" t="s">
        <v>61</v>
      </c>
      <c r="H84" s="1244" t="s">
        <v>152</v>
      </c>
      <c r="I84" s="118" t="s">
        <v>21</v>
      </c>
      <c r="J84" s="218"/>
      <c r="K84" s="219"/>
      <c r="L84" s="220"/>
      <c r="M84" s="180"/>
      <c r="N84" s="180"/>
      <c r="O84" s="182"/>
      <c r="P84" s="281"/>
      <c r="Q84" s="281">
        <v>41500</v>
      </c>
      <c r="R84" s="919" t="s">
        <v>92</v>
      </c>
      <c r="S84" s="1247"/>
      <c r="T84" s="116"/>
      <c r="U84" s="117">
        <v>1</v>
      </c>
    </row>
    <row r="85" spans="1:21" x14ac:dyDescent="0.3">
      <c r="A85" s="1258"/>
      <c r="B85" s="917"/>
      <c r="C85" s="1000"/>
      <c r="D85" s="1003"/>
      <c r="E85" s="1261"/>
      <c r="F85" s="1264"/>
      <c r="G85" s="1267"/>
      <c r="H85" s="1245"/>
      <c r="I85" s="115" t="s">
        <v>65</v>
      </c>
      <c r="J85" s="223">
        <f>20.6/3.4528*1000</f>
        <v>5966.1723818350329</v>
      </c>
      <c r="K85" s="224">
        <f>20.6/3.4528*1000</f>
        <v>5966.1723818350329</v>
      </c>
      <c r="L85" s="316"/>
      <c r="M85" s="334"/>
      <c r="N85" s="336"/>
      <c r="O85" s="190"/>
      <c r="P85" s="225"/>
      <c r="Q85" s="225"/>
      <c r="R85" s="920"/>
      <c r="S85" s="1248"/>
      <c r="T85" s="135"/>
      <c r="U85" s="136"/>
    </row>
    <row r="86" spans="1:21" x14ac:dyDescent="0.3">
      <c r="A86" s="1258"/>
      <c r="B86" s="917"/>
      <c r="C86" s="1000"/>
      <c r="D86" s="1003"/>
      <c r="E86" s="1261"/>
      <c r="F86" s="1264"/>
      <c r="G86" s="1267"/>
      <c r="H86" s="1245"/>
      <c r="I86" s="387" t="s">
        <v>154</v>
      </c>
      <c r="J86" s="252">
        <f>250/3.4528*1000</f>
        <v>72405.004633920296</v>
      </c>
      <c r="K86" s="310">
        <f>250/3.4528*1000</f>
        <v>72405.004633920296</v>
      </c>
      <c r="L86" s="195"/>
      <c r="M86" s="323"/>
      <c r="N86" s="388"/>
      <c r="O86" s="198"/>
      <c r="P86" s="389"/>
      <c r="Q86" s="199"/>
      <c r="R86" s="920"/>
      <c r="S86" s="1248"/>
      <c r="T86" s="135"/>
      <c r="U86" s="136"/>
    </row>
    <row r="87" spans="1:21" ht="15" thickBot="1" x14ac:dyDescent="0.35">
      <c r="A87" s="1259"/>
      <c r="B87" s="918"/>
      <c r="C87" s="1001"/>
      <c r="D87" s="1004"/>
      <c r="E87" s="1262"/>
      <c r="F87" s="1265"/>
      <c r="G87" s="1268"/>
      <c r="H87" s="1246"/>
      <c r="I87" s="160" t="s">
        <v>32</v>
      </c>
      <c r="J87" s="353">
        <f>SUM(J84:J86)</f>
        <v>78371.177015755326</v>
      </c>
      <c r="K87" s="354">
        <f>SUM(K84:K86)</f>
        <v>78371.177015755326</v>
      </c>
      <c r="L87" s="355">
        <f>SUM(L84:L86)</f>
        <v>0</v>
      </c>
      <c r="M87" s="375"/>
      <c r="N87" s="376"/>
      <c r="O87" s="356">
        <f>SUM(O84:O86)</f>
        <v>0</v>
      </c>
      <c r="P87" s="355"/>
      <c r="Q87" s="355">
        <f>SUM(Q84:Q86)</f>
        <v>41500</v>
      </c>
      <c r="R87" s="921"/>
      <c r="S87" s="1249"/>
      <c r="T87" s="108"/>
      <c r="U87" s="109"/>
    </row>
    <row r="88" spans="1:21" ht="15" thickBot="1" x14ac:dyDescent="0.35">
      <c r="A88" s="119" t="s">
        <v>14</v>
      </c>
      <c r="B88" s="52" t="s">
        <v>37</v>
      </c>
      <c r="C88" s="1186" t="s">
        <v>44</v>
      </c>
      <c r="D88" s="1187"/>
      <c r="E88" s="1187"/>
      <c r="F88" s="1187"/>
      <c r="G88" s="1187"/>
      <c r="H88" s="1187"/>
      <c r="I88" s="1250"/>
      <c r="J88" s="390">
        <f t="shared" ref="J88:P88" si="7">J83+J80+J74+J71+J68+J77+J65+J62+J58+J56+J53+J87</f>
        <v>1896548.1770157553</v>
      </c>
      <c r="K88" s="391">
        <f t="shared" si="7"/>
        <v>2186168.1770157553</v>
      </c>
      <c r="L88" s="390">
        <f>L83+L80+L74+L71+L68+L77+L65+L62+L58+L56+L53+L87</f>
        <v>3992200</v>
      </c>
      <c r="M88" s="392">
        <f t="shared" si="7"/>
        <v>0</v>
      </c>
      <c r="N88" s="393">
        <f t="shared" si="7"/>
        <v>0</v>
      </c>
      <c r="O88" s="391">
        <f t="shared" si="7"/>
        <v>3992200</v>
      </c>
      <c r="P88" s="390">
        <f t="shared" si="7"/>
        <v>3234400</v>
      </c>
      <c r="Q88" s="390">
        <f>Q9+Q80+Q74+Q71+Q68+Q77+Q65+Q62+Q58+Q56+Q53+Q87</f>
        <v>2429500</v>
      </c>
      <c r="R88" s="1188"/>
      <c r="S88" s="1189"/>
      <c r="T88" s="1189"/>
      <c r="U88" s="1190"/>
    </row>
    <row r="89" spans="1:21" ht="15" thickBot="1" x14ac:dyDescent="0.35">
      <c r="A89" s="156" t="s">
        <v>14</v>
      </c>
      <c r="B89" s="1251" t="s">
        <v>93</v>
      </c>
      <c r="C89" s="1252"/>
      <c r="D89" s="1252"/>
      <c r="E89" s="1252"/>
      <c r="F89" s="1252"/>
      <c r="G89" s="1252"/>
      <c r="H89" s="1252"/>
      <c r="I89" s="1253"/>
      <c r="J89" s="394">
        <f t="shared" ref="J89:Q89" si="8">J88+J49+J35</f>
        <v>3403033.1770157553</v>
      </c>
      <c r="K89" s="395">
        <f t="shared" si="8"/>
        <v>3757776.1770157553</v>
      </c>
      <c r="L89" s="394">
        <f t="shared" si="8"/>
        <v>5511800</v>
      </c>
      <c r="M89" s="396">
        <f t="shared" si="8"/>
        <v>1498200</v>
      </c>
      <c r="N89" s="397">
        <f t="shared" si="8"/>
        <v>851233</v>
      </c>
      <c r="O89" s="395">
        <f t="shared" si="8"/>
        <v>4013600</v>
      </c>
      <c r="P89" s="394">
        <f t="shared" si="8"/>
        <v>4727300</v>
      </c>
      <c r="Q89" s="394">
        <f t="shared" si="8"/>
        <v>3917400</v>
      </c>
      <c r="R89" s="1254"/>
      <c r="S89" s="1255"/>
      <c r="T89" s="1255"/>
      <c r="U89" s="1256"/>
    </row>
    <row r="90" spans="1:21" ht="15" thickBot="1" x14ac:dyDescent="0.35">
      <c r="A90" s="121" t="s">
        <v>94</v>
      </c>
      <c r="B90" s="1269" t="s">
        <v>95</v>
      </c>
      <c r="C90" s="1270"/>
      <c r="D90" s="1270"/>
      <c r="E90" s="1270"/>
      <c r="F90" s="1270"/>
      <c r="G90" s="1270"/>
      <c r="H90" s="1270"/>
      <c r="I90" s="1271"/>
      <c r="J90" s="398">
        <f>J89</f>
        <v>3403033.1770157553</v>
      </c>
      <c r="K90" s="399">
        <f>K89</f>
        <v>3757776.1770157553</v>
      </c>
      <c r="L90" s="398">
        <f t="shared" ref="L90:Q90" si="9">L89</f>
        <v>5511800</v>
      </c>
      <c r="M90" s="400">
        <f t="shared" si="9"/>
        <v>1498200</v>
      </c>
      <c r="N90" s="401">
        <f t="shared" si="9"/>
        <v>851233</v>
      </c>
      <c r="O90" s="399">
        <f t="shared" si="9"/>
        <v>4013600</v>
      </c>
      <c r="P90" s="398">
        <f t="shared" si="9"/>
        <v>4727300</v>
      </c>
      <c r="Q90" s="398">
        <f t="shared" si="9"/>
        <v>3917400</v>
      </c>
      <c r="R90" s="1272"/>
      <c r="S90" s="1273"/>
      <c r="T90" s="1273"/>
      <c r="U90" s="1274"/>
    </row>
    <row r="91" spans="1:21" x14ac:dyDescent="0.3">
      <c r="A91" s="1242" t="s">
        <v>155</v>
      </c>
      <c r="B91" s="1242"/>
      <c r="C91" s="1242"/>
      <c r="D91" s="1242"/>
      <c r="E91" s="1242"/>
      <c r="F91" s="1242"/>
      <c r="G91" s="1242"/>
      <c r="H91" s="1242"/>
      <c r="I91" s="1242"/>
      <c r="J91" s="1242"/>
      <c r="K91" s="1242"/>
      <c r="L91" s="1242"/>
      <c r="M91" s="1242"/>
      <c r="N91" s="1242"/>
      <c r="O91" s="1242"/>
      <c r="P91" s="1242"/>
      <c r="Q91" s="1242"/>
      <c r="R91" s="1242"/>
      <c r="S91" s="1242"/>
      <c r="T91" s="1242"/>
      <c r="U91" s="1242"/>
    </row>
    <row r="92" spans="1:21" x14ac:dyDescent="0.3">
      <c r="A92" s="1243" t="s">
        <v>156</v>
      </c>
      <c r="B92" s="1243"/>
      <c r="C92" s="1243"/>
      <c r="D92" s="1243"/>
      <c r="E92" s="1243"/>
      <c r="F92" s="1243"/>
      <c r="G92" s="1243"/>
      <c r="H92" s="1243"/>
      <c r="I92" s="1243"/>
      <c r="J92" s="1243"/>
      <c r="K92" s="1243"/>
      <c r="L92" s="1243"/>
      <c r="M92" s="1243"/>
      <c r="N92" s="1243"/>
      <c r="O92" s="1243"/>
      <c r="P92" s="1243"/>
      <c r="Q92" s="1243"/>
      <c r="R92" s="1243"/>
      <c r="S92" s="1243"/>
      <c r="T92" s="1243"/>
      <c r="U92" s="1243"/>
    </row>
    <row r="93" spans="1:21" x14ac:dyDescent="0.3">
      <c r="A93" s="1243" t="s">
        <v>157</v>
      </c>
      <c r="B93" s="1243"/>
      <c r="C93" s="1243"/>
      <c r="D93" s="1243"/>
      <c r="E93" s="1243"/>
      <c r="F93" s="1243"/>
      <c r="G93" s="1243"/>
      <c r="H93" s="1243"/>
      <c r="I93" s="1243"/>
      <c r="J93" s="1243"/>
      <c r="K93" s="1243"/>
      <c r="L93" s="1243"/>
      <c r="M93" s="1243"/>
      <c r="N93" s="1243"/>
      <c r="O93" s="1243"/>
      <c r="P93" s="1243"/>
      <c r="Q93" s="1243"/>
      <c r="R93" s="1243"/>
      <c r="S93" s="1243"/>
      <c r="T93" s="1243"/>
      <c r="U93" s="1243"/>
    </row>
    <row r="94" spans="1:21" ht="15" thickBot="1" x14ac:dyDescent="0.35">
      <c r="A94" s="402"/>
      <c r="B94" s="1201" t="s">
        <v>96</v>
      </c>
      <c r="C94" s="1201"/>
      <c r="D94" s="1201"/>
      <c r="E94" s="1201"/>
      <c r="F94" s="1201"/>
      <c r="G94" s="1201"/>
      <c r="H94" s="1201"/>
      <c r="I94" s="1201"/>
      <c r="J94" s="1201"/>
      <c r="K94" s="1201"/>
      <c r="L94" s="1201"/>
      <c r="M94" s="1201"/>
      <c r="N94" s="1201"/>
      <c r="O94" s="1201"/>
      <c r="P94" s="1201"/>
      <c r="Q94" s="1201"/>
      <c r="R94" s="123"/>
      <c r="S94" s="123"/>
      <c r="T94" s="123"/>
      <c r="U94" s="1"/>
    </row>
    <row r="95" spans="1:21" ht="52.8" x14ac:dyDescent="0.3">
      <c r="A95" s="139"/>
      <c r="B95" s="1237" t="s">
        <v>97</v>
      </c>
      <c r="C95" s="1238"/>
      <c r="D95" s="1238"/>
      <c r="E95" s="1238"/>
      <c r="F95" s="1238"/>
      <c r="G95" s="1238"/>
      <c r="H95" s="1239"/>
      <c r="I95" s="1240"/>
      <c r="J95" s="403" t="s">
        <v>124</v>
      </c>
      <c r="K95" s="404" t="s">
        <v>158</v>
      </c>
      <c r="L95" s="405" t="s">
        <v>159</v>
      </c>
      <c r="M95" s="406"/>
      <c r="N95" s="406"/>
      <c r="O95" s="407"/>
      <c r="P95" s="408" t="s">
        <v>160</v>
      </c>
      <c r="Q95" s="408" t="s">
        <v>161</v>
      </c>
      <c r="R95" s="162"/>
      <c r="S95" s="1241"/>
      <c r="T95" s="1241"/>
      <c r="U95" s="1"/>
    </row>
    <row r="96" spans="1:21" x14ac:dyDescent="0.3">
      <c r="A96" s="139"/>
      <c r="B96" s="1232" t="s">
        <v>98</v>
      </c>
      <c r="C96" s="1233"/>
      <c r="D96" s="1233"/>
      <c r="E96" s="1233"/>
      <c r="F96" s="1233"/>
      <c r="G96" s="1233"/>
      <c r="H96" s="1234"/>
      <c r="I96" s="1235"/>
      <c r="J96" s="409">
        <f>SUM(J97:J102)</f>
        <v>1644604.0046339203</v>
      </c>
      <c r="K96" s="410">
        <f>SUM(K97:K102)</f>
        <v>1957145.0046339203</v>
      </c>
      <c r="L96" s="411">
        <f>SUM(L97:O102)</f>
        <v>2035600</v>
      </c>
      <c r="M96" s="412"/>
      <c r="N96" s="412"/>
      <c r="O96" s="413"/>
      <c r="P96" s="414">
        <f>SUM(P97:P102)</f>
        <v>2276300</v>
      </c>
      <c r="Q96" s="414">
        <f>SUM(Q97:Q102)</f>
        <v>2803300</v>
      </c>
      <c r="R96" s="161"/>
      <c r="S96" s="1227"/>
      <c r="T96" s="1227"/>
      <c r="U96" s="1"/>
    </row>
    <row r="97" spans="1:21" x14ac:dyDescent="0.3">
      <c r="A97" s="139"/>
      <c r="B97" s="989" t="s">
        <v>99</v>
      </c>
      <c r="C97" s="990"/>
      <c r="D97" s="990"/>
      <c r="E97" s="990"/>
      <c r="F97" s="990"/>
      <c r="G97" s="990"/>
      <c r="H97" s="991"/>
      <c r="I97" s="1224"/>
      <c r="J97" s="415">
        <f>SUMIF(I13:I83,I13,J13:J83)</f>
        <v>10658</v>
      </c>
      <c r="K97" s="416">
        <f>SUMIF(I13:I83,"sb",K13:K83)</f>
        <v>28832</v>
      </c>
      <c r="L97" s="417">
        <f>SUMIF(I13:I82,"sb",L13:L82)</f>
        <v>333300</v>
      </c>
      <c r="M97" s="418"/>
      <c r="N97" s="418"/>
      <c r="O97" s="419"/>
      <c r="P97" s="420">
        <f>SUMIF(I13:I81,"SB",P13:P81)</f>
        <v>131700</v>
      </c>
      <c r="Q97" s="420">
        <f>SUMIF(I13:I86,I13,Q13:Q86)</f>
        <v>218200</v>
      </c>
      <c r="R97" s="158"/>
      <c r="S97" s="1225"/>
      <c r="T97" s="1225"/>
      <c r="U97" s="1"/>
    </row>
    <row r="98" spans="1:21" x14ac:dyDescent="0.3">
      <c r="A98" s="139"/>
      <c r="B98" s="989" t="s">
        <v>100</v>
      </c>
      <c r="C98" s="990"/>
      <c r="D98" s="990"/>
      <c r="E98" s="990"/>
      <c r="F98" s="990"/>
      <c r="G98" s="990"/>
      <c r="H98" s="991"/>
      <c r="I98" s="1224"/>
      <c r="J98" s="415">
        <f>SUMIF(I13:I81,I14,J13:J81)</f>
        <v>96154</v>
      </c>
      <c r="K98" s="416">
        <f>SUMIF(I13:I81,"sb(aa)",K13:K81)</f>
        <v>96154</v>
      </c>
      <c r="L98" s="417">
        <f>SUMIF(I13:I81,I14,L13:L81)</f>
        <v>96200</v>
      </c>
      <c r="M98" s="418"/>
      <c r="N98" s="418"/>
      <c r="O98" s="419"/>
      <c r="P98" s="420">
        <f>SUMIF(I13:I81,I14,P13:P81)</f>
        <v>97000</v>
      </c>
      <c r="Q98" s="420">
        <f>SUMIF(I13:I81,I14,Q13:Q81)</f>
        <v>97000</v>
      </c>
      <c r="R98" s="158"/>
      <c r="S98" s="1225"/>
      <c r="T98" s="1225"/>
      <c r="U98" s="1"/>
    </row>
    <row r="99" spans="1:21" x14ac:dyDescent="0.3">
      <c r="A99" s="139"/>
      <c r="B99" s="989" t="s">
        <v>162</v>
      </c>
      <c r="C99" s="990"/>
      <c r="D99" s="990"/>
      <c r="E99" s="990"/>
      <c r="F99" s="990"/>
      <c r="G99" s="990"/>
      <c r="H99" s="991"/>
      <c r="I99" s="1224"/>
      <c r="J99" s="415">
        <f>SUMIF(I13:I81,I15,J13:J81)</f>
        <v>35538</v>
      </c>
      <c r="K99" s="416">
        <f>SUMIF(I13:I81,"sb(aaL)",K13:K81)</f>
        <v>35538</v>
      </c>
      <c r="L99" s="417">
        <f>SUMIF(I13:I81,I15,L13:L81)</f>
        <v>0</v>
      </c>
      <c r="M99" s="418"/>
      <c r="N99" s="418"/>
      <c r="O99" s="419"/>
      <c r="P99" s="420">
        <f>SUMIF(I13:I81,I15,P13:P81)</f>
        <v>0</v>
      </c>
      <c r="Q99" s="420">
        <f>SUMIF(I13:I81,I15,Q13:Q81)</f>
        <v>0</v>
      </c>
      <c r="R99" s="158"/>
      <c r="S99" s="1225"/>
      <c r="T99" s="1225"/>
      <c r="U99" s="1"/>
    </row>
    <row r="100" spans="1:21" x14ac:dyDescent="0.3">
      <c r="A100" s="139"/>
      <c r="B100" s="989" t="s">
        <v>101</v>
      </c>
      <c r="C100" s="990"/>
      <c r="D100" s="990"/>
      <c r="E100" s="990"/>
      <c r="F100" s="990"/>
      <c r="G100" s="990"/>
      <c r="H100" s="991"/>
      <c r="I100" s="1224"/>
      <c r="J100" s="415">
        <f>SUMIF(I13:I81,"sb(sp)",J13:J81)</f>
        <v>24038</v>
      </c>
      <c r="K100" s="416">
        <f>SUMIF(I13:I81,"sb(sp)",K13:K81)</f>
        <v>24735</v>
      </c>
      <c r="L100" s="417">
        <f>SUMIF(I13:I81,"sb(sp)",L13:L81)</f>
        <v>18800</v>
      </c>
      <c r="M100" s="418"/>
      <c r="N100" s="418"/>
      <c r="O100" s="419"/>
      <c r="P100" s="420">
        <f>SUMIF(I13:I81,"sb(sp)",P13:P81)</f>
        <v>23800</v>
      </c>
      <c r="Q100" s="420">
        <f>SUMIF(I13:I81,"sb(sp)",Q13:Q81)</f>
        <v>23800</v>
      </c>
      <c r="R100" s="158"/>
      <c r="S100" s="1225"/>
      <c r="T100" s="1225"/>
      <c r="U100" s="1"/>
    </row>
    <row r="101" spans="1:21" x14ac:dyDescent="0.3">
      <c r="A101" s="139"/>
      <c r="B101" s="989" t="s">
        <v>102</v>
      </c>
      <c r="C101" s="990"/>
      <c r="D101" s="990"/>
      <c r="E101" s="990"/>
      <c r="F101" s="990"/>
      <c r="G101" s="990"/>
      <c r="H101" s="991"/>
      <c r="I101" s="1224"/>
      <c r="J101" s="415">
        <f>SUMIF(I13:I81,"sb(vb)",J13:J81)</f>
        <v>1319736</v>
      </c>
      <c r="K101" s="416">
        <f>SUMIF(I13:I81,"sb(vb)",K13:K81)</f>
        <v>1613406</v>
      </c>
      <c r="L101" s="417">
        <f>SUMIF(I13:I81,"sb(vb)",L13:L81)</f>
        <v>1587300</v>
      </c>
      <c r="M101" s="418"/>
      <c r="N101" s="418"/>
      <c r="O101" s="419"/>
      <c r="P101" s="420">
        <f>SUMIF(I13:I81,I37,P13:P81)</f>
        <v>2023800</v>
      </c>
      <c r="Q101" s="420">
        <f>SUMIF(I13:I81,I37,Q13:Q81)</f>
        <v>2464300</v>
      </c>
      <c r="R101" s="158"/>
      <c r="S101" s="1225"/>
      <c r="T101" s="1225"/>
      <c r="U101" s="1"/>
    </row>
    <row r="102" spans="1:21" x14ac:dyDescent="0.3">
      <c r="A102" s="139"/>
      <c r="B102" s="1229" t="s">
        <v>163</v>
      </c>
      <c r="C102" s="1230"/>
      <c r="D102" s="1230"/>
      <c r="E102" s="1230"/>
      <c r="F102" s="1230"/>
      <c r="G102" s="1230"/>
      <c r="H102" s="1230"/>
      <c r="I102" s="1231"/>
      <c r="J102" s="346">
        <f>SUMIF(I13:I86,"pf",J13:J86)</f>
        <v>158480.0046339203</v>
      </c>
      <c r="K102" s="347">
        <f>SUMIF(I13:I86,"pf",K13:K86)</f>
        <v>158480.0046339203</v>
      </c>
      <c r="L102" s="421">
        <f>SUMIF(I13:I81,"pf",L13:L81)</f>
        <v>0</v>
      </c>
      <c r="M102" s="422"/>
      <c r="N102" s="422"/>
      <c r="O102" s="423"/>
      <c r="P102" s="247">
        <f>SUMIF(I13:I81,"pf",P13:P81)</f>
        <v>0</v>
      </c>
      <c r="Q102" s="247">
        <f>SUMIF(I13:I81,"pf",Q13:Q81)</f>
        <v>0</v>
      </c>
      <c r="R102" s="158"/>
      <c r="S102" s="158"/>
      <c r="T102" s="158"/>
      <c r="U102" s="1"/>
    </row>
    <row r="103" spans="1:21" x14ac:dyDescent="0.3">
      <c r="A103" s="139"/>
      <c r="B103" s="1232" t="s">
        <v>103</v>
      </c>
      <c r="C103" s="1233"/>
      <c r="D103" s="1233"/>
      <c r="E103" s="1233"/>
      <c r="F103" s="1233"/>
      <c r="G103" s="1233"/>
      <c r="H103" s="1234"/>
      <c r="I103" s="1235"/>
      <c r="J103" s="409">
        <f>SUM(J104:J106)</f>
        <v>1758429.1723818351</v>
      </c>
      <c r="K103" s="410">
        <f>SUM(K104:K106)</f>
        <v>1800631.1723818351</v>
      </c>
      <c r="L103" s="411">
        <f>SUM(L104:O106)</f>
        <v>3476200</v>
      </c>
      <c r="M103" s="412"/>
      <c r="N103" s="412"/>
      <c r="O103" s="413"/>
      <c r="P103" s="414">
        <f>SUM(P104:P106)</f>
        <v>2451000</v>
      </c>
      <c r="Q103" s="414">
        <f>SUM(Q104:Q106)</f>
        <v>1114100</v>
      </c>
      <c r="R103" s="161"/>
      <c r="S103" s="1227"/>
      <c r="T103" s="1227"/>
      <c r="U103" s="1"/>
    </row>
    <row r="104" spans="1:21" x14ac:dyDescent="0.3">
      <c r="A104" s="424"/>
      <c r="B104" s="1181" t="s">
        <v>104</v>
      </c>
      <c r="C104" s="1182"/>
      <c r="D104" s="1182"/>
      <c r="E104" s="1182"/>
      <c r="F104" s="1182"/>
      <c r="G104" s="1182"/>
      <c r="H104" s="1182"/>
      <c r="I104" s="1236"/>
      <c r="J104" s="346">
        <f>SUMIF(I13:I81,"psdf",J13:J81)</f>
        <v>1072</v>
      </c>
      <c r="K104" s="347">
        <f>SUMIF(I13:I81,"psdf",K13:K81)</f>
        <v>1072</v>
      </c>
      <c r="L104" s="421">
        <f>SUMIF(I13:I81,"psdf",L13:L81)</f>
        <v>1100</v>
      </c>
      <c r="M104" s="422"/>
      <c r="N104" s="422"/>
      <c r="O104" s="423"/>
      <c r="P104" s="247">
        <f>SUMIF(I13:I81,"PSDF",P13:P81)</f>
        <v>1100</v>
      </c>
      <c r="Q104" s="247">
        <f>SUMIF(I13:I81,"PSDF",Q13:Q81)</f>
        <v>1100</v>
      </c>
      <c r="R104" s="126"/>
      <c r="S104" s="126"/>
      <c r="T104" s="127"/>
      <c r="U104" s="128"/>
    </row>
    <row r="105" spans="1:21" x14ac:dyDescent="0.3">
      <c r="A105" s="139"/>
      <c r="B105" s="1178" t="s">
        <v>105</v>
      </c>
      <c r="C105" s="1179"/>
      <c r="D105" s="1179"/>
      <c r="E105" s="1179"/>
      <c r="F105" s="1179"/>
      <c r="G105" s="1179"/>
      <c r="H105" s="1179"/>
      <c r="I105" s="1223"/>
      <c r="J105" s="415">
        <f>SUMIF(I13:I81,"es",J13:J81)</f>
        <v>117760</v>
      </c>
      <c r="K105" s="416">
        <f>SUMIF(I13:I81,"es",K13:K81)</f>
        <v>117760</v>
      </c>
      <c r="L105" s="417">
        <f>SUMIF(I13:I81,"es",L13:L81)</f>
        <v>0</v>
      </c>
      <c r="M105" s="418"/>
      <c r="N105" s="418"/>
      <c r="O105" s="419"/>
      <c r="P105" s="420">
        <f>SUMIF(I13:I81,"es",P13:P81)</f>
        <v>0</v>
      </c>
      <c r="Q105" s="420">
        <f>SUMIF(I13:I81,"es",Q13:Q81)</f>
        <v>0</v>
      </c>
      <c r="R105" s="158"/>
      <c r="S105" s="158"/>
      <c r="T105" s="158"/>
      <c r="U105" s="1"/>
    </row>
    <row r="106" spans="1:21" x14ac:dyDescent="0.3">
      <c r="A106" s="139"/>
      <c r="B106" s="989" t="s">
        <v>106</v>
      </c>
      <c r="C106" s="990"/>
      <c r="D106" s="990"/>
      <c r="E106" s="990"/>
      <c r="F106" s="990"/>
      <c r="G106" s="990"/>
      <c r="H106" s="991"/>
      <c r="I106" s="1224"/>
      <c r="J106" s="415">
        <f>SUMIF(I13:I86,"kt",J13:J86)</f>
        <v>1639597.1723818351</v>
      </c>
      <c r="K106" s="416">
        <f>SUMIF(I13:I86,"kt",K13:K86)</f>
        <v>1681799.1723818351</v>
      </c>
      <c r="L106" s="417">
        <f>SUMIF(I13:I81,"kt",L13:L81)</f>
        <v>3475100</v>
      </c>
      <c r="M106" s="418"/>
      <c r="N106" s="418"/>
      <c r="O106" s="419"/>
      <c r="P106" s="420">
        <f>SUMIF(I13:I81,"kt",P13:P81)</f>
        <v>2449900</v>
      </c>
      <c r="Q106" s="420">
        <f>SUMIF(I13:I81,"kt",Q13:Q81)</f>
        <v>1113000</v>
      </c>
      <c r="R106" s="158"/>
      <c r="S106" s="1225"/>
      <c r="T106" s="1225"/>
      <c r="U106" s="1"/>
    </row>
    <row r="107" spans="1:21" ht="15" thickBot="1" x14ac:dyDescent="0.35">
      <c r="A107" s="425"/>
      <c r="B107" s="1184" t="s">
        <v>107</v>
      </c>
      <c r="C107" s="1185"/>
      <c r="D107" s="1185"/>
      <c r="E107" s="1185"/>
      <c r="F107" s="1185"/>
      <c r="G107" s="1185"/>
      <c r="H107" s="1185"/>
      <c r="I107" s="1226"/>
      <c r="J107" s="355">
        <f>SUM(J96,J103)</f>
        <v>3403033.1770157553</v>
      </c>
      <c r="K107" s="376">
        <f>SUM(K96,K103)</f>
        <v>3757776.1770157553</v>
      </c>
      <c r="L107" s="355">
        <f>SUM(L96,L103)</f>
        <v>5511800</v>
      </c>
      <c r="M107" s="426"/>
      <c r="N107" s="426"/>
      <c r="O107" s="427"/>
      <c r="P107" s="357">
        <f>P96+P103</f>
        <v>4727300</v>
      </c>
      <c r="Q107" s="357">
        <f>Q103+Q96</f>
        <v>3917400</v>
      </c>
      <c r="R107" s="161"/>
      <c r="S107" s="1227"/>
      <c r="T107" s="1227"/>
      <c r="U107" s="1"/>
    </row>
    <row r="108" spans="1:21" x14ac:dyDescent="0.3">
      <c r="A108" s="428"/>
      <c r="B108" s="429"/>
      <c r="C108" s="429"/>
      <c r="D108" s="130"/>
      <c r="E108" s="130"/>
      <c r="F108" s="130"/>
      <c r="G108" s="131"/>
      <c r="H108" s="430"/>
      <c r="I108" s="132"/>
      <c r="J108" s="431"/>
      <c r="K108" s="431"/>
      <c r="L108" s="431"/>
      <c r="M108" s="431"/>
      <c r="N108" s="431"/>
      <c r="O108" s="431"/>
      <c r="P108" s="432"/>
      <c r="Q108" s="431"/>
      <c r="R108" s="124"/>
      <c r="S108" s="139"/>
      <c r="T108" s="139"/>
      <c r="U108" s="1"/>
    </row>
    <row r="109" spans="1:21" x14ac:dyDescent="0.3">
      <c r="A109" s="139"/>
      <c r="B109" s="139"/>
      <c r="C109" s="139"/>
      <c r="D109" s="134"/>
      <c r="E109" s="124"/>
      <c r="F109" s="124"/>
      <c r="G109" s="131"/>
      <c r="H109" s="430"/>
      <c r="I109" s="132"/>
      <c r="J109" s="433">
        <f>J90-J107</f>
        <v>0</v>
      </c>
      <c r="K109" s="433">
        <f>K90-K107</f>
        <v>0</v>
      </c>
      <c r="L109" s="434">
        <f>L90-L107</f>
        <v>0</v>
      </c>
      <c r="M109" s="1228"/>
      <c r="N109" s="1228"/>
      <c r="O109" s="1228"/>
      <c r="P109" s="435">
        <f>P90-P107</f>
        <v>0</v>
      </c>
      <c r="Q109" s="433">
        <f>Q107-Q90</f>
        <v>0</v>
      </c>
      <c r="R109" s="436"/>
      <c r="S109" s="139"/>
      <c r="T109" s="139"/>
      <c r="U109" s="1"/>
    </row>
  </sheetData>
  <mergeCells count="233">
    <mergeCell ref="F6:F8"/>
    <mergeCell ref="B13:B19"/>
    <mergeCell ref="C13:C19"/>
    <mergeCell ref="F13:F19"/>
    <mergeCell ref="G13:G19"/>
    <mergeCell ref="L6:O6"/>
    <mergeCell ref="P6:P8"/>
    <mergeCell ref="A9:U9"/>
    <mergeCell ref="A10:U10"/>
    <mergeCell ref="B11:U11"/>
    <mergeCell ref="C12:U12"/>
    <mergeCell ref="A13:A19"/>
    <mergeCell ref="R1:U1"/>
    <mergeCell ref="A2:U2"/>
    <mergeCell ref="A3:U3"/>
    <mergeCell ref="A4:U4"/>
    <mergeCell ref="A5:U5"/>
    <mergeCell ref="A6:A8"/>
    <mergeCell ref="B6:B8"/>
    <mergeCell ref="C6:C8"/>
    <mergeCell ref="D6:D8"/>
    <mergeCell ref="E6:E8"/>
    <mergeCell ref="U7:U8"/>
    <mergeCell ref="Q6:Q8"/>
    <mergeCell ref="R6:U6"/>
    <mergeCell ref="J7:J8"/>
    <mergeCell ref="K7:K8"/>
    <mergeCell ref="L7:L8"/>
    <mergeCell ref="M7:N7"/>
    <mergeCell ref="O7:O8"/>
    <mergeCell ref="G6:G8"/>
    <mergeCell ref="H6:H8"/>
    <mergeCell ref="I6:I8"/>
    <mergeCell ref="R7:R8"/>
    <mergeCell ref="S7:S8"/>
    <mergeCell ref="T7:T8"/>
    <mergeCell ref="H20:H22"/>
    <mergeCell ref="R20:R22"/>
    <mergeCell ref="B23:B25"/>
    <mergeCell ref="C23:C25"/>
    <mergeCell ref="D23:D25"/>
    <mergeCell ref="H23:H24"/>
    <mergeCell ref="H13:H19"/>
    <mergeCell ref="R13:R19"/>
    <mergeCell ref="E14:E15"/>
    <mergeCell ref="E16:E17"/>
    <mergeCell ref="E18:E19"/>
    <mergeCell ref="C20:C22"/>
    <mergeCell ref="D20:D22"/>
    <mergeCell ref="E20:E22"/>
    <mergeCell ref="F20:F22"/>
    <mergeCell ref="G20:G22"/>
    <mergeCell ref="R26:R27"/>
    <mergeCell ref="A28:A31"/>
    <mergeCell ref="B28:B31"/>
    <mergeCell ref="C28:C31"/>
    <mergeCell ref="D28:D31"/>
    <mergeCell ref="E28:E31"/>
    <mergeCell ref="F28:F31"/>
    <mergeCell ref="G28:G31"/>
    <mergeCell ref="H28:H31"/>
    <mergeCell ref="G32:G34"/>
    <mergeCell ref="H32:H34"/>
    <mergeCell ref="R33:R34"/>
    <mergeCell ref="C35:I35"/>
    <mergeCell ref="R35:U35"/>
    <mergeCell ref="C36:U36"/>
    <mergeCell ref="A32:A33"/>
    <mergeCell ref="B32:B33"/>
    <mergeCell ref="C32:C33"/>
    <mergeCell ref="D32:D34"/>
    <mergeCell ref="E32:E34"/>
    <mergeCell ref="F32:F34"/>
    <mergeCell ref="D45:D48"/>
    <mergeCell ref="E45:E48"/>
    <mergeCell ref="F45:F48"/>
    <mergeCell ref="G45:G48"/>
    <mergeCell ref="H45:H48"/>
    <mergeCell ref="R48:R49"/>
    <mergeCell ref="C49:I49"/>
    <mergeCell ref="D37:D42"/>
    <mergeCell ref="E37:E42"/>
    <mergeCell ref="F37:F42"/>
    <mergeCell ref="G37:G42"/>
    <mergeCell ref="H37:H42"/>
    <mergeCell ref="D43:D44"/>
    <mergeCell ref="E43:E44"/>
    <mergeCell ref="F43:F44"/>
    <mergeCell ref="G43:G44"/>
    <mergeCell ref="H43:H44"/>
    <mergeCell ref="C50:U50"/>
    <mergeCell ref="A51:A53"/>
    <mergeCell ref="B51:B53"/>
    <mergeCell ref="C51:C53"/>
    <mergeCell ref="D51:D53"/>
    <mergeCell ref="E51:E53"/>
    <mergeCell ref="F51:F53"/>
    <mergeCell ref="G51:G53"/>
    <mergeCell ref="H51:H53"/>
    <mergeCell ref="R51:R53"/>
    <mergeCell ref="G54:G56"/>
    <mergeCell ref="H54:H56"/>
    <mergeCell ref="R55:R56"/>
    <mergeCell ref="A57:A58"/>
    <mergeCell ref="B57:B58"/>
    <mergeCell ref="C57:C58"/>
    <mergeCell ref="D57:D58"/>
    <mergeCell ref="E57:E58"/>
    <mergeCell ref="F57:F58"/>
    <mergeCell ref="G57:G58"/>
    <mergeCell ref="A54:A56"/>
    <mergeCell ref="B54:B56"/>
    <mergeCell ref="C54:C56"/>
    <mergeCell ref="D54:D56"/>
    <mergeCell ref="E54:E56"/>
    <mergeCell ref="F54:F56"/>
    <mergeCell ref="H57:H58"/>
    <mergeCell ref="R57:R58"/>
    <mergeCell ref="A59:A62"/>
    <mergeCell ref="B59:B62"/>
    <mergeCell ref="C59:C62"/>
    <mergeCell ref="D59:D62"/>
    <mergeCell ref="E59:E62"/>
    <mergeCell ref="F59:F62"/>
    <mergeCell ref="G59:G62"/>
    <mergeCell ref="H59:H62"/>
    <mergeCell ref="R61:R62"/>
    <mergeCell ref="A63:A65"/>
    <mergeCell ref="B63:B65"/>
    <mergeCell ref="C63:C65"/>
    <mergeCell ref="D63:D65"/>
    <mergeCell ref="E63:E65"/>
    <mergeCell ref="F63:F65"/>
    <mergeCell ref="G63:G65"/>
    <mergeCell ref="H63:H65"/>
    <mergeCell ref="G66:G68"/>
    <mergeCell ref="H66:H68"/>
    <mergeCell ref="R66:R67"/>
    <mergeCell ref="A69:A71"/>
    <mergeCell ref="B69:B71"/>
    <mergeCell ref="C69:C71"/>
    <mergeCell ref="D69:D71"/>
    <mergeCell ref="E69:E71"/>
    <mergeCell ref="F69:F71"/>
    <mergeCell ref="G69:G71"/>
    <mergeCell ref="A66:A68"/>
    <mergeCell ref="B66:B68"/>
    <mergeCell ref="C66:C68"/>
    <mergeCell ref="D66:D68"/>
    <mergeCell ref="E66:E68"/>
    <mergeCell ref="F66:F68"/>
    <mergeCell ref="H69:H71"/>
    <mergeCell ref="R69:R71"/>
    <mergeCell ref="A72:A74"/>
    <mergeCell ref="B72:B74"/>
    <mergeCell ref="C72:C74"/>
    <mergeCell ref="D72:D74"/>
    <mergeCell ref="E72:E74"/>
    <mergeCell ref="F72:F74"/>
    <mergeCell ref="G72:G74"/>
    <mergeCell ref="H72:H74"/>
    <mergeCell ref="R72:R74"/>
    <mergeCell ref="A75:A77"/>
    <mergeCell ref="B75:B77"/>
    <mergeCell ref="C75:C77"/>
    <mergeCell ref="D75:D77"/>
    <mergeCell ref="E75:E77"/>
    <mergeCell ref="F75:F77"/>
    <mergeCell ref="G75:G77"/>
    <mergeCell ref="H75:H77"/>
    <mergeCell ref="G78:G80"/>
    <mergeCell ref="H78:H80"/>
    <mergeCell ref="R78:R80"/>
    <mergeCell ref="A81:A83"/>
    <mergeCell ref="B81:B83"/>
    <mergeCell ref="C81:C83"/>
    <mergeCell ref="D81:D83"/>
    <mergeCell ref="E81:E83"/>
    <mergeCell ref="F81:F83"/>
    <mergeCell ref="G81:G83"/>
    <mergeCell ref="A78:A80"/>
    <mergeCell ref="B78:B80"/>
    <mergeCell ref="C78:C80"/>
    <mergeCell ref="D78:D80"/>
    <mergeCell ref="E78:E80"/>
    <mergeCell ref="F78:F80"/>
    <mergeCell ref="H81:H83"/>
    <mergeCell ref="R81:R83"/>
    <mergeCell ref="S81:S83"/>
    <mergeCell ref="A84:A87"/>
    <mergeCell ref="B84:B87"/>
    <mergeCell ref="C84:C87"/>
    <mergeCell ref="D84:D87"/>
    <mergeCell ref="E84:E87"/>
    <mergeCell ref="F84:F87"/>
    <mergeCell ref="G84:G87"/>
    <mergeCell ref="B90:I90"/>
    <mergeCell ref="R90:U90"/>
    <mergeCell ref="A91:U91"/>
    <mergeCell ref="A92:U92"/>
    <mergeCell ref="A93:U93"/>
    <mergeCell ref="B94:Q94"/>
    <mergeCell ref="H84:H87"/>
    <mergeCell ref="R84:R87"/>
    <mergeCell ref="S84:S87"/>
    <mergeCell ref="C88:I88"/>
    <mergeCell ref="R88:U88"/>
    <mergeCell ref="B89:I89"/>
    <mergeCell ref="R89:U89"/>
    <mergeCell ref="B98:I98"/>
    <mergeCell ref="S98:T98"/>
    <mergeCell ref="B99:I99"/>
    <mergeCell ref="S99:T99"/>
    <mergeCell ref="B100:I100"/>
    <mergeCell ref="S100:T100"/>
    <mergeCell ref="B95:I95"/>
    <mergeCell ref="S95:T95"/>
    <mergeCell ref="B96:I96"/>
    <mergeCell ref="S96:T96"/>
    <mergeCell ref="B97:I97"/>
    <mergeCell ref="S97:T97"/>
    <mergeCell ref="B105:I105"/>
    <mergeCell ref="B106:I106"/>
    <mergeCell ref="S106:T106"/>
    <mergeCell ref="B107:I107"/>
    <mergeCell ref="S107:T107"/>
    <mergeCell ref="M109:O109"/>
    <mergeCell ref="B101:I101"/>
    <mergeCell ref="S101:T101"/>
    <mergeCell ref="B102:I102"/>
    <mergeCell ref="B103:I103"/>
    <mergeCell ref="S103:T103"/>
    <mergeCell ref="B104:I104"/>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2</vt:i4>
      </vt:variant>
    </vt:vector>
  </HeadingPairs>
  <TitlesOfParts>
    <vt:vector size="6" baseType="lpstr">
      <vt:lpstr>Ataskaita</vt:lpstr>
      <vt:lpstr>SPIS</vt:lpstr>
      <vt:lpstr>13 programa</vt:lpstr>
      <vt:lpstr>Aiskinamasis</vt:lpstr>
      <vt:lpstr>'13 programa'!Print_Area</vt:lpstr>
      <vt:lpstr>'13 programa'!Print_Titles</vt:lpstr>
    </vt:vector>
  </TitlesOfParts>
  <Company>valdyba.lan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Snieguole Kacerauskaite</dc:creator>
  <cp:lastModifiedBy>Snieguole Kacerauskaite</cp:lastModifiedBy>
  <cp:lastPrinted>2020-02-28T14:13:47Z</cp:lastPrinted>
  <dcterms:created xsi:type="dcterms:W3CDTF">2015-11-25T11:03:52Z</dcterms:created>
  <dcterms:modified xsi:type="dcterms:W3CDTF">2020-02-28T14:15:13Z</dcterms:modified>
</cp:coreProperties>
</file>