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0" yWindow="0" windowWidth="28800" windowHeight="12300"/>
  </bookViews>
  <sheets>
    <sheet name="Ataskaita" sheetId="10" r:id="rId1"/>
    <sheet name="Priemonių suvestinė" sheetId="11" r:id="rId2"/>
    <sheet name="SPIS" sheetId="13" state="hidden" r:id="rId3"/>
    <sheet name="Aiškinamoji lentelė " sheetId="7" state="hidden" r:id="rId4"/>
  </sheets>
  <definedNames>
    <definedName name="_xlnm.Print_Area" localSheetId="3">'Aiškinamoji lentelė '!$A$1:$R$95</definedName>
    <definedName name="_xlnm.Print_Area" localSheetId="0">Ataskaita!$A$1:$J$40</definedName>
    <definedName name="_xlnm.Print_Area" localSheetId="1">'Priemonių suvestinė'!$A$1:$O$105</definedName>
    <definedName name="_xlnm.Print_Titles" localSheetId="3">'Aiškinamoji lentelė '!$6:$8</definedName>
    <definedName name="_xlnm.Print_Titles" localSheetId="1">'Priemonių suvestinė'!$4:$6</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6" i="13" l="1"/>
  <c r="E96" i="13"/>
  <c r="D96" i="13"/>
  <c r="C96" i="13"/>
  <c r="H83" i="13"/>
  <c r="G83" i="13"/>
  <c r="F83" i="13"/>
  <c r="E83" i="13"/>
  <c r="H80" i="13"/>
  <c r="G80" i="13"/>
  <c r="F80" i="13"/>
  <c r="E80" i="13"/>
  <c r="E79" i="13" s="1"/>
  <c r="E67" i="13" s="1"/>
  <c r="E66" i="13" s="1"/>
  <c r="H79" i="13"/>
  <c r="G79" i="13"/>
  <c r="F79" i="13"/>
  <c r="H74" i="13"/>
  <c r="G74" i="13"/>
  <c r="F74" i="13"/>
  <c r="E74" i="13"/>
  <c r="H73" i="13"/>
  <c r="G73" i="13"/>
  <c r="F73" i="13"/>
  <c r="E73" i="13"/>
  <c r="H69" i="13"/>
  <c r="H68" i="13" s="1"/>
  <c r="H67" i="13" s="1"/>
  <c r="H66" i="13" s="1"/>
  <c r="G69" i="13"/>
  <c r="F69" i="13"/>
  <c r="E69" i="13"/>
  <c r="G68" i="13"/>
  <c r="F68" i="13"/>
  <c r="E68" i="13"/>
  <c r="G67" i="13"/>
  <c r="F67" i="13"/>
  <c r="G66" i="13"/>
  <c r="F66" i="13"/>
  <c r="H61" i="13"/>
  <c r="G61" i="13"/>
  <c r="F61" i="13"/>
  <c r="E61" i="13"/>
  <c r="H54" i="13"/>
  <c r="G54" i="13"/>
  <c r="F54" i="13"/>
  <c r="E54" i="13"/>
  <c r="H51" i="13"/>
  <c r="G51" i="13"/>
  <c r="F51" i="13"/>
  <c r="E51" i="13"/>
  <c r="H47" i="13"/>
  <c r="G47" i="13"/>
  <c r="F47" i="13"/>
  <c r="E47" i="13"/>
  <c r="H45" i="13"/>
  <c r="G45" i="13"/>
  <c r="F45" i="13"/>
  <c r="F44" i="13" s="1"/>
  <c r="E45" i="13"/>
  <c r="E44" i="13" s="1"/>
  <c r="H44" i="13"/>
  <c r="G44" i="13"/>
  <c r="H41" i="13"/>
  <c r="G41" i="13"/>
  <c r="F41" i="13"/>
  <c r="E41" i="13"/>
  <c r="H37" i="13"/>
  <c r="G37" i="13"/>
  <c r="F37" i="13"/>
  <c r="E37" i="13"/>
  <c r="H32" i="13"/>
  <c r="G32" i="13"/>
  <c r="F32" i="13"/>
  <c r="E32" i="13"/>
  <c r="H28" i="13"/>
  <c r="G28" i="13"/>
  <c r="F28" i="13"/>
  <c r="E28" i="13"/>
  <c r="H25" i="13"/>
  <c r="G25" i="13"/>
  <c r="F25" i="13"/>
  <c r="E25" i="13"/>
  <c r="H21" i="13"/>
  <c r="G21" i="13"/>
  <c r="F21" i="13"/>
  <c r="F20" i="13" s="1"/>
  <c r="E21" i="13"/>
  <c r="E20" i="13" s="1"/>
  <c r="H20" i="13"/>
  <c r="G20" i="13"/>
  <c r="G19" i="13" s="1"/>
  <c r="G5" i="13" s="1"/>
  <c r="G4" i="13" s="1"/>
  <c r="H19" i="13"/>
  <c r="H14" i="13"/>
  <c r="G14" i="13"/>
  <c r="F14" i="13"/>
  <c r="F13" i="13" s="1"/>
  <c r="E14" i="13"/>
  <c r="H13" i="13"/>
  <c r="G13" i="13"/>
  <c r="E13" i="13"/>
  <c r="H9" i="13"/>
  <c r="G9" i="13"/>
  <c r="F9" i="13"/>
  <c r="F8" i="13" s="1"/>
  <c r="E9" i="13"/>
  <c r="E8" i="13" s="1"/>
  <c r="E7" i="13" s="1"/>
  <c r="H8" i="13"/>
  <c r="G8" i="13"/>
  <c r="H7" i="13"/>
  <c r="H5" i="13" s="1"/>
  <c r="H4" i="13" s="1"/>
  <c r="G7" i="13"/>
  <c r="F7" i="13" l="1"/>
  <c r="F19" i="13"/>
  <c r="E19" i="13"/>
  <c r="E5" i="13" s="1"/>
  <c r="E4" i="13" s="1"/>
  <c r="J44" i="11"/>
  <c r="H21" i="11"/>
  <c r="F5" i="13" l="1"/>
  <c r="F4" i="13" s="1"/>
  <c r="J60" i="11"/>
  <c r="J61" i="11" s="1"/>
  <c r="I38" i="11" l="1"/>
  <c r="J89" i="11" l="1"/>
  <c r="H99" i="11"/>
  <c r="H98" i="11"/>
  <c r="H97" i="11"/>
  <c r="H95" i="11"/>
  <c r="H94" i="11"/>
  <c r="H93" i="11"/>
  <c r="H92" i="11"/>
  <c r="H89" i="11"/>
  <c r="H53" i="11"/>
  <c r="H70" i="11"/>
  <c r="H69" i="11"/>
  <c r="H91" i="11" s="1"/>
  <c r="H77" i="11" l="1"/>
  <c r="H74" i="11"/>
  <c r="H67" i="11"/>
  <c r="H59" i="11"/>
  <c r="H60" i="11" s="1"/>
  <c r="H37" i="11"/>
  <c r="H44" i="11" s="1"/>
  <c r="H16" i="11"/>
  <c r="H22" i="11" s="1"/>
  <c r="J99" i="11"/>
  <c r="I99" i="11"/>
  <c r="I98" i="11"/>
  <c r="J97" i="11"/>
  <c r="I97" i="11"/>
  <c r="J95" i="11"/>
  <c r="J94" i="11"/>
  <c r="I94" i="11"/>
  <c r="J93" i="11"/>
  <c r="I93" i="11"/>
  <c r="J92" i="11"/>
  <c r="I92" i="11"/>
  <c r="J91" i="11"/>
  <c r="I89" i="11"/>
  <c r="J77" i="11"/>
  <c r="I77" i="11"/>
  <c r="I70" i="11"/>
  <c r="I69" i="11"/>
  <c r="I91" i="11" s="1"/>
  <c r="J74" i="11"/>
  <c r="I68" i="11"/>
  <c r="J67" i="11"/>
  <c r="I67" i="11"/>
  <c r="I59" i="11"/>
  <c r="J90" i="11"/>
  <c r="I53" i="11"/>
  <c r="I52" i="11"/>
  <c r="I60" i="11" s="1"/>
  <c r="I95" i="11"/>
  <c r="I37" i="11"/>
  <c r="I44" i="11" s="1"/>
  <c r="J21" i="11"/>
  <c r="J16" i="11"/>
  <c r="I16" i="11"/>
  <c r="I61" i="11" l="1"/>
  <c r="H61" i="11"/>
  <c r="H78" i="11"/>
  <c r="H90" i="11"/>
  <c r="H88" i="11"/>
  <c r="H96" i="11"/>
  <c r="H79" i="11"/>
  <c r="J96" i="11"/>
  <c r="J22" i="11"/>
  <c r="J62" i="11" s="1"/>
  <c r="I74" i="11"/>
  <c r="I78" i="11" s="1"/>
  <c r="I79" i="11" s="1"/>
  <c r="I96" i="11"/>
  <c r="J88" i="11"/>
  <c r="J87" i="11" s="1"/>
  <c r="J86" i="11" s="1"/>
  <c r="J100" i="11" s="1"/>
  <c r="I88" i="11"/>
  <c r="J78" i="11"/>
  <c r="J79" i="11" s="1"/>
  <c r="I90" i="11"/>
  <c r="H87" i="11" l="1"/>
  <c r="H86" i="11" s="1"/>
  <c r="H100" i="11" s="1"/>
  <c r="H62" i="11"/>
  <c r="H80" i="11" s="1"/>
  <c r="I87" i="11"/>
  <c r="I86" i="11" s="1"/>
  <c r="I100" i="11" s="1"/>
  <c r="J80" i="11"/>
  <c r="M86" i="7" l="1"/>
  <c r="M88" i="7"/>
  <c r="M87" i="7"/>
  <c r="M85" i="7"/>
  <c r="M75" i="7" l="1"/>
  <c r="M71" i="7"/>
  <c r="M65" i="7"/>
  <c r="M54" i="7"/>
  <c r="M42" i="7"/>
  <c r="M21" i="7"/>
  <c r="M17" i="7"/>
  <c r="M76" i="7" l="1"/>
  <c r="M77" i="7" s="1"/>
  <c r="M22" i="7"/>
  <c r="M55" i="7"/>
  <c r="M56" i="7" s="1"/>
  <c r="M78" i="7" l="1"/>
  <c r="L35" i="7" l="1"/>
  <c r="K35" i="7"/>
  <c r="J71" i="7" l="1"/>
  <c r="K93" i="7" l="1"/>
  <c r="J93" i="7"/>
  <c r="J90" i="7"/>
  <c r="J75" i="7" l="1"/>
  <c r="K21" i="7" l="1"/>
  <c r="L21" i="7"/>
  <c r="J21" i="7"/>
  <c r="J85" i="7" l="1"/>
  <c r="K75" i="7"/>
  <c r="L75" i="7"/>
  <c r="J17" i="7"/>
  <c r="J54" i="7"/>
  <c r="J65" i="7"/>
  <c r="J42" i="7"/>
  <c r="L85" i="7"/>
  <c r="K85" i="7"/>
  <c r="J76" i="7" l="1"/>
  <c r="J22" i="7"/>
  <c r="J92" i="7"/>
  <c r="J87" i="7"/>
  <c r="K71" i="7"/>
  <c r="L71" i="7"/>
  <c r="J88" i="7" l="1"/>
  <c r="J86" i="7"/>
  <c r="L94" i="7"/>
  <c r="L86" i="7"/>
  <c r="K86" i="7"/>
  <c r="L90" i="7"/>
  <c r="K90" i="7"/>
  <c r="L92" i="7"/>
  <c r="K92" i="7"/>
  <c r="L88" i="7"/>
  <c r="K88" i="7"/>
  <c r="L87" i="7"/>
  <c r="K87" i="7"/>
  <c r="L91" i="7" l="1"/>
  <c r="K54" i="7"/>
  <c r="L54" i="7"/>
  <c r="L42" i="7" l="1"/>
  <c r="L55" i="7" s="1"/>
  <c r="K94" i="7" l="1"/>
  <c r="K91" i="7" s="1"/>
  <c r="J94" i="7"/>
  <c r="J91" i="7" s="1"/>
  <c r="L89" i="7"/>
  <c r="K89" i="7"/>
  <c r="J89" i="7"/>
  <c r="J84" i="7" s="1"/>
  <c r="J83" i="7" s="1"/>
  <c r="L65" i="7"/>
  <c r="L76" i="7" s="1"/>
  <c r="K65" i="7"/>
  <c r="K76" i="7" s="1"/>
  <c r="K42" i="7"/>
  <c r="K55" i="7" s="1"/>
  <c r="J55" i="7"/>
  <c r="L17" i="7"/>
  <c r="L22" i="7" s="1"/>
  <c r="K17" i="7"/>
  <c r="K22" i="7" s="1"/>
  <c r="J95" i="7" l="1"/>
  <c r="J56" i="7"/>
  <c r="K77" i="7"/>
  <c r="L77" i="7"/>
  <c r="J77" i="7"/>
  <c r="L84" i="7"/>
  <c r="L83" i="7" s="1"/>
  <c r="K84" i="7"/>
  <c r="K83" i="7" s="1"/>
  <c r="L95" i="7" l="1"/>
  <c r="K95" i="7"/>
  <c r="J78" i="7"/>
  <c r="M92" i="7" s="1"/>
  <c r="K56" i="7"/>
  <c r="K78" i="7" s="1"/>
  <c r="L56" i="7"/>
  <c r="L78" i="7" s="1"/>
  <c r="M94" i="7" l="1"/>
  <c r="M91" i="7" s="1"/>
  <c r="M89" i="7"/>
  <c r="M84" i="7" s="1"/>
  <c r="M90" i="7"/>
  <c r="M83" i="7" l="1"/>
  <c r="M95" i="7"/>
  <c r="I21" i="11"/>
  <c r="I22" i="11" s="1"/>
  <c r="I62" i="11" s="1"/>
  <c r="I80" i="11" s="1"/>
</calcChain>
</file>

<file path=xl/comments1.xml><?xml version="1.0" encoding="utf-8"?>
<comments xmlns="http://schemas.openxmlformats.org/spreadsheetml/2006/main">
  <authors>
    <author>Audra Cepiene</author>
  </authors>
  <commentList>
    <comment ref="K10" authorId="0" shapeId="0">
      <text>
        <r>
          <rPr>
            <sz val="9"/>
            <color indexed="81"/>
            <rFont val="Tahoma"/>
            <family val="2"/>
            <charset val="186"/>
          </rPr>
          <t>Suteiktų nakvynių skaičius apgyvendinimo įstaigose | Visos nakvynės, 2014 - 375188 vnt., 2015 m. - 366383 vnt.</t>
        </r>
      </text>
    </comment>
    <comment ref="E12" authorId="0" shapeId="0">
      <text>
        <r>
          <rPr>
            <b/>
            <sz val="9"/>
            <color indexed="81"/>
            <rFont val="Tahoma"/>
            <family val="2"/>
            <charset val="186"/>
          </rPr>
          <t>3.2.2.3</t>
        </r>
        <r>
          <rPr>
            <sz val="9"/>
            <color indexed="81"/>
            <rFont val="Tahoma"/>
            <family val="2"/>
            <charset val="186"/>
          </rPr>
          <t xml:space="preserve">
Skatinti laivais keliaujančių turistų pritraukimą į Klaipėdos miestą</t>
        </r>
      </text>
    </comment>
    <comment ref="M13" authorId="0" shapeId="0">
      <text>
        <r>
          <rPr>
            <sz val="9"/>
            <color indexed="81"/>
            <rFont val="Tahoma"/>
            <family val="2"/>
            <charset val="186"/>
          </rPr>
          <t>2019 m. balandžio 8-11 d. Klaipėdos miestas pristatytas parodoje Seatrade Cruise Global, Majamis, JAV.                           2019 m.  rugsėjo 11-13 d. Seatrade Europe, Hamburge, Vokietijoje</t>
        </r>
      </text>
    </comment>
    <comment ref="D17" authorId="0" shapeId="0">
      <text>
        <r>
          <rPr>
            <sz val="9"/>
            <color indexed="81"/>
            <rFont val="Tahoma"/>
            <family val="2"/>
            <charset val="186"/>
          </rPr>
          <t>Projektas vykdomas kartu su Klaipėdos r., Šilutės r., ir Neringos m. savivaldybėmis. Projekto pagrindinis partneris yra Klaipėdos rajono savivaldybės administracija</t>
        </r>
      </text>
    </comment>
    <comment ref="E17" authorId="0" shapeId="0">
      <text>
        <r>
          <rPr>
            <b/>
            <sz val="9"/>
            <color indexed="81"/>
            <rFont val="Tahoma"/>
            <family val="2"/>
            <charset val="186"/>
          </rPr>
          <t xml:space="preserve">3.2.2.3
</t>
        </r>
        <r>
          <rPr>
            <sz val="9"/>
            <color indexed="81"/>
            <rFont val="Tahoma"/>
            <family val="2"/>
            <charset val="186"/>
          </rPr>
          <t>Skatinti laivais keliaujančių turistų pritraukimą į Klaipėdos miestą</t>
        </r>
      </text>
    </comment>
    <comment ref="E24" authorId="0" shapeId="0">
      <text>
        <r>
          <rPr>
            <b/>
            <sz val="9"/>
            <color indexed="81"/>
            <rFont val="Tahoma"/>
            <family val="2"/>
            <charset val="186"/>
          </rPr>
          <t xml:space="preserve">KSP 3.2.3.2. </t>
        </r>
        <r>
          <rPr>
            <sz val="9"/>
            <color indexed="81"/>
            <rFont val="Tahoma"/>
            <family val="2"/>
            <charset val="186"/>
          </rPr>
          <t xml:space="preserve">Įgyvendinti tikslines jūrinio turizmo rinkodaros priemones; </t>
        </r>
        <r>
          <rPr>
            <b/>
            <sz val="9"/>
            <color indexed="81"/>
            <rFont val="Tahoma"/>
            <family val="2"/>
            <charset val="186"/>
          </rPr>
          <t>KSP 3.2.3.3.</t>
        </r>
        <r>
          <rPr>
            <sz val="9"/>
            <color indexed="81"/>
            <rFont val="Tahoma"/>
            <family val="2"/>
            <charset val="186"/>
          </rPr>
          <t>Pristatyti Klaipėdos miesto turizmo galimybes tarptautinėse parodose ir kituose renginiuose bendradarbiaujant su regiono savivaldybėmis</t>
        </r>
      </text>
    </comment>
    <comment ref="K28" authorId="0" shapeId="0">
      <text>
        <r>
          <rPr>
            <sz val="9"/>
            <color indexed="81"/>
            <rFont val="Tahoma"/>
            <family val="2"/>
            <charset val="186"/>
          </rPr>
          <t>Klaipėdos miesto ir regiono turizmo galimybes ir produktus pristatantis leidinys arba
Klaipėdos miesto lankytinų vietų turistinis gidas</t>
        </r>
      </text>
    </comment>
    <comment ref="E32" authorId="0" shapeId="0">
      <text>
        <r>
          <rPr>
            <b/>
            <sz val="9"/>
            <color indexed="81"/>
            <rFont val="Tahoma"/>
            <family val="2"/>
            <charset val="186"/>
          </rPr>
          <t>KSP 3.2.3.1</t>
        </r>
        <r>
          <rPr>
            <sz val="9"/>
            <color indexed="81"/>
            <rFont val="Tahoma"/>
            <family val="2"/>
            <charset val="186"/>
          </rPr>
          <t xml:space="preserve">
Periodiškai rengti, leisti ir platinti Klaipėdą ir jos turizmo produktus (įtraukiant ir svarbiausius Klaipėdos regiono turizmo produktus) pristatančius leidinius, skirtus tikslinėms teritorijoms</t>
        </r>
      </text>
    </comment>
    <comment ref="E45" authorId="0" shapeId="0">
      <text>
        <r>
          <rPr>
            <b/>
            <sz val="9"/>
            <color indexed="81"/>
            <rFont val="Tahoma"/>
            <family val="2"/>
            <charset val="186"/>
          </rPr>
          <t>KSP 3.2.3.2. Į</t>
        </r>
        <r>
          <rPr>
            <sz val="9"/>
            <color indexed="81"/>
            <rFont val="Tahoma"/>
            <family val="2"/>
            <charset val="186"/>
          </rPr>
          <t xml:space="preserve">gyvendinti tikslines jūrinio turizmo rinkodaros priemones; </t>
        </r>
        <r>
          <rPr>
            <b/>
            <sz val="9"/>
            <color indexed="81"/>
            <rFont val="Tahoma"/>
            <family val="2"/>
            <charset val="186"/>
          </rPr>
          <t>KSP 3.2.3.3.</t>
        </r>
        <r>
          <rPr>
            <sz val="9"/>
            <color indexed="81"/>
            <rFont val="Tahoma"/>
            <family val="2"/>
            <charset val="186"/>
          </rPr>
          <t>Pristatyti Klaipėdos miesto turizmo galimybes tarptautinėse parodose ir kituose renginiuose bendradarbiaujant su regiono savivaldybėmis</t>
        </r>
      </text>
    </comment>
    <comment ref="D52" authorId="0" shapeId="0">
      <text>
        <r>
          <rPr>
            <b/>
            <sz val="9"/>
            <color indexed="81"/>
            <rFont val="Tahoma"/>
            <family val="2"/>
            <charset val="186"/>
          </rPr>
          <t>2017 m. rugsėjo 20 d.sutartis  Nr. J9-1926</t>
        </r>
        <r>
          <rPr>
            <sz val="9"/>
            <color indexed="81"/>
            <rFont val="Tahoma"/>
            <family val="2"/>
            <charset val="186"/>
          </rPr>
          <t xml:space="preserve">
Klaipėdos miesto savivaldybės administracija (toliau – Pagrindinis partneris)
Klaipėdos rajono savivaldybės administracija (toliau – Partneris Nr. 1);
 Šilutės rajono savivaldybės administracija (toliau – Partneris Nr. 2);
 Neringos savivaldybės administracija (toliau – Partneris Nr. 3);
Kretingos rajono savivaldybės administracija (toliau – Partneris Nr. 4);
Palangos miesto savivaldybės administracija (toliau – Partneris Nr. 5);
 Skuodo rajono savivaldybės administracija (toliau – Partneris Nr. 6).
III. ŠALIŲ ĮNAŠAI IR IŠLAIDOS
7. Šalys susitaria, kad Pagrindinis partneris yra Pareiškėjas, kuris tvarkys bendrus reikalus, atstovaus šalims santykiuose su Projektą administruojančiomis institucijomis, organizuos investicijų projekto parengimą, teiks projektinį pasiūlymą ir paraišką ES struktūrinių fondų paramai gauti, sudarys Projekto finansavimo administravimo  sutartį su įgyvendinančiąja institucija.
8. Partneriai padengs 15 procentų partneriams tenkančią visų tinkamų finansuoti Projekto išlaidų ir tinkamų finansuoti išlaidų dalį, kurių nepadengia Projekto finansavimas.
9. Partneriai susitaria, kad padengs jiems tenkančias finansuoti netinkamas, tačiau šiam Projektui įgyvendinti būtinas išlaidas.
10. Partneriai įgis nuosavybės teisę į Projekto metu sukurtą turtą, vadovaujantis Projekto biudžeto paskirstymu tarp partnerių.
11. Partnerių patirtos išlaidos, kurios pagal Aprašo nuostatas yra tinkamos finansuoti, bus tiesiogiai arba netiesiogiai finansuojamos tam partneriui, kuris pagal Sutartį patirs tinkamas fina
</t>
        </r>
      </text>
    </comment>
    <comment ref="K58" authorId="0" shapeId="0">
      <text>
        <r>
          <rPr>
            <sz val="9"/>
            <color indexed="81"/>
            <rFont val="Tahoma"/>
            <family val="2"/>
            <charset val="186"/>
          </rPr>
          <t>(iš viso 25 ženklinimo infrastruktūros objektai: 1 vnt.-bareljefinė 3D plokštė/ žemėlapis; 8 vnt.-informaciniai stendai žmonėms su regos negalia, didesniu šriftu ir brailio raštu; 16 vnt.-nurodomieji krypties ženklai neįgaliesiems)</t>
        </r>
      </text>
    </comment>
    <comment ref="E65" authorId="0" shapeId="0">
      <text>
        <r>
          <rPr>
            <b/>
            <sz val="9"/>
            <color indexed="81"/>
            <rFont val="Tahoma"/>
            <family val="2"/>
            <charset val="186"/>
          </rPr>
          <t xml:space="preserve">P6. </t>
        </r>
        <r>
          <rPr>
            <sz val="9"/>
            <color indexed="81"/>
            <rFont val="Tahoma"/>
            <family val="2"/>
            <charset val="186"/>
          </rPr>
          <t>Klaipėdos miesto ekonominės plėtros strategija ir įgyvendinimo veiksmų planas iki 2030 m.</t>
        </r>
        <r>
          <rPr>
            <b/>
            <sz val="9"/>
            <color indexed="81"/>
            <rFont val="Tahoma"/>
            <family val="2"/>
            <charset val="186"/>
          </rPr>
          <t>,</t>
        </r>
        <r>
          <rPr>
            <sz val="9"/>
            <color indexed="81"/>
            <rFont val="Tahoma"/>
            <family val="2"/>
            <charset val="186"/>
          </rPr>
          <t xml:space="preserve"> 3.1.4 priemonė "Išvystyti piliavietės teritoriją"
</t>
        </r>
      </text>
    </comment>
    <comment ref="E69" authorId="0" shapeId="0">
      <text>
        <r>
          <rPr>
            <b/>
            <sz val="9"/>
            <color indexed="81"/>
            <rFont val="Tahoma"/>
            <family val="2"/>
            <charset val="186"/>
          </rPr>
          <t>3.2.1.7</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E75" authorId="0" shapeId="0">
      <text>
        <r>
          <rPr>
            <b/>
            <sz val="9"/>
            <color indexed="81"/>
            <rFont val="Tahoma"/>
            <family val="2"/>
            <charset val="186"/>
          </rPr>
          <t xml:space="preserve">P6. </t>
        </r>
        <r>
          <rPr>
            <sz val="9"/>
            <color indexed="81"/>
            <rFont val="Tahoma"/>
            <family val="2"/>
            <charset val="186"/>
          </rPr>
          <t>Klaipėdos miesto ekonominės plėtros strategija ir įgyvendinimo veiksmų planas iki 2030 metų, 3.1.8 priemonė "Paversti Smiltynę kurortine teritorija"</t>
        </r>
      </text>
    </comment>
    <comment ref="E76" authorId="0" shapeId="0">
      <text>
        <r>
          <rPr>
            <b/>
            <sz val="9"/>
            <color indexed="81"/>
            <rFont val="Tahoma"/>
            <family val="2"/>
            <charset val="186"/>
          </rPr>
          <t>3.2.1.3.</t>
        </r>
        <r>
          <rPr>
            <sz val="9"/>
            <color indexed="81"/>
            <rFont val="Tahoma"/>
            <family val="2"/>
            <charset val="186"/>
          </rPr>
          <t xml:space="preserve">
Įrengti turizmo infrastruktūrą Smiltynėje, Antrojoje Melnragėje, Giruliuose </t>
        </r>
      </text>
    </comment>
    <comment ref="H87" authorId="0" shapeId="0">
      <text>
        <r>
          <rPr>
            <b/>
            <sz val="9"/>
            <color indexed="81"/>
            <rFont val="Tahoma"/>
            <family val="2"/>
            <charset val="186"/>
          </rPr>
          <t>1982,2 pirminis MVP</t>
        </r>
        <r>
          <rPr>
            <sz val="9"/>
            <color indexed="81"/>
            <rFont val="Tahoma"/>
            <family val="2"/>
            <charset val="186"/>
          </rPr>
          <t xml:space="preserve">
</t>
        </r>
      </text>
    </comment>
    <comment ref="I87" authorId="0" shapeId="0">
      <text>
        <r>
          <rPr>
            <b/>
            <sz val="9"/>
            <color indexed="81"/>
            <rFont val="Tahoma"/>
            <family val="2"/>
            <charset val="186"/>
          </rPr>
          <t>2247,6 II biudžetas</t>
        </r>
        <r>
          <rPr>
            <sz val="9"/>
            <color indexed="81"/>
            <rFont val="Tahoma"/>
            <family val="2"/>
            <charset val="186"/>
          </rPr>
          <t xml:space="preserve">
</t>
        </r>
      </text>
    </comment>
    <comment ref="J100" authorId="0" shapeId="0">
      <text>
        <r>
          <rPr>
            <b/>
            <sz val="9"/>
            <color indexed="81"/>
            <rFont val="Tahoma"/>
            <family val="2"/>
            <charset val="186"/>
          </rPr>
          <t>2017 SPIS</t>
        </r>
      </text>
    </comment>
  </commentList>
</comments>
</file>

<file path=xl/comments2.xml><?xml version="1.0" encoding="utf-8"?>
<comments xmlns="http://schemas.openxmlformats.org/spreadsheetml/2006/main">
  <authors>
    <author>Audra Cepiene</author>
  </authors>
  <commentList>
    <comment ref="F13" authorId="0" shapeId="0">
      <text>
        <r>
          <rPr>
            <b/>
            <sz val="9"/>
            <color indexed="81"/>
            <rFont val="Tahoma"/>
            <family val="2"/>
            <charset val="186"/>
          </rPr>
          <t>3.2.2.3</t>
        </r>
        <r>
          <rPr>
            <sz val="9"/>
            <color indexed="81"/>
            <rFont val="Tahoma"/>
            <family val="2"/>
            <charset val="186"/>
          </rPr>
          <t xml:space="preserve">
Skatinti laivais keliaujančių turistų pritraukimą į Klaipėdos miestą</t>
        </r>
      </text>
    </comment>
    <comment ref="E18" authorId="0" shapeId="0">
      <text>
        <r>
          <rPr>
            <sz val="9"/>
            <color indexed="81"/>
            <rFont val="Tahoma"/>
            <family val="2"/>
            <charset val="186"/>
          </rPr>
          <t xml:space="preserve">Sprendimo projektas parengtas siekiant laiku vertinimui pateikti siūlomo projekto paraišką pagal </t>
        </r>
        <r>
          <rPr>
            <b/>
            <sz val="9"/>
            <color indexed="81"/>
            <rFont val="Tahoma"/>
            <family val="2"/>
            <charset val="186"/>
          </rPr>
          <t xml:space="preserve">Pietų Baltijos bendradarbiavimo per </t>
        </r>
        <r>
          <rPr>
            <sz val="9"/>
            <color indexed="81"/>
            <rFont val="Tahoma"/>
            <family val="2"/>
            <charset val="186"/>
          </rPr>
          <t>sieną programos kvietimą teikti paraiškas. Paraiškų teikimo terminas – 2015 m. gruodžio 18 d. Paraiškų vertinimo būdas – konkursinis.</t>
        </r>
      </text>
    </comment>
    <comment ref="F18" authorId="0" shapeId="0">
      <text>
        <r>
          <rPr>
            <b/>
            <sz val="9"/>
            <color indexed="81"/>
            <rFont val="Tahoma"/>
            <family val="2"/>
            <charset val="186"/>
          </rPr>
          <t xml:space="preserve">3.2.2.3
</t>
        </r>
        <r>
          <rPr>
            <sz val="9"/>
            <color indexed="81"/>
            <rFont val="Tahoma"/>
            <family val="2"/>
            <charset val="186"/>
          </rPr>
          <t>Skatinti laivais keliaujančių turistų pritraukimą į Klaipėdos miestą</t>
        </r>
      </text>
    </comment>
    <comment ref="F24" authorId="0" shapeId="0">
      <text>
        <r>
          <rPr>
            <b/>
            <sz val="9"/>
            <color indexed="81"/>
            <rFont val="Tahoma"/>
            <family val="2"/>
            <charset val="186"/>
          </rPr>
          <t>KSP 3.2.3.2. Į</t>
        </r>
        <r>
          <rPr>
            <sz val="9"/>
            <color indexed="81"/>
            <rFont val="Tahoma"/>
            <family val="2"/>
            <charset val="186"/>
          </rPr>
          <t xml:space="preserve">gyvendinti tikslines jūrinio turizmo rinkodaros priemones; </t>
        </r>
        <r>
          <rPr>
            <b/>
            <sz val="9"/>
            <color indexed="81"/>
            <rFont val="Tahoma"/>
            <family val="2"/>
            <charset val="186"/>
          </rPr>
          <t>KSP 3.2.3.3.</t>
        </r>
        <r>
          <rPr>
            <sz val="9"/>
            <color indexed="81"/>
            <rFont val="Tahoma"/>
            <family val="2"/>
            <charset val="186"/>
          </rPr>
          <t>Pristatyti Klaipėdos miesto turizmo galimybes tarptautinėse parodose ir kituose renginiuose bendradarbiaujant su regiono savivaldybėmis</t>
        </r>
      </text>
    </comment>
    <comment ref="N27" authorId="0" shapeId="0">
      <text>
        <r>
          <rPr>
            <sz val="9"/>
            <color indexed="81"/>
            <rFont val="Tahoma"/>
            <family val="2"/>
            <charset val="186"/>
          </rPr>
          <t xml:space="preserve">(CONVENE, ADVENTURE),  miestų šventės (Sostinės dienos Vilniuje, Hansa šventė Kaune, Jūros šventė Klaipėdoje), </t>
        </r>
      </text>
    </comment>
    <comment ref="E28" authorId="0" shapeId="0">
      <text>
        <r>
          <rPr>
            <sz val="9"/>
            <color indexed="81"/>
            <rFont val="Tahoma"/>
            <family val="2"/>
            <charset val="186"/>
          </rPr>
          <t xml:space="preserve">
Pagal 2017-09-12 sutartį Nr. J9-1887 piemonė vykdoma iki 2019-12-31. Bendra sutarties vertė - 235.911,52 Eur. Atitinkamai 2017 - 63,8 eur, 2018 - 86,1, 2019 - 86,1</t>
        </r>
      </text>
    </comment>
    <comment ref="F28" authorId="0" shapeId="0">
      <text>
        <r>
          <rPr>
            <b/>
            <sz val="9"/>
            <color indexed="81"/>
            <rFont val="Tahoma"/>
            <family val="2"/>
            <charset val="186"/>
          </rPr>
          <t>KSP 3.2.3.1</t>
        </r>
        <r>
          <rPr>
            <sz val="9"/>
            <color indexed="81"/>
            <rFont val="Tahoma"/>
            <family val="2"/>
            <charset val="186"/>
          </rPr>
          <t xml:space="preserve">
Periodiškai rengti, leisti ir platinti Klaipėdą ir jos turizmo produktus (įtraukiant ir svarbiausius Klaipėdos regiono turizmo produktus) pristatančius leidinius, skirtus tikslinėms teritorijoms</t>
        </r>
      </text>
    </comment>
    <comment ref="N38" authorId="0" shapeId="0">
      <text>
        <r>
          <rPr>
            <sz val="9"/>
            <color indexed="81"/>
            <rFont val="Tahoma"/>
            <family val="2"/>
            <charset val="186"/>
          </rPr>
          <t>2 interaktyvios/mobilios parodų priemonės: sensorinis dviratis su Klaipėdos m. interaktyviu žemėlapiu ir vaizdais; sensorinis rinkos tyrimo prietaisas, matuojantis parodų dalyvių pasitenkinimo lygį matomais virtualiais vaizdais. - vidutiniškai 10,0 eur/vnt.</t>
        </r>
      </text>
    </comment>
    <comment ref="F43" authorId="0" shapeId="0">
      <text>
        <r>
          <rPr>
            <b/>
            <sz val="9"/>
            <color indexed="81"/>
            <rFont val="Tahoma"/>
            <family val="2"/>
            <charset val="186"/>
          </rPr>
          <t>KSP 3.2.3.2. Į</t>
        </r>
        <r>
          <rPr>
            <sz val="9"/>
            <color indexed="81"/>
            <rFont val="Tahoma"/>
            <family val="2"/>
            <charset val="186"/>
          </rPr>
          <t xml:space="preserve">gyvendinti tikslines jūrinio turizmo rinkodaros priemones; </t>
        </r>
        <r>
          <rPr>
            <b/>
            <sz val="9"/>
            <color indexed="81"/>
            <rFont val="Tahoma"/>
            <family val="2"/>
            <charset val="186"/>
          </rPr>
          <t>KSP 3.2.3.3.</t>
        </r>
        <r>
          <rPr>
            <sz val="9"/>
            <color indexed="81"/>
            <rFont val="Tahoma"/>
            <family val="2"/>
            <charset val="186"/>
          </rPr>
          <t>Pristatyti Klaipėdos miesto turizmo galimybes tarptautinėse parodose ir kituose renginiuose bendradarbiaujant su regiono savivaldybėmis</t>
        </r>
      </text>
    </comment>
    <comment ref="E44" authorId="0" shapeId="0">
      <text>
        <r>
          <rPr>
            <sz val="9"/>
            <color indexed="81"/>
            <rFont val="Tahoma"/>
            <family val="2"/>
            <charset val="186"/>
          </rPr>
          <t xml:space="preserve">Paraiškos pateikimas, vertinimas ir sprendimo dėl projekto finansavimo priėmimas atliekamas pagal Lietuvos Respublikos ūkio ministro 2015 m. gruodžio 11 d. įsakymą Nr. 4-789 </t>
        </r>
        <r>
          <rPr>
            <b/>
            <sz val="9"/>
            <color indexed="81"/>
            <rFont val="Tahoma"/>
            <family val="2"/>
            <charset val="186"/>
          </rPr>
          <t xml:space="preserve">„2014–2020 metų Europos Sąjungos fondų investicijų veiksmų programos 5 prioriteto </t>
        </r>
        <r>
          <rPr>
            <sz val="9"/>
            <color indexed="81"/>
            <rFont val="Tahoma"/>
            <family val="2"/>
            <charset val="186"/>
          </rPr>
          <t xml:space="preserve">„Aplinkosauga, gamtos išteklių darnus naudojimas ir prisitaikymas prie klimato kaitos“ priemonės Nr. 05.4.1-LVPA-K-808 „Prioritetinių turizmo plėtros regionų e-rinkodara“ projektų finansavimo sąlygų aprašas Nr. 1. Paraiškų teikimo terminas – 2016 m. kovo 14 d. Paraiškų vertinimo būdas – konkursinis.
</t>
        </r>
        <r>
          <rPr>
            <b/>
            <sz val="9"/>
            <color indexed="81"/>
            <rFont val="Tahoma"/>
            <family val="2"/>
            <charset val="186"/>
          </rPr>
          <t xml:space="preserve">Planuojami viešinti objektai </t>
        </r>
        <r>
          <rPr>
            <sz val="9"/>
            <color indexed="81"/>
            <rFont val="Tahoma"/>
            <family val="2"/>
            <charset val="186"/>
          </rPr>
          <t xml:space="preserve">Klaipėdos mieste: istoriniai architektūros paminklai: Klaipėdos pilies ir bastionų kompleksas, Klaipėdos piliavietė, Bastionų kompleksas (Jono kalnelis, Gelderno bastionas), Neringos fortas vad. Kopgalio; gamtos ir istorijos paveldo objektai - Žardės, Kuncų piliakalnis su gyvenviete, Purmalių piliakalnis; taip pat - Antrąjį  pasaulinį karą menantys istoriniai reliktai - Sovietų Sąjungos karių palaidojimo vieta, Karo laikų slėptuvės, Gynybinis žiedas ir jį sudarantys bunkeriai. </t>
        </r>
      </text>
    </comment>
    <comment ref="N44" authorId="0" shapeId="0">
      <text>
        <r>
          <rPr>
            <sz val="9"/>
            <color indexed="81"/>
            <rFont val="Tahoma"/>
            <family val="2"/>
            <charset val="186"/>
          </rPr>
          <t>interneto svetainės sukūrimas, rinkodara socialiniuose tinkluose, mobili rinkodara, videoreklama internete, el. leidiniai, 3D turai, audiogidai, nuotraukos ir pan.</t>
        </r>
      </text>
    </comment>
    <comment ref="N45" authorId="0" shapeId="0">
      <text>
        <r>
          <rPr>
            <sz val="9"/>
            <color indexed="81"/>
            <rFont val="Tahoma"/>
            <family val="2"/>
            <charset val="186"/>
          </rPr>
          <t>Klaipėdos pilies ir bastionų kompleksas, Klaipėdos piliavietė, Bastionų kompleksas (Jono kalnelis, Gelderno bastionas), Neringos fortas, vadinamas Kopgaliu, Žardės, Kuncų piliakalnis su gyvenviete, Purmalių piliakalnis, Sovietų Sąjungos karių palaidojimo vieta, karo laikų slėptuvės, gynybinis žiedas ir jį sudarantys bunkeriai</t>
        </r>
      </text>
    </comment>
    <comment ref="E46" authorId="0" shapeId="0">
      <text>
        <r>
          <rPr>
            <sz val="9"/>
            <color indexed="81"/>
            <rFont val="Tahoma"/>
            <family val="2"/>
            <charset val="186"/>
          </rPr>
          <t xml:space="preserve"> rojekto „Pažink Vakarų krantą“ partnerio teisėmis pagal 2014–2020 metų Europos Sąjungos fondų investicijų veiksmų programos 5 prioriteto „Aplinkosauga, gamtos išteklių darnus naudojimas ir prisitaikymas prie klimato kaitos“ priemonės Nr. 05.4.1-LVPA-K-808 „Prioritetinių turizmo plėtros regionų e-rinkodara“ ir pasirašyti jungtinės veiklos sutartį tarp Klaipėdos, Kretingos, Šilutės rajono, Neringos, Palangos, Klaipėdos miestų savivaldybių. 
 Priemonės tikslas – didinti kultūros ir gamtos paveldo objektų, esančių prioritetiniuose turizmo plėtros regionuose, lankomumą ir žinomumą elektroninės rinkodaros priemonėmis. Finansuojamos veiklos – kultūros ir gamtos paveldo objektų e. rinkodara prioritetiniuose turizmo plėtros regionuose
</t>
        </r>
      </text>
    </comment>
    <comment ref="N46" authorId="0" shapeId="0">
      <text>
        <r>
          <rPr>
            <sz val="9"/>
            <color indexed="81"/>
            <rFont val="Tahoma"/>
            <family val="2"/>
            <charset val="186"/>
          </rPr>
          <t>2016-03-24 sutartis Nr. J9-477, galioja iki 2019-12-31.  Sumos pakoreguotos pagal 2016-12-16 el. laišką iš Projekto vadovo.</t>
        </r>
      </text>
    </comment>
    <comment ref="E48" authorId="0" shapeId="0">
      <text>
        <r>
          <rPr>
            <sz val="9"/>
            <color indexed="81"/>
            <rFont val="Tahoma"/>
            <family val="2"/>
            <charset val="186"/>
          </rPr>
          <t xml:space="preserve">Klaipėdos miesto strateginiame 2017–2019 m. veiklos plane Subalansuoto turizmo skatinimo ir vystymo programoje (02) numatyti naują priemonę </t>
        </r>
        <r>
          <rPr>
            <b/>
            <sz val="9"/>
            <color indexed="81"/>
            <rFont val="Tahoma"/>
            <family val="2"/>
            <charset val="186"/>
          </rPr>
          <t>„Baltijos jūros turizmo centras“</t>
        </r>
        <r>
          <rPr>
            <sz val="9"/>
            <color indexed="81"/>
            <rFont val="Tahoma"/>
            <family val="2"/>
            <charset val="186"/>
          </rPr>
          <t xml:space="preserve"> įgyvendinti ir finansavimą – 15 % asociacijai „Klaipėdos regionas“ tenkančių tinkamų finansuoti projekto išlaidų ir 85 % projekto veikloms vykdyti (2016 m sausio 28 d. sprendimas Nr. T2-11).
Klaipėdos regiono savivaldybių (7 savivaldybės: Klaipėdos miesto savivaldybės, Neringos miesto savivaldybės, Palangos miesto savivaldybės, Klaipėdos rajono savivaldybės, Kretingos rajono savivaldybės, Skuodo rajono savivaldybės, Šilutės rajono savivaldybės) finansinis indėlis </t>
        </r>
      </text>
    </comment>
    <comment ref="N53" authorId="0" shapeId="0">
      <text>
        <r>
          <rPr>
            <sz val="9"/>
            <color indexed="81"/>
            <rFont val="Tahoma"/>
            <family val="2"/>
            <charset val="186"/>
          </rPr>
          <t>(iš viso 25 ženklinimo infrastruktūros objektai: 1 vnt.-bareljefinė 3D plokštė/ žemėlapis; 8 vnt.-informaciniai stendai žmonėms su regos negalia, didesniu šriftu ir brailio raštu; 16 vnt.-nurodomieji krypties ženklai neįgaliesiems)</t>
        </r>
      </text>
    </comment>
    <comment ref="F60" authorId="0" shapeId="0">
      <text>
        <r>
          <rPr>
            <b/>
            <sz val="9"/>
            <color indexed="81"/>
            <rFont val="Tahoma"/>
            <family val="2"/>
            <charset val="186"/>
          </rPr>
          <t>3.2.1.1.</t>
        </r>
        <r>
          <rPr>
            <sz val="9"/>
            <color indexed="81"/>
            <rFont val="Tahoma"/>
            <family val="2"/>
            <charset val="186"/>
          </rPr>
          <t xml:space="preserve">
Atkurti Klaipėdos piliavietę bei pritaikyti kultūros ir turizmo poreikiams</t>
        </r>
      </text>
    </comment>
    <comment ref="F67" authorId="0" shapeId="0">
      <text>
        <r>
          <rPr>
            <b/>
            <sz val="9"/>
            <color indexed="81"/>
            <rFont val="Tahoma"/>
            <family val="2"/>
            <charset val="186"/>
          </rPr>
          <t>3.2.1.7</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I70" authorId="0" shapeId="0">
      <text>
        <r>
          <rPr>
            <sz val="9"/>
            <color indexed="81"/>
            <rFont val="Tahoma"/>
            <family val="2"/>
            <charset val="186"/>
          </rPr>
          <t xml:space="preserve">Jono kalnelio KT lėšos yra:
Gautos 16 lėšos į IED b/s 10.262,96 EUR už 2014 m. sutartį su UAB V.Paulius &amp; Associates
</t>
        </r>
      </text>
    </comment>
    <comment ref="F73" authorId="0" shapeId="0">
      <text>
        <r>
          <rPr>
            <b/>
            <sz val="9"/>
            <color indexed="81"/>
            <rFont val="Tahoma"/>
            <family val="2"/>
            <charset val="186"/>
          </rPr>
          <t>3.2.1.3.</t>
        </r>
        <r>
          <rPr>
            <sz val="9"/>
            <color indexed="81"/>
            <rFont val="Tahoma"/>
            <family val="2"/>
            <charset val="186"/>
          </rPr>
          <t xml:space="preserve">
Įrengti turizmo infrastruktūrą Smiltynėje, Antrojoje Melnragėje, Giruliuose </t>
        </r>
      </text>
    </comment>
  </commentList>
</comments>
</file>

<file path=xl/sharedStrings.xml><?xml version="1.0" encoding="utf-8"?>
<sst xmlns="http://schemas.openxmlformats.org/spreadsheetml/2006/main" count="851" uniqueCount="407">
  <si>
    <t>Uždavinio kodas</t>
  </si>
  <si>
    <t>Priemonės kodas</t>
  </si>
  <si>
    <t>Priemonės požymis</t>
  </si>
  <si>
    <t>Asignavimų valdytojo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</si>
  <si>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</si>
  <si>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</si>
  <si>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</si>
  <si>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</si>
  <si>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</si>
  <si>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</si>
  <si>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</si>
  <si>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</si>
  <si>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</si>
  <si>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</si>
  <si>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</si>
  <si>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</si>
  <si>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</si>
  <si>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 xml:space="preserve">Iš viso  veiklos planui: </t>
  </si>
  <si>
    <t>Veiklos plano tikslo kodas</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</si>
  <si>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</si>
  <si>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</si>
  <si>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</si>
  <si>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t>SB</t>
  </si>
  <si>
    <t>Papriemonės kodas</t>
  </si>
  <si>
    <t>03</t>
  </si>
  <si>
    <t>04</t>
  </si>
  <si>
    <t>SUBALANSUOTO TURIZMO SKATINIMO IR VYSTYMO PROGRAMOS (NR. 02)</t>
  </si>
  <si>
    <t>02 Subalansuoto turizmo skatinimo ir vystymo programa</t>
  </si>
  <si>
    <t>Skatinti atvykstamąjį ir vietinį turizmą, stiprinant miesto turistinį patrauklumą bei didinant Klaipėdos miesto konkurencingumą tiek tarptautinėse, tiek vidinėse turizmo rinkose</t>
  </si>
  <si>
    <t>Plėtoti vandens turizmą</t>
  </si>
  <si>
    <t>Plėtoti turizmo informacinę sistemą</t>
  </si>
  <si>
    <t>Plėtoti viešąją aktyvaus poilsio ir turizmo infrastruktūrą</t>
  </si>
  <si>
    <t>Plėtoti turizmo infrastruktūrą</t>
  </si>
  <si>
    <t>5</t>
  </si>
  <si>
    <t>I</t>
  </si>
  <si>
    <t>Kruizų ir regatų organizavimas, vandens turizmo rinkodaros vykdymas</t>
  </si>
  <si>
    <t>Klaipėdos miesto turizmo galimybių pristatymas tarptautinėje erdvėje (tarptautinėse turizmo parodose ir verslo misijose)</t>
  </si>
  <si>
    <t>Nemokamos informacijos teikimas turistams bei turistines paslaugas teikiantiems subjektams</t>
  </si>
  <si>
    <t>Strateginis tikslas 01. Didinti miesto konkurencingumą, kryptingai vystant infrastruktūrą ir sudarant palankias sąlygas verslui</t>
  </si>
  <si>
    <t>P3.2.1.1.</t>
  </si>
  <si>
    <t>P3.2.2.1, P3.2.2.3</t>
  </si>
  <si>
    <t>P3.2.3.2, P3.2.3.3</t>
  </si>
  <si>
    <t>P3.2.2.1</t>
  </si>
  <si>
    <t>Išleista nemokamų informacinių leidinių, žemėlapių, tūkst. egz.</t>
  </si>
  <si>
    <t>IED Projektų sk.</t>
  </si>
  <si>
    <t>Išleistų specializuotų leidinių kruizinių laivų turistams, tūkst. egz.</t>
  </si>
  <si>
    <r>
      <t xml:space="preserve">Valstybės biudžeto tikslinės dotacijos lėšos </t>
    </r>
    <r>
      <rPr>
        <b/>
        <sz val="10"/>
        <rFont val="Times New Roman"/>
        <family val="1"/>
        <charset val="186"/>
      </rPr>
      <t>SB(VB)</t>
    </r>
  </si>
  <si>
    <t>P3.2.1.7</t>
  </si>
  <si>
    <t>P3.2.3.1</t>
  </si>
  <si>
    <t>Savivaldybės biudžetas, iš jo:</t>
  </si>
  <si>
    <t>Klaipėdos pilies ir bastionų komplekso restauravimas ir atgaivinimas</t>
  </si>
  <si>
    <t>Dalyvauta specializuotose kruizinės laivybos parodose, kartai</t>
  </si>
  <si>
    <t>tūkst. Eur</t>
  </si>
  <si>
    <t>Aptarnauta turistų (suteikta informacija), tūkst. vnt.</t>
  </si>
  <si>
    <t xml:space="preserve"> TIKSLŲ, UŽDAVINIŲ, PRIEMONIŲ, PRIEMONIŲ IŠLAIDŲ IR PRODUKTO KRITERIJŲ SUVESTINĖ</t>
  </si>
  <si>
    <t>Atliktas techninis projektas, vnt.</t>
  </si>
  <si>
    <t>Vykdytojas (skyrius / asmuo)</t>
  </si>
  <si>
    <t>2018-ieji metai</t>
  </si>
  <si>
    <t>2019-ieji metai</t>
  </si>
  <si>
    <t>Aiškinamojo rašto priedas Nr.3</t>
  </si>
  <si>
    <t>05</t>
  </si>
  <si>
    <t>Parengtas techninis projektas, vnt.</t>
  </si>
  <si>
    <t>Kt</t>
  </si>
  <si>
    <t>Atlikta įrengimo darbų. Užbaigtumas, proc.</t>
  </si>
  <si>
    <r>
      <t xml:space="preserve">Kiti finansavimo šaltiniai </t>
    </r>
    <r>
      <rPr>
        <b/>
        <sz val="10"/>
        <rFont val="Times New Roman"/>
        <family val="1"/>
        <charset val="186"/>
      </rPr>
      <t>Kt</t>
    </r>
  </si>
  <si>
    <t>Projekto "Baltijos jūros turizmo centras" įgyvendinimas</t>
  </si>
  <si>
    <t xml:space="preserve">Projekto „Gynybinio ir gamtos paveldo keliai“ įgyvendinimas </t>
  </si>
  <si>
    <t xml:space="preserve">Projekto „Pažink Vakarų krantą“  įgyvendinimas </t>
  </si>
  <si>
    <t>Turizmo dienai paminėti surengta nemokamų ekskursijų po miestą, vnt.</t>
  </si>
  <si>
    <t>Išleista Klaipėdos miesto informacinių leidinių, skirtų parodoms, tūkst. egz.</t>
  </si>
  <si>
    <t>P3.2.1.3.</t>
  </si>
  <si>
    <t>Smiltynės turizmo ir rekreacijos schemos parengimas</t>
  </si>
  <si>
    <t>Parengta schema, vnt.</t>
  </si>
  <si>
    <t xml:space="preserve">Restauruota šiaurinė kurtina, atlikta bastionų tvarkybos darbų, įrengta inžinerinių tinklų. Užbaigtumas, proc. </t>
  </si>
  <si>
    <t>Sukurta informacinė sistema (5 informaciniai stendai prie įvažiavimo į miestą, 20 informacinių kolonų, 1 informacinės rodyklės komplektas). Užbaigtumas, proc.</t>
  </si>
  <si>
    <t>Patrauklių turistinių maršrutų kūrimas ir plėtojimas</t>
  </si>
  <si>
    <t>Priemonių, skatinančių klaipėdiečius būti miesto ambasadoriais, įgyvendinimas</t>
  </si>
  <si>
    <t xml:space="preserve">IED Projektų skyrius </t>
  </si>
  <si>
    <t>SB(ES)</t>
  </si>
  <si>
    <t>Informacinio sistemos turinio palaikymas e. kioskuose  ir e. svetainėje www.klaipedainfo, kartai/mėn.</t>
  </si>
  <si>
    <t>Aptarnauta interaktyvių stendų, vnt.</t>
  </si>
  <si>
    <t>100</t>
  </si>
  <si>
    <t>50</t>
  </si>
  <si>
    <t>Projekto „Pietų Baltijos krantas – ilgalaikių laivybos krypčių tarp šalių kūrimas MARRIAGE bendradarbiavimo tinklų pagrindu“ įgyvendinimas</t>
  </si>
  <si>
    <t>SB(L)</t>
  </si>
  <si>
    <r>
      <t xml:space="preserve">Programų lėšų likučių laikinai laisvos lėšos </t>
    </r>
    <r>
      <rPr>
        <b/>
        <sz val="10"/>
        <rFont val="Times New Roman"/>
        <family val="1"/>
        <charset val="186"/>
      </rPr>
      <t>SB(L)</t>
    </r>
  </si>
  <si>
    <t>Projekto „Turizmo informacinės infrastruktūros sukūrimas ir pritaikymas neįgaliųjų poreikiams pietvakarinėje Klaipėdos regiono dalyje“ įgyvendinimas</t>
  </si>
  <si>
    <t>SB(ESA)</t>
  </si>
  <si>
    <r>
      <t xml:space="preserve">Savivaldybės biudžeto apyvartos lėšos Europos Sąjungos finansinės paramos programų laikinam lėšų stygiui dengti  </t>
    </r>
    <r>
      <rPr>
        <b/>
        <sz val="10"/>
        <rFont val="Times New Roman"/>
        <family val="1"/>
        <charset val="186"/>
      </rPr>
      <t>SB(ESA)</t>
    </r>
  </si>
  <si>
    <r>
      <t xml:space="preserve">Europos Sąjungos paramos lėšos, kurios įtrauktos į Savivaldybės biudžetą </t>
    </r>
    <r>
      <rPr>
        <b/>
        <sz val="10"/>
        <rFont val="Times New Roman"/>
        <family val="1"/>
        <charset val="186"/>
      </rPr>
      <t>SB(ES)</t>
    </r>
  </si>
  <si>
    <t>2020-ųjų metų lėšų projektas</t>
  </si>
  <si>
    <t>2020-ieji metai</t>
  </si>
  <si>
    <t>1</t>
  </si>
  <si>
    <t>Klaipėdos miesto turizmo galimybių pristatymas nacionalinėje erdvėje (nacionalinėse turizmo parodose ir verslo misijose)</t>
  </si>
  <si>
    <t>20, 0</t>
  </si>
  <si>
    <t>Atlikta galimybių analizė, vnt</t>
  </si>
  <si>
    <t>06</t>
  </si>
  <si>
    <t>Parengta techninė dokumentacija, vnt</t>
  </si>
  <si>
    <t>Išleistas leidinys (buriavimo vadovas), vnt.</t>
  </si>
  <si>
    <t xml:space="preserve">Sukurtas reklaminis video filmas, vnt. </t>
  </si>
  <si>
    <t xml:space="preserve">Bastionų komplekso (Jono kalnelio) ir jo prieigų sutvarkymas, sukuriant išskirtinį kultūros ir turizmo traukos centrą bei skatinant smulkųjį ir vidutinį verslą </t>
  </si>
  <si>
    <r>
      <t xml:space="preserve">Valstybės biudžeto lėšos </t>
    </r>
    <r>
      <rPr>
        <b/>
        <sz val="10"/>
        <rFont val="Times New Roman"/>
        <family val="1"/>
        <charset val="186"/>
      </rPr>
      <t>LRVB</t>
    </r>
  </si>
  <si>
    <t>SB(VB)</t>
  </si>
  <si>
    <t>2018-ųjų metų asignavimų planas</t>
  </si>
  <si>
    <t>Suorganizuota gidų mokyklėlių skirtingoms amžiaus grupėms,  kartai</t>
  </si>
  <si>
    <t>Sukurta paslaugų paketų, vnt.</t>
  </si>
  <si>
    <t>Pagamintų interaktyvių priemonių pagal atitinkamą paslaugų paketą, vnt.</t>
  </si>
  <si>
    <t>Dalyvauta tarptautiniuose renginiuose ir verslo misijose, vnt.</t>
  </si>
  <si>
    <t>Išleistas leidinys apie Klaipėdos miesto turizmo produktus ir paslaugas, tūkst. vnt.</t>
  </si>
  <si>
    <t>Dalyvauta nacionaliniuose renginiuose ir verslo misijose, vnt.vnt.</t>
  </si>
  <si>
    <t xml:space="preserve">Atliktų turistų, lankytojų pasitenkinimo tyrimų, vnt. </t>
  </si>
  <si>
    <t>Pagaminta reprezentacinės medžiagos pagal atitinkamą paslaugų paketą, tūkst. vnt</t>
  </si>
  <si>
    <t xml:space="preserve">Naujų turizmo krypčių (aktyviojo ir konferencinio bei jūrinio ir sveikatinimo) paslaugų  ir priemonių sukūrimas ir plėtojimas </t>
  </si>
  <si>
    <t>Atplaukusių burlaivių ir jachtų į uostą, vnt.</t>
  </si>
  <si>
    <t xml:space="preserve">Atvykusių kruizinių laivų, vnt. </t>
  </si>
  <si>
    <t>Atvykusių jūrinių turistų skaičius</t>
  </si>
  <si>
    <t>Atplaukusių laivų, vnt.</t>
  </si>
  <si>
    <t>Sukurta socialinė paskyra „Didžiuojuosi, kad esu klaipėdietis“, vnt.</t>
  </si>
  <si>
    <t>Viešinamų objektų, vnt.</t>
  </si>
  <si>
    <t xml:space="preserve">Įgyvendinta e-rinkodaros priemonių lankytinuose objektuose (vaizdo filmukas, elektroniniai naujienlaiškiai, virtualūs technologiniai sprendimai, išmanieji stendai ir kt.), vnt. </t>
  </si>
  <si>
    <t>Sukurta bedra Baltijos jūros turizmo centro informacijos sistema Pietų Baltijos jūros regione, vnt.</t>
  </si>
  <si>
    <t>Įdiegta e-rinkodaros priemonių, vnt.</t>
  </si>
  <si>
    <t xml:space="preserve">Atlikta informacinių ženklų įrengimo darbų. Užbaigtumas, proc. </t>
  </si>
  <si>
    <t xml:space="preserve">Sukurta turistinių maršrutų „Hanzos miestų lyga“, vnt.  </t>
  </si>
  <si>
    <t>Klaipėdos miesto turizmo informacinės sistemos projektų įgyvendinimas:</t>
  </si>
  <si>
    <t>Klaipėdos miesto turizmo informacinės sistemos plėtojimas:</t>
  </si>
  <si>
    <t>Pilies didžiojo bokšto atkūrimas (II etapas)</t>
  </si>
  <si>
    <t>Atlikta pilies didžiojo bokšto atkūrimo darbų. Užbaigtumas, proc.</t>
  </si>
  <si>
    <t>Parengtas pilies didžiojo bokšto techninis projektas, vnt.</t>
  </si>
  <si>
    <t xml:space="preserve">Pasirengta muziejaus ekspozicijos įrengimui, proc. </t>
  </si>
  <si>
    <t xml:space="preserve">Rekonstruota vaikščiojimo takų prie konferencijų salės Priešpilio g. 2, kv. m </t>
  </si>
  <si>
    <t>2021-ųjų metų lėšų projektas</t>
  </si>
  <si>
    <t>2021-ieji metai</t>
  </si>
  <si>
    <r>
      <t xml:space="preserve">2018–2021 M. KLAIPĖDOS MIESTO SAVIVALDYBĖS      </t>
    </r>
    <r>
      <rPr>
        <b/>
        <sz val="11"/>
        <rFont val="Times New Roman"/>
        <family val="1"/>
        <charset val="186"/>
      </rPr>
      <t xml:space="preserve">            </t>
    </r>
  </si>
  <si>
    <t>2018-ųjų metų asignavimų planas*</t>
  </si>
  <si>
    <t>*pagal Klaipėdos miesto savivaldybės tarybos 2017-07-26 sprendimą Nr. T2-162</t>
  </si>
  <si>
    <t>2019-ųjų metų asignavimų planas</t>
  </si>
  <si>
    <t>IED Tarptautinių ryšių ir ekoniminės plėtros sk.</t>
  </si>
  <si>
    <t>Projekto „Savivaldybes jungiančių turizmo trasų ir turizmo maršrutų informacinės infrastruktūros plėtra“ įgyvendinimas</t>
  </si>
  <si>
    <r>
      <rPr>
        <sz val="10"/>
        <rFont val="Times New Roman"/>
        <family val="1"/>
        <charset val="186"/>
      </rPr>
      <t>Projekto</t>
    </r>
    <r>
      <rPr>
        <sz val="10"/>
        <color rgb="FFFF0000"/>
        <rFont val="Times New Roman"/>
        <family val="1"/>
        <charset val="186"/>
      </rPr>
      <t xml:space="preserve"> „Savivaldybes jungiančių turizmo trasų ir turizmo maršrutų informacinės infrastruktūros plėtra“ </t>
    </r>
    <r>
      <rPr>
        <sz val="10"/>
        <rFont val="Times New Roman"/>
        <family val="1"/>
        <charset val="186"/>
      </rPr>
      <t>įgyvendinimas</t>
    </r>
  </si>
  <si>
    <t>Vertinimo kriterijaus</t>
  </si>
  <si>
    <t>Informacija apie pasiektus rezultatus, duomenys apie programai skirtų asignavimų panaudojimo tikslingumą</t>
  </si>
  <si>
    <t>Priežastys, dėl kurių planuotos rodiklių reikšmės nepasiektos</t>
  </si>
  <si>
    <t>pavadinimas</t>
  </si>
  <si>
    <t>faktinės reikšmės</t>
  </si>
  <si>
    <t xml:space="preserve">STRATEGINIO VEIKLOS PLANO VYKDYMO ATASKAITA </t>
  </si>
  <si>
    <t>SUBALANSUOTO TURIZMO SKATINIMO IR VYSTYMO PROGRAMA (NR. 02)</t>
  </si>
  <si>
    <t>Visų Klaipėdos miesto apgyvendinimo įstaigų užimtumo pokytis, proc.</t>
  </si>
  <si>
    <t>Įgyvendinta viešųjų infrastruktūros projektų, vnt.</t>
  </si>
  <si>
    <t>ĮVYKDYMO ATASKAITA</t>
  </si>
  <si>
    <r>
      <t xml:space="preserve">Asignavimų valdytojas – </t>
    </r>
    <r>
      <rPr>
        <sz val="12"/>
        <rFont val="Times New Roman"/>
        <family val="1"/>
        <charset val="186"/>
      </rPr>
      <t>Investicijų ir ekonomikos departamentas (5).</t>
    </r>
  </si>
  <si>
    <t>faktiškai įvykdyta</t>
  </si>
  <si>
    <t>–</t>
  </si>
  <si>
    <t>(pagal planą arba geriau);</t>
  </si>
  <si>
    <r>
      <rPr>
        <b/>
        <sz val="12"/>
        <rFont val="Times New Roman"/>
        <family val="1"/>
        <charset val="186"/>
      </rPr>
      <t>Pastaba.</t>
    </r>
    <r>
      <rPr>
        <sz val="12"/>
        <rFont val="Times New Roman"/>
        <family val="1"/>
        <charset val="186"/>
      </rPr>
      <t xml:space="preserve"> Strateginio planavimo skyrius, vertindamas programos įgyvendinimo lygį, atsižvelgia į programos priemonių ir papriemonių įgyvendinimo lygį:</t>
    </r>
  </si>
  <si>
    <t>1) priemonė ir papriemonė laikoma visiškai įvykdyta, jei pasiektos visos planuotų ataskaitiniais metais vertinimo  kriterijų reikšmės;</t>
  </si>
  <si>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</si>
  <si>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</si>
  <si>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t>Tarptautinių ryšių ir ekonominės plėtros skyrius</t>
  </si>
  <si>
    <t xml:space="preserve">2019 M. KLAIPĖDOS MIESTO SAVIVALDYBĖS </t>
  </si>
  <si>
    <t>Parengta galimybių studija „Dėl laivybos kliūčių šalinimo Kuršių mariose“, vnt.</t>
  </si>
  <si>
    <t xml:space="preserve">Dalyvauta tarptautinėse laivybos parodose, vnt </t>
  </si>
  <si>
    <t>2</t>
  </si>
  <si>
    <t xml:space="preserve">Įrengtas informacijos taškas Smiltynės jachtklube, vnt.  </t>
  </si>
  <si>
    <r>
      <t xml:space="preserve">Klaipėdos miesto turizmo galimybių pristatymas </t>
    </r>
    <r>
      <rPr>
        <i/>
        <sz val="10"/>
        <rFont val="Times New Roman"/>
        <family val="1"/>
        <charset val="186"/>
      </rPr>
      <t xml:space="preserve">tarptautinėje </t>
    </r>
    <r>
      <rPr>
        <sz val="10"/>
        <rFont val="Times New Roman"/>
        <family val="1"/>
        <charset val="186"/>
      </rPr>
      <t xml:space="preserve">erdvėje </t>
    </r>
  </si>
  <si>
    <r>
      <t xml:space="preserve">Klaipėdos miesto turizmo galimybių pristatymas </t>
    </r>
    <r>
      <rPr>
        <i/>
        <sz val="10"/>
        <rFont val="Times New Roman"/>
        <family val="1"/>
        <charset val="186"/>
      </rPr>
      <t>nacionalinėje</t>
    </r>
    <r>
      <rPr>
        <sz val="10"/>
        <rFont val="Times New Roman"/>
        <family val="1"/>
        <charset val="186"/>
      </rPr>
      <t xml:space="preserve"> erdvėje </t>
    </r>
  </si>
  <si>
    <t>Dalyvauta nacionalinėse parodose ir pristatomuosiuose renginiuose, vnt.</t>
  </si>
  <si>
    <t xml:space="preserve">Įsigyta miestą reprezentuojančių nuotraukų, vnt. </t>
  </si>
  <si>
    <t xml:space="preserve">Suorganizuotas renginys tarptautinei turizmo dienai paminėti, vnt. </t>
  </si>
  <si>
    <t>Atnaujintas mobilios programėlės „MICE Klaipėda“ turinys, kartai per metus</t>
  </si>
  <si>
    <t>Parengta naujų teminių turistinių maršrutų, vnt.</t>
  </si>
  <si>
    <t>Išleista nemokamų turistinių maršrutų brošiūrų (kiekvienam maršrutui atskira brošiūra), tūkst. egz.</t>
  </si>
  <si>
    <t>Suorganizuota gidų mokyklėlių skirtingoms amžiaus grupėms,  kartai per metus</t>
  </si>
  <si>
    <t>Suorganizuotos nemokamos ekskursijos moksleiviams, panaudojant sukurtą interaktyvų žaidimą, vnt.</t>
  </si>
  <si>
    <t>SB(ESL)</t>
  </si>
  <si>
    <t>I, P6</t>
  </si>
  <si>
    <t>SB(VBL)</t>
  </si>
  <si>
    <t xml:space="preserve">Smiltynės turizmo ir rekreacijos schemos priemonių įgyvendinimas </t>
  </si>
  <si>
    <t>P6</t>
  </si>
  <si>
    <r>
      <t xml:space="preserve">Valstybės biudžeto tikslinės dotacijos lėšų likutis </t>
    </r>
    <r>
      <rPr>
        <b/>
        <sz val="10"/>
        <rFont val="Times New Roman"/>
        <family val="1"/>
        <charset val="186"/>
      </rPr>
      <t>SB(VBL)</t>
    </r>
  </si>
  <si>
    <t>2019 m. asignavimų patvirtintas planas*</t>
  </si>
  <si>
    <t>2019 m. asignavimų patikslintas planas**</t>
  </si>
  <si>
    <t>2019 m. panaudotos lėšos (kasinės išlaidos)</t>
  </si>
  <si>
    <t>Parengta projekto „Miško parkas“  koncepcija, vnt.</t>
  </si>
  <si>
    <t>Kodas</t>
  </si>
  <si>
    <t>METINIO VEIKLOS PLANO VYKDYMO ATASKAITA</t>
  </si>
  <si>
    <t>Atsakingas (-i) asmuo (-ys)</t>
  </si>
  <si>
    <t>SP lėšos</t>
  </si>
  <si>
    <t>Patvirtintas asignavimų planas</t>
  </si>
  <si>
    <t>Patikslintas asignavimų planas</t>
  </si>
  <si>
    <t>Iš viso gauta asignavimų</t>
  </si>
  <si>
    <t>Likutis</t>
  </si>
  <si>
    <t>Efekto /Rezultato /Produkto</t>
  </si>
  <si>
    <t>Rodiklis</t>
  </si>
  <si>
    <t>Mato vnt.</t>
  </si>
  <si>
    <t>2019</t>
  </si>
  <si>
    <t>Pastaba</t>
  </si>
  <si>
    <t>Planas</t>
  </si>
  <si>
    <t>Faktas</t>
  </si>
  <si>
    <t>Ekonominės plėtros programa/ iki 2019-12-31 Subalansuoto turizmo skatinimo ir vystymo programa</t>
  </si>
  <si>
    <t>Elona Jurkevičienė, Ričardas Zulcas, Rima Ališauskaitė</t>
  </si>
  <si>
    <t>02.01.</t>
  </si>
  <si>
    <t>Klaipėdoje apsilankančių turistų skaičiaus didėjimas</t>
  </si>
  <si>
    <t>proc.</t>
  </si>
  <si>
    <t>10,00</t>
  </si>
  <si>
    <t>0,00</t>
  </si>
  <si>
    <t>Visų Klaipėdos miesto apgyvendinimo įstaigų užimtumo pokytis</t>
  </si>
  <si>
    <t>2,00</t>
  </si>
  <si>
    <t>02.01.01.</t>
  </si>
  <si>
    <t>02.01.01.01.</t>
  </si>
  <si>
    <t>02.01.01.01.01.</t>
  </si>
  <si>
    <t>Vaiva Petkevičienė</t>
  </si>
  <si>
    <t>Dalyvauta specializuotose kruizinės laivybos parodose</t>
  </si>
  <si>
    <t>kartai</t>
  </si>
  <si>
    <t>Įsigytos Klaipėdos miesto pristatymo tarptautinėse kruizinio verslo parodose 2019 m. paslaugos (Tiekėjų apklausos pažyma 2019-03-25 Nr. VPP-77). 
Balandžio 8-11 d. Klaipėdos miestas pristatytas parodoje Seatrade Cruise Global, Majamis, JAV, ir  rugsėjo 11-13 d. - Seatrade Europe, Hamburge, Vokietijoje.</t>
  </si>
  <si>
    <t>Išleistų specializuotų leidinių kruizinių laivų turistams</t>
  </si>
  <si>
    <t>tūkst.egz.</t>
  </si>
  <si>
    <t>60,00</t>
  </si>
  <si>
    <t>50,00</t>
  </si>
  <si>
    <t>Atvykusiems 50 laivų paruošta 50 tūkst. leidinių.</t>
  </si>
  <si>
    <t>Atplaukusių burlaivių ir jachtų į uostą</t>
  </si>
  <si>
    <t>skaičius</t>
  </si>
  <si>
    <t>1 100,00</t>
  </si>
  <si>
    <t>1 000,00</t>
  </si>
  <si>
    <t>Pilies uosto ir Smiltynės jachtklubo pateikiamais duomenimis 2019 m. priimta 1000 jachtų.</t>
  </si>
  <si>
    <t>Atvykusių kruizinių laivų</t>
  </si>
  <si>
    <t>Aptarnauti 50 planavusių atvykti laivų, dėl oro sąlygų neatvyko tik vienas laivas. Įvykdytas kruizinių laivų aptarnavimo Klaipėdos mieste 2019-2021 m. paslaugų įsigijimo konkursas, 2019-06-06 pasirašyta sutartis Nr. J9-1811 su tiekėju UAB "Interbanga".</t>
  </si>
  <si>
    <t>02.01.01.02.</t>
  </si>
  <si>
    <t>02.01.01.02.01.</t>
  </si>
  <si>
    <t>Parengta galimybių studija „Dėl laivybos kliūčių šalinimo Kuršių mariose“</t>
  </si>
  <si>
    <t>1,00</t>
  </si>
  <si>
    <t>Klaipėdos rajono savivaldybės administracija 2019-01-25 sudarė Paslaugų viešojo pirkimo-pardavimo sutartį Nr. AS-116 (pirkimo Nr. P-2018/914) su VšĮ Marinistikos centras (toliau – Tiekėjas), kuris įsipareigojo parengti galimybių studiją dėl laivybos kliūčių šalinimo Kuršių mariose įgyvendinant projektą „Pietų Baltijos krantas – ilgalaikių laivybos krypčių tarp šalių kūrimas MARRIAGE bendradarbiavimo tinklų pagrindu“.  Paslaugos nebuvo suteiktos tinkamai, tiekėjas per nustatytą laikotarpį trūkumų neištaisė, todėl pagrindinis projekto partneris Klaipėdos rajono savivaldybė sutartį nutraukė.</t>
  </si>
  <si>
    <t>Dalyvauta tarptautinėse laivybos parodose</t>
  </si>
  <si>
    <t>vnt.</t>
  </si>
  <si>
    <t>Dalyvauta parodose Diuseldorfe („Boot“) ir Stokholme ( „Allt for sjon“).</t>
  </si>
  <si>
    <t>Įrengtas informacijos taškas Smiltynės jachtklube</t>
  </si>
  <si>
    <t>Įrengtas informacijos taškas Smiltynės jachtklube.</t>
  </si>
  <si>
    <t>02.01.02.</t>
  </si>
  <si>
    <t>02.01.02.01.</t>
  </si>
  <si>
    <t>Klaipėdos miesto turizmo informacinės sistemos plėtojimas</t>
  </si>
  <si>
    <t>Jurgita Činauskaitė</t>
  </si>
  <si>
    <t>02.01.02.01.01.</t>
  </si>
  <si>
    <t>Dalyvauta tarptautiniuose renginiuose ir verslo misijose</t>
  </si>
  <si>
    <t>9,00</t>
  </si>
  <si>
    <t>Klaipėdos miesto turizmo galimybės buvo pristatomos tarptautinėse turizmo parodose: Destinations: the holiday and travel show (Didžioji Britanija), Balttour (Latvija), Tourest (Estija), Reisen (Vokietija), Vakantiebeurs (Nyderlandai). Parodoje " DO-City bewegt sich 2019" Dortmunde, Vokietijoje, dalyvauta siekiant pristatyti naująjį tiesioginį skrydį Palanga- Dortmundas bei regiono turistinius išteklius. Patikslinta sutartis J9-2851 pakeičiant šiuo renginiu neįvykusias verslo misijas Ukrainoje. Dalyvauta verslo misijose Karlshamne (Švedija), Maskvoje (Rusija), tarptautinėje parodoje Varšuvoje (Lenkija).</t>
  </si>
  <si>
    <t>Išleista Klaipėdos miesto informacinių leidinių, skirtų parodoms</t>
  </si>
  <si>
    <t>Vykusiose 6 parodose ir 3 verslo misijose išdalinta 9000 vnt. leidinių.</t>
  </si>
  <si>
    <t>02.01.02.01.02.</t>
  </si>
  <si>
    <t>Įsigyta miestą reprezentuojančių nuotraukų</t>
  </si>
  <si>
    <t>Paslaugos suteiktos pagal kalendorinį paslaugų teikimo grafiką. Buvo pateiktos miesto mero, vicemerų fotografijos, Japonijos delegacijos vizito metu darytos fotografijos, taip pat nuotraukos pagal suderintą objektų sąrašą.</t>
  </si>
  <si>
    <t>Suorganizuotas renginys tarptautinei turizmo dienai paminėti</t>
  </si>
  <si>
    <t>Turizmo dienos renginys organizuotas rugsėjo 27 d.(VPP-291). Tarptautinės turizmo dienos renginių programoje:
• 10 nemokamų teminių ekskursijų, pristatančių Klaipėdos  miestą; 
• 2 vnt. edukacinių programų Klaipėdos lėlių teatre, pristatančių Klaipėdos pastatų istorijas;
• 2 vnt. edukacinių programų jūrine tematika; 
• 500 vnt. nemokamų atvirukų siuntimas "Linkėjimai iš Klaipėdos" apmokant siuntimo išlaidas ir dovanojant atvirlaiškį;
•  3  val. trukmės laikinų tatuiruočių „Klaipėda tavo širdyje“ darymas Klaipėdos turizmo ir kultūros informacijos centre;
• suorganizuota šventinio „Pasaulio skoniai“ pyrago vaišinimo akcija bendradarbiaujant su maitinimo įmonėmis (susitariant su maitinimo įmonėmis, kad jos prisidėdamos prie Tarptautinės turizmo dienos renginių viešinimo ir šventimo prisijungtų prie pyrago vaišinimo akcijos ir ją viešintų savo informacijos sklaidos priemonėse).</t>
  </si>
  <si>
    <t>Dalyvauta nacionalinėse parodose ir pristatomuosiuose renginiuose</t>
  </si>
  <si>
    <t>5,00</t>
  </si>
  <si>
    <t>Dalyvauta parodoje "Adventur" sausio 25-27 d. pagal sutartį Nr. J9-277 ir "Convene" tarptautinėje verslo turizmo parodoje vasario 13-14 d. pagal 2019-02-12 tiekėjų apklausos pažymą Nr. VPP-35. Dalyvauta visuose trijuose suplanuotuose renginiuose: Kauno Hanzos dienose, Klaipėdos Jūros šventėje, Vilniaus Sostinės dienose.</t>
  </si>
  <si>
    <t>02.01.02.01.03.</t>
  </si>
  <si>
    <t>Naujų turizmo krypčių (aktyviojo ir konferencinio bei jūrinio ir sveikatinimo) paslaugų ir priemonių sukūrimas ir plėtojimas</t>
  </si>
  <si>
    <t>Atnaujintas mobilios programėlės „MICE Klaipėda“ turinys</t>
  </si>
  <si>
    <t>12,00</t>
  </si>
  <si>
    <t>Vadovaujantis 2018-02-09 sutartimi Nr. J9-501 kiekvieną mėnesį atlikta programėlės visų sistemos komponentų funkcionavimo patikra, saugumo profilaktika bei programėlės turinio atnaujinimas.</t>
  </si>
  <si>
    <t>Pagaminta reprezentacinės medžiagos pagal atitinkamą paslaugų paketą</t>
  </si>
  <si>
    <t>Pirkimas įvykdytas, tiekėjų apklausos pažyma VPP-249.</t>
  </si>
  <si>
    <t>02.01.02.01.04.</t>
  </si>
  <si>
    <t>Informacijos teikimas turistams bei turistines paslaugas teikiantiems subjektams Klaipėdos mieste</t>
  </si>
  <si>
    <t>Turizmo dienai paminėti surengta nemokamų ekskursijų po miestą</t>
  </si>
  <si>
    <t>3,00</t>
  </si>
  <si>
    <t>Aptarnauta turistų (suteikta informacija)</t>
  </si>
  <si>
    <t>tūkst.žm.</t>
  </si>
  <si>
    <t>140,00</t>
  </si>
  <si>
    <t>Sausio-rugpjūčio mėnesiais informacija suteikta 73 tūkst.interesantų, atvykusių VŠĮ Klaipėdos turizmo ir kultūros informacijos centrą, besikreipusių telefonu ar el.būdu. Aptarnauta 67 tūkst.kruiziniais laivais atvykusių svečių.</t>
  </si>
  <si>
    <t>Informacinio turinio palaikymas trejuose e. interaktyviuose stenduose  ir e. svetainėje www.klaipedainfo</t>
  </si>
  <si>
    <t>Paslauga teikiama pagal sutartį Nr. J9-1887.</t>
  </si>
  <si>
    <t>Išleista nemokamų informacinių leidinių ir žemėlapių</t>
  </si>
  <si>
    <t>30,00</t>
  </si>
  <si>
    <t>Rugpjūčio mėn. šleista 30 tūkst. Klaipėdos miesto žemėlapių.</t>
  </si>
  <si>
    <t>Išleistas leidinys apie Klaipėdos miesto turizmo produktus ir paslaugas</t>
  </si>
  <si>
    <t>40,00</t>
  </si>
  <si>
    <t>Sausio mėn išleistas leidinys apie Klaipėdos miesto turizmo produktus ir paslaugas, 5 tūkst.  egzempliorių. Balandžio mėn. išleista 14 tūkst. leidinių apie Klaipėdos miesto turizmo produktus ir paslaugas.
Rugpjūčio mėn. "Saldi Klaipėda"- 10 tūkst.vnt.
Rugsėjo mėn. leidinys "Atrask Klaipėdą"- 10 tūkst. vnt.
Rugsėjo mėn. leidinys "Jūrinė Klaipėda"- 1000 vnt.</t>
  </si>
  <si>
    <t>02.01.02.01.05.</t>
  </si>
  <si>
    <t>Išleista nemokamų turistinių maršrutų brošiūrų (kiekvienam maršrutui atskira brošiūra</t>
  </si>
  <si>
    <t>Parengtiems 11 maršrutų III ketv. įsigyta paslauga parengti iliustracijas (Tiekėjų apklausos pažyma VPP-309), įsigyjamos 2 naujų teminių turistinių maršrutų maketavimo ir leidybos paslaugos (Įsakymas Nr. AD2-40).</t>
  </si>
  <si>
    <t>Parengta naujų teminių turistinių maršrutų</t>
  </si>
  <si>
    <t>11,00</t>
  </si>
  <si>
    <t>Pirkimas įvykdytas (2019-01-14 Tiekėjų apklausos pažyma Nr. VPP-7), tiekėjas pateikė sąskaitą apmokėjimui. Parengta 11 maršrutų.</t>
  </si>
  <si>
    <t>02.01.02.01.06.</t>
  </si>
  <si>
    <t>Suorganizuotos nemokamos ekskursijos moksleiviams, panaudojant sukurtą interaktyvų žaidimą</t>
  </si>
  <si>
    <t>Suorganizuota 100 nemokamų ekskursijų 3-6 klasių moksleiviams po Klaipėdos senamiestį (kiekvienai Klaipėdos mokyklai skirtos 4 nemokamos ekskursijos) pasitelkiant Klaipėdos miesto savivaldybės sukurtą interaktyvų/pažintinį žaidimą „Atrask Klaipėdą“.</t>
  </si>
  <si>
    <t>Suorganizuota gidų mokyklėlių skirtingoms amžiaus grupėms</t>
  </si>
  <si>
    <t>4,00</t>
  </si>
  <si>
    <t>Įvykdytas pirkimas DĖL PRIEMONIŲ, SKATINANČIŲ KLAIPĖDIEČIUS BŪTI MIESTO AMBASADORIAIS, ĮGYVENDINIMO PASLAUGŲ įsigijimo, sutartis J9-2339. Gidų mokyklėlė surengta 4 rudens savaitgalius.</t>
  </si>
  <si>
    <t>Sukurtas video filmas „Klaipėda vaiko akimis</t>
  </si>
  <si>
    <t>Įvykdytas pirkimas DĖL PRIEMONIŲ, SKATINANČIŲ KLAIPĖDIEČIUS BŪTI MIESTO AMBASADORIAIS, ĮGYVENDINIMO PASLAUGŲ įsigijimo, sutartis J9-2339. Video filmas sukurtas IV ketv.</t>
  </si>
  <si>
    <t>02.01.02.02.</t>
  </si>
  <si>
    <t>Klaipėdos miesto turizmo informacinės sistemos projektų įgyvendinimas</t>
  </si>
  <si>
    <t>Elona Jurkevičienė, Jurgita Činauskaitė</t>
  </si>
  <si>
    <t>02.01.02.02.01.</t>
  </si>
  <si>
    <t>Projekto „Gynybinio ir gamtos paveldo keliai“ įgyvendinimas</t>
  </si>
  <si>
    <t>Įdiegta rinkodaros priemonių</t>
  </si>
  <si>
    <t>Gautos fotografijos ir vaizdo klipai skaitmeninėje laikmenoje. 
Pilnai sukurta turinio valdymo sistema (TVS), baigiamas kurti svetainės ir mobiliosios aplikacijos dizainas, taip pat vyksta audiogidų įgarsinimo darbai, Pristatytos svetainė ir mobilioji aplikacija, puslapis Facebook ir Instagram tinkluose. Svetainė: https://584km.lt/</t>
  </si>
  <si>
    <t>Viešinama objektų</t>
  </si>
  <si>
    <t>Projektu viešinami šie objektai: Klaipėdos pilies ir bastionų kompleksas, Klaipėdos piliavietė, Bastionų kompleksas (Jono kalnelis, Gelderno bastionas), Neringos fortas, vadinamas Kopgaliu, Žardės, Kuncų piliakalnis su gyvenviete, Purmalių piliakalnis, karo laikų slėptuvės, gynybinis žiedas ir jį sudarantys bunkeriai.</t>
  </si>
  <si>
    <t>02.01.02.02.03.</t>
  </si>
  <si>
    <t>Projekto „Baltijos jūros turizmo centras“ įgyvendinimas</t>
  </si>
  <si>
    <t>Sukurta bendra Baltijos jūros turizmo centro informacijos sistema Pietų Baltijos jūros regione</t>
  </si>
  <si>
    <t>02.01.02.02.04.</t>
  </si>
  <si>
    <t>Jurgita Jasilionienė, Loreta Katinienė</t>
  </si>
  <si>
    <t>Sukurta informacinė sistema (5 informaciniai stendai prie įvažiavimo į miestą, 20 informacinių kolonų, 1 informacinės rodyklės komplektas). Užbaigtumas</t>
  </si>
  <si>
    <t>80,00</t>
  </si>
  <si>
    <t>Projektas vykdomas su 6 sav. partnerėmis. Klaipėdos m. sav. - pagrindinis partneris.Pasirašytos projekto „Savivaldybes jungiančių turizmo trasų ir turizmo maršrutų informacinės  infrastruktūros plėtra“ septynių savivaldybių partnerių Rangos sutartys. Atlikta 80 proc. projektavimo ir įrengimo darbų.</t>
  </si>
  <si>
    <t>Parengtas techninis projektas</t>
  </si>
  <si>
    <t>02.01.02.02.05.</t>
  </si>
  <si>
    <t>Jurgita Jasilionienė</t>
  </si>
  <si>
    <t>Atlikta informacinių ženklų įrengimo darbų. Užbaigtumas</t>
  </si>
  <si>
    <t>100,00</t>
  </si>
  <si>
    <t>2018-11-15 , pagrindinis partneris (Klaipėdos raj. sav.). Parengtas projektas neatitinka KMSA, todėl buvo nuspręsta kreiptis į pagrindinį Partnerį dėl projekto apimties mažinimo Klaipėdos m. sav. sąskaita ir nebedalyvauti projekte.</t>
  </si>
  <si>
    <t>02.02.</t>
  </si>
  <si>
    <t>Elona Jurkevičienė</t>
  </si>
  <si>
    <t>Įgyvendinta viešųjų infrastruktūros projektų</t>
  </si>
  <si>
    <t>02.02.01.</t>
  </si>
  <si>
    <t>02.02.01.01.</t>
  </si>
  <si>
    <t>02.02.01.01.01.</t>
  </si>
  <si>
    <t>Daina Stankevičienė, Daiva Daugė</t>
  </si>
  <si>
    <t>Parengtas pilies didžiojo bokšto techninis projektas</t>
  </si>
  <si>
    <t>Sutartis Nr. J9-2040 dėl Klaipėdos pilies didžiojo bokšto atkūrimo techninio projekto parengimo pasirašyta 2019-07-04 su UAB "Uostamiesčio projektas". Paslaugų atlikimo terminas 2020-07-04. 2019 m. apmokėta už atliktus archeologinius tyrimus.</t>
  </si>
  <si>
    <t>02.02.01.02.</t>
  </si>
  <si>
    <t>Bastionų komplekso (Jono kalnelio) ir jo prieigų sutvarkymas, sukuriant išskirtinį kultūros ir turizmo traukos centrą bei skatinant smulkųjį ir vidutinį verslą</t>
  </si>
  <si>
    <t>02.02.01.02.01.</t>
  </si>
  <si>
    <t>Ilona Dulkytė</t>
  </si>
  <si>
    <t>Atlikta rekonstravimo darbų. Užbaigtumas</t>
  </si>
  <si>
    <t>88,00</t>
  </si>
  <si>
    <t>Iki 2019-12-31 atlikta apie 88 proc. rangos darbų. Nepanaudotos ES lėšos, kadangi liko ES lėšų sutaupymas. Planuojama pateikti prašymą agentūrai kompensuoti SB lėšomis apmokėtus papildomus projekto rangos darbus.</t>
  </si>
  <si>
    <t>02.02.01.03.</t>
  </si>
  <si>
    <t>Smiltynės turizmo ir rekreacijos schemos priemonių įgyvendinimas</t>
  </si>
  <si>
    <t>02.02.01.03.01.</t>
  </si>
  <si>
    <t>Parengta projekto „Miško parkas“  koncepcija</t>
  </si>
  <si>
    <t>Europos Sąjungos paramos lėšų likutis (Savivaldybės biudžetas)</t>
  </si>
  <si>
    <t>Programų lėšų likučių laikinai laisvos lėšos  (apyvartos lėšų likutis)</t>
  </si>
  <si>
    <t>Kiti šaltiniai</t>
  </si>
  <si>
    <t>Savivaldybės biudžeto</t>
  </si>
  <si>
    <t>Europos Sąjungos paramos lėšos (Savivaldybės biudžetas)</t>
  </si>
  <si>
    <t>Aprašymas</t>
  </si>
  <si>
    <t>02.01.02.02.02./2018</t>
  </si>
  <si>
    <t>Projekto „Pažink Vakarų krantą“ įgyvendinimas</t>
  </si>
  <si>
    <t>Įgyvendinta e-rinkodaros priemonių</t>
  </si>
  <si>
    <t>02.02.01.01.02.</t>
  </si>
  <si>
    <t>Pilies didžiojo bokšto atkūrimas</t>
  </si>
  <si>
    <t>02.02.01.04./2018</t>
  </si>
  <si>
    <t>Vaikščiojimo takų prie konferencijų salės Priešpilio g. 2, įrengimas</t>
  </si>
  <si>
    <t>02.02.01.04.01./2018</t>
  </si>
  <si>
    <t>Edvardas Simokaitis</t>
  </si>
  <si>
    <t>Rekonstruota vaikščiojimo takų prie konferencijų salės Priešpilio g. 2</t>
  </si>
  <si>
    <t>m2</t>
  </si>
  <si>
    <t>*Pagal Klaipėdos miesto savivaldybės administracijos direktoriaus 2019-03-04 įsakymą Nr. AD1-399</t>
  </si>
  <si>
    <t>**Pagal Klaipėdos miesto savivaldybės administracijos direktoriaus 2019-08-01 įsakymą Nr. AD1-1087</t>
  </si>
  <si>
    <t>0</t>
  </si>
  <si>
    <t>Turizmo dienos renginys organizuotas 2020 m. rugsėjo 27 d.</t>
  </si>
  <si>
    <t>Išleistas leidinys apie Klaipėdos miesto turizmo produktus ir paslaugas, tūkst. egz.</t>
  </si>
  <si>
    <t>Pagaminta reprezentacinės medžiagos pagal atitinkamą paslaugų paketą, tūkst. vnt.</t>
  </si>
  <si>
    <t>Maršrutai bus organizuojami 2020 m.</t>
  </si>
  <si>
    <t>Gidų mokyklėlė vyko rudens savaitgaliais</t>
  </si>
  <si>
    <t xml:space="preserve">Apmokėjimas už darbus suplanuotas 2020 m. </t>
  </si>
  <si>
    <t>Darbai vyksta pagal planą. Atlikti archeologiniai tyrimai. Pasirašyta techninio projektavimo sutartis, kurios atlikimo terminas yra iki 2020-07-04</t>
  </si>
  <si>
    <t>Bastionų kompleksas</t>
  </si>
  <si>
    <t>neįvykdyta</t>
  </si>
  <si>
    <r>
      <rPr>
        <b/>
        <sz val="12"/>
        <rFont val="Times New Roman"/>
        <family val="1"/>
        <charset val="186"/>
      </rPr>
      <t xml:space="preserve">Iš 2019 m. </t>
    </r>
    <r>
      <rPr>
        <sz val="12"/>
        <rFont val="Times New Roman"/>
        <family val="1"/>
        <charset val="186"/>
      </rPr>
      <t xml:space="preserve">planuotų įvykdyti 15 priemonių ir papriemonių (kurioms patvirtinti /skirti asignavimai): </t>
    </r>
  </si>
  <si>
    <t>(nepasiekta planuota reikšmė).</t>
  </si>
  <si>
    <r>
      <rPr>
        <b/>
        <sz val="12"/>
        <rFont val="Times New Roman"/>
        <family val="1"/>
        <charset val="186"/>
      </rPr>
      <t>Programą vykdė</t>
    </r>
    <r>
      <rPr>
        <sz val="12"/>
        <rFont val="Times New Roman"/>
        <family val="1"/>
        <charset val="186"/>
      </rPr>
      <t xml:space="preserve"> Investicijų ir ekonomikos departamentas (Tarptautinių ryšių ir ekonominės plėtros skyrius).</t>
    </r>
  </si>
  <si>
    <t xml:space="preserve">Buvo atliktas pirkimas, nustatytas pirkimo laimėtojas ir jis atsisakė pasirašyti sutartį, todėl bus inicijuojamas pakartotinis pirkimas.2019-12-16 </t>
  </si>
  <si>
    <t>patikslintos reikšmės</t>
  </si>
  <si>
    <t>2019-09-04 vyko susitikimas dėl Baltijos jūros turizmo centro koncepcijos pristatymo LR Ekonomikos ir inovacijų ministerijai. Kartu su projekto vadovaujančiais partneriais iš Vokietijos dalyvauta susitikime LR Ekonomikos ir inovacijų ministerijoje, kurio pagrindinis tikslas – pristatyti parengtą Baltijos jūros turizmo centro struktūros verslo modelį ir pagrindines planuojamos struktūros veiklas, kartu su ministerijos atstovais aptarti Lietuvos poziciją bei galimybes dalyvauti tokios struktūros veikloje.                                                                „sukurta bendra Baltijos jūros turizmo centro informacijos sistema Pietų Baltijos jūros regione yra viena iš sudėtinių Baltijos jūros turizmo centro (kaip atskiros struktūros) veiklos dalių. Dėl pačio BJTC tai yra perengtas verslo modelis ir konkrečios veiklos aprašytos, šiuo metu vyksta susitikimai ir diskusijos dėl centro steigimo galimybių. Taip pat su tuo susijęs ir projekto partnerių bei asocijuotų partnerių įsitraukimas ir įsipareigojimas dalyvauti centro veikloje. Paraiškoje buvo nurodyta, kad projekto pabaigoje turi būti pasirašyta 20 sutarčių centro steigimo steigimui.“ Šiuo metu pasirašyta 14 sutarčių.</t>
  </si>
  <si>
    <t xml:space="preserve">1. Seatrade Cruise Global, Majamis, JAV; 
2. Seatrade Europe, Hamburgas, Vokietija.
</t>
  </si>
  <si>
    <t xml:space="preserve">Rodiklis buvo planuotas atsižvelgiant į 2018 m. lygį – Klaipėdoje apsilankė 58 laivai;
2019 m. buvo planuota, kad atvyks 60 laivų.
</t>
  </si>
  <si>
    <t>Leidinių išleista pagal poreikį.</t>
  </si>
  <si>
    <t>Klaipėdoje apsilankančių turistų skaičiaus didėjimas, proc.</t>
  </si>
  <si>
    <t>Parodos Diuseldorfe („Boot“) ir Stokholme („Allt for sjon“).</t>
  </si>
  <si>
    <t>Kriterijaus reikšmė įvykdyta iš dalies.</t>
  </si>
  <si>
    <t>Galimybių studija neparengta, kadangi paslaugos teikėjas per nustatytą laikotarpį neištaisė trūkumų. Pagrindinis projekto partneris Klaipėdos rajono savivaldybė sutartį nutraukė.</t>
  </si>
  <si>
    <t>Pilies uosto ir Smiltynės jachtklubo duomenys.</t>
  </si>
  <si>
    <t xml:space="preserve">Pasinaudota (įsigyta) miesto mero, vicemerų, tarybos narių, Japonijos delegacijos vizito metu darytomis fotografijomis. 
Kitomis nuotraukomis pasinaudota pagal suderintą objektų sąrašą.
</t>
  </si>
  <si>
    <t xml:space="preserve">19 tūkst. egz. – Klaipėdos miesto turizmo produktai ir paslaugos;
10 tūkst. egz. – „Saldi Klaipėda“;
10 tūkst. egz. – „Atrask Klaipėdą“;
1 tūkst. egz. – „Jūrinė Klaipėda“.
</t>
  </si>
  <si>
    <t xml:space="preserve">Viešinami objektai:
1. Klaipėdos piliavietė;
2. Klaipėdos pilies ir bastionų kompleksas (Jono kalnelis, Gelderno bastionas);
3. Neringos fortas, vadinamas Kopgaliu;
4. Žardės, Purmalių ir Kuncų piliakalniai su gyvenviete;
5. Karo laikų slėptuvės, gynybinis žiedas ir jį sudarantys bunkeriai.
</t>
  </si>
  <si>
    <t>2020 m. planuojama įrengti 59 ženklinimo infrastruktūros objektus – kryprodes su krypties rodyklėmis, kelio ženklus „Krypties rodyklė į lankytiną vietą“, informacinius stendus su žemėlapiu, krypties rodykles su įvažiavimo į Klaipėdos miestą vietomis, informacinius stendus-kolonas, rodyklių komplektus.</t>
  </si>
  <si>
    <t>Kriterijaus reikšmė nepasiekta</t>
  </si>
  <si>
    <t xml:space="preserve">Buvo įvykdytos pirkimo procedūros, nustatytas pirkimo laimėtojas, tačiau jis atsisakė pasirašyti sutartį, todėl buvo inicijuojamas pakartotinis pirkimas. Viešųjų pirkimų konkursas paskelbtas 2020-01-22. Darbai planuojami 2020 m. </t>
  </si>
  <si>
    <t>Klaipėdos pilies ir bastionų komplekso restauravimas ir atgaivinimas (II etapas – pilies didžiojo bokšto atkūrimas)</t>
  </si>
  <si>
    <r>
      <t xml:space="preserve">Europos Sąjungos paramos lėšos, kurios įtrauktos į savivaldybės biudžetą </t>
    </r>
    <r>
      <rPr>
        <b/>
        <sz val="10"/>
        <rFont val="Times New Roman"/>
        <family val="1"/>
        <charset val="186"/>
      </rPr>
      <t>SB(ES)</t>
    </r>
  </si>
  <si>
    <r>
      <t xml:space="preserve">Europos Sąjungos paramos lėšos, kurios įtrauktos į savivaldybės biudžetą, lėšų likučių lėšos </t>
    </r>
    <r>
      <rPr>
        <b/>
        <sz val="10"/>
        <rFont val="Times New Roman"/>
        <family val="1"/>
        <charset val="186"/>
      </rPr>
      <t>SB(ESL)</t>
    </r>
  </si>
  <si>
    <t>____________________________________</t>
  </si>
  <si>
    <t>2018 m. – 122 tūkst. turistų, 2019 m. – 140 tūkst. turistų (VšĮ Klaipėdos turizmo ir kultūros informacijos centro duomenimis).</t>
  </si>
  <si>
    <t xml:space="preserve">Renginiai, kuriuose dalyvauta:                                       1. Destinations: the holiday and travel show (Didžioji Britanija); 
2. Balttour (Latvija);
3. Tourest (Estija);
4. Reisen (Vokietija); 
5. Vakantiebeurs (Nyderlandai); 
6. Tarptautinė paroda (Varšuva); 
7. Verslo misija Karlshamne (Švedija);
8. Verslo misija Maskvoje (Rusija); 
9. „DO-City bewegt sich 2019“ (Dortmundas, Vokietija), siekta pristatyti naująjį tiesioginį skrydį Palanga–Dortmundas bei regiono turistinius išteklius.
</t>
  </si>
  <si>
    <t xml:space="preserve">Paroda „Adventur“ sausio 25–27 d.;
Paroda „Convene“ vasario 13–14 d.;
Renginiai: Kauno Hanzos dienos, Klaipėdos Jūros šventė, Vilniaus Sostinės dienos.
</t>
  </si>
  <si>
    <t xml:space="preserve">67 tūkstančiai svečių, atvykusių kruiziniais laivais;
73 tūkstančiai interesantų, kuriuos aptarnavo VšĮ Klaipėdos turizmo ir kultūros informacijos centras.
</t>
  </si>
  <si>
    <t>Informacinio turinio palaikymas trijuose e. interaktyviuose stenduose  ir e. svetainėje www.klaipedainfo.lt, kartai/metus</t>
  </si>
  <si>
    <t>Įsigyta iliustracijos paslauga brošiūroms parengti.</t>
  </si>
  <si>
    <t>Videofilmas sukurtas IV ketv.</t>
  </si>
  <si>
    <t xml:space="preserve">Progimnazijų 3–6 klasių moksleiviams vyko ekskursijos pagal interaktyvų žaidimą „Atrask Klaipėdą“. Visoms progimnazijoms atiteko po 4 ekskursijas 
</t>
  </si>
  <si>
    <t>Sukurtas videofilmas „Klaipėda vaiko akimis“, vnt.</t>
  </si>
  <si>
    <t>Įdiegta e. rinkodaros priemonių, vnt.</t>
  </si>
  <si>
    <t>Miestą viešinantys objektai paskelbti interneto svetainėje https://584km.lt, „Facebook“ ir „Instagram“ tinkluose.</t>
  </si>
  <si>
    <t xml:space="preserve">Darbai vyksta pagal planą, pabaiga – 2020 m. Informacijos sistemos sukūrimas Pietų Baltijos jūros regione  yra vienas iš sudėtinių Baltijos jūros turizmo centro veiklos dalių.
2019 m. parengtas verslo modelis, vyko susitikimai ir diskusijos dėl centro steigimo galimybių su potencialiais projekto partneriais bei asocijuotomis struktūromis. Verslo modelis pristatytas Lietuvos Respublikos ekonomikos ir inovacijų ministerijoje. Šiuo metu pasirašyta 14 bendradarbiavimo sutarčių (iš viso turi būti pasirašyta 20) siekiant įsteigti tokį centrą.
</t>
  </si>
  <si>
    <t>Kriterijaus reikšmė neįvykdyta.</t>
  </si>
  <si>
    <t>Klaipėdos miesto savivaldybės administracija yra viena iš projekto partnerių, pagrindinis partneris – Klaipėdos rajono savivaldybė.</t>
  </si>
  <si>
    <t xml:space="preserve">Parengtame techniniame projekte Klaipėdos miestui buvo sukurti informaciniai ženklai, skirti žmonėms su regos negalia, kurie neatitiko Klaipėdos m. ženklinimo sistemos reikalavimų (nekokybiškai parengti). Paslaugos teikėjas nesutiko koreguoti techninio projekto dėl besibaigiančio sutarties galiojimo termino. Klaipėdos miesto savivaldybės administracija nesutiko su parengtu techniniu projektu ir atsisakė dalyvauti šiame ES projekte. Informaciniai ženklai bus įrengti, kai Klaipėdos miesto savivaldybė  kreipsis į Regiono plėtros tarybą dėl naujo ES projekto inicijavimo. </t>
  </si>
  <si>
    <t xml:space="preserve"> 2019 m. ataskaitos dalis</t>
  </si>
  <si>
    <t xml:space="preserve">Klaipėdos miesto savivaldybės 2019–2021 m. 
strateginio veiklos plano įgyvendinimo        
</t>
  </si>
  <si>
    <t>2019 m. SVP programos Nr. 02 įvykdymas</t>
  </si>
  <si>
    <t>Asignavimai (tūkst.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</si>
</sst>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10427]#,##0.00;\-#,##0.00;&quot;&quot;"/>
  </numFmts>
  <fonts count="33">
    <font>
      <sz val="10"/>
      <name val="Arial"/>
      <charset val="186"/>
    </font>
    <font>
      <sz val="8"/>
      <name val="Times New Roman"/>
      <family val="1"/>
      <charset val="186"/>
    </font>
    <font>
      <sz val="10"/>
      <name val="Times New Roman"/>
      <family val="1"/>
      <charset val="186"/>
    </font>
    <font>
      <b/>
      <sz val="10"/>
      <name val="Times New Roman"/>
      <family val="1"/>
      <charset val="186"/>
    </font>
    <font>
      <sz val="10"/>
      <name val="TimesLT"/>
      <charset val="186"/>
    </font>
    <font>
      <sz val="10"/>
      <name val="Arial"/>
      <family val="2"/>
      <charset val="186"/>
    </font>
    <font>
      <b/>
      <sz val="10"/>
      <name val="Times New Roman"/>
      <family val="1"/>
      <charset val="204"/>
    </font>
    <font>
      <sz val="9"/>
      <name val="Times New Roman"/>
      <family val="1"/>
      <charset val="186"/>
    </font>
    <font>
      <sz val="10"/>
      <name val="Times New Roman"/>
      <family val="1"/>
    </font>
    <font>
      <sz val="9"/>
      <color indexed="81"/>
      <name val="Tahoma"/>
      <family val="2"/>
      <charset val="186"/>
    </font>
    <font>
      <b/>
      <sz val="9"/>
      <color indexed="81"/>
      <name val="Tahoma"/>
      <family val="2"/>
      <charset val="186"/>
    </font>
    <font>
      <sz val="10"/>
      <name val="Arial"/>
      <family val="2"/>
      <charset val="186"/>
    </font>
    <font>
      <sz val="9"/>
      <name val="Times New Roman"/>
      <family val="1"/>
    </font>
    <font>
      <sz val="11"/>
      <name val="Times New Roman"/>
      <family val="1"/>
      <charset val="186"/>
    </font>
    <font>
      <b/>
      <sz val="11"/>
      <name val="Times New Roman"/>
      <family val="1"/>
      <charset val="186"/>
    </font>
    <font>
      <b/>
      <sz val="9"/>
      <name val="Times New Roman"/>
      <family val="1"/>
      <charset val="186"/>
    </font>
    <font>
      <sz val="11"/>
      <name val="Calibri"/>
      <family val="2"/>
      <charset val="186"/>
      <scheme val="minor"/>
    </font>
    <font>
      <sz val="10"/>
      <color rgb="FFFF0000"/>
      <name val="Times New Roman"/>
      <family val="1"/>
      <charset val="186"/>
    </font>
    <font>
      <sz val="10"/>
      <color theme="1"/>
      <name val="Times New Roman"/>
      <family val="1"/>
      <charset val="186"/>
    </font>
    <font>
      <b/>
      <sz val="10"/>
      <color rgb="FFFF0000"/>
      <name val="Times New Roman"/>
      <family val="1"/>
      <charset val="186"/>
    </font>
    <font>
      <b/>
      <sz val="10"/>
      <color theme="1"/>
      <name val="Times New Roman"/>
      <family val="1"/>
      <charset val="186"/>
    </font>
    <font>
      <sz val="10"/>
      <color rgb="FFFF0000"/>
      <name val="Arial"/>
      <family val="2"/>
      <charset val="186"/>
    </font>
    <font>
      <b/>
      <sz val="10"/>
      <name val="Times New Roman"/>
      <family val="1"/>
    </font>
    <font>
      <sz val="11"/>
      <name val="Times New Roman"/>
      <family val="1"/>
    </font>
    <font>
      <b/>
      <sz val="10"/>
      <name val="Arial"/>
      <family val="2"/>
      <charset val="186"/>
    </font>
    <font>
      <b/>
      <sz val="12"/>
      <name val="Times New Roman"/>
      <family val="1"/>
      <charset val="186"/>
    </font>
    <font>
      <sz val="12"/>
      <name val="Times New Roman"/>
      <family val="1"/>
      <charset val="186"/>
    </font>
    <font>
      <sz val="12"/>
      <color rgb="FFFF0000"/>
      <name val="Times New Roman"/>
      <family val="1"/>
      <charset val="186"/>
    </font>
    <font>
      <i/>
      <sz val="10"/>
      <name val="Times New Roman"/>
      <family val="1"/>
      <charset val="186"/>
    </font>
    <font>
      <b/>
      <sz val="10"/>
      <color rgb="FF000000"/>
      <name val="Times New Roman"/>
      <family val="1"/>
      <charset val="186"/>
    </font>
    <font>
      <sz val="10"/>
      <color rgb="FF000000"/>
      <name val="Times New Roman"/>
      <family val="1"/>
      <charset val="186"/>
    </font>
    <font>
      <sz val="11"/>
      <color rgb="FF000000"/>
      <name val="Times New Roman"/>
      <family val="1"/>
      <charset val="186"/>
    </font>
    <font>
      <b/>
      <sz val="11"/>
      <color rgb="FF000000"/>
      <name val="Times New Roman"/>
      <family val="1"/>
      <charset val="186"/>
    </font>
  </fonts>
  <fills count="1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CCFF"/>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
      <patternFill patternType="solid">
        <fgColor theme="4" tint="0.7999816888943144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hair">
        <color indexed="64"/>
      </top>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medium">
        <color indexed="64"/>
      </right>
      <top style="thin">
        <color indexed="64"/>
      </top>
      <bottom style="medium">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hair">
        <color indexed="64"/>
      </top>
      <bottom style="hair">
        <color indexed="64"/>
      </bottom>
      <diagonal/>
    </border>
    <border>
      <left style="medium">
        <color indexed="64"/>
      </left>
      <right style="thin">
        <color indexed="64"/>
      </right>
      <top/>
      <bottom style="hair">
        <color indexed="64"/>
      </bottom>
      <diagonal/>
    </border>
    <border>
      <left/>
      <right/>
      <top/>
      <bottom style="hair">
        <color indexed="64"/>
      </bottom>
      <diagonal/>
    </border>
  </borders>
  <cellStyleXfs count="3">
    <xf numFmtId="0" fontId="0" fillId="0" borderId="0"/>
    <xf numFmtId="0" fontId="4" fillId="0" borderId="0"/>
    <xf numFmtId="0" fontId="11" fillId="0" borderId="0">
      <alignment vertical="center"/>
    </xf>
  </cellStyleXfs>
  <cellXfs count="1003">
    <xf numFmtId="0" fontId="0" fillId="0" borderId="0" xfId="0"/>
    <xf numFmtId="0" fontId="2" fillId="0" borderId="0" xfId="0" applyFont="1" applyFill="1" applyBorder="1" applyAlignment="1">
      <alignment horizontal="center" vertical="top"/>
    </xf>
    <xf numFmtId="0" fontId="2" fillId="0" borderId="0" xfId="0" applyFont="1" applyBorder="1" applyAlignment="1">
      <alignment vertical="top"/>
    </xf>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49" fontId="3" fillId="2" borderId="2" xfId="0" applyNumberFormat="1" applyFont="1" applyFill="1" applyBorder="1" applyAlignment="1">
      <alignment horizontal="center" vertical="top"/>
    </xf>
    <xf numFmtId="0" fontId="2" fillId="0" borderId="0" xfId="0" applyFont="1" applyFill="1" applyAlignment="1">
      <alignment vertical="top"/>
    </xf>
    <xf numFmtId="0" fontId="2" fillId="3" borderId="0" xfId="0" applyFont="1" applyFill="1" applyAlignment="1">
      <alignment vertical="top"/>
    </xf>
    <xf numFmtId="0" fontId="5" fillId="0" borderId="0" xfId="0" applyFont="1"/>
    <xf numFmtId="49" fontId="3" fillId="4" borderId="30" xfId="0" applyNumberFormat="1" applyFont="1" applyFill="1" applyBorder="1" applyAlignment="1">
      <alignment horizontal="center" vertical="top"/>
    </xf>
    <xf numFmtId="49" fontId="3" fillId="2" borderId="1" xfId="0" applyNumberFormat="1" applyFont="1" applyFill="1" applyBorder="1" applyAlignment="1">
      <alignment horizontal="center" vertical="top"/>
    </xf>
    <xf numFmtId="164" fontId="2" fillId="0" borderId="0" xfId="0" applyNumberFormat="1" applyFont="1" applyAlignment="1">
      <alignment vertical="top"/>
    </xf>
    <xf numFmtId="0" fontId="3" fillId="7" borderId="33" xfId="0" applyFont="1" applyFill="1" applyBorder="1" applyAlignment="1">
      <alignment horizontal="center" vertical="top"/>
    </xf>
    <xf numFmtId="0" fontId="2" fillId="8" borderId="0" xfId="0" applyFont="1" applyFill="1" applyAlignment="1">
      <alignment vertical="top"/>
    </xf>
    <xf numFmtId="49" fontId="3" fillId="9" borderId="11" xfId="0" applyNumberFormat="1" applyFont="1" applyFill="1" applyBorder="1" applyAlignment="1">
      <alignment horizontal="center" vertical="top" wrapText="1"/>
    </xf>
    <xf numFmtId="49" fontId="3" fillId="9" borderId="11" xfId="0" applyNumberFormat="1" applyFont="1" applyFill="1" applyBorder="1" applyAlignment="1">
      <alignment horizontal="center" vertical="top"/>
    </xf>
    <xf numFmtId="49" fontId="3" fillId="9" borderId="30" xfId="0" applyNumberFormat="1" applyFont="1" applyFill="1" applyBorder="1" applyAlignment="1">
      <alignment horizontal="center" vertical="top"/>
    </xf>
    <xf numFmtId="49" fontId="3" fillId="9" borderId="24" xfId="0" applyNumberFormat="1" applyFont="1" applyFill="1" applyBorder="1" applyAlignment="1">
      <alignment horizontal="center" vertical="top"/>
    </xf>
    <xf numFmtId="49" fontId="3" fillId="9" borderId="30" xfId="0" applyNumberFormat="1" applyFont="1" applyFill="1" applyBorder="1" applyAlignment="1">
      <alignment horizontal="center" vertical="top" wrapText="1"/>
    </xf>
    <xf numFmtId="49" fontId="3" fillId="9" borderId="43" xfId="0" applyNumberFormat="1" applyFont="1" applyFill="1" applyBorder="1" applyAlignment="1">
      <alignment horizontal="center" vertical="top"/>
    </xf>
    <xf numFmtId="49" fontId="3" fillId="9" borderId="42" xfId="0" applyNumberFormat="1" applyFont="1" applyFill="1" applyBorder="1" applyAlignment="1">
      <alignment horizontal="center" vertical="top"/>
    </xf>
    <xf numFmtId="0" fontId="8" fillId="3" borderId="54" xfId="0" applyFont="1" applyFill="1" applyBorder="1" applyAlignment="1">
      <alignment vertical="top" wrapText="1"/>
    </xf>
    <xf numFmtId="0" fontId="2" fillId="7" borderId="27" xfId="0" applyFont="1" applyFill="1" applyBorder="1" applyAlignment="1">
      <alignment horizontal="left" vertical="top" wrapText="1"/>
    </xf>
    <xf numFmtId="0" fontId="2" fillId="7" borderId="28" xfId="0" applyFont="1" applyFill="1" applyBorder="1" applyAlignment="1">
      <alignment horizontal="left" vertical="top" wrapText="1"/>
    </xf>
    <xf numFmtId="0" fontId="2" fillId="8" borderId="0" xfId="0" applyFont="1" applyFill="1" applyBorder="1" applyAlignment="1">
      <alignment vertical="top"/>
    </xf>
    <xf numFmtId="0" fontId="2" fillId="8" borderId="3" xfId="0" applyFont="1" applyFill="1" applyBorder="1" applyAlignment="1">
      <alignment horizontal="center" vertical="top"/>
    </xf>
    <xf numFmtId="0" fontId="2" fillId="8" borderId="34" xfId="0" applyFont="1" applyFill="1" applyBorder="1" applyAlignment="1">
      <alignment horizontal="center" vertical="top"/>
    </xf>
    <xf numFmtId="0" fontId="2" fillId="8" borderId="16" xfId="0" applyFont="1" applyFill="1" applyBorder="1" applyAlignment="1">
      <alignment horizontal="center" vertical="top"/>
    </xf>
    <xf numFmtId="0" fontId="2" fillId="8" borderId="59" xfId="0" applyFont="1" applyFill="1" applyBorder="1" applyAlignment="1">
      <alignment horizontal="center" vertical="top" wrapText="1"/>
    </xf>
    <xf numFmtId="49" fontId="3" fillId="8" borderId="22" xfId="0" applyNumberFormat="1" applyFont="1" applyFill="1" applyBorder="1" applyAlignment="1">
      <alignment horizontal="center" vertical="top" wrapText="1"/>
    </xf>
    <xf numFmtId="49" fontId="3" fillId="0" borderId="10" xfId="0" applyNumberFormat="1" applyFont="1" applyBorder="1" applyAlignment="1">
      <alignment horizontal="center" vertical="top"/>
    </xf>
    <xf numFmtId="0" fontId="3" fillId="3" borderId="10" xfId="0" applyFont="1" applyFill="1" applyBorder="1" applyAlignment="1">
      <alignment horizontal="left" vertical="top" wrapText="1"/>
    </xf>
    <xf numFmtId="0" fontId="8" fillId="3" borderId="6" xfId="0" applyFont="1" applyFill="1" applyBorder="1" applyAlignment="1">
      <alignment vertical="top" wrapText="1"/>
    </xf>
    <xf numFmtId="0" fontId="2" fillId="8" borderId="6" xfId="0" applyFont="1" applyFill="1" applyBorder="1" applyAlignment="1">
      <alignment horizontal="left" vertical="top" wrapText="1"/>
    </xf>
    <xf numFmtId="0" fontId="2" fillId="8" borderId="7" xfId="0" applyFont="1" applyFill="1" applyBorder="1" applyAlignment="1">
      <alignment vertical="top" wrapText="1"/>
    </xf>
    <xf numFmtId="0" fontId="2" fillId="8" borderId="42" xfId="0" applyFont="1" applyFill="1" applyBorder="1" applyAlignment="1">
      <alignment horizontal="center" vertical="top"/>
    </xf>
    <xf numFmtId="0" fontId="2" fillId="8" borderId="46" xfId="0" applyFont="1" applyFill="1" applyBorder="1" applyAlignment="1">
      <alignment horizontal="center" vertical="top"/>
    </xf>
    <xf numFmtId="49" fontId="3" fillId="2" borderId="45" xfId="0" applyNumberFormat="1" applyFont="1" applyFill="1" applyBorder="1" applyAlignment="1">
      <alignment horizontal="center" vertical="top"/>
    </xf>
    <xf numFmtId="0" fontId="2" fillId="0" borderId="36" xfId="0" applyFont="1" applyFill="1" applyBorder="1" applyAlignment="1">
      <alignment horizontal="center" vertical="top"/>
    </xf>
    <xf numFmtId="0" fontId="2" fillId="8" borderId="59" xfId="0" applyFont="1" applyFill="1" applyBorder="1" applyAlignment="1">
      <alignment horizontal="center" vertical="top"/>
    </xf>
    <xf numFmtId="0" fontId="2" fillId="8" borderId="22" xfId="0" applyFont="1" applyFill="1" applyBorder="1" applyAlignment="1">
      <alignment horizontal="center" vertical="center" textRotation="90" wrapText="1"/>
    </xf>
    <xf numFmtId="164" fontId="3" fillId="7" borderId="15" xfId="0" applyNumberFormat="1" applyFont="1" applyFill="1" applyBorder="1" applyAlignment="1">
      <alignment horizontal="center" vertical="top" wrapText="1"/>
    </xf>
    <xf numFmtId="164" fontId="2" fillId="0" borderId="15" xfId="0" applyNumberFormat="1" applyFont="1" applyBorder="1" applyAlignment="1">
      <alignment horizontal="center" vertical="top" wrapText="1"/>
    </xf>
    <xf numFmtId="164" fontId="2" fillId="7" borderId="15" xfId="0" applyNumberFormat="1" applyFont="1" applyFill="1" applyBorder="1" applyAlignment="1">
      <alignment horizontal="center" vertical="top" wrapText="1"/>
    </xf>
    <xf numFmtId="164" fontId="2" fillId="8" borderId="0" xfId="0" applyNumberFormat="1" applyFont="1" applyFill="1" applyBorder="1" applyAlignment="1">
      <alignment horizontal="center" vertical="top"/>
    </xf>
    <xf numFmtId="164" fontId="2" fillId="8" borderId="50" xfId="0" applyNumberFormat="1" applyFont="1" applyFill="1" applyBorder="1" applyAlignment="1">
      <alignment horizontal="center" vertical="top"/>
    </xf>
    <xf numFmtId="164" fontId="2" fillId="8" borderId="47" xfId="0" applyNumberFormat="1" applyFont="1" applyFill="1" applyBorder="1" applyAlignment="1">
      <alignment horizontal="center" vertical="top"/>
    </xf>
    <xf numFmtId="164" fontId="2" fillId="8" borderId="3" xfId="0" applyNumberFormat="1" applyFont="1" applyFill="1" applyBorder="1" applyAlignment="1">
      <alignment horizontal="center" vertical="top"/>
    </xf>
    <xf numFmtId="164" fontId="2" fillId="8" borderId="16" xfId="0" applyNumberFormat="1" applyFont="1" applyFill="1" applyBorder="1" applyAlignment="1">
      <alignment horizontal="center" vertical="top"/>
    </xf>
    <xf numFmtId="164" fontId="2" fillId="0" borderId="16" xfId="0" applyNumberFormat="1" applyFont="1" applyBorder="1" applyAlignment="1">
      <alignment horizontal="center" vertical="top"/>
    </xf>
    <xf numFmtId="164" fontId="3" fillId="2" borderId="17" xfId="0" applyNumberFormat="1" applyFont="1" applyFill="1" applyBorder="1" applyAlignment="1">
      <alignment horizontal="center" vertical="top"/>
    </xf>
    <xf numFmtId="164" fontId="3" fillId="9" borderId="17" xfId="0" applyNumberFormat="1" applyFont="1" applyFill="1" applyBorder="1" applyAlignment="1">
      <alignment horizontal="center" vertical="top"/>
    </xf>
    <xf numFmtId="164" fontId="2" fillId="8" borderId="46" xfId="0" applyNumberFormat="1" applyFont="1" applyFill="1" applyBorder="1" applyAlignment="1">
      <alignment horizontal="center" vertical="top"/>
    </xf>
    <xf numFmtId="0" fontId="2" fillId="3" borderId="62" xfId="2" applyFont="1" applyFill="1" applyBorder="1" applyAlignment="1">
      <alignment horizontal="center" vertical="top"/>
    </xf>
    <xf numFmtId="49" fontId="6" fillId="6" borderId="37" xfId="0" applyNumberFormat="1" applyFont="1" applyFill="1" applyBorder="1" applyAlignment="1">
      <alignment horizontal="left" vertical="top" wrapText="1"/>
    </xf>
    <xf numFmtId="0" fontId="6" fillId="4" borderId="28" xfId="0" applyFont="1" applyFill="1" applyBorder="1" applyAlignment="1">
      <alignment horizontal="left" vertical="top" wrapText="1"/>
    </xf>
    <xf numFmtId="0" fontId="3" fillId="9" borderId="28"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6" xfId="0" applyFont="1" applyFill="1" applyBorder="1" applyAlignment="1">
      <alignment horizontal="left" vertical="top" wrapText="1"/>
    </xf>
    <xf numFmtId="0" fontId="2" fillId="3" borderId="8" xfId="0" applyFont="1" applyFill="1" applyBorder="1" applyAlignment="1">
      <alignment vertical="top" wrapText="1"/>
    </xf>
    <xf numFmtId="0" fontId="7" fillId="0" borderId="0" xfId="0" applyNumberFormat="1" applyFont="1" applyFill="1" applyBorder="1" applyAlignment="1">
      <alignment horizontal="left" vertical="top" wrapText="1"/>
    </xf>
    <xf numFmtId="0" fontId="2" fillId="9" borderId="26" xfId="0" applyFont="1" applyFill="1" applyBorder="1" applyAlignment="1">
      <alignment horizontal="center" vertical="top"/>
    </xf>
    <xf numFmtId="0" fontId="2" fillId="4" borderId="26" xfId="0" applyFont="1" applyFill="1" applyBorder="1" applyAlignment="1">
      <alignment horizontal="center" vertical="top"/>
    </xf>
    <xf numFmtId="49" fontId="3" fillId="2" borderId="26" xfId="0" applyNumberFormat="1" applyFont="1" applyFill="1" applyBorder="1" applyAlignment="1">
      <alignment horizontal="left" vertical="top"/>
    </xf>
    <xf numFmtId="0" fontId="2" fillId="2" borderId="26" xfId="0" applyFont="1" applyFill="1" applyBorder="1" applyAlignment="1">
      <alignment horizontal="center" vertical="top" wrapText="1"/>
    </xf>
    <xf numFmtId="0" fontId="3" fillId="9" borderId="26" xfId="0" applyFont="1" applyFill="1" applyBorder="1" applyAlignment="1">
      <alignment horizontal="left" vertical="top"/>
    </xf>
    <xf numFmtId="164" fontId="2" fillId="8" borderId="42" xfId="0" applyNumberFormat="1" applyFont="1" applyFill="1" applyBorder="1" applyAlignment="1">
      <alignment horizontal="center" vertical="top"/>
    </xf>
    <xf numFmtId="0" fontId="2" fillId="0" borderId="68" xfId="0" applyFont="1" applyBorder="1" applyAlignment="1">
      <alignment horizontal="center" vertical="center" textRotation="90"/>
    </xf>
    <xf numFmtId="0" fontId="2" fillId="0" borderId="61" xfId="0" applyFont="1" applyBorder="1" applyAlignment="1">
      <alignment horizontal="center" vertical="center" textRotation="90"/>
    </xf>
    <xf numFmtId="0" fontId="16" fillId="0" borderId="0" xfId="0" applyFont="1"/>
    <xf numFmtId="164" fontId="3" fillId="7" borderId="32" xfId="0" applyNumberFormat="1" applyFont="1" applyFill="1" applyBorder="1" applyAlignment="1">
      <alignment horizontal="center" vertical="top"/>
    </xf>
    <xf numFmtId="164" fontId="2" fillId="8" borderId="34"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0" fontId="3" fillId="7" borderId="3" xfId="0" applyFont="1" applyFill="1" applyBorder="1" applyAlignment="1">
      <alignment horizontal="center" vertical="top"/>
    </xf>
    <xf numFmtId="164" fontId="2" fillId="8" borderId="53" xfId="0" applyNumberFormat="1" applyFont="1" applyFill="1" applyBorder="1" applyAlignment="1">
      <alignment horizontal="center" vertical="top"/>
    </xf>
    <xf numFmtId="164" fontId="2" fillId="8" borderId="75" xfId="0" applyNumberFormat="1" applyFont="1" applyFill="1" applyBorder="1" applyAlignment="1">
      <alignment horizontal="center" vertical="top"/>
    </xf>
    <xf numFmtId="3" fontId="2" fillId="8" borderId="75"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3" fontId="2" fillId="8" borderId="76" xfId="0" applyNumberFormat="1" applyFont="1" applyFill="1" applyBorder="1" applyAlignment="1">
      <alignment horizontal="center" vertical="top"/>
    </xf>
    <xf numFmtId="1" fontId="2" fillId="3" borderId="73" xfId="2" applyNumberFormat="1" applyFont="1" applyFill="1" applyBorder="1" applyAlignment="1">
      <alignment horizontal="center" vertical="top"/>
    </xf>
    <xf numFmtId="3" fontId="2" fillId="0" borderId="22" xfId="0" applyNumberFormat="1" applyFont="1" applyFill="1" applyBorder="1" applyAlignment="1">
      <alignment horizontal="center" vertical="top" wrapText="1"/>
    </xf>
    <xf numFmtId="164" fontId="7" fillId="0" borderId="49" xfId="0" applyNumberFormat="1" applyFont="1" applyBorder="1" applyAlignment="1">
      <alignment horizontal="center" vertical="top"/>
    </xf>
    <xf numFmtId="164" fontId="7" fillId="0" borderId="34" xfId="0" applyNumberFormat="1" applyFont="1" applyBorder="1" applyAlignment="1">
      <alignment horizontal="center" vertical="top"/>
    </xf>
    <xf numFmtId="0" fontId="3" fillId="7" borderId="43" xfId="0" applyFont="1" applyFill="1" applyBorder="1" applyAlignment="1">
      <alignment horizontal="center" vertical="top"/>
    </xf>
    <xf numFmtId="0" fontId="3" fillId="7" borderId="57" xfId="0" applyFont="1" applyFill="1" applyBorder="1" applyAlignment="1">
      <alignment horizontal="center" vertical="top"/>
    </xf>
    <xf numFmtId="164" fontId="2" fillId="8" borderId="34" xfId="0" applyNumberFormat="1" applyFont="1" applyFill="1" applyBorder="1" applyAlignment="1">
      <alignment horizontal="right" vertical="top"/>
    </xf>
    <xf numFmtId="164" fontId="3" fillId="4" borderId="17" xfId="0" applyNumberFormat="1" applyFont="1" applyFill="1" applyBorder="1" applyAlignment="1">
      <alignment horizontal="center" vertical="top"/>
    </xf>
    <xf numFmtId="3" fontId="2" fillId="8" borderId="65" xfId="0" applyNumberFormat="1" applyFont="1" applyFill="1" applyBorder="1" applyAlignment="1">
      <alignment horizontal="center" vertical="top"/>
    </xf>
    <xf numFmtId="3" fontId="2" fillId="8" borderId="35" xfId="0" applyNumberFormat="1" applyFont="1" applyFill="1" applyBorder="1" applyAlignment="1">
      <alignment horizontal="center" vertical="top"/>
    </xf>
    <xf numFmtId="3" fontId="2" fillId="8" borderId="31" xfId="0" applyNumberFormat="1" applyFont="1" applyFill="1" applyBorder="1" applyAlignment="1">
      <alignment horizontal="center" vertical="top"/>
    </xf>
    <xf numFmtId="3" fontId="2" fillId="8" borderId="19" xfId="0" applyNumberFormat="1" applyFont="1" applyFill="1" applyBorder="1" applyAlignment="1">
      <alignment horizontal="center" vertical="top"/>
    </xf>
    <xf numFmtId="3" fontId="2" fillId="8" borderId="12" xfId="0" applyNumberFormat="1" applyFont="1" applyFill="1" applyBorder="1" applyAlignment="1">
      <alignment horizontal="center" vertical="top"/>
    </xf>
    <xf numFmtId="3" fontId="2" fillId="8" borderId="8" xfId="0" applyNumberFormat="1" applyFont="1" applyFill="1" applyBorder="1" applyAlignment="1">
      <alignment horizontal="center" vertical="top"/>
    </xf>
    <xf numFmtId="0" fontId="3" fillId="0" borderId="47" xfId="0" applyFont="1" applyFill="1" applyBorder="1" applyAlignment="1">
      <alignment horizontal="center" vertical="top"/>
    </xf>
    <xf numFmtId="164" fontId="8" fillId="8" borderId="3" xfId="0" applyNumberFormat="1" applyFont="1" applyFill="1" applyBorder="1" applyAlignment="1">
      <alignment horizontal="center" vertical="top"/>
    </xf>
    <xf numFmtId="3" fontId="2" fillId="0" borderId="8" xfId="0" applyNumberFormat="1" applyFont="1" applyFill="1" applyBorder="1" applyAlignment="1">
      <alignment horizontal="center" vertical="top"/>
    </xf>
    <xf numFmtId="3" fontId="2" fillId="0" borderId="44" xfId="0" applyNumberFormat="1" applyFont="1" applyFill="1" applyBorder="1" applyAlignment="1">
      <alignment horizontal="center" vertical="top"/>
    </xf>
    <xf numFmtId="0" fontId="2" fillId="8" borderId="42" xfId="0" applyFont="1" applyFill="1" applyBorder="1" applyAlignment="1">
      <alignment horizontal="center" vertical="top" wrapText="1"/>
    </xf>
    <xf numFmtId="0" fontId="1" fillId="3" borderId="31" xfId="2" applyFont="1" applyFill="1" applyBorder="1" applyAlignment="1">
      <alignment horizontal="center" vertical="top"/>
    </xf>
    <xf numFmtId="0" fontId="1" fillId="3" borderId="71" xfId="2" applyFont="1" applyFill="1" applyBorder="1" applyAlignment="1">
      <alignment horizontal="center" vertical="top"/>
    </xf>
    <xf numFmtId="164" fontId="3" fillId="4" borderId="5" xfId="0" applyNumberFormat="1" applyFont="1" applyFill="1" applyBorder="1" applyAlignment="1">
      <alignment horizontal="center" vertical="top"/>
    </xf>
    <xf numFmtId="164" fontId="3" fillId="4" borderId="16" xfId="0" applyNumberFormat="1" applyFont="1" applyFill="1" applyBorder="1" applyAlignment="1">
      <alignment horizontal="center" vertical="top"/>
    </xf>
    <xf numFmtId="164" fontId="3" fillId="5" borderId="33" xfId="0" applyNumberFormat="1" applyFont="1" applyFill="1" applyBorder="1" applyAlignment="1">
      <alignment horizontal="center" vertical="top"/>
    </xf>
    <xf numFmtId="164" fontId="3" fillId="7" borderId="57" xfId="0" applyNumberFormat="1" applyFont="1" applyFill="1" applyBorder="1" applyAlignment="1">
      <alignment horizontal="center" vertical="top"/>
    </xf>
    <xf numFmtId="164" fontId="3" fillId="7" borderId="43" xfId="0" applyNumberFormat="1" applyFont="1" applyFill="1" applyBorder="1" applyAlignment="1">
      <alignment horizontal="center" vertical="top"/>
    </xf>
    <xf numFmtId="0" fontId="2" fillId="8" borderId="46" xfId="0" applyFont="1" applyFill="1" applyBorder="1" applyAlignment="1">
      <alignment horizontal="center" vertical="top" wrapText="1"/>
    </xf>
    <xf numFmtId="164" fontId="8" fillId="8" borderId="55" xfId="0" applyNumberFormat="1" applyFont="1" applyFill="1" applyBorder="1" applyAlignment="1">
      <alignment horizontal="center" vertical="top"/>
    </xf>
    <xf numFmtId="164" fontId="8" fillId="8" borderId="34" xfId="0" applyNumberFormat="1" applyFont="1" applyFill="1" applyBorder="1" applyAlignment="1">
      <alignment horizontal="center" vertical="top"/>
    </xf>
    <xf numFmtId="164" fontId="3" fillId="2" borderId="24"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7" fillId="8" borderId="47" xfId="0" applyNumberFormat="1" applyFont="1" applyFill="1" applyBorder="1" applyAlignment="1">
      <alignment horizontal="center" vertical="top"/>
    </xf>
    <xf numFmtId="0" fontId="8" fillId="0" borderId="63" xfId="0" applyFont="1" applyFill="1" applyBorder="1" applyAlignment="1">
      <alignment horizontal="center" vertical="top"/>
    </xf>
    <xf numFmtId="0" fontId="2" fillId="8" borderId="78" xfId="0" applyFont="1" applyFill="1" applyBorder="1" applyAlignment="1">
      <alignment horizontal="center" vertical="top"/>
    </xf>
    <xf numFmtId="49" fontId="2" fillId="8" borderId="13" xfId="0" applyNumberFormat="1" applyFont="1" applyFill="1" applyBorder="1" applyAlignment="1">
      <alignment horizontal="center" vertical="top"/>
    </xf>
    <xf numFmtId="0" fontId="2" fillId="0" borderId="70" xfId="0" applyFont="1" applyFill="1" applyBorder="1" applyAlignment="1">
      <alignment horizontal="center" vertical="top"/>
    </xf>
    <xf numFmtId="0" fontId="2" fillId="8" borderId="54" xfId="0" applyFont="1" applyFill="1" applyBorder="1" applyAlignment="1">
      <alignment horizontal="left" vertical="top" wrapText="1"/>
    </xf>
    <xf numFmtId="164" fontId="7" fillId="8" borderId="0" xfId="0" applyNumberFormat="1" applyFont="1" applyFill="1" applyBorder="1" applyAlignment="1">
      <alignment horizontal="center" vertical="top"/>
    </xf>
    <xf numFmtId="164" fontId="3" fillId="9" borderId="25" xfId="0" applyNumberFormat="1" applyFont="1" applyFill="1" applyBorder="1" applyAlignment="1">
      <alignment horizontal="center" vertical="top"/>
    </xf>
    <xf numFmtId="164" fontId="2" fillId="8" borderId="9" xfId="0" applyNumberFormat="1" applyFont="1" applyFill="1" applyBorder="1" applyAlignment="1">
      <alignment horizontal="left" vertical="top" wrapText="1"/>
    </xf>
    <xf numFmtId="3" fontId="2" fillId="3" borderId="73" xfId="2" applyNumberFormat="1" applyFont="1" applyFill="1" applyBorder="1" applyAlignment="1">
      <alignment horizontal="center" vertical="top"/>
    </xf>
    <xf numFmtId="3" fontId="2" fillId="8" borderId="22" xfId="0" applyNumberFormat="1" applyFont="1" applyFill="1" applyBorder="1" applyAlignment="1">
      <alignment horizontal="center" vertical="top"/>
    </xf>
    <xf numFmtId="0" fontId="2" fillId="8" borderId="76" xfId="0" applyFont="1" applyFill="1" applyBorder="1" applyAlignment="1">
      <alignment horizontal="center" vertical="top"/>
    </xf>
    <xf numFmtId="0" fontId="2" fillId="8" borderId="22" xfId="0" applyFont="1" applyFill="1" applyBorder="1" applyAlignment="1">
      <alignment horizontal="center" vertical="top"/>
    </xf>
    <xf numFmtId="0" fontId="2" fillId="8" borderId="56" xfId="0" applyFont="1" applyFill="1" applyBorder="1" applyAlignment="1">
      <alignment horizontal="center" vertical="top"/>
    </xf>
    <xf numFmtId="1" fontId="2" fillId="3" borderId="12" xfId="2" applyNumberFormat="1" applyFont="1" applyFill="1" applyBorder="1" applyAlignment="1">
      <alignment horizontal="center" vertical="top"/>
    </xf>
    <xf numFmtId="0" fontId="2" fillId="8" borderId="31" xfId="0" applyFont="1" applyFill="1" applyBorder="1" applyAlignment="1">
      <alignment horizontal="center" vertical="top"/>
    </xf>
    <xf numFmtId="0" fontId="2" fillId="8" borderId="66" xfId="0" applyFont="1" applyFill="1" applyBorder="1" applyAlignment="1">
      <alignment horizontal="center" vertical="top"/>
    </xf>
    <xf numFmtId="1" fontId="2" fillId="8" borderId="78" xfId="0" applyNumberFormat="1" applyFont="1" applyFill="1" applyBorder="1" applyAlignment="1">
      <alignment horizontal="center" vertical="top"/>
    </xf>
    <xf numFmtId="164" fontId="2" fillId="8" borderId="49" xfId="0" applyNumberFormat="1" applyFont="1" applyFill="1" applyBorder="1" applyAlignment="1">
      <alignment horizontal="center" vertical="top"/>
    </xf>
    <xf numFmtId="164" fontId="3" fillId="7" borderId="44" xfId="0" applyNumberFormat="1" applyFont="1" applyFill="1" applyBorder="1" applyAlignment="1">
      <alignment horizontal="center" vertical="top"/>
    </xf>
    <xf numFmtId="0" fontId="2" fillId="0" borderId="16" xfId="0" applyFont="1" applyFill="1" applyBorder="1" applyAlignment="1">
      <alignment horizontal="center" vertical="top"/>
    </xf>
    <xf numFmtId="164" fontId="2" fillId="8" borderId="16" xfId="0" applyNumberFormat="1" applyFont="1" applyFill="1" applyBorder="1" applyAlignment="1">
      <alignment horizontal="center"/>
    </xf>
    <xf numFmtId="164" fontId="2" fillId="8" borderId="3" xfId="0" applyNumberFormat="1" applyFont="1" applyFill="1" applyBorder="1" applyAlignment="1">
      <alignment horizontal="center"/>
    </xf>
    <xf numFmtId="164" fontId="2" fillId="8" borderId="55" xfId="0" applyNumberFormat="1" applyFont="1" applyFill="1" applyBorder="1" applyAlignment="1">
      <alignment horizontal="center" vertical="top"/>
    </xf>
    <xf numFmtId="164" fontId="3" fillId="2" borderId="43" xfId="0" applyNumberFormat="1" applyFont="1" applyFill="1" applyBorder="1" applyAlignment="1">
      <alignment horizontal="center" vertical="top"/>
    </xf>
    <xf numFmtId="164" fontId="3" fillId="4" borderId="24" xfId="0" applyNumberFormat="1" applyFont="1" applyFill="1" applyBorder="1" applyAlignment="1">
      <alignment horizontal="center" vertical="top"/>
    </xf>
    <xf numFmtId="0" fontId="2" fillId="8" borderId="85" xfId="0" applyFont="1" applyFill="1" applyBorder="1" applyAlignment="1">
      <alignment horizontal="center" vertical="top"/>
    </xf>
    <xf numFmtId="49" fontId="3" fillId="8" borderId="22" xfId="0" applyNumberFormat="1" applyFont="1" applyFill="1" applyBorder="1" applyAlignment="1">
      <alignment horizontal="center" vertical="top"/>
    </xf>
    <xf numFmtId="164" fontId="2" fillId="8" borderId="82" xfId="0" applyNumberFormat="1" applyFont="1" applyFill="1" applyBorder="1" applyAlignment="1">
      <alignment horizontal="left" vertical="top" wrapText="1"/>
    </xf>
    <xf numFmtId="164" fontId="15" fillId="7" borderId="46" xfId="0" applyNumberFormat="1" applyFont="1" applyFill="1" applyBorder="1" applyAlignment="1">
      <alignment horizontal="center" vertical="top"/>
    </xf>
    <xf numFmtId="0" fontId="2" fillId="8" borderId="55" xfId="0" applyFont="1" applyFill="1" applyBorder="1" applyAlignment="1">
      <alignment horizontal="center" vertical="top" wrapText="1"/>
    </xf>
    <xf numFmtId="0" fontId="2" fillId="8" borderId="18" xfId="0" applyFont="1" applyFill="1" applyBorder="1" applyAlignment="1">
      <alignment horizontal="center" vertical="top"/>
    </xf>
    <xf numFmtId="164" fontId="2" fillId="8" borderId="6" xfId="0" applyNumberFormat="1" applyFont="1" applyFill="1" applyBorder="1" applyAlignment="1">
      <alignment horizontal="left" vertical="top" wrapText="1"/>
    </xf>
    <xf numFmtId="49" fontId="2" fillId="8" borderId="60" xfId="0" applyNumberFormat="1" applyFont="1" applyFill="1" applyBorder="1" applyAlignment="1">
      <alignment horizontal="center" vertical="top"/>
    </xf>
    <xf numFmtId="0" fontId="13" fillId="0" borderId="0" xfId="0" applyFont="1" applyAlignment="1">
      <alignment horizontal="center" vertical="top" wrapText="1"/>
    </xf>
    <xf numFmtId="0" fontId="14" fillId="0" borderId="0" xfId="0" applyFont="1" applyAlignment="1">
      <alignment horizontal="center" vertical="top" wrapText="1"/>
    </xf>
    <xf numFmtId="0" fontId="13" fillId="0" borderId="0" xfId="0" applyFont="1" applyAlignment="1">
      <alignment horizontal="center" vertical="top"/>
    </xf>
    <xf numFmtId="0" fontId="3" fillId="0" borderId="39" xfId="0" applyFont="1" applyBorder="1" applyAlignment="1">
      <alignment horizontal="center" vertical="center"/>
    </xf>
    <xf numFmtId="49" fontId="3" fillId="9" borderId="7" xfId="0" applyNumberFormat="1" applyFont="1" applyFill="1" applyBorder="1" applyAlignment="1">
      <alignment horizontal="center" vertical="top"/>
    </xf>
    <xf numFmtId="49" fontId="6" fillId="6" borderId="39" xfId="0" applyNumberFormat="1" applyFont="1" applyFill="1" applyBorder="1" applyAlignment="1">
      <alignment horizontal="left" vertical="top" wrapText="1"/>
    </xf>
    <xf numFmtId="0" fontId="6" fillId="4" borderId="27" xfId="0" applyFont="1" applyFill="1" applyBorder="1" applyAlignment="1">
      <alignment horizontal="left" vertical="top" wrapText="1"/>
    </xf>
    <xf numFmtId="0" fontId="3" fillId="9" borderId="27" xfId="0" applyFont="1" applyFill="1" applyBorder="1" applyAlignment="1">
      <alignment horizontal="left" vertical="top" wrapText="1"/>
    </xf>
    <xf numFmtId="0" fontId="3" fillId="2" borderId="27" xfId="0" applyFont="1" applyFill="1" applyBorder="1" applyAlignment="1">
      <alignment horizontal="left" vertical="top" wrapText="1"/>
    </xf>
    <xf numFmtId="0" fontId="2" fillId="2" borderId="25" xfId="0" applyFont="1" applyFill="1" applyBorder="1" applyAlignment="1">
      <alignment horizontal="center" vertical="top" wrapText="1"/>
    </xf>
    <xf numFmtId="0" fontId="2" fillId="9" borderId="25" xfId="0" applyFont="1" applyFill="1" applyBorder="1" applyAlignment="1">
      <alignment horizontal="center" vertical="top"/>
    </xf>
    <xf numFmtId="49" fontId="3" fillId="2" borderId="8" xfId="0" applyNumberFormat="1" applyFont="1" applyFill="1" applyBorder="1" applyAlignment="1">
      <alignment horizontal="center" vertical="top"/>
    </xf>
    <xf numFmtId="0" fontId="3" fillId="9" borderId="25" xfId="0" applyFont="1" applyFill="1" applyBorder="1" applyAlignment="1">
      <alignment horizontal="left" vertical="top"/>
    </xf>
    <xf numFmtId="0" fontId="3" fillId="2" borderId="25" xfId="0" applyFont="1" applyFill="1" applyBorder="1" applyAlignment="1">
      <alignment horizontal="left" vertical="top" wrapText="1"/>
    </xf>
    <xf numFmtId="0" fontId="5" fillId="0" borderId="7" xfId="0" applyFont="1" applyBorder="1" applyAlignment="1">
      <alignment vertical="top" wrapText="1"/>
    </xf>
    <xf numFmtId="0" fontId="2" fillId="4" borderId="25" xfId="0"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0" fillId="0" borderId="0" xfId="0" applyFont="1" applyBorder="1" applyAlignment="1">
      <alignment horizontal="right" vertical="top"/>
    </xf>
    <xf numFmtId="49" fontId="3" fillId="8" borderId="13" xfId="0" applyNumberFormat="1" applyFont="1" applyFill="1" applyBorder="1" applyAlignment="1">
      <alignment horizontal="center" vertical="top"/>
    </xf>
    <xf numFmtId="0" fontId="2" fillId="8" borderId="80" xfId="0" applyFont="1" applyFill="1" applyBorder="1" applyAlignment="1">
      <alignment horizontal="center" vertical="top"/>
    </xf>
    <xf numFmtId="0" fontId="2" fillId="0" borderId="4" xfId="0" applyFont="1" applyBorder="1" applyAlignment="1">
      <alignment horizontal="center" vertical="top"/>
    </xf>
    <xf numFmtId="164" fontId="7" fillId="3" borderId="87" xfId="0" applyNumberFormat="1" applyFont="1" applyFill="1" applyBorder="1" applyAlignment="1">
      <alignment horizontal="center" vertical="top" wrapText="1"/>
    </xf>
    <xf numFmtId="164" fontId="7" fillId="3" borderId="4" xfId="0" applyNumberFormat="1" applyFont="1" applyFill="1" applyBorder="1" applyAlignment="1">
      <alignment horizontal="center" vertical="top" wrapText="1"/>
    </xf>
    <xf numFmtId="0" fontId="18" fillId="8" borderId="0" xfId="0" applyFont="1" applyFill="1" applyBorder="1" applyAlignment="1">
      <alignment vertical="top" wrapText="1"/>
    </xf>
    <xf numFmtId="0" fontId="18" fillId="8" borderId="84" xfId="0" applyFont="1" applyFill="1" applyBorder="1" applyAlignment="1">
      <alignment vertical="top" wrapText="1"/>
    </xf>
    <xf numFmtId="49" fontId="7" fillId="8" borderId="71" xfId="0" applyNumberFormat="1" applyFont="1" applyFill="1" applyBorder="1" applyAlignment="1">
      <alignment horizontal="center" vertical="center" wrapText="1"/>
    </xf>
    <xf numFmtId="49" fontId="7" fillId="8" borderId="62" xfId="0" applyNumberFormat="1" applyFont="1" applyFill="1" applyBorder="1" applyAlignment="1">
      <alignment horizontal="center" vertical="center" wrapText="1"/>
    </xf>
    <xf numFmtId="164" fontId="2" fillId="8" borderId="79" xfId="0" applyNumberFormat="1" applyFont="1" applyFill="1" applyBorder="1" applyAlignment="1">
      <alignment horizontal="left" vertical="top" wrapText="1"/>
    </xf>
    <xf numFmtId="0" fontId="2" fillId="0" borderId="84" xfId="0" applyFont="1" applyFill="1" applyBorder="1" applyAlignment="1">
      <alignment vertical="top" wrapText="1"/>
    </xf>
    <xf numFmtId="0" fontId="2" fillId="0" borderId="78" xfId="0" applyFont="1" applyFill="1" applyBorder="1" applyAlignment="1">
      <alignment horizontal="center" vertical="top"/>
    </xf>
    <xf numFmtId="0" fontId="2" fillId="8" borderId="42" xfId="0" applyFont="1" applyFill="1" applyBorder="1" applyAlignment="1">
      <alignment vertical="top" wrapText="1"/>
    </xf>
    <xf numFmtId="49" fontId="7" fillId="8" borderId="88" xfId="0" applyNumberFormat="1" applyFont="1" applyFill="1" applyBorder="1" applyAlignment="1">
      <alignment horizontal="center" vertical="center" wrapText="1"/>
    </xf>
    <xf numFmtId="0" fontId="2" fillId="0" borderId="46" xfId="0" applyFont="1" applyFill="1" applyBorder="1" applyAlignment="1">
      <alignment horizontal="center" vertical="top"/>
    </xf>
    <xf numFmtId="49" fontId="3" fillId="8" borderId="56" xfId="0" applyNumberFormat="1" applyFont="1" applyFill="1" applyBorder="1" applyAlignment="1">
      <alignment horizontal="center" vertical="top"/>
    </xf>
    <xf numFmtId="0" fontId="5" fillId="0" borderId="7" xfId="0" applyFont="1" applyBorder="1" applyAlignment="1">
      <alignment vertical="top" wrapText="1"/>
    </xf>
    <xf numFmtId="0" fontId="2" fillId="3" borderId="31" xfId="2" applyFont="1" applyFill="1" applyBorder="1" applyAlignment="1">
      <alignment horizontal="center" vertical="top"/>
    </xf>
    <xf numFmtId="0" fontId="2" fillId="3" borderId="71" xfId="2" applyFont="1" applyFill="1" applyBorder="1" applyAlignment="1">
      <alignment horizontal="center" vertical="top"/>
    </xf>
    <xf numFmtId="0" fontId="2" fillId="3" borderId="66" xfId="2" applyFont="1" applyFill="1" applyBorder="1" applyAlignment="1">
      <alignment horizontal="center" vertical="top"/>
    </xf>
    <xf numFmtId="49" fontId="3" fillId="8" borderId="76" xfId="0" applyNumberFormat="1" applyFont="1" applyFill="1" applyBorder="1" applyAlignment="1">
      <alignment horizontal="center" vertical="top" wrapText="1"/>
    </xf>
    <xf numFmtId="0" fontId="2" fillId="8" borderId="77" xfId="0" applyFont="1" applyFill="1" applyBorder="1" applyAlignment="1">
      <alignment horizontal="center" vertical="top"/>
    </xf>
    <xf numFmtId="164" fontId="7" fillId="8" borderId="53" xfId="0" applyNumberFormat="1" applyFont="1" applyFill="1" applyBorder="1" applyAlignment="1">
      <alignment horizontal="center" vertical="top"/>
    </xf>
    <xf numFmtId="0" fontId="2" fillId="0" borderId="86" xfId="0" applyFont="1" applyFill="1" applyBorder="1" applyAlignment="1">
      <alignment vertical="top" wrapText="1"/>
    </xf>
    <xf numFmtId="0" fontId="2" fillId="0" borderId="89" xfId="0" applyFont="1" applyFill="1" applyBorder="1" applyAlignment="1">
      <alignment horizontal="center" vertical="top"/>
    </xf>
    <xf numFmtId="0" fontId="2" fillId="0" borderId="80" xfId="0" applyFont="1" applyFill="1" applyBorder="1" applyAlignment="1">
      <alignment horizontal="center" vertical="top"/>
    </xf>
    <xf numFmtId="164" fontId="8" fillId="8" borderId="42" xfId="0" applyNumberFormat="1" applyFont="1" applyFill="1" applyBorder="1" applyAlignment="1">
      <alignment horizontal="center" vertical="top"/>
    </xf>
    <xf numFmtId="49" fontId="3" fillId="7" borderId="19" xfId="0" applyNumberFormat="1" applyFont="1" applyFill="1" applyBorder="1" applyAlignment="1">
      <alignment horizontal="center" vertical="top"/>
    </xf>
    <xf numFmtId="49" fontId="3" fillId="7" borderId="0" xfId="0" applyNumberFormat="1" applyFont="1" applyFill="1" applyBorder="1" applyAlignment="1">
      <alignment horizontal="center" vertical="top"/>
    </xf>
    <xf numFmtId="49" fontId="3" fillId="7" borderId="31" xfId="0" applyNumberFormat="1" applyFont="1" applyFill="1" applyBorder="1" applyAlignment="1">
      <alignment horizontal="center" vertical="top" wrapText="1"/>
    </xf>
    <xf numFmtId="49" fontId="3" fillId="7" borderId="40" xfId="0" applyNumberFormat="1" applyFont="1" applyFill="1" applyBorder="1" applyAlignment="1">
      <alignment horizontal="center" vertical="top" wrapText="1"/>
    </xf>
    <xf numFmtId="49" fontId="3" fillId="7" borderId="50" xfId="0" applyNumberFormat="1" applyFont="1" applyFill="1" applyBorder="1" applyAlignment="1">
      <alignment horizontal="center" vertical="top" wrapText="1"/>
    </xf>
    <xf numFmtId="49" fontId="3" fillId="7" borderId="21" xfId="0" applyNumberFormat="1" applyFont="1" applyFill="1" applyBorder="1" applyAlignment="1">
      <alignment horizontal="center" vertical="top" wrapText="1"/>
    </xf>
    <xf numFmtId="0" fontId="5" fillId="7" borderId="21" xfId="0" applyFont="1" applyFill="1" applyBorder="1" applyAlignment="1">
      <alignment horizontal="left" vertical="top" wrapText="1"/>
    </xf>
    <xf numFmtId="0" fontId="2" fillId="7" borderId="21" xfId="0" applyFont="1" applyFill="1" applyBorder="1" applyAlignment="1">
      <alignment horizontal="center" vertical="center" textRotation="90" wrapText="1"/>
    </xf>
    <xf numFmtId="49" fontId="2" fillId="7" borderId="21" xfId="0" applyNumberFormat="1" applyFont="1" applyFill="1" applyBorder="1" applyAlignment="1">
      <alignment horizontal="center" vertical="top"/>
    </xf>
    <xf numFmtId="49" fontId="2" fillId="7" borderId="44" xfId="0" applyNumberFormat="1" applyFont="1" applyFill="1" applyBorder="1" applyAlignment="1">
      <alignment horizontal="center" vertical="top" wrapText="1"/>
    </xf>
    <xf numFmtId="0" fontId="3" fillId="3" borderId="22" xfId="0" applyFont="1" applyFill="1" applyBorder="1" applyAlignment="1">
      <alignment horizontal="left" vertical="top" wrapText="1"/>
    </xf>
    <xf numFmtId="49" fontId="2" fillId="8" borderId="16" xfId="0" applyNumberFormat="1" applyFont="1" applyFill="1" applyBorder="1" applyAlignment="1">
      <alignment horizontal="center" vertical="top" wrapText="1"/>
    </xf>
    <xf numFmtId="0" fontId="12" fillId="7" borderId="43" xfId="0" applyFont="1" applyFill="1" applyBorder="1" applyAlignment="1">
      <alignment vertical="top" wrapText="1"/>
    </xf>
    <xf numFmtId="0" fontId="5" fillId="7" borderId="21" xfId="0" applyFont="1" applyFill="1" applyBorder="1" applyAlignment="1">
      <alignment horizontal="center" vertical="top"/>
    </xf>
    <xf numFmtId="49" fontId="3" fillId="7" borderId="50" xfId="0" applyNumberFormat="1" applyFont="1" applyFill="1" applyBorder="1" applyAlignment="1">
      <alignment horizontal="center" vertical="top"/>
    </xf>
    <xf numFmtId="164" fontId="7" fillId="0" borderId="16" xfId="0" applyNumberFormat="1" applyFont="1" applyBorder="1" applyAlignment="1">
      <alignment horizontal="center" vertical="top"/>
    </xf>
    <xf numFmtId="164" fontId="7" fillId="0" borderId="47" xfId="0" applyNumberFormat="1" applyFont="1" applyBorder="1" applyAlignment="1">
      <alignment horizontal="center" vertical="top"/>
    </xf>
    <xf numFmtId="3" fontId="2" fillId="8" borderId="60" xfId="0" applyNumberFormat="1" applyFont="1" applyFill="1" applyBorder="1" applyAlignment="1">
      <alignment horizontal="center" vertical="top"/>
    </xf>
    <xf numFmtId="0" fontId="2" fillId="8" borderId="4" xfId="0" applyFont="1" applyFill="1" applyBorder="1" applyAlignment="1">
      <alignment horizontal="center" vertical="top" wrapText="1"/>
    </xf>
    <xf numFmtId="0" fontId="2" fillId="0" borderId="82" xfId="0" applyFont="1" applyFill="1" applyBorder="1" applyAlignment="1">
      <alignment vertical="top" wrapText="1"/>
    </xf>
    <xf numFmtId="49" fontId="2" fillId="8" borderId="3" xfId="0" applyNumberFormat="1" applyFont="1" applyFill="1" applyBorder="1" applyAlignment="1">
      <alignment horizontal="center" vertical="top" wrapText="1"/>
    </xf>
    <xf numFmtId="0" fontId="2" fillId="8" borderId="6" xfId="0" applyFont="1" applyFill="1" applyBorder="1" applyAlignment="1">
      <alignment vertical="top" wrapText="1"/>
    </xf>
    <xf numFmtId="0" fontId="2" fillId="0" borderId="50" xfId="0" applyFont="1" applyFill="1" applyBorder="1" applyAlignment="1">
      <alignment horizontal="center" vertical="top" textRotation="90" wrapText="1"/>
    </xf>
    <xf numFmtId="0" fontId="2" fillId="3" borderId="22" xfId="0" applyFont="1" applyFill="1" applyBorder="1" applyAlignment="1">
      <alignment horizontal="left" vertical="top" wrapText="1"/>
    </xf>
    <xf numFmtId="164" fontId="2" fillId="8" borderId="87" xfId="0" applyNumberFormat="1" applyFont="1" applyFill="1" applyBorder="1" applyAlignment="1">
      <alignment vertical="top" wrapText="1"/>
    </xf>
    <xf numFmtId="164" fontId="2" fillId="8" borderId="54" xfId="0" applyNumberFormat="1" applyFont="1" applyFill="1" applyBorder="1" applyAlignment="1">
      <alignment vertical="top" wrapText="1"/>
    </xf>
    <xf numFmtId="3" fontId="2" fillId="8" borderId="73" xfId="0" applyNumberFormat="1" applyFont="1" applyFill="1" applyBorder="1" applyAlignment="1">
      <alignment horizontal="center" vertical="top"/>
    </xf>
    <xf numFmtId="164" fontId="2" fillId="8" borderId="14" xfId="0" applyNumberFormat="1" applyFont="1" applyFill="1" applyBorder="1" applyAlignment="1">
      <alignment vertical="top" wrapText="1"/>
    </xf>
    <xf numFmtId="0" fontId="2" fillId="8" borderId="50" xfId="0" applyFont="1" applyFill="1" applyBorder="1" applyAlignment="1">
      <alignment horizontal="left" vertical="top" wrapText="1"/>
    </xf>
    <xf numFmtId="0" fontId="2" fillId="8" borderId="91" xfId="0" applyFont="1" applyFill="1" applyBorder="1" applyAlignment="1">
      <alignment horizontal="left" vertical="top" wrapText="1"/>
    </xf>
    <xf numFmtId="0" fontId="2" fillId="0" borderId="81" xfId="0" applyFont="1" applyBorder="1" applyAlignment="1">
      <alignment vertical="top" wrapText="1"/>
    </xf>
    <xf numFmtId="0" fontId="2" fillId="8" borderId="69"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8" borderId="42" xfId="0" applyFont="1" applyFill="1" applyBorder="1" applyAlignment="1">
      <alignment vertical="top"/>
    </xf>
    <xf numFmtId="0" fontId="5" fillId="8" borderId="6" xfId="0" applyFont="1" applyFill="1" applyBorder="1" applyAlignment="1">
      <alignment vertical="top" wrapText="1"/>
    </xf>
    <xf numFmtId="3" fontId="2" fillId="8" borderId="13" xfId="0" applyNumberFormat="1" applyFont="1" applyFill="1" applyBorder="1" applyAlignment="1">
      <alignment horizontal="center" vertical="top"/>
    </xf>
    <xf numFmtId="164" fontId="3" fillId="7" borderId="42" xfId="0" applyNumberFormat="1" applyFont="1" applyFill="1" applyBorder="1" applyAlignment="1">
      <alignment horizontal="center" vertical="top"/>
    </xf>
    <xf numFmtId="164" fontId="3" fillId="7" borderId="3" xfId="0" applyNumberFormat="1" applyFont="1" applyFill="1" applyBorder="1" applyAlignment="1">
      <alignment horizontal="center" vertical="top"/>
    </xf>
    <xf numFmtId="0" fontId="2" fillId="8" borderId="34" xfId="0" applyFont="1" applyFill="1" applyBorder="1" applyAlignment="1">
      <alignment horizontal="center" vertical="top" wrapText="1"/>
    </xf>
    <xf numFmtId="0" fontId="2" fillId="8" borderId="3" xfId="0" applyFont="1" applyFill="1" applyBorder="1" applyAlignment="1">
      <alignment horizontal="center" vertical="top"/>
    </xf>
    <xf numFmtId="0" fontId="2" fillId="8" borderId="16" xfId="0" applyFont="1" applyFill="1" applyBorder="1" applyAlignment="1">
      <alignment horizontal="center" vertical="top"/>
    </xf>
    <xf numFmtId="164" fontId="2" fillId="8" borderId="16" xfId="0" applyNumberFormat="1" applyFont="1" applyFill="1" applyBorder="1" applyAlignment="1">
      <alignment horizontal="center" vertical="top"/>
    </xf>
    <xf numFmtId="0" fontId="2" fillId="0" borderId="13" xfId="0" applyFont="1" applyFill="1" applyBorder="1" applyAlignment="1">
      <alignment horizontal="center" vertical="top"/>
    </xf>
    <xf numFmtId="0" fontId="2" fillId="8" borderId="46" xfId="0" applyFont="1" applyFill="1" applyBorder="1" applyAlignment="1">
      <alignment vertical="top" wrapText="1"/>
    </xf>
    <xf numFmtId="0" fontId="2" fillId="8" borderId="22" xfId="0" applyFont="1" applyFill="1" applyBorder="1" applyAlignment="1">
      <alignment vertical="top"/>
    </xf>
    <xf numFmtId="0" fontId="2" fillId="0" borderId="90" xfId="0" applyFont="1" applyFill="1" applyBorder="1" applyAlignment="1">
      <alignment horizontal="center" vertical="top"/>
    </xf>
    <xf numFmtId="0" fontId="8" fillId="8" borderId="7" xfId="0" applyFont="1" applyFill="1" applyBorder="1" applyAlignment="1">
      <alignment vertical="top" wrapText="1"/>
    </xf>
    <xf numFmtId="0" fontId="1" fillId="8" borderId="40" xfId="0" applyFont="1" applyFill="1" applyBorder="1" applyAlignment="1">
      <alignment horizontal="center" vertical="top"/>
    </xf>
    <xf numFmtId="0" fontId="2" fillId="8" borderId="40" xfId="0" applyFont="1" applyFill="1" applyBorder="1" applyAlignment="1">
      <alignment horizontal="center" vertical="top"/>
    </xf>
    <xf numFmtId="49" fontId="2" fillId="8" borderId="8" xfId="0" applyNumberFormat="1" applyFont="1" applyFill="1" applyBorder="1" applyAlignment="1">
      <alignment horizontal="center" vertical="center"/>
    </xf>
    <xf numFmtId="49" fontId="7" fillId="8" borderId="73" xfId="0" applyNumberFormat="1" applyFont="1" applyFill="1" applyBorder="1" applyAlignment="1">
      <alignment horizontal="center" vertical="center" wrapText="1"/>
    </xf>
    <xf numFmtId="49" fontId="7" fillId="8" borderId="73" xfId="0" applyNumberFormat="1" applyFont="1" applyFill="1" applyBorder="1" applyAlignment="1">
      <alignment horizontal="center" vertical="center"/>
    </xf>
    <xf numFmtId="164" fontId="2" fillId="0" borderId="16" xfId="0" applyNumberFormat="1" applyFont="1" applyBorder="1" applyAlignment="1">
      <alignment horizontal="center" vertical="top" wrapText="1"/>
    </xf>
    <xf numFmtId="164" fontId="2" fillId="0" borderId="46" xfId="0" applyNumberFormat="1" applyFont="1" applyFill="1" applyBorder="1" applyAlignment="1">
      <alignment horizontal="center" vertical="top"/>
    </xf>
    <xf numFmtId="0" fontId="8" fillId="8" borderId="58" xfId="0" applyFont="1" applyFill="1" applyBorder="1" applyAlignment="1">
      <alignment vertical="top" wrapText="1"/>
    </xf>
    <xf numFmtId="3" fontId="2" fillId="8" borderId="56" xfId="0" applyNumberFormat="1" applyFont="1" applyFill="1" applyBorder="1" applyAlignment="1">
      <alignment horizontal="center" vertical="top"/>
    </xf>
    <xf numFmtId="3" fontId="2" fillId="8" borderId="66" xfId="0" applyNumberFormat="1" applyFont="1" applyFill="1" applyBorder="1" applyAlignment="1">
      <alignment horizontal="center" vertical="top"/>
    </xf>
    <xf numFmtId="3" fontId="2" fillId="8" borderId="62" xfId="0" applyNumberFormat="1" applyFont="1" applyFill="1" applyBorder="1" applyAlignment="1">
      <alignment horizontal="center" vertical="top"/>
    </xf>
    <xf numFmtId="0" fontId="2" fillId="8" borderId="74" xfId="0" applyFont="1" applyFill="1" applyBorder="1" applyAlignment="1">
      <alignment horizontal="center" vertical="top"/>
    </xf>
    <xf numFmtId="0" fontId="2" fillId="8" borderId="12" xfId="0" applyFont="1" applyFill="1" applyBorder="1" applyAlignment="1">
      <alignment horizontal="center" vertical="top" wrapText="1"/>
    </xf>
    <xf numFmtId="0" fontId="2" fillId="8" borderId="13" xfId="0" applyFont="1" applyFill="1" applyBorder="1" applyAlignment="1">
      <alignment horizontal="center" vertical="top" wrapText="1"/>
    </xf>
    <xf numFmtId="0" fontId="20" fillId="0" borderId="5" xfId="0" applyFont="1" applyBorder="1" applyAlignment="1">
      <alignment horizontal="center" vertical="center" wrapText="1"/>
    </xf>
    <xf numFmtId="0" fontId="2" fillId="8" borderId="50" xfId="0" applyFont="1" applyFill="1" applyBorder="1" applyAlignment="1">
      <alignment horizontal="center" vertical="top" textRotation="90" wrapText="1"/>
    </xf>
    <xf numFmtId="0" fontId="2" fillId="8" borderId="3" xfId="0" applyFont="1" applyFill="1" applyBorder="1" applyAlignment="1">
      <alignment horizontal="center" vertical="top" wrapText="1"/>
    </xf>
    <xf numFmtId="164" fontId="2" fillId="8" borderId="11" xfId="0" applyNumberFormat="1" applyFont="1" applyFill="1" applyBorder="1" applyAlignment="1">
      <alignment horizontal="left" vertical="top" wrapText="1"/>
    </xf>
    <xf numFmtId="3" fontId="2" fillId="8" borderId="1" xfId="0" applyNumberFormat="1" applyFont="1" applyFill="1" applyBorder="1" applyAlignment="1">
      <alignment horizontal="center" vertical="top"/>
    </xf>
    <xf numFmtId="3" fontId="2" fillId="8" borderId="93" xfId="0" applyNumberFormat="1" applyFont="1" applyFill="1" applyBorder="1" applyAlignment="1">
      <alignment horizontal="center" vertical="top"/>
    </xf>
    <xf numFmtId="0" fontId="8" fillId="0" borderId="54" xfId="0" applyFont="1" applyBorder="1" applyAlignment="1">
      <alignment vertical="top" wrapText="1"/>
    </xf>
    <xf numFmtId="0" fontId="2" fillId="0" borderId="71" xfId="1" applyFont="1" applyBorder="1" applyAlignment="1">
      <alignment horizontal="center" vertical="top"/>
    </xf>
    <xf numFmtId="0" fontId="2" fillId="0" borderId="71" xfId="1" applyFont="1" applyFill="1" applyBorder="1" applyAlignment="1">
      <alignment horizontal="center" vertical="top"/>
    </xf>
    <xf numFmtId="0" fontId="2" fillId="0" borderId="62" xfId="1" applyFont="1" applyFill="1" applyBorder="1" applyAlignment="1">
      <alignment horizontal="center" vertical="top"/>
    </xf>
    <xf numFmtId="49" fontId="19" fillId="8" borderId="12" xfId="0" applyNumberFormat="1" applyFont="1" applyFill="1" applyBorder="1" applyAlignment="1">
      <alignment horizontal="center" vertical="top"/>
    </xf>
    <xf numFmtId="0" fontId="2" fillId="8" borderId="3" xfId="0" applyFont="1" applyFill="1" applyBorder="1" applyAlignment="1">
      <alignment horizontal="center" vertical="top"/>
    </xf>
    <xf numFmtId="49" fontId="7" fillId="8" borderId="62" xfId="0" applyNumberFormat="1" applyFont="1" applyFill="1" applyBorder="1" applyAlignment="1">
      <alignment horizontal="center" vertical="center"/>
    </xf>
    <xf numFmtId="0" fontId="2" fillId="8" borderId="12" xfId="0" applyFont="1" applyFill="1" applyBorder="1" applyAlignment="1">
      <alignment horizontal="center" vertical="top"/>
    </xf>
    <xf numFmtId="0" fontId="2" fillId="8" borderId="13" xfId="0" applyFont="1" applyFill="1" applyBorder="1" applyAlignment="1">
      <alignment horizontal="center" vertical="top"/>
    </xf>
    <xf numFmtId="49" fontId="3" fillId="0" borderId="31" xfId="0" applyNumberFormat="1" applyFont="1" applyBorder="1" applyAlignment="1">
      <alignment horizontal="center" vertical="top"/>
    </xf>
    <xf numFmtId="49" fontId="3" fillId="9" borderId="23" xfId="0" applyNumberFormat="1" applyFont="1" applyFill="1" applyBorder="1" applyAlignment="1">
      <alignment horizontal="center" vertical="top"/>
    </xf>
    <xf numFmtId="49" fontId="3" fillId="9" borderId="6" xfId="0" applyNumberFormat="1" applyFont="1" applyFill="1" applyBorder="1" applyAlignment="1">
      <alignment horizontal="center" vertical="top"/>
    </xf>
    <xf numFmtId="49" fontId="3" fillId="0" borderId="12" xfId="0" applyNumberFormat="1" applyFont="1" applyBorder="1" applyAlignment="1">
      <alignment horizontal="center" vertical="top"/>
    </xf>
    <xf numFmtId="0" fontId="2" fillId="8" borderId="12" xfId="0" applyFont="1" applyFill="1" applyBorder="1" applyAlignment="1">
      <alignment horizontal="left" vertical="top" wrapText="1"/>
    </xf>
    <xf numFmtId="49" fontId="3" fillId="2" borderId="25" xfId="0" applyNumberFormat="1" applyFont="1" applyFill="1" applyBorder="1" applyAlignment="1">
      <alignment horizontal="left" vertical="top"/>
    </xf>
    <xf numFmtId="49" fontId="2" fillId="8" borderId="3" xfId="0" applyNumberFormat="1" applyFont="1" applyFill="1" applyBorder="1" applyAlignment="1">
      <alignment horizontal="center" vertical="center" wrapText="1"/>
    </xf>
    <xf numFmtId="164" fontId="7" fillId="8" borderId="4" xfId="0" applyNumberFormat="1" applyFont="1" applyFill="1" applyBorder="1" applyAlignment="1">
      <alignment horizontal="center" vertical="top"/>
    </xf>
    <xf numFmtId="164" fontId="7" fillId="8" borderId="3" xfId="0" applyNumberFormat="1" applyFont="1" applyFill="1" applyBorder="1" applyAlignment="1">
      <alignment horizontal="center" vertical="top"/>
    </xf>
    <xf numFmtId="164" fontId="7" fillId="8" borderId="16" xfId="0" applyNumberFormat="1" applyFont="1" applyFill="1" applyBorder="1" applyAlignment="1">
      <alignment horizontal="center" vertical="top"/>
    </xf>
    <xf numFmtId="164" fontId="2" fillId="8" borderId="4" xfId="0" applyNumberFormat="1" applyFont="1" applyFill="1" applyBorder="1" applyAlignment="1">
      <alignment horizontal="center" vertical="top"/>
    </xf>
    <xf numFmtId="164" fontId="2" fillId="8" borderId="3" xfId="0" applyNumberFormat="1" applyFont="1" applyFill="1" applyBorder="1" applyAlignment="1">
      <alignment horizontal="center" vertical="top"/>
    </xf>
    <xf numFmtId="164" fontId="2" fillId="8" borderId="16" xfId="0" applyNumberFormat="1" applyFont="1" applyFill="1" applyBorder="1" applyAlignment="1">
      <alignment horizontal="center" vertical="top"/>
    </xf>
    <xf numFmtId="49" fontId="3" fillId="0" borderId="22" xfId="0" applyNumberFormat="1" applyFont="1" applyBorder="1" applyAlignment="1">
      <alignment horizontal="center" vertical="top"/>
    </xf>
    <xf numFmtId="49" fontId="3" fillId="2" borderId="12" xfId="0" applyNumberFormat="1" applyFont="1" applyFill="1" applyBorder="1" applyAlignment="1">
      <alignment horizontal="center" vertical="top"/>
    </xf>
    <xf numFmtId="49" fontId="3" fillId="7" borderId="12" xfId="0" applyNumberFormat="1" applyFont="1" applyFill="1" applyBorder="1" applyAlignment="1">
      <alignment horizontal="center" vertical="top"/>
    </xf>
    <xf numFmtId="49" fontId="3" fillId="8" borderId="76" xfId="0" applyNumberFormat="1" applyFont="1" applyFill="1" applyBorder="1" applyAlignment="1">
      <alignment horizontal="center" vertical="top"/>
    </xf>
    <xf numFmtId="0" fontId="7" fillId="8" borderId="12" xfId="0" applyFont="1" applyFill="1" applyBorder="1" applyAlignment="1">
      <alignment horizontal="center" vertical="center" textRotation="90" wrapText="1"/>
    </xf>
    <xf numFmtId="49" fontId="2" fillId="8" borderId="31" xfId="0" applyNumberFormat="1" applyFont="1" applyFill="1" applyBorder="1" applyAlignment="1">
      <alignment horizontal="center" vertical="top"/>
    </xf>
    <xf numFmtId="49" fontId="2" fillId="8" borderId="42" xfId="0" applyNumberFormat="1" applyFont="1" applyFill="1" applyBorder="1" applyAlignment="1">
      <alignment horizontal="center" vertical="top" wrapText="1"/>
    </xf>
    <xf numFmtId="49" fontId="3" fillId="2" borderId="8" xfId="0" applyNumberFormat="1" applyFont="1" applyFill="1" applyBorder="1" applyAlignment="1">
      <alignment horizontal="center" vertical="top"/>
    </xf>
    <xf numFmtId="0" fontId="2" fillId="2" borderId="24" xfId="0" applyFont="1" applyFill="1" applyBorder="1" applyAlignment="1">
      <alignment horizontal="center" vertical="top" wrapText="1"/>
    </xf>
    <xf numFmtId="0" fontId="2" fillId="2" borderId="25" xfId="0" applyFont="1" applyFill="1" applyBorder="1" applyAlignment="1">
      <alignment horizontal="center" vertical="top" wrapText="1"/>
    </xf>
    <xf numFmtId="0" fontId="2" fillId="9" borderId="25" xfId="0" applyFont="1" applyFill="1" applyBorder="1" applyAlignment="1">
      <alignment horizontal="center" vertical="top"/>
    </xf>
    <xf numFmtId="0" fontId="2" fillId="8" borderId="76" xfId="0" applyFont="1" applyFill="1" applyBorder="1" applyAlignment="1">
      <alignment horizontal="left" vertical="top" wrapText="1"/>
    </xf>
    <xf numFmtId="49" fontId="2" fillId="8" borderId="4" xfId="0" applyNumberFormat="1" applyFont="1" applyFill="1" applyBorder="1" applyAlignment="1">
      <alignment horizontal="center" vertical="center" wrapText="1"/>
    </xf>
    <xf numFmtId="0" fontId="2" fillId="8" borderId="41" xfId="0" applyFont="1" applyFill="1" applyBorder="1" applyAlignment="1">
      <alignment vertical="top" wrapText="1"/>
    </xf>
    <xf numFmtId="49" fontId="3" fillId="2" borderId="19" xfId="0" applyNumberFormat="1" applyFont="1" applyFill="1" applyBorder="1" applyAlignment="1">
      <alignment horizontal="center" vertical="top"/>
    </xf>
    <xf numFmtId="3" fontId="2" fillId="0" borderId="0" xfId="0" applyNumberFormat="1" applyFont="1" applyFill="1" applyBorder="1" applyAlignment="1">
      <alignment horizontal="left" vertical="top" wrapText="1"/>
    </xf>
    <xf numFmtId="49" fontId="3" fillId="8" borderId="12" xfId="0" applyNumberFormat="1" applyFont="1" applyFill="1" applyBorder="1" applyAlignment="1">
      <alignment horizontal="center" vertical="top" wrapText="1"/>
    </xf>
    <xf numFmtId="0" fontId="2" fillId="8" borderId="12" xfId="0" applyFont="1" applyFill="1" applyBorder="1" applyAlignment="1">
      <alignment horizontal="center" vertical="center" textRotation="90" wrapText="1"/>
    </xf>
    <xf numFmtId="0" fontId="2" fillId="8" borderId="50" xfId="0" applyFont="1" applyFill="1" applyBorder="1" applyAlignment="1">
      <alignment horizontal="center" vertical="center" textRotation="90" wrapText="1"/>
    </xf>
    <xf numFmtId="49" fontId="3" fillId="8" borderId="31" xfId="0" applyNumberFormat="1" applyFont="1" applyFill="1" applyBorder="1" applyAlignment="1">
      <alignment horizontal="center" vertical="top"/>
    </xf>
    <xf numFmtId="49" fontId="3" fillId="8" borderId="20" xfId="0" applyNumberFormat="1" applyFont="1" applyFill="1" applyBorder="1" applyAlignment="1">
      <alignment horizontal="center" vertical="top"/>
    </xf>
    <xf numFmtId="0" fontId="2" fillId="8" borderId="90" xfId="0" applyFont="1" applyFill="1" applyBorder="1" applyAlignment="1">
      <alignment horizontal="center" vertical="top"/>
    </xf>
    <xf numFmtId="0" fontId="2" fillId="0" borderId="66" xfId="0" applyFont="1" applyFill="1" applyBorder="1" applyAlignment="1">
      <alignment horizontal="center" vertical="top"/>
    </xf>
    <xf numFmtId="49" fontId="2" fillId="8" borderId="23" xfId="0" applyNumberFormat="1" applyFont="1" applyFill="1" applyBorder="1" applyAlignment="1">
      <alignment horizontal="left" vertical="top" wrapText="1"/>
    </xf>
    <xf numFmtId="49" fontId="7" fillId="8" borderId="19" xfId="0" applyNumberFormat="1" applyFont="1" applyFill="1" applyBorder="1" applyAlignment="1">
      <alignment horizontal="center" vertical="center"/>
    </xf>
    <xf numFmtId="49" fontId="7" fillId="8" borderId="20" xfId="0" applyNumberFormat="1" applyFont="1" applyFill="1" applyBorder="1" applyAlignment="1">
      <alignment horizontal="center" vertical="center"/>
    </xf>
    <xf numFmtId="49" fontId="2" fillId="8" borderId="94" xfId="0" applyNumberFormat="1" applyFont="1" applyFill="1" applyBorder="1" applyAlignment="1">
      <alignment horizontal="left" vertical="top" wrapText="1"/>
    </xf>
    <xf numFmtId="0" fontId="2" fillId="8" borderId="95" xfId="0" applyFont="1" applyFill="1" applyBorder="1" applyAlignment="1">
      <alignment vertical="top" wrapText="1"/>
    </xf>
    <xf numFmtId="0" fontId="2" fillId="8" borderId="72" xfId="1" applyFont="1" applyFill="1" applyBorder="1" applyAlignment="1">
      <alignment horizontal="center" vertical="top"/>
    </xf>
    <xf numFmtId="0" fontId="2" fillId="8" borderId="64" xfId="1" applyFont="1" applyFill="1" applyBorder="1" applyAlignment="1">
      <alignment horizontal="center" vertical="top"/>
    </xf>
    <xf numFmtId="0" fontId="2" fillId="8" borderId="55" xfId="0" applyFont="1" applyFill="1" applyBorder="1" applyAlignment="1">
      <alignment horizontal="center" vertical="top"/>
    </xf>
    <xf numFmtId="164" fontId="7" fillId="8" borderId="34" xfId="0" applyNumberFormat="1" applyFont="1" applyFill="1" applyBorder="1" applyAlignment="1">
      <alignment horizontal="center" vertical="top"/>
    </xf>
    <xf numFmtId="164" fontId="2" fillId="8" borderId="23" xfId="0" applyNumberFormat="1" applyFont="1" applyFill="1" applyBorder="1" applyAlignment="1">
      <alignment horizontal="left" vertical="top" wrapText="1"/>
    </xf>
    <xf numFmtId="3" fontId="2" fillId="8" borderId="20" xfId="0" applyNumberFormat="1" applyFont="1" applyFill="1" applyBorder="1" applyAlignment="1">
      <alignment horizontal="center" vertical="top"/>
    </xf>
    <xf numFmtId="0" fontId="2" fillId="8" borderId="60" xfId="0" applyFont="1" applyFill="1" applyBorder="1" applyAlignment="1">
      <alignment horizontal="center" vertical="top"/>
    </xf>
    <xf numFmtId="164" fontId="2" fillId="8" borderId="3" xfId="0" applyNumberFormat="1" applyFont="1" applyFill="1" applyBorder="1" applyAlignment="1">
      <alignment horizontal="center" vertical="top"/>
    </xf>
    <xf numFmtId="164" fontId="2" fillId="0" borderId="0" xfId="0" applyNumberFormat="1" applyFont="1" applyFill="1" applyAlignment="1">
      <alignment vertical="top"/>
    </xf>
    <xf numFmtId="49" fontId="3" fillId="8" borderId="13" xfId="0" applyNumberFormat="1" applyFont="1" applyFill="1" applyBorder="1" applyAlignment="1">
      <alignment horizontal="center" vertical="top"/>
    </xf>
    <xf numFmtId="0" fontId="2" fillId="0" borderId="47" xfId="0" applyFont="1" applyFill="1" applyBorder="1" applyAlignment="1">
      <alignment horizontal="center" vertical="top"/>
    </xf>
    <xf numFmtId="49" fontId="7" fillId="8" borderId="71" xfId="0" applyNumberFormat="1" applyFont="1" applyFill="1" applyBorder="1" applyAlignment="1">
      <alignment horizontal="center" vertical="center"/>
    </xf>
    <xf numFmtId="49" fontId="2" fillId="8" borderId="21" xfId="0" applyNumberFormat="1" applyFont="1" applyFill="1" applyBorder="1" applyAlignment="1">
      <alignment horizontal="center" vertical="center"/>
    </xf>
    <xf numFmtId="164" fontId="3" fillId="2" borderId="26" xfId="0" applyNumberFormat="1" applyFont="1" applyFill="1" applyBorder="1" applyAlignment="1">
      <alignment horizontal="center" vertical="top"/>
    </xf>
    <xf numFmtId="49" fontId="2" fillId="8" borderId="18" xfId="0" applyNumberFormat="1" applyFont="1" applyFill="1" applyBorder="1" applyAlignment="1">
      <alignment horizontal="center" vertical="center"/>
    </xf>
    <xf numFmtId="0" fontId="2" fillId="10" borderId="58" xfId="0" applyFont="1" applyFill="1" applyBorder="1" applyAlignment="1">
      <alignment vertical="top" wrapText="1"/>
    </xf>
    <xf numFmtId="0" fontId="2" fillId="10" borderId="74" xfId="0" applyFont="1" applyFill="1" applyBorder="1" applyAlignment="1">
      <alignment horizontal="center" vertical="top" wrapText="1"/>
    </xf>
    <xf numFmtId="0" fontId="3" fillId="8" borderId="76" xfId="0" applyFont="1" applyFill="1" applyBorder="1" applyAlignment="1">
      <alignment horizontal="center" vertical="center" wrapText="1"/>
    </xf>
    <xf numFmtId="0" fontId="2" fillId="8" borderId="79" xfId="0" applyFont="1" applyFill="1" applyBorder="1" applyAlignment="1">
      <alignment vertical="top" wrapText="1"/>
    </xf>
    <xf numFmtId="0" fontId="2" fillId="0" borderId="54" xfId="0" applyFont="1" applyBorder="1" applyAlignment="1">
      <alignment vertical="top" wrapText="1"/>
    </xf>
    <xf numFmtId="0" fontId="2" fillId="10" borderId="64" xfId="0" applyFont="1" applyFill="1" applyBorder="1" applyAlignment="1">
      <alignment horizontal="center" vertical="top" wrapText="1"/>
    </xf>
    <xf numFmtId="49" fontId="3" fillId="2" borderId="25" xfId="0" applyNumberFormat="1" applyFont="1" applyFill="1" applyBorder="1" applyAlignment="1">
      <alignment horizontal="left" vertical="top"/>
    </xf>
    <xf numFmtId="0" fontId="3" fillId="0" borderId="39" xfId="0" applyFont="1" applyBorder="1" applyAlignment="1">
      <alignment horizontal="center" vertical="center"/>
    </xf>
    <xf numFmtId="49" fontId="6" fillId="6" borderId="39" xfId="0" applyNumberFormat="1" applyFont="1" applyFill="1" applyBorder="1" applyAlignment="1">
      <alignment horizontal="left" vertical="top" wrapText="1"/>
    </xf>
    <xf numFmtId="0" fontId="6" fillId="4" borderId="27" xfId="0" applyFont="1" applyFill="1" applyBorder="1" applyAlignment="1">
      <alignment horizontal="left" vertical="top" wrapText="1"/>
    </xf>
    <xf numFmtId="0" fontId="3" fillId="9" borderId="27" xfId="0" applyFont="1" applyFill="1" applyBorder="1" applyAlignment="1">
      <alignment horizontal="left" vertical="top" wrapText="1"/>
    </xf>
    <xf numFmtId="0" fontId="3" fillId="2" borderId="27" xfId="0" applyFont="1" applyFill="1" applyBorder="1" applyAlignment="1">
      <alignment horizontal="left" vertical="top" wrapText="1"/>
    </xf>
    <xf numFmtId="164" fontId="2" fillId="8" borderId="65" xfId="0" applyNumberFormat="1" applyFont="1" applyFill="1" applyBorder="1" applyAlignment="1">
      <alignment horizontal="center" vertical="top"/>
    </xf>
    <xf numFmtId="164" fontId="2" fillId="8" borderId="3" xfId="0" applyNumberFormat="1" applyFont="1" applyFill="1" applyBorder="1" applyAlignment="1">
      <alignment horizontal="center" vertical="top"/>
    </xf>
    <xf numFmtId="0" fontId="2" fillId="8" borderId="1" xfId="0" applyFont="1" applyFill="1" applyBorder="1" applyAlignment="1">
      <alignment horizontal="left" vertical="top" wrapText="1"/>
    </xf>
    <xf numFmtId="49" fontId="2" fillId="8" borderId="31" xfId="0" applyNumberFormat="1" applyFont="1" applyFill="1" applyBorder="1" applyAlignment="1">
      <alignment horizontal="center" vertical="top"/>
    </xf>
    <xf numFmtId="0" fontId="3" fillId="9" borderId="25" xfId="0" applyFont="1" applyFill="1" applyBorder="1" applyAlignment="1">
      <alignment horizontal="left" vertical="top"/>
    </xf>
    <xf numFmtId="0" fontId="3" fillId="2" borderId="25" xfId="0" applyFont="1" applyFill="1" applyBorder="1" applyAlignment="1">
      <alignment horizontal="left" vertical="top" wrapText="1"/>
    </xf>
    <xf numFmtId="49" fontId="3" fillId="0" borderId="0" xfId="0" applyNumberFormat="1" applyFont="1" applyFill="1" applyBorder="1" applyAlignment="1">
      <alignment horizontal="center" vertical="top" wrapText="1"/>
    </xf>
    <xf numFmtId="164" fontId="2" fillId="8" borderId="42" xfId="0" applyNumberFormat="1" applyFont="1" applyFill="1" applyBorder="1" applyAlignment="1">
      <alignment horizontal="center" vertical="top"/>
    </xf>
    <xf numFmtId="164" fontId="2" fillId="0" borderId="38" xfId="0" applyNumberFormat="1" applyFont="1" applyBorder="1" applyAlignment="1">
      <alignment horizontal="center" vertical="top" wrapText="1"/>
    </xf>
    <xf numFmtId="164" fontId="3" fillId="4" borderId="36" xfId="0" applyNumberFormat="1" applyFont="1" applyFill="1" applyBorder="1" applyAlignment="1">
      <alignment horizontal="center" vertical="top" wrapText="1"/>
    </xf>
    <xf numFmtId="164" fontId="3" fillId="7" borderId="38" xfId="0" applyNumberFormat="1" applyFont="1" applyFill="1" applyBorder="1" applyAlignment="1">
      <alignment horizontal="center" vertical="top" wrapText="1"/>
    </xf>
    <xf numFmtId="164" fontId="3" fillId="5" borderId="43" xfId="0" applyNumberFormat="1" applyFont="1" applyFill="1" applyBorder="1" applyAlignment="1">
      <alignment horizontal="center" vertical="top" wrapText="1"/>
    </xf>
    <xf numFmtId="164" fontId="2" fillId="7" borderId="38" xfId="0" applyNumberFormat="1" applyFont="1" applyFill="1" applyBorder="1" applyAlignment="1">
      <alignment horizontal="center" vertical="top" wrapText="1"/>
    </xf>
    <xf numFmtId="164" fontId="3" fillId="4" borderId="38" xfId="0" applyNumberFormat="1" applyFont="1" applyFill="1" applyBorder="1" applyAlignment="1">
      <alignment horizontal="center" vertical="top" wrapText="1"/>
    </xf>
    <xf numFmtId="0" fontId="2" fillId="2" borderId="43" xfId="0" applyFont="1" applyFill="1" applyBorder="1" applyAlignment="1">
      <alignment horizontal="center" vertical="top" wrapText="1"/>
    </xf>
    <xf numFmtId="3" fontId="2" fillId="0" borderId="0" xfId="0" applyNumberFormat="1" applyFont="1" applyFill="1" applyBorder="1" applyAlignment="1">
      <alignment horizontal="left" vertical="top" wrapText="1"/>
    </xf>
    <xf numFmtId="0" fontId="2" fillId="9" borderId="24" xfId="0" applyFont="1" applyFill="1" applyBorder="1" applyAlignment="1">
      <alignment horizontal="center" vertical="top"/>
    </xf>
    <xf numFmtId="0" fontId="2" fillId="9" borderId="25" xfId="0" applyFont="1" applyFill="1" applyBorder="1" applyAlignment="1">
      <alignment horizontal="center" vertical="top"/>
    </xf>
    <xf numFmtId="0" fontId="2" fillId="4" borderId="24" xfId="0" applyFont="1" applyFill="1" applyBorder="1" applyAlignment="1">
      <alignment horizontal="center" vertical="top"/>
    </xf>
    <xf numFmtId="0" fontId="2" fillId="4" borderId="25" xfId="0" applyFont="1" applyFill="1" applyBorder="1" applyAlignment="1">
      <alignment horizontal="center" vertical="top"/>
    </xf>
    <xf numFmtId="49" fontId="2" fillId="8" borderId="3"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2" fillId="8" borderId="76" xfId="0" applyFont="1" applyFill="1" applyBorder="1" applyAlignment="1">
      <alignment horizontal="center" vertical="center" textRotation="90" wrapText="1"/>
    </xf>
    <xf numFmtId="0" fontId="2" fillId="2" borderId="24" xfId="0" applyFont="1" applyFill="1" applyBorder="1" applyAlignment="1">
      <alignment horizontal="center" vertical="top" wrapText="1"/>
    </xf>
    <xf numFmtId="0" fontId="2" fillId="2" borderId="25" xfId="0" applyFont="1" applyFill="1" applyBorder="1" applyAlignment="1">
      <alignment horizontal="center" vertical="top" wrapText="1"/>
    </xf>
    <xf numFmtId="0" fontId="13" fillId="0" borderId="0" xfId="0" applyFont="1" applyAlignment="1">
      <alignment horizontal="center" vertical="top" wrapText="1"/>
    </xf>
    <xf numFmtId="0" fontId="14" fillId="0" borderId="0" xfId="0" applyFont="1" applyAlignment="1">
      <alignment horizontal="center" vertical="top" wrapText="1"/>
    </xf>
    <xf numFmtId="0" fontId="13" fillId="0" borderId="0" xfId="0" applyFont="1" applyAlignment="1">
      <alignment horizontal="center" vertical="top"/>
    </xf>
    <xf numFmtId="0" fontId="2" fillId="0" borderId="21" xfId="0" applyFont="1" applyBorder="1" applyAlignment="1">
      <alignment horizontal="right" vertical="top"/>
    </xf>
    <xf numFmtId="0" fontId="2" fillId="8" borderId="16" xfId="0" applyFont="1" applyFill="1" applyBorder="1" applyAlignment="1">
      <alignment horizontal="center" vertical="top"/>
    </xf>
    <xf numFmtId="164" fontId="2" fillId="8" borderId="16" xfId="0" applyNumberFormat="1" applyFont="1" applyFill="1" applyBorder="1" applyAlignment="1">
      <alignment horizontal="center" vertical="top"/>
    </xf>
    <xf numFmtId="164" fontId="7" fillId="8" borderId="4" xfId="0" applyNumberFormat="1" applyFont="1" applyFill="1" applyBorder="1" applyAlignment="1">
      <alignment horizontal="center" vertical="top"/>
    </xf>
    <xf numFmtId="164" fontId="7" fillId="8" borderId="3" xfId="0" applyNumberFormat="1" applyFont="1" applyFill="1" applyBorder="1" applyAlignment="1">
      <alignment horizontal="center" vertical="top"/>
    </xf>
    <xf numFmtId="164" fontId="7" fillId="8" borderId="16" xfId="0" applyNumberFormat="1" applyFont="1" applyFill="1" applyBorder="1" applyAlignment="1">
      <alignment horizontal="center" vertical="top"/>
    </xf>
    <xf numFmtId="164" fontId="2" fillId="8" borderId="4" xfId="0" applyNumberFormat="1" applyFont="1" applyFill="1" applyBorder="1" applyAlignment="1">
      <alignment horizontal="center" vertical="top"/>
    </xf>
    <xf numFmtId="0" fontId="2" fillId="8" borderId="16" xfId="0" applyFont="1" applyFill="1" applyBorder="1" applyAlignment="1">
      <alignment horizontal="center" vertical="top" wrapText="1"/>
    </xf>
    <xf numFmtId="0" fontId="2" fillId="8" borderId="38" xfId="0" applyFont="1" applyFill="1" applyBorder="1" applyAlignment="1">
      <alignment horizontal="center" vertical="top"/>
    </xf>
    <xf numFmtId="0" fontId="3" fillId="7" borderId="46" xfId="0" applyFont="1" applyFill="1" applyBorder="1" applyAlignment="1">
      <alignment horizontal="center" vertical="top"/>
    </xf>
    <xf numFmtId="164" fontId="2" fillId="0" borderId="75" xfId="0" applyNumberFormat="1" applyFont="1" applyBorder="1" applyAlignment="1">
      <alignment horizontal="center" vertical="top"/>
    </xf>
    <xf numFmtId="164" fontId="15" fillId="7" borderId="47" xfId="0" applyNumberFormat="1" applyFont="1" applyFill="1" applyBorder="1" applyAlignment="1">
      <alignment horizontal="center" vertical="top"/>
    </xf>
    <xf numFmtId="164" fontId="15" fillId="7" borderId="16" xfId="0" applyNumberFormat="1" applyFont="1" applyFill="1" applyBorder="1" applyAlignment="1">
      <alignment horizontal="center" vertical="top"/>
    </xf>
    <xf numFmtId="49" fontId="3" fillId="8" borderId="1" xfId="0" applyNumberFormat="1" applyFont="1" applyFill="1" applyBorder="1" applyAlignment="1">
      <alignment horizontal="center" vertical="top" wrapText="1"/>
    </xf>
    <xf numFmtId="0" fontId="2" fillId="8" borderId="38" xfId="0" applyFont="1" applyFill="1" applyBorder="1" applyAlignment="1">
      <alignment vertical="top" wrapText="1"/>
    </xf>
    <xf numFmtId="0" fontId="2" fillId="8" borderId="1" xfId="0" applyFont="1" applyFill="1" applyBorder="1" applyAlignment="1">
      <alignment horizontal="center" vertical="top"/>
    </xf>
    <xf numFmtId="164" fontId="7" fillId="3" borderId="53" xfId="0" applyNumberFormat="1" applyFont="1" applyFill="1" applyBorder="1" applyAlignment="1">
      <alignment horizontal="center" vertical="top" wrapText="1"/>
    </xf>
    <xf numFmtId="49" fontId="7" fillId="8" borderId="35" xfId="0" applyNumberFormat="1" applyFont="1" applyFill="1" applyBorder="1" applyAlignment="1">
      <alignment horizontal="center" vertical="center"/>
    </xf>
    <xf numFmtId="3" fontId="2" fillId="8" borderId="39" xfId="0" applyNumberFormat="1" applyFont="1" applyFill="1" applyBorder="1" applyAlignment="1">
      <alignment horizontal="center" vertical="top"/>
    </xf>
    <xf numFmtId="3" fontId="2" fillId="8" borderId="53" xfId="0" applyNumberFormat="1" applyFont="1" applyFill="1" applyBorder="1" applyAlignment="1">
      <alignment horizontal="center" vertical="top"/>
    </xf>
    <xf numFmtId="1" fontId="2" fillId="8" borderId="98" xfId="0" applyNumberFormat="1" applyFont="1" applyFill="1" applyBorder="1" applyAlignment="1">
      <alignment horizontal="center" vertical="top"/>
    </xf>
    <xf numFmtId="3" fontId="2" fillId="8" borderId="29" xfId="0" applyNumberFormat="1" applyFont="1" applyFill="1" applyBorder="1" applyAlignment="1">
      <alignment horizontal="center" vertical="top"/>
    </xf>
    <xf numFmtId="1" fontId="2" fillId="3" borderId="0" xfId="2" applyNumberFormat="1" applyFont="1" applyFill="1" applyBorder="1" applyAlignment="1">
      <alignment horizontal="center" vertical="top"/>
    </xf>
    <xf numFmtId="1" fontId="2" fillId="3" borderId="92" xfId="2" applyNumberFormat="1" applyFont="1" applyFill="1" applyBorder="1" applyAlignment="1">
      <alignment horizontal="center" vertical="top"/>
    </xf>
    <xf numFmtId="3" fontId="2" fillId="3" borderId="92" xfId="2" applyNumberFormat="1" applyFont="1" applyFill="1" applyBorder="1" applyAlignment="1">
      <alignment horizontal="center" vertical="top"/>
    </xf>
    <xf numFmtId="3" fontId="2" fillId="0" borderId="47" xfId="0" applyNumberFormat="1" applyFont="1" applyFill="1" applyBorder="1" applyAlignment="1">
      <alignment horizontal="center" vertical="top" wrapText="1"/>
    </xf>
    <xf numFmtId="3" fontId="2" fillId="8" borderId="77" xfId="0" applyNumberFormat="1" applyFont="1" applyFill="1" applyBorder="1" applyAlignment="1">
      <alignment horizontal="center" vertical="top"/>
    </xf>
    <xf numFmtId="3" fontId="2" fillId="8" borderId="71" xfId="0" applyNumberFormat="1" applyFont="1" applyFill="1" applyBorder="1" applyAlignment="1">
      <alignment horizontal="center" vertical="top"/>
    </xf>
    <xf numFmtId="0" fontId="2" fillId="8" borderId="97" xfId="0" applyFont="1" applyFill="1" applyBorder="1" applyAlignment="1">
      <alignment horizontal="center" vertical="top"/>
    </xf>
    <xf numFmtId="0" fontId="2" fillId="8" borderId="53" xfId="0" applyFont="1" applyFill="1" applyBorder="1" applyAlignment="1">
      <alignment horizontal="center" vertical="top"/>
    </xf>
    <xf numFmtId="0" fontId="2" fillId="8" borderId="83" xfId="0" applyFont="1" applyFill="1" applyBorder="1" applyAlignment="1">
      <alignment horizontal="center" vertical="top"/>
    </xf>
    <xf numFmtId="0" fontId="2" fillId="0" borderId="98" xfId="0" applyFont="1" applyFill="1" applyBorder="1" applyAlignment="1">
      <alignment horizontal="center" vertical="top"/>
    </xf>
    <xf numFmtId="3" fontId="2" fillId="8" borderId="49" xfId="0" applyNumberFormat="1" applyFont="1" applyFill="1" applyBorder="1" applyAlignment="1">
      <alignment horizontal="center" vertical="top"/>
    </xf>
    <xf numFmtId="3" fontId="2" fillId="8" borderId="0" xfId="0" applyNumberFormat="1" applyFont="1" applyFill="1" applyBorder="1" applyAlignment="1">
      <alignment horizontal="center" vertical="top"/>
    </xf>
    <xf numFmtId="3" fontId="2" fillId="0" borderId="21" xfId="0" applyNumberFormat="1" applyFont="1" applyFill="1" applyBorder="1" applyAlignment="1">
      <alignment horizontal="center" vertical="top"/>
    </xf>
    <xf numFmtId="3" fontId="2" fillId="8" borderId="21" xfId="0" applyNumberFormat="1" applyFont="1" applyFill="1" applyBorder="1" applyAlignment="1">
      <alignment horizontal="center" vertical="top"/>
    </xf>
    <xf numFmtId="0" fontId="2" fillId="8" borderId="31" xfId="0" applyFont="1" applyFill="1" applyBorder="1" applyAlignment="1">
      <alignment horizontal="center" vertical="top" wrapText="1"/>
    </xf>
    <xf numFmtId="0" fontId="2" fillId="3" borderId="77" xfId="2" applyFont="1" applyFill="1" applyBorder="1" applyAlignment="1">
      <alignment horizontal="center" vertical="top"/>
    </xf>
    <xf numFmtId="0" fontId="2" fillId="0" borderId="77" xfId="0" applyFont="1" applyFill="1" applyBorder="1" applyAlignment="1">
      <alignment horizontal="center" vertical="top"/>
    </xf>
    <xf numFmtId="0" fontId="2" fillId="0" borderId="31" xfId="0" applyFont="1" applyFill="1" applyBorder="1" applyAlignment="1">
      <alignment horizontal="center" vertical="top"/>
    </xf>
    <xf numFmtId="0" fontId="8" fillId="0" borderId="99" xfId="0" applyFont="1" applyFill="1" applyBorder="1" applyAlignment="1">
      <alignment horizontal="center" vertical="top"/>
    </xf>
    <xf numFmtId="3" fontId="2" fillId="8" borderId="96" xfId="0" applyNumberFormat="1" applyFont="1" applyFill="1" applyBorder="1" applyAlignment="1">
      <alignment horizontal="center" vertical="top"/>
    </xf>
    <xf numFmtId="1" fontId="2" fillId="8" borderId="85" xfId="0" applyNumberFormat="1" applyFont="1" applyFill="1" applyBorder="1" applyAlignment="1">
      <alignment horizontal="center" vertical="top"/>
    </xf>
    <xf numFmtId="1" fontId="2" fillId="3" borderId="13" xfId="2" applyNumberFormat="1" applyFont="1" applyFill="1" applyBorder="1" applyAlignment="1">
      <alignment horizontal="center" vertical="top"/>
    </xf>
    <xf numFmtId="1" fontId="2" fillId="3" borderId="62" xfId="2" applyNumberFormat="1" applyFont="1" applyFill="1" applyBorder="1" applyAlignment="1">
      <alignment horizontal="center" vertical="top"/>
    </xf>
    <xf numFmtId="3" fontId="2" fillId="3" borderId="62" xfId="2" applyNumberFormat="1" applyFont="1" applyFill="1" applyBorder="1" applyAlignment="1">
      <alignment horizontal="center" vertical="top"/>
    </xf>
    <xf numFmtId="3" fontId="2" fillId="0" borderId="56" xfId="0" applyNumberFormat="1" applyFont="1" applyFill="1" applyBorder="1" applyAlignment="1">
      <alignment horizontal="center" vertical="top" wrapText="1"/>
    </xf>
    <xf numFmtId="0" fontId="2" fillId="0" borderId="56" xfId="0" applyFont="1" applyFill="1" applyBorder="1" applyAlignment="1">
      <alignment horizontal="center" vertical="top"/>
    </xf>
    <xf numFmtId="0" fontId="2" fillId="0" borderId="85" xfId="0" applyFont="1" applyFill="1" applyBorder="1" applyAlignment="1">
      <alignment horizontal="center" vertical="top"/>
    </xf>
    <xf numFmtId="3" fontId="2" fillId="0" borderId="18" xfId="0" applyNumberFormat="1" applyFont="1" applyFill="1" applyBorder="1" applyAlignment="1">
      <alignment horizontal="center" vertical="top"/>
    </xf>
    <xf numFmtId="3" fontId="2" fillId="8" borderId="18" xfId="0" applyNumberFormat="1" applyFont="1" applyFill="1" applyBorder="1" applyAlignment="1">
      <alignment horizontal="center" vertical="top"/>
    </xf>
    <xf numFmtId="0" fontId="5" fillId="7" borderId="100" xfId="0" applyFont="1" applyFill="1" applyBorder="1" applyAlignment="1">
      <alignment horizontal="center" vertical="top"/>
    </xf>
    <xf numFmtId="164" fontId="2" fillId="8" borderId="3" xfId="0" applyNumberFormat="1" applyFont="1" applyFill="1" applyBorder="1" applyAlignment="1">
      <alignment horizontal="center" vertical="top"/>
    </xf>
    <xf numFmtId="0" fontId="2" fillId="8" borderId="42" xfId="0" applyFont="1" applyFill="1" applyBorder="1" applyAlignment="1">
      <alignment horizontal="center" vertical="top"/>
    </xf>
    <xf numFmtId="164" fontId="2" fillId="8" borderId="42" xfId="0" applyNumberFormat="1" applyFont="1" applyFill="1" applyBorder="1" applyAlignment="1">
      <alignment horizontal="center" vertical="top"/>
    </xf>
    <xf numFmtId="0" fontId="2" fillId="8" borderId="46" xfId="0" applyFont="1" applyFill="1" applyBorder="1" applyAlignment="1">
      <alignment horizontal="center" vertical="top"/>
    </xf>
    <xf numFmtId="164" fontId="2" fillId="8" borderId="16" xfId="0" applyNumberFormat="1" applyFont="1" applyFill="1" applyBorder="1" applyAlignment="1">
      <alignment horizontal="center" vertical="top"/>
    </xf>
    <xf numFmtId="3" fontId="2" fillId="8" borderId="92" xfId="0" applyNumberFormat="1" applyFont="1" applyFill="1" applyBorder="1" applyAlignment="1">
      <alignment horizontal="center" vertical="top"/>
    </xf>
    <xf numFmtId="3" fontId="2" fillId="8" borderId="47" xfId="0" applyNumberFormat="1" applyFont="1" applyFill="1" applyBorder="1" applyAlignment="1">
      <alignment horizontal="center" vertical="top"/>
    </xf>
    <xf numFmtId="0" fontId="2" fillId="10" borderId="72" xfId="0" applyFont="1" applyFill="1" applyBorder="1" applyAlignment="1">
      <alignment horizontal="center" vertical="top" wrapText="1"/>
    </xf>
    <xf numFmtId="0" fontId="3" fillId="0" borderId="24" xfId="0" applyFont="1" applyBorder="1" applyAlignment="1">
      <alignment horizontal="center" vertical="center" wrapText="1"/>
    </xf>
    <xf numFmtId="164" fontId="2" fillId="0" borderId="0" xfId="0" applyNumberFormat="1" applyFont="1" applyBorder="1" applyAlignment="1">
      <alignment vertical="top"/>
    </xf>
    <xf numFmtId="0" fontId="2" fillId="8" borderId="8" xfId="0" applyFont="1" applyFill="1" applyBorder="1" applyAlignment="1">
      <alignment horizontal="center" vertical="top"/>
    </xf>
    <xf numFmtId="49" fontId="3" fillId="9" borderId="41" xfId="0" applyNumberFormat="1" applyFont="1" applyFill="1" applyBorder="1" applyAlignment="1">
      <alignment horizontal="center" vertical="top"/>
    </xf>
    <xf numFmtId="0" fontId="2" fillId="9" borderId="1" xfId="0" applyFont="1" applyFill="1" applyBorder="1" applyAlignment="1">
      <alignment horizontal="center" vertical="top" wrapText="1"/>
    </xf>
    <xf numFmtId="0" fontId="2" fillId="9" borderId="29" xfId="0" applyFont="1" applyFill="1" applyBorder="1" applyAlignment="1">
      <alignment horizontal="center" vertical="top" wrapText="1"/>
    </xf>
    <xf numFmtId="49" fontId="3" fillId="9" borderId="79" xfId="0" applyNumberFormat="1" applyFont="1" applyFill="1" applyBorder="1" applyAlignment="1">
      <alignment horizontal="center" vertical="top"/>
    </xf>
    <xf numFmtId="0" fontId="2" fillId="9" borderId="22" xfId="0" applyNumberFormat="1" applyFont="1" applyFill="1" applyBorder="1" applyAlignment="1">
      <alignment horizontal="center" vertical="top" wrapText="1"/>
    </xf>
    <xf numFmtId="0" fontId="2" fillId="9" borderId="60" xfId="0" applyNumberFormat="1" applyFont="1" applyFill="1" applyBorder="1" applyAlignment="1">
      <alignment horizontal="center" vertical="top" wrapText="1"/>
    </xf>
    <xf numFmtId="0" fontId="3" fillId="9" borderId="44" xfId="0" applyFont="1" applyFill="1" applyBorder="1" applyAlignment="1">
      <alignment horizontal="left" vertical="top"/>
    </xf>
    <xf numFmtId="0" fontId="2" fillId="9" borderId="1" xfId="0" applyFont="1" applyFill="1" applyBorder="1" applyAlignment="1">
      <alignment vertical="top" wrapText="1"/>
    </xf>
    <xf numFmtId="0" fontId="23" fillId="0" borderId="0" xfId="0" applyFont="1" applyAlignment="1">
      <alignment horizontal="center" vertical="top"/>
    </xf>
    <xf numFmtId="0" fontId="2" fillId="8" borderId="94" xfId="0" applyFont="1" applyFill="1" applyBorder="1" applyAlignment="1">
      <alignment vertical="top" wrapText="1"/>
    </xf>
    <xf numFmtId="3" fontId="2" fillId="8" borderId="80" xfId="0" applyNumberFormat="1" applyFont="1" applyFill="1" applyBorder="1" applyAlignment="1">
      <alignment horizontal="center" vertical="top"/>
    </xf>
    <xf numFmtId="164" fontId="2" fillId="8" borderId="102" xfId="0" applyNumberFormat="1" applyFont="1" applyFill="1" applyBorder="1" applyAlignment="1">
      <alignment vertical="top" wrapText="1"/>
    </xf>
    <xf numFmtId="0" fontId="0" fillId="0" borderId="0" xfId="0" applyFill="1"/>
    <xf numFmtId="0" fontId="25" fillId="0" borderId="0" xfId="0" applyFont="1" applyFill="1" applyAlignment="1"/>
    <xf numFmtId="0" fontId="26" fillId="0" borderId="0" xfId="0" applyFont="1" applyFill="1"/>
    <xf numFmtId="0" fontId="25" fillId="0" borderId="0" xfId="0" applyFont="1" applyFill="1" applyAlignment="1">
      <alignment horizontal="left" vertical="top"/>
    </xf>
    <xf numFmtId="0" fontId="26" fillId="0" borderId="0" xfId="0" applyFont="1" applyFill="1" applyAlignment="1">
      <alignment vertical="top" wrapText="1"/>
    </xf>
    <xf numFmtId="0" fontId="26" fillId="0" borderId="0" xfId="0" applyFont="1" applyFill="1" applyAlignment="1">
      <alignment horizontal="left" vertical="top"/>
    </xf>
    <xf numFmtId="0" fontId="2" fillId="0" borderId="0" xfId="2" applyFont="1" applyFill="1" applyAlignment="1"/>
    <xf numFmtId="0" fontId="26" fillId="0" borderId="0" xfId="0" applyFont="1" applyFill="1" applyAlignment="1">
      <alignment horizontal="right"/>
    </xf>
    <xf numFmtId="0" fontId="26" fillId="0" borderId="0" xfId="0" applyFont="1" applyFill="1" applyAlignment="1">
      <alignment horizontal="right" vertical="top"/>
    </xf>
    <xf numFmtId="0" fontId="26" fillId="0" borderId="0" xfId="0" applyFont="1" applyFill="1" applyAlignment="1">
      <alignment horizontal="center"/>
    </xf>
    <xf numFmtId="0" fontId="27" fillId="0" borderId="0" xfId="0" applyFont="1" applyFill="1" applyAlignment="1">
      <alignment horizontal="right" vertical="top"/>
    </xf>
    <xf numFmtId="0" fontId="25" fillId="0" borderId="0" xfId="0" applyFont="1" applyFill="1"/>
    <xf numFmtId="0" fontId="2" fillId="0" borderId="0" xfId="0" applyFont="1" applyFill="1"/>
    <xf numFmtId="0" fontId="13" fillId="0" borderId="0" xfId="0" applyFont="1" applyFill="1" applyAlignment="1">
      <alignment vertical="center" wrapText="1"/>
    </xf>
    <xf numFmtId="0" fontId="2" fillId="0" borderId="0" xfId="0" applyFont="1" applyAlignment="1">
      <alignment horizontal="center" vertical="top"/>
    </xf>
    <xf numFmtId="49" fontId="3" fillId="8" borderId="1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3" fillId="8" borderId="12" xfId="0" applyNumberFormat="1" applyFont="1" applyFill="1" applyBorder="1" applyAlignment="1">
      <alignment horizontal="center" vertical="top" wrapText="1"/>
    </xf>
    <xf numFmtId="0" fontId="3" fillId="0" borderId="24" xfId="0" applyFont="1" applyBorder="1" applyAlignment="1">
      <alignment horizontal="center" vertical="center" wrapText="1"/>
    </xf>
    <xf numFmtId="3" fontId="2" fillId="0" borderId="0" xfId="0" applyNumberFormat="1" applyFont="1" applyFill="1" applyBorder="1" applyAlignment="1">
      <alignment horizontal="left" vertical="top" wrapText="1"/>
    </xf>
    <xf numFmtId="0" fontId="14" fillId="0" borderId="0" xfId="0" applyFont="1" applyAlignment="1">
      <alignment horizontal="center" vertical="top" wrapText="1"/>
    </xf>
    <xf numFmtId="49" fontId="2" fillId="8" borderId="103" xfId="0" applyNumberFormat="1" applyFont="1" applyFill="1" applyBorder="1" applyAlignment="1">
      <alignment horizontal="left" vertical="top" wrapText="1"/>
    </xf>
    <xf numFmtId="164" fontId="2" fillId="0" borderId="54" xfId="0" applyNumberFormat="1" applyFont="1" applyFill="1" applyBorder="1" applyAlignment="1">
      <alignment horizontal="left" vertical="top" wrapText="1"/>
    </xf>
    <xf numFmtId="1" fontId="2" fillId="0" borderId="73" xfId="0" applyNumberFormat="1" applyFont="1" applyFill="1" applyBorder="1" applyAlignment="1">
      <alignment horizontal="center" vertical="top"/>
    </xf>
    <xf numFmtId="1" fontId="2" fillId="0" borderId="92" xfId="0" applyNumberFormat="1" applyFont="1" applyFill="1" applyBorder="1" applyAlignment="1">
      <alignment horizontal="center" vertical="top"/>
    </xf>
    <xf numFmtId="164" fontId="2" fillId="0" borderId="79" xfId="0" applyNumberFormat="1" applyFont="1" applyFill="1" applyBorder="1" applyAlignment="1">
      <alignment horizontal="left" vertical="top" wrapText="1"/>
    </xf>
    <xf numFmtId="1" fontId="2" fillId="0" borderId="22" xfId="0" applyNumberFormat="1" applyFont="1" applyFill="1" applyBorder="1" applyAlignment="1">
      <alignment horizontal="center" vertical="top"/>
    </xf>
    <xf numFmtId="1" fontId="2" fillId="0" borderId="47" xfId="0" applyNumberFormat="1" applyFont="1" applyFill="1" applyBorder="1" applyAlignment="1">
      <alignment horizontal="center" vertical="top"/>
    </xf>
    <xf numFmtId="3" fontId="2" fillId="3" borderId="74" xfId="2" applyNumberFormat="1" applyFont="1" applyFill="1" applyBorder="1" applyAlignment="1">
      <alignment horizontal="center" vertical="top"/>
    </xf>
    <xf numFmtId="3" fontId="2" fillId="3" borderId="72" xfId="2" applyNumberFormat="1" applyFont="1" applyFill="1" applyBorder="1" applyAlignment="1">
      <alignment horizontal="center" vertical="top"/>
    </xf>
    <xf numFmtId="0" fontId="2" fillId="8" borderId="0" xfId="0" applyFont="1" applyFill="1" applyBorder="1" applyAlignment="1">
      <alignment horizontal="center" vertical="top"/>
    </xf>
    <xf numFmtId="0" fontId="2" fillId="8" borderId="59" xfId="0" applyFont="1" applyFill="1" applyBorder="1" applyAlignment="1">
      <alignment vertical="top" wrapText="1"/>
    </xf>
    <xf numFmtId="0" fontId="2" fillId="8" borderId="12" xfId="0" applyFont="1" applyFill="1" applyBorder="1" applyAlignment="1">
      <alignment horizontal="center" vertical="center" wrapText="1"/>
    </xf>
    <xf numFmtId="0" fontId="2" fillId="0" borderId="22" xfId="0" applyFont="1" applyFill="1" applyBorder="1" applyAlignment="1">
      <alignment horizontal="center" vertical="top"/>
    </xf>
    <xf numFmtId="0" fontId="3" fillId="0" borderId="39" xfId="0" applyFont="1" applyBorder="1" applyAlignment="1">
      <alignment horizontal="center" vertical="center" wrapText="1"/>
    </xf>
    <xf numFmtId="0" fontId="2" fillId="10" borderId="6" xfId="0" applyFont="1" applyFill="1" applyBorder="1" applyAlignment="1">
      <alignment vertical="top" wrapText="1"/>
    </xf>
    <xf numFmtId="0" fontId="2" fillId="10" borderId="12" xfId="0" applyFont="1" applyFill="1" applyBorder="1" applyAlignment="1">
      <alignment horizontal="center" vertical="top" wrapText="1"/>
    </xf>
    <xf numFmtId="0" fontId="2" fillId="10" borderId="31" xfId="0" applyFont="1" applyFill="1" applyBorder="1" applyAlignment="1">
      <alignment horizontal="center" vertical="top" wrapText="1"/>
    </xf>
    <xf numFmtId="0" fontId="3" fillId="0" borderId="5" xfId="0" applyFont="1" applyBorder="1" applyAlignment="1">
      <alignment horizontal="center" vertical="center" wrapText="1"/>
    </xf>
    <xf numFmtId="164" fontId="3" fillId="4" borderId="5" xfId="0" applyNumberFormat="1" applyFont="1" applyFill="1" applyBorder="1" applyAlignment="1">
      <alignment horizontal="center" vertical="top" wrapText="1"/>
    </xf>
    <xf numFmtId="164" fontId="2" fillId="7" borderId="16" xfId="0" applyNumberFormat="1" applyFont="1" applyFill="1" applyBorder="1" applyAlignment="1">
      <alignment horizontal="center" vertical="top"/>
    </xf>
    <xf numFmtId="0" fontId="2" fillId="0" borderId="0" xfId="0" applyNumberFormat="1" applyFont="1" applyFill="1" applyAlignment="1">
      <alignment vertical="top"/>
    </xf>
    <xf numFmtId="0" fontId="2" fillId="0" borderId="0" xfId="0" applyFont="1" applyFill="1" applyAlignment="1">
      <alignment horizontal="center" vertical="top"/>
    </xf>
    <xf numFmtId="3" fontId="2" fillId="8" borderId="89" xfId="0" applyNumberFormat="1" applyFont="1" applyFill="1" applyBorder="1" applyAlignment="1">
      <alignment horizontal="center" vertical="top"/>
    </xf>
    <xf numFmtId="0" fontId="2" fillId="3" borderId="13" xfId="2" applyFont="1" applyFill="1" applyBorder="1" applyAlignment="1">
      <alignment horizontal="center" vertical="top"/>
    </xf>
    <xf numFmtId="0" fontId="2" fillId="8" borderId="13" xfId="1" applyFont="1" applyFill="1" applyBorder="1" applyAlignment="1">
      <alignment horizontal="center" vertical="top"/>
    </xf>
    <xf numFmtId="0" fontId="2" fillId="3" borderId="76" xfId="2" applyFont="1" applyFill="1" applyBorder="1" applyAlignment="1">
      <alignment horizontal="center" vertical="top"/>
    </xf>
    <xf numFmtId="0" fontId="2" fillId="3" borderId="73" xfId="2" applyFont="1" applyFill="1" applyBorder="1" applyAlignment="1">
      <alignment horizontal="center" vertical="top"/>
    </xf>
    <xf numFmtId="0" fontId="2" fillId="0" borderId="73" xfId="1" applyFont="1" applyFill="1" applyBorder="1" applyAlignment="1">
      <alignment horizontal="center" vertical="top"/>
    </xf>
    <xf numFmtId="0" fontId="2" fillId="8" borderId="74" xfId="1" applyFont="1" applyFill="1" applyBorder="1" applyAlignment="1">
      <alignment horizontal="center" vertical="top"/>
    </xf>
    <xf numFmtId="49" fontId="2" fillId="8" borderId="51" xfId="0" applyNumberFormat="1" applyFont="1" applyFill="1" applyBorder="1" applyAlignment="1">
      <alignment horizontal="center" vertical="center"/>
    </xf>
    <xf numFmtId="1" fontId="2" fillId="3" borderId="31" xfId="2" applyNumberFormat="1" applyFont="1" applyFill="1" applyBorder="1" applyAlignment="1">
      <alignment horizontal="center" vertical="top"/>
    </xf>
    <xf numFmtId="3" fontId="2" fillId="3" borderId="31" xfId="2" applyNumberFormat="1" applyFont="1" applyFill="1" applyBorder="1" applyAlignment="1">
      <alignment horizontal="center" vertical="top"/>
    </xf>
    <xf numFmtId="3" fontId="2" fillId="3" borderId="13" xfId="2" applyNumberFormat="1" applyFont="1" applyFill="1" applyBorder="1" applyAlignment="1">
      <alignment horizontal="center" vertical="top"/>
    </xf>
    <xf numFmtId="0" fontId="2" fillId="10" borderId="104" xfId="0" applyFont="1" applyFill="1" applyBorder="1" applyAlignment="1">
      <alignment horizontal="center" vertical="top" wrapText="1"/>
    </xf>
    <xf numFmtId="0" fontId="2" fillId="10" borderId="65" xfId="0" applyFont="1" applyFill="1" applyBorder="1" applyAlignment="1">
      <alignment horizontal="center" vertical="top" wrapText="1"/>
    </xf>
    <xf numFmtId="3" fontId="2" fillId="0" borderId="65" xfId="0" applyNumberFormat="1" applyFont="1" applyFill="1" applyBorder="1" applyAlignment="1">
      <alignment horizontal="center" vertical="top"/>
    </xf>
    <xf numFmtId="3" fontId="2" fillId="0" borderId="12" xfId="0" applyNumberFormat="1" applyFont="1" applyFill="1" applyBorder="1" applyAlignment="1">
      <alignment horizontal="center" vertical="top"/>
    </xf>
    <xf numFmtId="0" fontId="2" fillId="9" borderId="22" xfId="0" applyFont="1" applyFill="1" applyBorder="1" applyAlignment="1">
      <alignment vertical="top" wrapText="1"/>
    </xf>
    <xf numFmtId="164" fontId="2" fillId="8" borderId="67" xfId="0" applyNumberFormat="1" applyFont="1" applyFill="1" applyBorder="1" applyAlignment="1">
      <alignment horizontal="center" vertical="top"/>
    </xf>
    <xf numFmtId="164" fontId="3" fillId="7" borderId="100" xfId="0" applyNumberFormat="1" applyFont="1" applyFill="1" applyBorder="1" applyAlignment="1">
      <alignment horizontal="center" vertical="top"/>
    </xf>
    <xf numFmtId="164" fontId="8" fillId="8" borderId="52" xfId="0" applyNumberFormat="1" applyFont="1" applyFill="1" applyBorder="1" applyAlignment="1">
      <alignment horizontal="center" vertical="top"/>
    </xf>
    <xf numFmtId="164" fontId="8" fillId="8" borderId="50" xfId="0" applyNumberFormat="1" applyFont="1" applyFill="1" applyBorder="1" applyAlignment="1">
      <alignment horizontal="center" vertical="top"/>
    </xf>
    <xf numFmtId="0" fontId="3" fillId="7" borderId="32" xfId="0" applyFont="1" applyFill="1" applyBorder="1" applyAlignment="1">
      <alignment horizontal="center" vertical="top"/>
    </xf>
    <xf numFmtId="0" fontId="5" fillId="0" borderId="0" xfId="0" applyFont="1" applyAlignment="1">
      <alignment horizontal="center" vertical="top" wrapText="1"/>
    </xf>
    <xf numFmtId="0" fontId="5" fillId="0" borderId="0" xfId="0" applyFont="1" applyBorder="1" applyAlignment="1">
      <alignment horizontal="right" vertical="top"/>
    </xf>
    <xf numFmtId="0" fontId="2" fillId="0" borderId="54" xfId="0" applyFont="1" applyFill="1" applyBorder="1" applyAlignment="1">
      <alignment vertical="top" wrapText="1"/>
    </xf>
    <xf numFmtId="0" fontId="2" fillId="0" borderId="73" xfId="0" applyFont="1" applyFill="1" applyBorder="1" applyAlignment="1">
      <alignment horizontal="center" vertical="top"/>
    </xf>
    <xf numFmtId="0" fontId="2" fillId="0" borderId="71" xfId="0" applyFont="1" applyFill="1" applyBorder="1" applyAlignment="1">
      <alignment horizontal="center" vertical="top"/>
    </xf>
    <xf numFmtId="0" fontId="2" fillId="0" borderId="60" xfId="0" applyFont="1" applyFill="1" applyBorder="1" applyAlignment="1">
      <alignment horizontal="center" vertical="top"/>
    </xf>
    <xf numFmtId="164" fontId="2" fillId="8" borderId="12" xfId="0" applyNumberFormat="1" applyFont="1" applyFill="1" applyBorder="1" applyAlignment="1">
      <alignment horizontal="center" vertical="top"/>
    </xf>
    <xf numFmtId="164" fontId="8" fillId="8" borderId="14" xfId="0" applyNumberFormat="1" applyFont="1" applyFill="1" applyBorder="1" applyAlignment="1">
      <alignment horizontal="center" vertical="top"/>
    </xf>
    <xf numFmtId="164" fontId="8" fillId="8" borderId="16" xfId="0" applyNumberFormat="1" applyFont="1" applyFill="1" applyBorder="1" applyAlignment="1">
      <alignment horizontal="center" vertical="top"/>
    </xf>
    <xf numFmtId="3" fontId="2" fillId="8" borderId="48" xfId="0" applyNumberFormat="1" applyFont="1" applyFill="1" applyBorder="1" applyAlignment="1">
      <alignment horizontal="center" vertical="top"/>
    </xf>
    <xf numFmtId="0" fontId="2" fillId="0" borderId="76" xfId="0" applyFont="1" applyFill="1" applyBorder="1" applyAlignment="1">
      <alignment horizontal="center" vertical="top"/>
    </xf>
    <xf numFmtId="49" fontId="2" fillId="8" borderId="12" xfId="0" applyNumberFormat="1" applyFont="1" applyFill="1" applyBorder="1" applyAlignment="1">
      <alignment horizontal="center" vertical="top" wrapText="1"/>
    </xf>
    <xf numFmtId="0" fontId="2" fillId="0" borderId="0" xfId="0" applyNumberFormat="1" applyFont="1" applyFill="1" applyBorder="1" applyAlignment="1">
      <alignment horizontal="left" vertical="top" wrapText="1"/>
    </xf>
    <xf numFmtId="3" fontId="2" fillId="0" borderId="0" xfId="0" applyNumberFormat="1" applyFont="1" applyFill="1" applyBorder="1" applyAlignment="1">
      <alignment horizontal="center" vertical="top"/>
    </xf>
    <xf numFmtId="0" fontId="2" fillId="8" borderId="41" xfId="0" applyFont="1" applyFill="1" applyBorder="1" applyAlignment="1">
      <alignment horizontal="left" vertical="top" wrapText="1"/>
    </xf>
    <xf numFmtId="0" fontId="29" fillId="0" borderId="105" xfId="0" applyNumberFormat="1" applyFont="1" applyFill="1" applyBorder="1" applyAlignment="1" applyProtection="1">
      <alignment horizontal="center" wrapText="1" readingOrder="1"/>
    </xf>
    <xf numFmtId="0" fontId="29" fillId="0" borderId="106" xfId="0" applyNumberFormat="1" applyFont="1" applyFill="1" applyBorder="1" applyAlignment="1" applyProtection="1">
      <alignment horizontal="center" wrapText="1" readingOrder="1"/>
    </xf>
    <xf numFmtId="0" fontId="30" fillId="0" borderId="0" xfId="0" applyNumberFormat="1" applyFont="1" applyFill="1" applyAlignment="1" applyProtection="1">
      <alignment wrapText="1" readingOrder="1"/>
    </xf>
    <xf numFmtId="0" fontId="29" fillId="0" borderId="108" xfId="0" applyNumberFormat="1" applyFont="1" applyFill="1" applyBorder="1" applyAlignment="1" applyProtection="1">
      <alignment horizontal="center" wrapText="1" readingOrder="1"/>
    </xf>
    <xf numFmtId="0" fontId="29" fillId="0" borderId="109" xfId="0" applyNumberFormat="1" applyFont="1" applyFill="1" applyBorder="1" applyAlignment="1" applyProtection="1">
      <alignment horizontal="center" wrapText="1" readingOrder="1"/>
    </xf>
    <xf numFmtId="0" fontId="29" fillId="0" borderId="111" xfId="0" applyNumberFormat="1" applyFont="1" applyFill="1" applyBorder="1" applyAlignment="1" applyProtection="1">
      <alignment horizontal="center" wrapText="1" readingOrder="1"/>
    </xf>
    <xf numFmtId="0" fontId="29" fillId="0" borderId="112" xfId="0" applyNumberFormat="1" applyFont="1" applyFill="1" applyBorder="1" applyAlignment="1" applyProtection="1">
      <alignment horizontal="center" wrapText="1" readingOrder="1"/>
    </xf>
    <xf numFmtId="0" fontId="29" fillId="11" borderId="105" xfId="0" applyNumberFormat="1" applyFont="1" applyFill="1" applyBorder="1" applyAlignment="1" applyProtection="1">
      <alignment vertical="top" wrapText="1" readingOrder="1"/>
      <protection locked="0"/>
    </xf>
    <xf numFmtId="0" fontId="29" fillId="11" borderId="106" xfId="0" applyNumberFormat="1" applyFont="1" applyFill="1" applyBorder="1" applyAlignment="1" applyProtection="1">
      <alignment vertical="top" wrapText="1" readingOrder="1"/>
      <protection locked="0"/>
    </xf>
    <xf numFmtId="0" fontId="29" fillId="11" borderId="106" xfId="0" applyNumberFormat="1" applyFont="1" applyFill="1" applyBorder="1" applyAlignment="1" applyProtection="1">
      <alignment horizontal="left" vertical="top" wrapText="1" readingOrder="1"/>
      <protection locked="0"/>
    </xf>
    <xf numFmtId="165" fontId="29" fillId="11" borderId="106" xfId="0" applyNumberFormat="1" applyFont="1" applyFill="1" applyBorder="1" applyAlignment="1" applyProtection="1">
      <alignment horizontal="right" vertical="top" wrapText="1" readingOrder="1"/>
    </xf>
    <xf numFmtId="0" fontId="29" fillId="11" borderId="106" xfId="0" applyNumberFormat="1" applyFont="1" applyFill="1" applyBorder="1" applyAlignment="1" applyProtection="1">
      <alignment horizontal="center" vertical="top" wrapText="1" readingOrder="1"/>
      <protection locked="0"/>
    </xf>
    <xf numFmtId="0" fontId="29" fillId="11" borderId="106" xfId="0" applyNumberFormat="1" applyFont="1" applyFill="1" applyBorder="1" applyAlignment="1" applyProtection="1">
      <alignment horizontal="right" vertical="top" wrapText="1" readingOrder="1"/>
      <protection locked="0"/>
    </xf>
    <xf numFmtId="0" fontId="29" fillId="12" borderId="105" xfId="0" applyNumberFormat="1" applyFont="1" applyFill="1" applyBorder="1" applyAlignment="1" applyProtection="1">
      <alignment vertical="top" wrapText="1" readingOrder="1"/>
      <protection locked="0"/>
    </xf>
    <xf numFmtId="0" fontId="29" fillId="12" borderId="106" xfId="0" applyNumberFormat="1" applyFont="1" applyFill="1" applyBorder="1" applyAlignment="1" applyProtection="1">
      <alignment vertical="top" wrapText="1" readingOrder="1"/>
      <protection locked="0"/>
    </xf>
    <xf numFmtId="0" fontId="29" fillId="12" borderId="106" xfId="0" applyNumberFormat="1" applyFont="1" applyFill="1" applyBorder="1" applyAlignment="1" applyProtection="1">
      <alignment horizontal="left" vertical="top" wrapText="1" readingOrder="1"/>
      <protection locked="0"/>
    </xf>
    <xf numFmtId="165" fontId="29" fillId="12" borderId="106" xfId="0" applyNumberFormat="1" applyFont="1" applyFill="1" applyBorder="1" applyAlignment="1" applyProtection="1">
      <alignment horizontal="right" vertical="top" wrapText="1" readingOrder="1"/>
    </xf>
    <xf numFmtId="0" fontId="29" fillId="12" borderId="106" xfId="0" applyNumberFormat="1" applyFont="1" applyFill="1" applyBorder="1" applyAlignment="1" applyProtection="1">
      <alignment horizontal="center" vertical="top" wrapText="1" readingOrder="1"/>
      <protection locked="0"/>
    </xf>
    <xf numFmtId="0" fontId="29" fillId="12" borderId="106" xfId="0" applyNumberFormat="1" applyFont="1" applyFill="1" applyBorder="1" applyAlignment="1" applyProtection="1">
      <alignment horizontal="right" vertical="top" wrapText="1" readingOrder="1"/>
      <protection locked="0"/>
    </xf>
    <xf numFmtId="0" fontId="30" fillId="0" borderId="108" xfId="0" applyNumberFormat="1" applyFont="1" applyFill="1" applyBorder="1" applyAlignment="1" applyProtection="1">
      <alignment vertical="top" wrapText="1" readingOrder="1"/>
      <protection locked="0"/>
    </xf>
    <xf numFmtId="0" fontId="30" fillId="0" borderId="109" xfId="0" applyNumberFormat="1" applyFont="1" applyFill="1" applyBorder="1" applyAlignment="1" applyProtection="1">
      <alignment vertical="top" wrapText="1" readingOrder="1"/>
      <protection locked="0"/>
    </xf>
    <xf numFmtId="0" fontId="30" fillId="0" borderId="109" xfId="0" applyNumberFormat="1" applyFont="1" applyFill="1" applyBorder="1" applyAlignment="1" applyProtection="1">
      <alignment horizontal="left" vertical="top" wrapText="1" readingOrder="1"/>
      <protection locked="0"/>
    </xf>
    <xf numFmtId="165" fontId="30" fillId="0" borderId="109" xfId="0" applyNumberFormat="1" applyFont="1" applyFill="1" applyBorder="1" applyAlignment="1" applyProtection="1">
      <alignment horizontal="right" vertical="top" wrapText="1" readingOrder="1"/>
      <protection locked="0"/>
    </xf>
    <xf numFmtId="0" fontId="30" fillId="0" borderId="109" xfId="0" applyNumberFormat="1" applyFont="1" applyFill="1" applyBorder="1" applyAlignment="1" applyProtection="1">
      <alignment horizontal="center" vertical="top" wrapText="1" readingOrder="1"/>
      <protection locked="0"/>
    </xf>
    <xf numFmtId="0" fontId="30" fillId="0" borderId="109" xfId="0" applyNumberFormat="1" applyFont="1" applyFill="1" applyBorder="1" applyAlignment="1" applyProtection="1">
      <alignment horizontal="right" vertical="top" wrapText="1" readingOrder="1"/>
      <protection locked="0"/>
    </xf>
    <xf numFmtId="0" fontId="29" fillId="13" borderId="105" xfId="0" applyNumberFormat="1" applyFont="1" applyFill="1" applyBorder="1" applyAlignment="1" applyProtection="1">
      <alignment vertical="top" wrapText="1" readingOrder="1"/>
      <protection locked="0"/>
    </xf>
    <xf numFmtId="0" fontId="29" fillId="13" borderId="106" xfId="0" applyNumberFormat="1" applyFont="1" applyFill="1" applyBorder="1" applyAlignment="1" applyProtection="1">
      <alignment vertical="top" wrapText="1" readingOrder="1"/>
      <protection locked="0"/>
    </xf>
    <xf numFmtId="0" fontId="29" fillId="13" borderId="106" xfId="0" applyNumberFormat="1" applyFont="1" applyFill="1" applyBorder="1" applyAlignment="1" applyProtection="1">
      <alignment horizontal="left" vertical="top" wrapText="1" readingOrder="1"/>
      <protection locked="0"/>
    </xf>
    <xf numFmtId="165" fontId="29" fillId="13" borderId="106" xfId="0" applyNumberFormat="1" applyFont="1" applyFill="1" applyBorder="1" applyAlignment="1" applyProtection="1">
      <alignment horizontal="right" vertical="top" wrapText="1" readingOrder="1"/>
    </xf>
    <xf numFmtId="0" fontId="29" fillId="13" borderId="106" xfId="0" applyNumberFormat="1" applyFont="1" applyFill="1" applyBorder="1" applyAlignment="1" applyProtection="1">
      <alignment horizontal="center" vertical="top" wrapText="1" readingOrder="1"/>
      <protection locked="0"/>
    </xf>
    <xf numFmtId="0" fontId="29" fillId="13" borderId="106" xfId="0" applyNumberFormat="1" applyFont="1" applyFill="1" applyBorder="1" applyAlignment="1" applyProtection="1">
      <alignment horizontal="right" vertical="top" wrapText="1" readingOrder="1"/>
      <protection locked="0"/>
    </xf>
    <xf numFmtId="0" fontId="30" fillId="0" borderId="105" xfId="0" applyNumberFormat="1" applyFont="1" applyFill="1" applyBorder="1" applyAlignment="1" applyProtection="1">
      <alignment vertical="top" wrapText="1" readingOrder="1"/>
      <protection locked="0"/>
    </xf>
    <xf numFmtId="0" fontId="30" fillId="0" borderId="106" xfId="0" applyNumberFormat="1" applyFont="1" applyFill="1" applyBorder="1" applyAlignment="1" applyProtection="1">
      <alignment vertical="top" wrapText="1" readingOrder="1"/>
      <protection locked="0"/>
    </xf>
    <xf numFmtId="0" fontId="30" fillId="0" borderId="106" xfId="0" applyNumberFormat="1" applyFont="1" applyFill="1" applyBorder="1" applyAlignment="1" applyProtection="1">
      <alignment horizontal="left" vertical="top" wrapText="1" readingOrder="1"/>
      <protection locked="0"/>
    </xf>
    <xf numFmtId="165" fontId="30" fillId="0" borderId="106" xfId="0" applyNumberFormat="1" applyFont="1" applyFill="1" applyBorder="1" applyAlignment="1" applyProtection="1">
      <alignment horizontal="right" vertical="top" wrapText="1" readingOrder="1"/>
    </xf>
    <xf numFmtId="0" fontId="30" fillId="0" borderId="106" xfId="0" applyNumberFormat="1" applyFont="1" applyFill="1" applyBorder="1" applyAlignment="1" applyProtection="1">
      <alignment horizontal="center" vertical="top" wrapText="1" readingOrder="1"/>
      <protection locked="0"/>
    </xf>
    <xf numFmtId="0" fontId="30" fillId="0" borderId="106" xfId="0" applyNumberFormat="1" applyFont="1" applyFill="1" applyBorder="1" applyAlignment="1" applyProtection="1">
      <alignment horizontal="right" vertical="top" wrapText="1" readingOrder="1"/>
      <protection locked="0"/>
    </xf>
    <xf numFmtId="0" fontId="30" fillId="0" borderId="0" xfId="0" applyNumberFormat="1" applyFont="1" applyFill="1" applyAlignment="1" applyProtection="1">
      <alignment vertical="top" wrapText="1" readingOrder="1"/>
      <protection locked="0"/>
    </xf>
    <xf numFmtId="0" fontId="30" fillId="0" borderId="0" xfId="0" applyNumberFormat="1" applyFont="1" applyFill="1" applyAlignment="1" applyProtection="1">
      <alignment horizontal="left" vertical="top" wrapText="1" readingOrder="1"/>
      <protection locked="0"/>
    </xf>
    <xf numFmtId="165" fontId="30" fillId="0" borderId="0" xfId="0" applyNumberFormat="1" applyFont="1" applyFill="1" applyAlignment="1" applyProtection="1">
      <alignment horizontal="right" vertical="top" wrapText="1" readingOrder="1"/>
      <protection locked="0"/>
    </xf>
    <xf numFmtId="0" fontId="30" fillId="0" borderId="0" xfId="0" applyNumberFormat="1" applyFont="1" applyFill="1" applyAlignment="1" applyProtection="1">
      <alignment horizontal="center" vertical="top" wrapText="1" readingOrder="1"/>
      <protection locked="0"/>
    </xf>
    <xf numFmtId="0" fontId="30" fillId="0" borderId="0" xfId="0" applyNumberFormat="1" applyFont="1" applyFill="1" applyAlignment="1" applyProtection="1">
      <alignment horizontal="right" vertical="top" wrapText="1" readingOrder="1"/>
      <protection locked="0"/>
    </xf>
    <xf numFmtId="0" fontId="29" fillId="14" borderId="109" xfId="0" applyNumberFormat="1" applyFont="1" applyFill="1" applyBorder="1" applyAlignment="1" applyProtection="1">
      <alignment vertical="top" wrapText="1" readingOrder="1"/>
      <protection locked="0"/>
    </xf>
    <xf numFmtId="0" fontId="29" fillId="14" borderId="109" xfId="0" applyNumberFormat="1" applyFont="1" applyFill="1" applyBorder="1" applyAlignment="1" applyProtection="1">
      <alignment horizontal="right" vertical="top" wrapText="1" readingOrder="1"/>
      <protection locked="0"/>
    </xf>
    <xf numFmtId="165" fontId="29" fillId="14" borderId="109" xfId="0" applyNumberFormat="1" applyFont="1" applyFill="1" applyBorder="1" applyAlignment="1" applyProtection="1">
      <alignment horizontal="right" vertical="top" wrapText="1" readingOrder="1"/>
    </xf>
    <xf numFmtId="49" fontId="2" fillId="0" borderId="21" xfId="0" applyNumberFormat="1" applyFont="1" applyFill="1" applyBorder="1" applyAlignment="1">
      <alignment horizontal="center" vertical="top"/>
    </xf>
    <xf numFmtId="49" fontId="3" fillId="0" borderId="21" xfId="0" applyNumberFormat="1" applyFont="1" applyFill="1" applyBorder="1" applyAlignment="1">
      <alignment horizontal="center" vertical="top" wrapText="1"/>
    </xf>
    <xf numFmtId="0" fontId="5" fillId="0" borderId="114" xfId="0" applyFont="1" applyFill="1" applyBorder="1" applyAlignment="1">
      <alignment horizontal="left" vertical="top" wrapText="1"/>
    </xf>
    <xf numFmtId="0" fontId="2" fillId="0" borderId="114" xfId="0" applyFont="1" applyFill="1" applyBorder="1" applyAlignment="1">
      <alignment horizontal="center" vertical="center" textRotation="90" wrapText="1"/>
    </xf>
    <xf numFmtId="0" fontId="2" fillId="10" borderId="58" xfId="0" applyFont="1" applyFill="1" applyBorder="1" applyAlignment="1">
      <alignment horizontal="left" vertical="top" wrapText="1"/>
    </xf>
    <xf numFmtId="165" fontId="30" fillId="0" borderId="106" xfId="0" applyNumberFormat="1" applyFont="1" applyFill="1" applyBorder="1" applyAlignment="1" applyProtection="1">
      <alignment horizontal="right" vertical="top" wrapText="1" readingOrder="1"/>
      <protection locked="0"/>
    </xf>
    <xf numFmtId="0" fontId="30" fillId="0" borderId="115" xfId="0" applyNumberFormat="1" applyFont="1" applyFill="1" applyBorder="1" applyAlignment="1" applyProtection="1">
      <alignment vertical="top" wrapText="1" readingOrder="1"/>
      <protection locked="0"/>
    </xf>
    <xf numFmtId="0" fontId="30" fillId="0" borderId="116" xfId="0" applyNumberFormat="1" applyFont="1" applyFill="1" applyBorder="1" applyAlignment="1" applyProtection="1">
      <alignment vertical="top" wrapText="1" readingOrder="1"/>
      <protection locked="0"/>
    </xf>
    <xf numFmtId="0" fontId="30" fillId="0" borderId="116" xfId="0" applyNumberFormat="1" applyFont="1" applyFill="1" applyBorder="1" applyAlignment="1" applyProtection="1">
      <alignment horizontal="left" vertical="top" wrapText="1" readingOrder="1"/>
      <protection locked="0"/>
    </xf>
    <xf numFmtId="165" fontId="30" fillId="0" borderId="116" xfId="0" applyNumberFormat="1" applyFont="1" applyFill="1" applyBorder="1" applyAlignment="1" applyProtection="1">
      <alignment horizontal="right" vertical="top" wrapText="1" readingOrder="1"/>
      <protection locked="0"/>
    </xf>
    <xf numFmtId="0" fontId="30" fillId="0" borderId="116" xfId="0" applyNumberFormat="1" applyFont="1" applyFill="1" applyBorder="1" applyAlignment="1" applyProtection="1">
      <alignment horizontal="center" vertical="top" wrapText="1" readingOrder="1"/>
      <protection locked="0"/>
    </xf>
    <xf numFmtId="0" fontId="30" fillId="0" borderId="116" xfId="0" applyNumberFormat="1" applyFont="1" applyFill="1" applyBorder="1" applyAlignment="1" applyProtection="1">
      <alignment horizontal="right" vertical="top" wrapText="1" readingOrder="1"/>
      <protection locked="0"/>
    </xf>
    <xf numFmtId="0" fontId="26" fillId="0" borderId="0" xfId="0" applyFont="1" applyAlignment="1">
      <alignment vertical="center"/>
    </xf>
    <xf numFmtId="0" fontId="26" fillId="0" borderId="0" xfId="0" applyFont="1" applyAlignment="1">
      <alignment horizontal="center" vertical="center"/>
    </xf>
    <xf numFmtId="0" fontId="2" fillId="8" borderId="6" xfId="0" applyFont="1" applyFill="1" applyBorder="1" applyAlignment="1">
      <alignment horizontal="left" vertical="top" wrapText="1"/>
    </xf>
    <xf numFmtId="0" fontId="31" fillId="0" borderId="107" xfId="0" applyNumberFormat="1" applyFont="1" applyFill="1" applyBorder="1" applyAlignment="1" applyProtection="1">
      <alignment horizontal="left" vertical="top" wrapText="1" readingOrder="1"/>
      <protection locked="0"/>
    </xf>
    <xf numFmtId="0" fontId="31" fillId="0" borderId="110" xfId="0" applyNumberFormat="1" applyFont="1" applyFill="1" applyBorder="1" applyAlignment="1" applyProtection="1">
      <alignment horizontal="left" vertical="top" wrapText="1" readingOrder="1"/>
      <protection locked="0"/>
    </xf>
    <xf numFmtId="0" fontId="32" fillId="0" borderId="107" xfId="0" applyNumberFormat="1" applyFont="1" applyFill="1" applyBorder="1" applyAlignment="1" applyProtection="1">
      <alignment horizontal="center" wrapText="1" readingOrder="1"/>
    </xf>
    <xf numFmtId="0" fontId="32" fillId="0" borderId="110" xfId="0" applyNumberFormat="1" applyFont="1" applyFill="1" applyBorder="1" applyAlignment="1" applyProtection="1">
      <alignment horizontal="center" wrapText="1" readingOrder="1"/>
    </xf>
    <xf numFmtId="0" fontId="32" fillId="0" borderId="113" xfId="0" applyNumberFormat="1" applyFont="1" applyFill="1" applyBorder="1" applyAlignment="1" applyProtection="1">
      <alignment horizontal="center" wrapText="1" readingOrder="1"/>
    </xf>
    <xf numFmtId="0" fontId="32" fillId="11" borderId="107" xfId="0" applyNumberFormat="1" applyFont="1" applyFill="1" applyBorder="1" applyAlignment="1" applyProtection="1">
      <alignment horizontal="left" vertical="top" wrapText="1" readingOrder="1"/>
      <protection locked="0"/>
    </xf>
    <xf numFmtId="0" fontId="32" fillId="12" borderId="107" xfId="0" applyNumberFormat="1" applyFont="1" applyFill="1" applyBorder="1" applyAlignment="1" applyProtection="1">
      <alignment horizontal="left" vertical="top" wrapText="1" readingOrder="1"/>
      <protection locked="0"/>
    </xf>
    <xf numFmtId="0" fontId="32" fillId="13" borderId="107" xfId="0" applyNumberFormat="1" applyFont="1" applyFill="1" applyBorder="1" applyAlignment="1" applyProtection="1">
      <alignment horizontal="left" vertical="top" wrapText="1" readingOrder="1"/>
      <protection locked="0"/>
    </xf>
    <xf numFmtId="0" fontId="31" fillId="0" borderId="117" xfId="0" applyNumberFormat="1" applyFont="1" applyFill="1" applyBorder="1" applyAlignment="1" applyProtection="1">
      <alignment horizontal="left" vertical="top" wrapText="1" readingOrder="1"/>
      <protection locked="0"/>
    </xf>
    <xf numFmtId="0" fontId="31" fillId="0" borderId="0" xfId="0" applyNumberFormat="1" applyFont="1" applyFill="1" applyAlignment="1" applyProtection="1">
      <alignment horizontal="left" vertical="top" wrapText="1" readingOrder="1"/>
      <protection locked="0"/>
    </xf>
    <xf numFmtId="0" fontId="31" fillId="0" borderId="0" xfId="0" applyNumberFormat="1" applyFont="1" applyFill="1" applyAlignment="1" applyProtection="1">
      <alignment wrapText="1" readingOrder="1"/>
    </xf>
    <xf numFmtId="0" fontId="2" fillId="3" borderId="71" xfId="2" applyFont="1" applyFill="1" applyBorder="1" applyAlignment="1">
      <alignment horizontal="left" vertical="top" wrapText="1"/>
    </xf>
    <xf numFmtId="0" fontId="2" fillId="8" borderId="31" xfId="1" applyFont="1" applyFill="1" applyBorder="1" applyAlignment="1">
      <alignment horizontal="left" vertical="top" wrapText="1"/>
    </xf>
    <xf numFmtId="0" fontId="2" fillId="8" borderId="66" xfId="2" applyFont="1" applyFill="1" applyBorder="1" applyAlignment="1">
      <alignment horizontal="left" vertical="top" wrapText="1"/>
    </xf>
    <xf numFmtId="49" fontId="2" fillId="8" borderId="62" xfId="0" applyNumberFormat="1" applyFont="1" applyFill="1" applyBorder="1" applyAlignment="1">
      <alignment horizontal="center" vertical="center"/>
    </xf>
    <xf numFmtId="49" fontId="2" fillId="8" borderId="73" xfId="0" applyNumberFormat="1" applyFont="1" applyFill="1" applyBorder="1" applyAlignment="1">
      <alignment horizontal="center" vertical="top"/>
    </xf>
    <xf numFmtId="3" fontId="2" fillId="8" borderId="77" xfId="0" applyNumberFormat="1" applyFont="1" applyFill="1" applyBorder="1" applyAlignment="1">
      <alignment horizontal="left" vertical="top" wrapText="1"/>
    </xf>
    <xf numFmtId="1" fontId="2" fillId="8" borderId="22" xfId="0" applyNumberFormat="1" applyFont="1" applyFill="1" applyBorder="1" applyAlignment="1">
      <alignment horizontal="center" vertical="top"/>
    </xf>
    <xf numFmtId="1" fontId="2" fillId="8" borderId="47" xfId="0" applyNumberFormat="1" applyFont="1" applyFill="1" applyBorder="1" applyAlignment="1">
      <alignment horizontal="center" vertical="top"/>
    </xf>
    <xf numFmtId="1" fontId="2" fillId="8" borderId="60" xfId="0" applyNumberFormat="1" applyFont="1" applyFill="1" applyBorder="1" applyAlignment="1">
      <alignment horizontal="left" vertical="top" wrapText="1"/>
    </xf>
    <xf numFmtId="3" fontId="2" fillId="8" borderId="87" xfId="0" applyNumberFormat="1" applyFont="1" applyFill="1" applyBorder="1" applyAlignment="1">
      <alignment horizontal="center" vertical="top"/>
    </xf>
    <xf numFmtId="3" fontId="2" fillId="8" borderId="70" xfId="0" applyNumberFormat="1" applyFont="1" applyFill="1" applyBorder="1" applyAlignment="1">
      <alignment horizontal="center" vertical="top"/>
    </xf>
    <xf numFmtId="3" fontId="2" fillId="8" borderId="120" xfId="0" applyNumberFormat="1" applyFont="1" applyFill="1" applyBorder="1" applyAlignment="1">
      <alignment horizontal="center" vertical="top"/>
    </xf>
    <xf numFmtId="49" fontId="7" fillId="15" borderId="12" xfId="0" applyNumberFormat="1" applyFont="1" applyFill="1" applyBorder="1" applyAlignment="1">
      <alignment horizontal="center" vertical="top" wrapText="1"/>
    </xf>
    <xf numFmtId="49" fontId="2" fillId="15" borderId="0" xfId="0" applyNumberFormat="1" applyFont="1" applyFill="1" applyBorder="1" applyAlignment="1">
      <alignment horizontal="center" vertical="center" wrapText="1"/>
    </xf>
    <xf numFmtId="0" fontId="2" fillId="15" borderId="94" xfId="0" applyFont="1" applyFill="1" applyBorder="1" applyAlignment="1">
      <alignment vertical="top" wrapText="1"/>
    </xf>
    <xf numFmtId="0" fontId="2" fillId="8" borderId="8" xfId="0" applyFont="1" applyFill="1" applyBorder="1" applyAlignment="1">
      <alignment vertical="top" wrapText="1"/>
    </xf>
    <xf numFmtId="0" fontId="2" fillId="8" borderId="22" xfId="0" applyFont="1" applyFill="1" applyBorder="1" applyAlignment="1">
      <alignment vertical="top" wrapText="1"/>
    </xf>
    <xf numFmtId="0" fontId="30" fillId="8" borderId="118" xfId="0" applyNumberFormat="1" applyFont="1" applyFill="1" applyBorder="1" applyAlignment="1" applyProtection="1">
      <alignment horizontal="left" vertical="top" wrapText="1" readingOrder="1"/>
      <protection locked="0"/>
    </xf>
    <xf numFmtId="49" fontId="2" fillId="8" borderId="79" xfId="0" applyNumberFormat="1" applyFont="1" applyFill="1" applyBorder="1" applyAlignment="1">
      <alignment horizontal="left" vertical="top" wrapText="1"/>
    </xf>
    <xf numFmtId="49" fontId="7" fillId="8" borderId="22" xfId="0" applyNumberFormat="1" applyFont="1" applyFill="1" applyBorder="1" applyAlignment="1">
      <alignment horizontal="center" vertical="top" wrapText="1"/>
    </xf>
    <xf numFmtId="0" fontId="30" fillId="8" borderId="78" xfId="0" applyNumberFormat="1" applyFont="1" applyFill="1" applyBorder="1" applyAlignment="1" applyProtection="1">
      <alignment horizontal="left" vertical="top" wrapText="1" readingOrder="1"/>
      <protection locked="0"/>
    </xf>
    <xf numFmtId="49" fontId="2" fillId="8" borderId="56" xfId="0" applyNumberFormat="1" applyFont="1" applyFill="1" applyBorder="1" applyAlignment="1">
      <alignment horizontal="center" vertical="center" wrapText="1"/>
    </xf>
    <xf numFmtId="1" fontId="2" fillId="0" borderId="71" xfId="0" applyNumberFormat="1" applyFont="1" applyFill="1" applyBorder="1" applyAlignment="1">
      <alignment horizontal="left" vertical="top" wrapText="1"/>
    </xf>
    <xf numFmtId="1" fontId="2" fillId="0" borderId="60" xfId="0" applyNumberFormat="1" applyFont="1" applyFill="1" applyBorder="1" applyAlignment="1">
      <alignment horizontal="left" vertical="top" wrapText="1"/>
    </xf>
    <xf numFmtId="0" fontId="30" fillId="8" borderId="109" xfId="0" applyNumberFormat="1" applyFont="1" applyFill="1" applyBorder="1" applyAlignment="1" applyProtection="1">
      <alignment horizontal="left" vertical="top" wrapText="1" readingOrder="1"/>
      <protection locked="0"/>
    </xf>
    <xf numFmtId="0" fontId="30" fillId="8" borderId="109" xfId="0" applyNumberFormat="1" applyFont="1" applyFill="1" applyBorder="1" applyAlignment="1" applyProtection="1">
      <alignment horizontal="center" vertical="top" wrapText="1" readingOrder="1"/>
      <protection locked="0"/>
    </xf>
    <xf numFmtId="0" fontId="30" fillId="8" borderId="109" xfId="0" applyNumberFormat="1" applyFont="1" applyFill="1" applyBorder="1" applyAlignment="1" applyProtection="1">
      <alignment horizontal="right" vertical="top" wrapText="1" readingOrder="1"/>
      <protection locked="0"/>
    </xf>
    <xf numFmtId="0" fontId="31" fillId="8" borderId="110" xfId="0" applyNumberFormat="1" applyFont="1" applyFill="1" applyBorder="1" applyAlignment="1" applyProtection="1">
      <alignment horizontal="left" vertical="top" wrapText="1" readingOrder="1"/>
      <protection locked="0"/>
    </xf>
    <xf numFmtId="1" fontId="2" fillId="3" borderId="70" xfId="2" applyNumberFormat="1" applyFont="1" applyFill="1" applyBorder="1" applyAlignment="1">
      <alignment horizontal="center" vertical="top"/>
    </xf>
    <xf numFmtId="1" fontId="2" fillId="3" borderId="120" xfId="2" applyNumberFormat="1" applyFont="1" applyFill="1" applyBorder="1" applyAlignment="1">
      <alignment horizontal="center" vertical="top"/>
    </xf>
    <xf numFmtId="0" fontId="2" fillId="8" borderId="102" xfId="0" applyFont="1" applyFill="1" applyBorder="1" applyAlignment="1">
      <alignment horizontal="left" vertical="top" wrapText="1"/>
    </xf>
    <xf numFmtId="1" fontId="2" fillId="3" borderId="80" xfId="2" applyNumberFormat="1" applyFont="1" applyFill="1" applyBorder="1" applyAlignment="1">
      <alignment horizontal="center" vertical="top"/>
    </xf>
    <xf numFmtId="1" fontId="2" fillId="3" borderId="97" xfId="2" applyNumberFormat="1" applyFont="1" applyFill="1" applyBorder="1" applyAlignment="1">
      <alignment horizontal="center" vertical="top"/>
    </xf>
    <xf numFmtId="1" fontId="2" fillId="3" borderId="89" xfId="2" applyNumberFormat="1" applyFont="1" applyFill="1" applyBorder="1" applyAlignment="1">
      <alignment horizontal="left" vertical="top" wrapText="1"/>
    </xf>
    <xf numFmtId="1" fontId="2" fillId="3" borderId="81" xfId="2" applyNumberFormat="1" applyFont="1" applyFill="1" applyBorder="1" applyAlignment="1">
      <alignment horizontal="center" vertical="top"/>
    </xf>
    <xf numFmtId="1" fontId="2" fillId="3" borderId="71" xfId="2" applyNumberFormat="1" applyFont="1" applyFill="1" applyBorder="1" applyAlignment="1">
      <alignment horizontal="left" vertical="top" wrapText="1"/>
    </xf>
    <xf numFmtId="0" fontId="30" fillId="8" borderId="106" xfId="0" applyNumberFormat="1" applyFont="1" applyFill="1" applyBorder="1" applyAlignment="1" applyProtection="1">
      <alignment vertical="top" wrapText="1" readingOrder="1"/>
      <protection locked="0"/>
    </xf>
    <xf numFmtId="0" fontId="30" fillId="8" borderId="106" xfId="0" applyNumberFormat="1" applyFont="1" applyFill="1" applyBorder="1" applyAlignment="1" applyProtection="1">
      <alignment horizontal="left" vertical="top" wrapText="1" readingOrder="1"/>
      <protection locked="0"/>
    </xf>
    <xf numFmtId="165" fontId="30" fillId="8" borderId="106" xfId="0" applyNumberFormat="1" applyFont="1" applyFill="1" applyBorder="1" applyAlignment="1" applyProtection="1">
      <alignment horizontal="right" vertical="top" wrapText="1" readingOrder="1"/>
    </xf>
    <xf numFmtId="0" fontId="30" fillId="8" borderId="106" xfId="0" applyNumberFormat="1" applyFont="1" applyFill="1" applyBorder="1" applyAlignment="1" applyProtection="1">
      <alignment horizontal="center" vertical="top" wrapText="1" readingOrder="1"/>
      <protection locked="0"/>
    </xf>
    <xf numFmtId="0" fontId="30" fillId="8" borderId="106" xfId="0" applyNumberFormat="1" applyFont="1" applyFill="1" applyBorder="1" applyAlignment="1" applyProtection="1">
      <alignment horizontal="right" vertical="top" wrapText="1" readingOrder="1"/>
      <protection locked="0"/>
    </xf>
    <xf numFmtId="0" fontId="31" fillId="8" borderId="107" xfId="0" applyNumberFormat="1" applyFont="1" applyFill="1" applyBorder="1" applyAlignment="1" applyProtection="1">
      <alignment horizontal="left" vertical="top" wrapText="1" readingOrder="1"/>
      <protection locked="0"/>
    </xf>
    <xf numFmtId="0" fontId="30" fillId="8" borderId="109" xfId="0" applyNumberFormat="1" applyFont="1" applyFill="1" applyBorder="1" applyAlignment="1" applyProtection="1">
      <alignment vertical="top" wrapText="1" readingOrder="1"/>
      <protection locked="0"/>
    </xf>
    <xf numFmtId="165" fontId="30" fillId="8" borderId="109" xfId="0" applyNumberFormat="1" applyFont="1" applyFill="1" applyBorder="1" applyAlignment="1" applyProtection="1">
      <alignment horizontal="right" vertical="top" wrapText="1" readingOrder="1"/>
      <protection locked="0"/>
    </xf>
    <xf numFmtId="0" fontId="2" fillId="8" borderId="89" xfId="0" applyFont="1" applyFill="1" applyBorder="1" applyAlignment="1">
      <alignment horizontal="center" vertical="top"/>
    </xf>
    <xf numFmtId="0" fontId="2" fillId="8" borderId="89" xfId="0" applyFont="1" applyFill="1" applyBorder="1" applyAlignment="1">
      <alignment horizontal="left" vertical="top"/>
    </xf>
    <xf numFmtId="0" fontId="2" fillId="8" borderId="89" xfId="0" applyFont="1" applyFill="1" applyBorder="1" applyAlignment="1">
      <alignment horizontal="left" vertical="top" wrapText="1"/>
    </xf>
    <xf numFmtId="0" fontId="2" fillId="15" borderId="73" xfId="0" applyFont="1" applyFill="1" applyBorder="1" applyAlignment="1">
      <alignment horizontal="center" vertical="top"/>
    </xf>
    <xf numFmtId="0" fontId="2" fillId="15" borderId="120" xfId="0" applyFont="1" applyFill="1" applyBorder="1" applyAlignment="1">
      <alignment horizontal="center" vertical="top"/>
    </xf>
    <xf numFmtId="164" fontId="2" fillId="15" borderId="31" xfId="0" applyNumberFormat="1" applyFont="1" applyFill="1" applyBorder="1" applyAlignment="1">
      <alignment horizontal="left" vertical="top" wrapText="1"/>
    </xf>
    <xf numFmtId="0" fontId="2" fillId="0" borderId="22" xfId="0" applyFont="1" applyFill="1" applyBorder="1" applyAlignment="1">
      <alignment horizontal="left" vertical="top"/>
    </xf>
    <xf numFmtId="0" fontId="2" fillId="0" borderId="79" xfId="0" applyFont="1" applyFill="1" applyBorder="1" applyAlignment="1">
      <alignment vertical="top" wrapText="1"/>
    </xf>
    <xf numFmtId="164" fontId="2" fillId="0" borderId="71" xfId="0" applyNumberFormat="1" applyFont="1" applyFill="1" applyBorder="1" applyAlignment="1">
      <alignment horizontal="left" vertical="top" wrapText="1"/>
    </xf>
    <xf numFmtId="0" fontId="2" fillId="8" borderId="102" xfId="0" applyFont="1" applyFill="1" applyBorder="1" applyAlignment="1">
      <alignment vertical="top" wrapText="1"/>
    </xf>
    <xf numFmtId="0" fontId="2" fillId="8" borderId="80" xfId="0" applyFont="1" applyFill="1" applyBorder="1" applyAlignment="1">
      <alignment horizontal="left" vertical="top" wrapText="1"/>
    </xf>
    <xf numFmtId="0" fontId="2" fillId="8" borderId="90" xfId="0" applyFont="1" applyFill="1" applyBorder="1" applyAlignment="1">
      <alignment horizontal="left" vertical="top" wrapText="1"/>
    </xf>
    <xf numFmtId="0" fontId="2" fillId="0" borderId="59" xfId="0" applyFont="1" applyFill="1" applyBorder="1" applyAlignment="1">
      <alignment vertical="top" wrapText="1"/>
    </xf>
    <xf numFmtId="0" fontId="2" fillId="8" borderId="101" xfId="0" applyFont="1" applyFill="1" applyBorder="1" applyAlignment="1">
      <alignment horizontal="center" vertical="top"/>
    </xf>
    <xf numFmtId="0" fontId="2" fillId="9" borderId="8" xfId="0" applyFont="1" applyFill="1" applyBorder="1" applyAlignment="1">
      <alignment horizontal="left" vertical="top"/>
    </xf>
    <xf numFmtId="49" fontId="2" fillId="8" borderId="22" xfId="0" applyNumberFormat="1" applyFont="1" applyFill="1" applyBorder="1" applyAlignment="1">
      <alignment horizontal="center" vertical="top" wrapText="1"/>
    </xf>
    <xf numFmtId="164" fontId="2" fillId="8" borderId="41" xfId="0" applyNumberFormat="1" applyFont="1" applyFill="1" applyBorder="1" applyAlignment="1">
      <alignment horizontal="left" vertical="top" wrapText="1"/>
    </xf>
    <xf numFmtId="0" fontId="2" fillId="8" borderId="12" xfId="0" applyFont="1" applyFill="1" applyBorder="1" applyAlignment="1">
      <alignment horizontal="left" vertical="top" wrapText="1"/>
    </xf>
    <xf numFmtId="0" fontId="2" fillId="8" borderId="22" xfId="0" applyFont="1" applyFill="1" applyBorder="1" applyAlignment="1">
      <alignment horizontal="left" vertical="top" wrapText="1"/>
    </xf>
    <xf numFmtId="0" fontId="2" fillId="8" borderId="22" xfId="0" applyFont="1" applyFill="1" applyBorder="1" applyAlignment="1">
      <alignment horizontal="center" vertical="center" textRotation="90" wrapText="1"/>
    </xf>
    <xf numFmtId="49" fontId="2" fillId="8" borderId="31" xfId="0" applyNumberFormat="1" applyFont="1" applyFill="1" applyBorder="1" applyAlignment="1">
      <alignment horizontal="center" vertical="top"/>
    </xf>
    <xf numFmtId="0" fontId="2" fillId="8" borderId="42" xfId="0" applyFont="1" applyFill="1" applyBorder="1" applyAlignment="1">
      <alignment horizontal="center" vertical="top"/>
    </xf>
    <xf numFmtId="164" fontId="2" fillId="8" borderId="4" xfId="0" applyNumberFormat="1" applyFont="1" applyFill="1" applyBorder="1" applyAlignment="1">
      <alignment horizontal="center" vertical="top"/>
    </xf>
    <xf numFmtId="164" fontId="2" fillId="8" borderId="3" xfId="0" applyNumberFormat="1" applyFont="1" applyFill="1" applyBorder="1" applyAlignment="1">
      <alignment horizontal="center" vertical="top"/>
    </xf>
    <xf numFmtId="0" fontId="2" fillId="8" borderId="12" xfId="0" applyFont="1" applyFill="1" applyBorder="1" applyAlignment="1">
      <alignment horizontal="center" vertical="center" textRotation="90" wrapText="1"/>
    </xf>
    <xf numFmtId="49" fontId="3" fillId="9" borderId="23" xfId="0" applyNumberFormat="1" applyFont="1" applyFill="1" applyBorder="1" applyAlignment="1">
      <alignment horizontal="center" vertical="top"/>
    </xf>
    <xf numFmtId="49" fontId="3" fillId="9" borderId="6"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49" fontId="3" fillId="2" borderId="8" xfId="0" applyNumberFormat="1" applyFont="1" applyFill="1" applyBorder="1" applyAlignment="1">
      <alignment horizontal="center" vertical="top"/>
    </xf>
    <xf numFmtId="0" fontId="3" fillId="2" borderId="25" xfId="0" applyFont="1" applyFill="1" applyBorder="1" applyAlignment="1">
      <alignment horizontal="left" vertical="top" wrapText="1"/>
    </xf>
    <xf numFmtId="49" fontId="2" fillId="8" borderId="12" xfId="0" applyNumberFormat="1" applyFont="1" applyFill="1" applyBorder="1" applyAlignment="1">
      <alignment horizontal="center" vertical="top"/>
    </xf>
    <xf numFmtId="49" fontId="2" fillId="8" borderId="22" xfId="0" applyNumberFormat="1" applyFont="1" applyFill="1" applyBorder="1" applyAlignment="1">
      <alignment horizontal="center" vertical="top"/>
    </xf>
    <xf numFmtId="0" fontId="2" fillId="8" borderId="12" xfId="0" applyFont="1" applyFill="1" applyBorder="1" applyAlignment="1">
      <alignment vertical="top" wrapText="1"/>
    </xf>
    <xf numFmtId="49" fontId="3" fillId="2" borderId="25" xfId="0" applyNumberFormat="1" applyFont="1" applyFill="1" applyBorder="1" applyAlignment="1">
      <alignment horizontal="left" vertical="top"/>
    </xf>
    <xf numFmtId="0" fontId="2" fillId="8" borderId="50" xfId="0" applyFont="1" applyFill="1" applyBorder="1" applyAlignment="1">
      <alignment horizontal="center" vertical="center" textRotation="90" wrapText="1"/>
    </xf>
    <xf numFmtId="49" fontId="3" fillId="8" borderId="31" xfId="0" applyNumberFormat="1" applyFont="1" applyFill="1" applyBorder="1" applyAlignment="1">
      <alignment horizontal="center" vertical="top"/>
    </xf>
    <xf numFmtId="49" fontId="3" fillId="2" borderId="31" xfId="0" applyNumberFormat="1" applyFont="1" applyFill="1" applyBorder="1" applyAlignment="1">
      <alignment horizontal="center" vertical="top"/>
    </xf>
    <xf numFmtId="0" fontId="3" fillId="2" borderId="27" xfId="0" applyFont="1" applyFill="1" applyBorder="1" applyAlignment="1">
      <alignment horizontal="left" vertical="top" wrapText="1"/>
    </xf>
    <xf numFmtId="49" fontId="6" fillId="6" borderId="39" xfId="0" applyNumberFormat="1" applyFont="1" applyFill="1" applyBorder="1" applyAlignment="1">
      <alignment horizontal="left" vertical="top" wrapText="1"/>
    </xf>
    <xf numFmtId="0" fontId="6" fillId="4" borderId="27" xfId="0" applyFont="1" applyFill="1" applyBorder="1" applyAlignment="1">
      <alignment horizontal="left" vertical="top" wrapText="1"/>
    </xf>
    <xf numFmtId="49" fontId="3" fillId="8" borderId="12" xfId="0" applyNumberFormat="1" applyFont="1" applyFill="1" applyBorder="1" applyAlignment="1">
      <alignment horizontal="center" vertical="top"/>
    </xf>
    <xf numFmtId="49" fontId="3" fillId="2" borderId="35" xfId="0" applyNumberFormat="1" applyFont="1" applyFill="1" applyBorder="1" applyAlignment="1">
      <alignment horizontal="center" vertical="top"/>
    </xf>
    <xf numFmtId="164" fontId="2" fillId="8" borderId="16" xfId="0" applyNumberFormat="1" applyFont="1" applyFill="1" applyBorder="1" applyAlignment="1">
      <alignment horizontal="center" vertical="top"/>
    </xf>
    <xf numFmtId="0" fontId="5" fillId="0" borderId="6" xfId="0" applyFont="1" applyBorder="1" applyAlignment="1">
      <alignment vertical="top" wrapText="1"/>
    </xf>
    <xf numFmtId="164" fontId="2" fillId="8" borderId="48" xfId="0" applyNumberFormat="1" applyFont="1" applyFill="1" applyBorder="1" applyAlignment="1">
      <alignment horizontal="center" vertical="top"/>
    </xf>
    <xf numFmtId="0" fontId="2" fillId="8" borderId="59" xfId="0" applyFont="1" applyFill="1" applyBorder="1" applyAlignment="1">
      <alignment horizontal="center" vertical="top"/>
    </xf>
    <xf numFmtId="0" fontId="2" fillId="8" borderId="46" xfId="0" applyFont="1" applyFill="1" applyBorder="1" applyAlignment="1">
      <alignment horizontal="center" vertical="top"/>
    </xf>
    <xf numFmtId="0" fontId="3" fillId="0" borderId="39" xfId="0" applyFont="1" applyBorder="1" applyAlignment="1">
      <alignment horizontal="center" vertical="center"/>
    </xf>
    <xf numFmtId="0" fontId="2" fillId="6" borderId="76" xfId="0" applyFont="1" applyFill="1" applyBorder="1" applyAlignment="1">
      <alignment horizontal="center" vertical="center" wrapText="1"/>
    </xf>
    <xf numFmtId="0" fontId="2" fillId="6" borderId="77" xfId="0" applyFont="1" applyFill="1" applyBorder="1" applyAlignment="1">
      <alignment horizontal="center" vertical="center" wrapText="1"/>
    </xf>
    <xf numFmtId="0" fontId="2" fillId="6" borderId="22" xfId="0" applyFont="1" applyFill="1" applyBorder="1" applyAlignment="1">
      <alignment horizontal="center" vertical="center" wrapText="1"/>
    </xf>
    <xf numFmtId="49" fontId="2" fillId="8" borderId="43" xfId="0" applyNumberFormat="1" applyFont="1" applyFill="1" applyBorder="1" applyAlignment="1">
      <alignment horizontal="left" vertical="top" wrapText="1"/>
    </xf>
    <xf numFmtId="0" fontId="2" fillId="9" borderId="21" xfId="0" applyFont="1" applyFill="1" applyBorder="1" applyAlignment="1">
      <alignment vertical="top" wrapText="1"/>
    </xf>
    <xf numFmtId="0" fontId="2" fillId="9" borderId="8" xfId="0" applyFont="1" applyFill="1" applyBorder="1" applyAlignment="1">
      <alignment horizontal="center" vertical="top" wrapText="1"/>
    </xf>
    <xf numFmtId="164" fontId="2" fillId="8" borderId="3" xfId="0" applyNumberFormat="1" applyFont="1" applyFill="1" applyBorder="1" applyAlignment="1">
      <alignment horizontal="center" vertical="top"/>
    </xf>
    <xf numFmtId="0" fontId="2" fillId="8" borderId="77" xfId="2" applyFont="1" applyFill="1" applyBorder="1" applyAlignment="1">
      <alignment horizontal="left" vertical="top" wrapText="1"/>
    </xf>
    <xf numFmtId="0" fontId="3" fillId="2" borderId="75" xfId="0" applyFont="1" applyFill="1" applyBorder="1" applyAlignment="1">
      <alignment horizontal="left" vertical="top" wrapText="1"/>
    </xf>
    <xf numFmtId="0" fontId="2" fillId="0" borderId="13" xfId="1" applyFont="1" applyFill="1" applyBorder="1" applyAlignment="1">
      <alignment horizontal="left" vertical="top"/>
    </xf>
    <xf numFmtId="0" fontId="3" fillId="2" borderId="53" xfId="0" applyFont="1" applyFill="1" applyBorder="1" applyAlignment="1">
      <alignment horizontal="left" vertical="top" wrapText="1"/>
    </xf>
    <xf numFmtId="0" fontId="2" fillId="0" borderId="71" xfId="1" applyFont="1" applyFill="1" applyBorder="1" applyAlignment="1">
      <alignment horizontal="left" vertical="top"/>
    </xf>
    <xf numFmtId="49" fontId="2" fillId="15" borderId="0" xfId="0" applyNumberFormat="1" applyFont="1" applyFill="1" applyBorder="1" applyAlignment="1">
      <alignment horizontal="left" vertical="center" wrapText="1"/>
    </xf>
    <xf numFmtId="0" fontId="2" fillId="15" borderId="13" xfId="0" applyFont="1" applyFill="1" applyBorder="1" applyAlignment="1">
      <alignment horizontal="left" vertical="top" wrapText="1"/>
    </xf>
    <xf numFmtId="1" fontId="2" fillId="8" borderId="13" xfId="0" applyNumberFormat="1" applyFont="1" applyFill="1" applyBorder="1" applyAlignment="1">
      <alignment horizontal="center" vertical="top"/>
    </xf>
    <xf numFmtId="1" fontId="2" fillId="0" borderId="13" xfId="0" applyNumberFormat="1" applyFont="1" applyFill="1" applyBorder="1" applyAlignment="1">
      <alignment horizontal="center" vertical="top"/>
    </xf>
    <xf numFmtId="0" fontId="2" fillId="6" borderId="86" xfId="0" applyFont="1" applyFill="1" applyBorder="1" applyAlignment="1">
      <alignment vertical="top" wrapText="1"/>
    </xf>
    <xf numFmtId="0" fontId="2" fillId="6" borderId="80" xfId="0" applyFont="1" applyFill="1" applyBorder="1" applyAlignment="1">
      <alignment horizontal="center" vertical="top"/>
    </xf>
    <xf numFmtId="0" fontId="8" fillId="6" borderId="89" xfId="0" applyFont="1" applyFill="1" applyBorder="1" applyAlignment="1">
      <alignment horizontal="center" vertical="top"/>
    </xf>
    <xf numFmtId="0" fontId="8" fillId="6" borderId="89" xfId="0" applyFont="1" applyFill="1" applyBorder="1" applyAlignment="1">
      <alignment horizontal="left" vertical="top"/>
    </xf>
    <xf numFmtId="0" fontId="8" fillId="6" borderId="90" xfId="0" applyFont="1" applyFill="1" applyBorder="1" applyAlignment="1">
      <alignment horizontal="left" vertical="top"/>
    </xf>
    <xf numFmtId="0" fontId="2" fillId="6" borderId="12" xfId="0" applyFont="1" applyFill="1" applyBorder="1" applyAlignment="1">
      <alignment horizontal="center" vertical="top"/>
    </xf>
    <xf numFmtId="0" fontId="8" fillId="6" borderId="0" xfId="0" applyFont="1" applyFill="1" applyBorder="1" applyAlignment="1">
      <alignment horizontal="center" vertical="top"/>
    </xf>
    <xf numFmtId="0" fontId="2" fillId="6" borderId="22" xfId="0" applyFont="1" applyFill="1" applyBorder="1" applyAlignment="1">
      <alignment horizontal="center" vertical="top"/>
    </xf>
    <xf numFmtId="0" fontId="2" fillId="6" borderId="47" xfId="0" applyFont="1" applyFill="1" applyBorder="1" applyAlignment="1">
      <alignment horizontal="center" vertical="top"/>
    </xf>
    <xf numFmtId="0" fontId="26" fillId="0" borderId="0" xfId="0" applyFont="1" applyFill="1" applyAlignment="1">
      <alignment horizontal="left"/>
    </xf>
    <xf numFmtId="0" fontId="26" fillId="0" borderId="0" xfId="0" applyFont="1" applyFill="1" applyAlignment="1">
      <alignment horizontal="left" vertical="top"/>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Fill="1" applyAlignment="1">
      <alignment horizontal="left" vertical="top" wrapText="1"/>
    </xf>
    <xf numFmtId="0" fontId="13" fillId="0" borderId="0" xfId="0" applyFont="1" applyFill="1" applyAlignment="1">
      <alignment horizontal="left" vertical="center" wrapText="1"/>
    </xf>
    <xf numFmtId="0" fontId="26" fillId="0" borderId="0" xfId="0" applyFont="1" applyFill="1" applyBorder="1" applyAlignment="1">
      <alignment horizontal="left" vertical="top" wrapText="1"/>
    </xf>
    <xf numFmtId="0" fontId="0" fillId="0" borderId="0" xfId="0" applyFill="1" applyAlignment="1">
      <alignment horizontal="left" vertical="top" wrapText="1"/>
    </xf>
    <xf numFmtId="0" fontId="26" fillId="0" borderId="0" xfId="0" applyFont="1" applyAlignment="1">
      <alignment horizontal="left" vertical="top" wrapText="1"/>
    </xf>
    <xf numFmtId="0" fontId="25" fillId="0" borderId="0" xfId="0" applyFont="1" applyFill="1" applyAlignment="1">
      <alignment horizontal="center"/>
    </xf>
    <xf numFmtId="0" fontId="25" fillId="0" borderId="0" xfId="0" applyFont="1" applyFill="1" applyAlignment="1">
      <alignment horizontal="center" wrapText="1"/>
    </xf>
    <xf numFmtId="0" fontId="3" fillId="3" borderId="19" xfId="0" applyFont="1" applyFill="1" applyBorder="1" applyAlignment="1">
      <alignment horizontal="left" vertical="top" wrapText="1"/>
    </xf>
    <xf numFmtId="0" fontId="3" fillId="3" borderId="22" xfId="0" applyFont="1" applyFill="1" applyBorder="1" applyAlignment="1">
      <alignment horizontal="left" vertical="top" wrapText="1"/>
    </xf>
    <xf numFmtId="0" fontId="2" fillId="0" borderId="0" xfId="0" applyFont="1" applyFill="1" applyAlignment="1">
      <alignment horizontal="center" vertical="top"/>
    </xf>
    <xf numFmtId="0" fontId="3" fillId="2" borderId="27" xfId="0" applyFont="1" applyFill="1" applyBorder="1" applyAlignment="1">
      <alignment horizontal="left" vertical="top" wrapText="1"/>
    </xf>
    <xf numFmtId="49" fontId="3" fillId="9" borderId="6"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31" xfId="0" applyNumberFormat="1" applyFont="1" applyFill="1" applyBorder="1" applyAlignment="1">
      <alignment horizontal="center" vertical="top"/>
    </xf>
    <xf numFmtId="49" fontId="3" fillId="2" borderId="40" xfId="0" applyNumberFormat="1" applyFont="1" applyFill="1" applyBorder="1" applyAlignment="1">
      <alignment horizontal="center" vertical="top"/>
    </xf>
    <xf numFmtId="49" fontId="3" fillId="0" borderId="12" xfId="0" applyNumberFormat="1" applyFont="1" applyBorder="1" applyAlignment="1">
      <alignment horizontal="center" vertical="top"/>
    </xf>
    <xf numFmtId="49" fontId="3" fillId="0" borderId="8" xfId="0" applyNumberFormat="1" applyFont="1" applyBorder="1" applyAlignment="1">
      <alignment horizontal="center" vertical="top"/>
    </xf>
    <xf numFmtId="0" fontId="2" fillId="3" borderId="12"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0" borderId="50" xfId="0" applyFont="1" applyFill="1" applyBorder="1" applyAlignment="1">
      <alignment vertical="center" textRotation="90" wrapText="1"/>
    </xf>
    <xf numFmtId="0" fontId="2" fillId="0" borderId="51" xfId="0" applyFont="1" applyFill="1" applyBorder="1" applyAlignment="1">
      <alignment vertical="center" textRotation="90" wrapText="1"/>
    </xf>
    <xf numFmtId="49" fontId="3" fillId="0" borderId="31"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2" borderId="12" xfId="0" applyNumberFormat="1" applyFont="1" applyFill="1" applyBorder="1" applyAlignment="1">
      <alignment horizontal="center" vertical="top"/>
    </xf>
    <xf numFmtId="49" fontId="3" fillId="2" borderId="8" xfId="0" applyNumberFormat="1" applyFont="1" applyFill="1" applyBorder="1" applyAlignment="1">
      <alignment horizontal="center" vertical="top"/>
    </xf>
    <xf numFmtId="49" fontId="3" fillId="0" borderId="12"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0" fontId="2" fillId="8" borderId="12" xfId="0" applyFont="1" applyFill="1" applyBorder="1" applyAlignment="1">
      <alignment horizontal="left" vertical="top" wrapText="1"/>
    </xf>
    <xf numFmtId="0" fontId="2" fillId="8" borderId="8" xfId="0" applyFont="1" applyFill="1" applyBorder="1" applyAlignment="1">
      <alignment horizontal="left" vertical="top" wrapText="1"/>
    </xf>
    <xf numFmtId="49" fontId="3" fillId="0" borderId="13" xfId="0" applyNumberFormat="1" applyFont="1" applyBorder="1" applyAlignment="1">
      <alignment horizontal="center" vertical="top"/>
    </xf>
    <xf numFmtId="49" fontId="3" fillId="0" borderId="18" xfId="0" applyNumberFormat="1" applyFont="1" applyBorder="1" applyAlignment="1">
      <alignment horizontal="center" vertical="top"/>
    </xf>
    <xf numFmtId="0" fontId="2" fillId="0" borderId="76" xfId="0" applyFont="1" applyFill="1" applyBorder="1" applyAlignment="1">
      <alignment horizontal="center" vertical="center" textRotation="90" wrapText="1"/>
    </xf>
    <xf numFmtId="0" fontId="5" fillId="0" borderId="12"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49" fontId="3" fillId="2" borderId="25" xfId="0" applyNumberFormat="1" applyFont="1" applyFill="1" applyBorder="1" applyAlignment="1">
      <alignment horizontal="right" vertical="top"/>
    </xf>
    <xf numFmtId="49" fontId="3" fillId="2" borderId="26" xfId="0" applyNumberFormat="1" applyFont="1" applyFill="1" applyBorder="1" applyAlignment="1">
      <alignment horizontal="right" vertical="top"/>
    </xf>
    <xf numFmtId="49" fontId="3" fillId="9" borderId="45" xfId="0" applyNumberFormat="1" applyFont="1" applyFill="1" applyBorder="1" applyAlignment="1">
      <alignment horizontal="right" vertical="top"/>
    </xf>
    <xf numFmtId="49" fontId="3" fillId="9" borderId="25" xfId="0" applyNumberFormat="1" applyFont="1" applyFill="1" applyBorder="1" applyAlignment="1">
      <alignment horizontal="right" vertical="top"/>
    </xf>
    <xf numFmtId="0" fontId="3" fillId="2" borderId="25" xfId="0" applyFont="1" applyFill="1" applyBorder="1" applyAlignment="1">
      <alignment horizontal="left" vertical="top" wrapText="1"/>
    </xf>
    <xf numFmtId="49" fontId="3" fillId="9" borderId="23" xfId="0" applyNumberFormat="1" applyFont="1" applyFill="1" applyBorder="1" applyAlignment="1">
      <alignment horizontal="center" vertical="top"/>
    </xf>
    <xf numFmtId="49" fontId="3" fillId="2" borderId="19" xfId="0" applyNumberFormat="1" applyFont="1" applyFill="1" applyBorder="1" applyAlignment="1">
      <alignment horizontal="center" vertical="top"/>
    </xf>
    <xf numFmtId="49" fontId="3" fillId="0" borderId="19" xfId="0" applyNumberFormat="1" applyFont="1" applyBorder="1" applyAlignment="1">
      <alignment horizontal="center" vertical="top"/>
    </xf>
    <xf numFmtId="0" fontId="2" fillId="3" borderId="19" xfId="0" applyFont="1" applyFill="1" applyBorder="1" applyAlignment="1">
      <alignment vertical="top" wrapText="1"/>
    </xf>
    <xf numFmtId="0" fontId="5" fillId="0" borderId="12" xfId="0" applyFont="1" applyBorder="1" applyAlignment="1">
      <alignment vertical="top" wrapText="1"/>
    </xf>
    <xf numFmtId="49" fontId="3" fillId="0" borderId="20" xfId="0" applyNumberFormat="1" applyFont="1" applyBorder="1" applyAlignment="1">
      <alignment horizontal="center" vertical="top"/>
    </xf>
    <xf numFmtId="49" fontId="3" fillId="0" borderId="0" xfId="0" applyNumberFormat="1" applyFont="1" applyFill="1" applyBorder="1" applyAlignment="1">
      <alignment horizontal="center" vertical="top" wrapText="1"/>
    </xf>
    <xf numFmtId="49" fontId="6" fillId="6" borderId="36" xfId="0" applyNumberFormat="1" applyFont="1" applyFill="1" applyBorder="1" applyAlignment="1">
      <alignment horizontal="left" vertical="top" wrapText="1"/>
    </xf>
    <xf numFmtId="49" fontId="6" fillId="6" borderId="39" xfId="0" applyNumberFormat="1" applyFont="1" applyFill="1" applyBorder="1" applyAlignment="1">
      <alignment horizontal="left" vertical="top" wrapText="1"/>
    </xf>
    <xf numFmtId="0" fontId="6" fillId="4" borderId="38" xfId="0" applyFont="1" applyFill="1" applyBorder="1" applyAlignment="1">
      <alignment horizontal="left" vertical="top" wrapText="1"/>
    </xf>
    <xf numFmtId="0" fontId="6" fillId="4" borderId="27" xfId="0" applyFont="1" applyFill="1" applyBorder="1" applyAlignment="1">
      <alignment horizontal="left" vertical="top" wrapText="1"/>
    </xf>
    <xf numFmtId="0" fontId="3" fillId="9" borderId="77" xfId="0" applyFont="1" applyFill="1" applyBorder="1" applyAlignment="1">
      <alignment horizontal="left" vertical="top" wrapText="1"/>
    </xf>
    <xf numFmtId="0" fontId="24" fillId="9" borderId="53" xfId="0" applyFont="1" applyFill="1" applyBorder="1" applyAlignment="1">
      <alignment horizontal="left" vertical="top" wrapText="1"/>
    </xf>
    <xf numFmtId="0" fontId="24" fillId="9" borderId="60" xfId="0" applyFont="1" applyFill="1" applyBorder="1" applyAlignment="1">
      <alignment horizontal="left" vertical="top"/>
    </xf>
    <xf numFmtId="0" fontId="24" fillId="9" borderId="47" xfId="0" applyFont="1" applyFill="1" applyBorder="1" applyAlignment="1">
      <alignment horizontal="left" vertical="top"/>
    </xf>
    <xf numFmtId="49" fontId="2" fillId="8" borderId="12" xfId="0" applyNumberFormat="1" applyFont="1" applyFill="1" applyBorder="1" applyAlignment="1">
      <alignment horizontal="center" vertical="top"/>
    </xf>
    <xf numFmtId="49" fontId="2" fillId="8" borderId="22" xfId="0" applyNumberFormat="1" applyFont="1" applyFill="1" applyBorder="1" applyAlignment="1">
      <alignment horizontal="center" vertical="top"/>
    </xf>
    <xf numFmtId="0" fontId="2" fillId="8" borderId="76" xfId="0" applyFont="1" applyFill="1" applyBorder="1" applyAlignment="1">
      <alignment vertical="top" wrapText="1"/>
    </xf>
    <xf numFmtId="0" fontId="2" fillId="8" borderId="12" xfId="0" applyFont="1" applyFill="1" applyBorder="1" applyAlignment="1">
      <alignment vertical="top" wrapText="1"/>
    </xf>
    <xf numFmtId="49" fontId="3" fillId="2" borderId="45" xfId="0" applyNumberFormat="1" applyFont="1" applyFill="1" applyBorder="1" applyAlignment="1">
      <alignment horizontal="left" vertical="top"/>
    </xf>
    <xf numFmtId="49" fontId="3" fillId="2" borderId="25" xfId="0" applyNumberFormat="1" applyFont="1" applyFill="1" applyBorder="1" applyAlignment="1">
      <alignment horizontal="left" vertical="top"/>
    </xf>
    <xf numFmtId="0" fontId="3" fillId="8" borderId="19" xfId="0" applyFont="1" applyFill="1" applyBorder="1" applyAlignment="1">
      <alignment horizontal="left" vertical="top" wrapText="1"/>
    </xf>
    <xf numFmtId="0" fontId="5" fillId="0" borderId="22" xfId="0" applyFont="1" applyBorder="1" applyAlignment="1">
      <alignment horizontal="left" vertical="top" wrapText="1"/>
    </xf>
    <xf numFmtId="0" fontId="2" fillId="8" borderId="52" xfId="0" applyFont="1" applyFill="1" applyBorder="1" applyAlignment="1">
      <alignment horizontal="center" vertical="center" textRotation="90" wrapText="1"/>
    </xf>
    <xf numFmtId="0" fontId="2" fillId="8" borderId="50" xfId="0" applyFont="1" applyFill="1" applyBorder="1" applyAlignment="1">
      <alignment horizontal="center" vertical="center" textRotation="90" wrapText="1"/>
    </xf>
    <xf numFmtId="49" fontId="3" fillId="8" borderId="35" xfId="0" applyNumberFormat="1" applyFont="1" applyFill="1" applyBorder="1" applyAlignment="1">
      <alignment horizontal="center" vertical="top"/>
    </xf>
    <xf numFmtId="49" fontId="3" fillId="8" borderId="31" xfId="0" applyNumberFormat="1" applyFont="1" applyFill="1" applyBorder="1" applyAlignment="1">
      <alignment horizontal="center" vertical="top"/>
    </xf>
    <xf numFmtId="0" fontId="2" fillId="8" borderId="76" xfId="0" applyFont="1" applyFill="1" applyBorder="1" applyAlignment="1">
      <alignment horizontal="left" vertical="top" wrapText="1"/>
    </xf>
    <xf numFmtId="0" fontId="5" fillId="8" borderId="22" xfId="0" applyFont="1" applyFill="1" applyBorder="1" applyAlignment="1">
      <alignment horizontal="left" vertical="top" wrapText="1"/>
    </xf>
    <xf numFmtId="0" fontId="7" fillId="0" borderId="50" xfId="0" applyFont="1" applyFill="1" applyBorder="1" applyAlignment="1">
      <alignment horizontal="center" vertical="center" textRotation="90" wrapText="1"/>
    </xf>
    <xf numFmtId="0" fontId="7" fillId="0" borderId="51" xfId="0" applyFont="1" applyFill="1" applyBorder="1" applyAlignment="1">
      <alignment horizontal="center" vertical="center" textRotation="90"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4" borderId="36" xfId="0" applyFont="1" applyFill="1" applyBorder="1" applyAlignment="1">
      <alignment horizontal="right" vertical="top" wrapText="1"/>
    </xf>
    <xf numFmtId="0" fontId="3" fillId="4" borderId="39" xfId="0" applyFont="1" applyFill="1" applyBorder="1" applyAlignment="1">
      <alignment horizontal="right" vertical="top" wrapText="1"/>
    </xf>
    <xf numFmtId="0" fontId="3" fillId="4" borderId="37" xfId="0" applyFont="1" applyFill="1" applyBorder="1" applyAlignment="1">
      <alignment horizontal="right" vertical="top" wrapText="1"/>
    </xf>
    <xf numFmtId="0" fontId="3" fillId="7" borderId="38" xfId="0" applyFont="1" applyFill="1" applyBorder="1" applyAlignment="1">
      <alignment horizontal="right" vertical="top" wrapText="1"/>
    </xf>
    <xf numFmtId="0" fontId="3" fillId="7" borderId="27" xfId="0" applyFont="1" applyFill="1" applyBorder="1" applyAlignment="1">
      <alignment horizontal="right" vertical="top" wrapText="1"/>
    </xf>
    <xf numFmtId="0" fontId="3" fillId="7" borderId="28" xfId="0" applyFont="1" applyFill="1" applyBorder="1" applyAlignment="1">
      <alignment horizontal="righ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1" fillId="0" borderId="53"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49" fontId="3" fillId="4" borderId="45" xfId="0" applyNumberFormat="1" applyFont="1" applyFill="1" applyBorder="1" applyAlignment="1">
      <alignment horizontal="right" vertical="top"/>
    </xf>
    <xf numFmtId="49" fontId="3" fillId="4" borderId="25" xfId="0" applyNumberFormat="1" applyFont="1" applyFill="1" applyBorder="1" applyAlignment="1">
      <alignment horizontal="right" vertical="top"/>
    </xf>
    <xf numFmtId="3" fontId="2" fillId="0" borderId="0" xfId="0" applyNumberFormat="1" applyFont="1" applyFill="1" applyBorder="1" applyAlignment="1">
      <alignment horizontal="left" vertical="top" wrapText="1"/>
    </xf>
    <xf numFmtId="0" fontId="5" fillId="0" borderId="0" xfId="0" applyFont="1" applyFill="1" applyAlignment="1">
      <alignment horizontal="left" vertical="top" wrapText="1"/>
    </xf>
    <xf numFmtId="0" fontId="2" fillId="0" borderId="0" xfId="0" applyNumberFormat="1" applyFont="1" applyFill="1" applyBorder="1" applyAlignment="1">
      <alignment horizontal="left" vertical="top" wrapText="1"/>
    </xf>
    <xf numFmtId="0" fontId="5" fillId="0" borderId="0" xfId="0" applyFont="1" applyBorder="1" applyAlignment="1">
      <alignment horizontal="left" vertical="top" wrapText="1"/>
    </xf>
    <xf numFmtId="0" fontId="2" fillId="6" borderId="19" xfId="0" applyFont="1" applyFill="1" applyBorder="1" applyAlignment="1">
      <alignment vertical="top" wrapText="1"/>
    </xf>
    <xf numFmtId="0" fontId="5" fillId="6" borderId="22" xfId="0" applyFont="1" applyFill="1" applyBorder="1" applyAlignment="1">
      <alignment vertical="top" wrapText="1"/>
    </xf>
    <xf numFmtId="0" fontId="2" fillId="6" borderId="41" xfId="0" applyFont="1" applyFill="1" applyBorder="1" applyAlignment="1">
      <alignment horizontal="left" vertical="top" wrapText="1"/>
    </xf>
    <xf numFmtId="0" fontId="2" fillId="6" borderId="79" xfId="0" applyFont="1" applyFill="1" applyBorder="1" applyAlignment="1">
      <alignment horizontal="left" vertical="top" wrapText="1"/>
    </xf>
    <xf numFmtId="0" fontId="2" fillId="7" borderId="38" xfId="0" applyFont="1" applyFill="1" applyBorder="1" applyAlignment="1">
      <alignment horizontal="left" vertical="top" wrapText="1"/>
    </xf>
    <xf numFmtId="0" fontId="5" fillId="7" borderId="27" xfId="0" applyFont="1" applyFill="1" applyBorder="1" applyAlignment="1">
      <alignment horizontal="left" vertical="top" wrapText="1"/>
    </xf>
    <xf numFmtId="0" fontId="3" fillId="4" borderId="38" xfId="0" applyFont="1" applyFill="1" applyBorder="1" applyAlignment="1">
      <alignment horizontal="right" vertical="top" wrapText="1"/>
    </xf>
    <xf numFmtId="0" fontId="3" fillId="4" borderId="27" xfId="0" applyFont="1" applyFill="1" applyBorder="1" applyAlignment="1">
      <alignment horizontal="right" vertical="top" wrapText="1"/>
    </xf>
    <xf numFmtId="0" fontId="3" fillId="4" borderId="28" xfId="0" applyFont="1" applyFill="1" applyBorder="1" applyAlignment="1">
      <alignment horizontal="right" vertical="top" wrapText="1"/>
    </xf>
    <xf numFmtId="0" fontId="2" fillId="3" borderId="46" xfId="0" applyFont="1" applyFill="1" applyBorder="1" applyAlignment="1">
      <alignment horizontal="left" vertical="top" wrapText="1"/>
    </xf>
    <xf numFmtId="0" fontId="2" fillId="3" borderId="47" xfId="0" applyFont="1" applyFill="1" applyBorder="1" applyAlignment="1">
      <alignment horizontal="left" vertical="top" wrapText="1"/>
    </xf>
    <xf numFmtId="0" fontId="2" fillId="3" borderId="48" xfId="0" applyFont="1" applyFill="1" applyBorder="1" applyAlignment="1">
      <alignment horizontal="left" vertical="top" wrapText="1"/>
    </xf>
    <xf numFmtId="0" fontId="2" fillId="3" borderId="38" xfId="0" applyFont="1" applyFill="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3" fillId="5" borderId="43" xfId="0" applyFont="1" applyFill="1" applyBorder="1" applyAlignment="1">
      <alignment horizontal="right" vertical="top" wrapText="1"/>
    </xf>
    <xf numFmtId="0" fontId="3" fillId="5" borderId="21" xfId="0" applyFont="1" applyFill="1" applyBorder="1" applyAlignment="1">
      <alignment horizontal="right" vertical="top" wrapText="1"/>
    </xf>
    <xf numFmtId="0" fontId="3" fillId="5" borderId="44" xfId="0" applyFont="1" applyFill="1" applyBorder="1" applyAlignment="1">
      <alignment horizontal="right" vertical="top" wrapText="1"/>
    </xf>
    <xf numFmtId="0" fontId="2" fillId="0" borderId="38"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7" borderId="46" xfId="0" applyFont="1" applyFill="1" applyBorder="1" applyAlignment="1">
      <alignment horizontal="left" vertical="top" wrapText="1"/>
    </xf>
    <xf numFmtId="0" fontId="2" fillId="7" borderId="47" xfId="0" applyFont="1" applyFill="1" applyBorder="1" applyAlignment="1">
      <alignment horizontal="left" vertical="top" wrapText="1"/>
    </xf>
    <xf numFmtId="0" fontId="2" fillId="7" borderId="48" xfId="0" applyFont="1" applyFill="1" applyBorder="1" applyAlignment="1">
      <alignment horizontal="left" vertical="top" wrapText="1"/>
    </xf>
    <xf numFmtId="0" fontId="2" fillId="7" borderId="27" xfId="0" applyFont="1" applyFill="1" applyBorder="1" applyAlignment="1">
      <alignment horizontal="left" vertical="top" wrapText="1"/>
    </xf>
    <xf numFmtId="0" fontId="2" fillId="7" borderId="28" xfId="0" applyFont="1" applyFill="1" applyBorder="1" applyAlignment="1">
      <alignment horizontal="left" vertical="top" wrapText="1"/>
    </xf>
    <xf numFmtId="0" fontId="2" fillId="0" borderId="23" xfId="0" applyFont="1" applyBorder="1" applyAlignment="1">
      <alignment horizontal="center" vertical="center" textRotation="90" shrinkToFit="1"/>
    </xf>
    <xf numFmtId="0" fontId="2" fillId="0" borderId="6" xfId="0" applyFont="1" applyBorder="1" applyAlignment="1">
      <alignment horizontal="center" vertical="center" textRotation="90" shrinkToFit="1"/>
    </xf>
    <xf numFmtId="0" fontId="2" fillId="0" borderId="7" xfId="0" applyFont="1" applyBorder="1" applyAlignment="1">
      <alignment horizontal="center" vertical="center" textRotation="90" shrinkToFit="1"/>
    </xf>
    <xf numFmtId="0" fontId="2" fillId="0" borderId="19" xfId="0" applyFont="1" applyBorder="1" applyAlignment="1">
      <alignment horizontal="center" vertical="center" textRotation="90" shrinkToFit="1"/>
    </xf>
    <xf numFmtId="0" fontId="2" fillId="0" borderId="12" xfId="0" applyFont="1" applyBorder="1" applyAlignment="1">
      <alignment horizontal="center" vertical="center" textRotation="90" shrinkToFit="1"/>
    </xf>
    <xf numFmtId="0" fontId="2" fillId="0" borderId="8" xfId="0" applyFont="1" applyBorder="1" applyAlignment="1">
      <alignment horizontal="center" vertical="center" textRotation="90" shrinkToFit="1"/>
    </xf>
    <xf numFmtId="0" fontId="2" fillId="0" borderId="35"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55" xfId="0" applyFont="1" applyBorder="1" applyAlignment="1">
      <alignment horizontal="center" vertical="center" textRotation="90" shrinkToFit="1"/>
    </xf>
    <xf numFmtId="0" fontId="2" fillId="0" borderId="42" xfId="0" applyFont="1" applyBorder="1" applyAlignment="1">
      <alignment horizontal="center" vertical="center" textRotation="90" shrinkToFit="1"/>
    </xf>
    <xf numFmtId="0" fontId="2" fillId="0" borderId="43" xfId="0" applyFont="1" applyBorder="1" applyAlignment="1">
      <alignment horizontal="center" vertical="center" textRotation="90" shrinkToFit="1"/>
    </xf>
    <xf numFmtId="0" fontId="2" fillId="0" borderId="20" xfId="0" applyNumberFormat="1" applyFont="1" applyBorder="1" applyAlignment="1">
      <alignment horizontal="center" vertical="center" textRotation="90" shrinkToFit="1"/>
    </xf>
    <xf numFmtId="0" fontId="2" fillId="0" borderId="13" xfId="0" applyNumberFormat="1" applyFont="1" applyBorder="1" applyAlignment="1">
      <alignment horizontal="center" vertical="center" textRotation="90" shrinkToFit="1"/>
    </xf>
    <xf numFmtId="0" fontId="2" fillId="0" borderId="18" xfId="0" applyNumberFormat="1" applyFont="1" applyBorder="1" applyAlignment="1">
      <alignment horizontal="center" vertical="center" textRotation="90" shrinkToFit="1"/>
    </xf>
    <xf numFmtId="0" fontId="23" fillId="0" borderId="0" xfId="0" applyFont="1" applyAlignment="1">
      <alignment horizontal="center" vertical="top" wrapText="1"/>
    </xf>
    <xf numFmtId="0" fontId="14" fillId="0" borderId="0" xfId="0" applyFont="1" applyAlignment="1">
      <alignment horizontal="left" vertical="top" wrapText="1"/>
    </xf>
    <xf numFmtId="0" fontId="5" fillId="0" borderId="0" xfId="0" applyFont="1" applyAlignment="1">
      <alignment horizontal="left" vertical="top" wrapText="1"/>
    </xf>
    <xf numFmtId="0" fontId="2" fillId="0" borderId="21" xfId="0" applyFont="1" applyBorder="1" applyAlignment="1">
      <alignment horizontal="right" vertical="top" wrapText="1"/>
    </xf>
    <xf numFmtId="0" fontId="2" fillId="0" borderId="34" xfId="0" applyFont="1" applyBorder="1" applyAlignment="1">
      <alignment horizontal="center" vertical="center" textRotation="90" shrinkToFit="1"/>
    </xf>
    <xf numFmtId="0" fontId="2" fillId="0" borderId="3" xfId="0" applyFont="1" applyBorder="1" applyAlignment="1">
      <alignment horizontal="center" vertical="center" textRotation="90" shrinkToFit="1"/>
    </xf>
    <xf numFmtId="0" fontId="2" fillId="0" borderId="33" xfId="0" applyFont="1" applyBorder="1" applyAlignment="1">
      <alignment horizontal="center" vertical="center" textRotation="90" shrinkToFit="1"/>
    </xf>
    <xf numFmtId="0" fontId="8" fillId="0" borderId="55" xfId="0" applyFont="1" applyBorder="1" applyAlignment="1">
      <alignment horizontal="center" vertical="center" wrapText="1"/>
    </xf>
    <xf numFmtId="0" fontId="8" fillId="0" borderId="49"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40" xfId="0" applyFont="1" applyBorder="1" applyAlignment="1">
      <alignment horizontal="center" vertical="center" wrapText="1"/>
    </xf>
    <xf numFmtId="0" fontId="2" fillId="9" borderId="29" xfId="0" applyFont="1" applyFill="1" applyBorder="1" applyAlignment="1">
      <alignment horizontal="left" vertical="top" wrapText="1"/>
    </xf>
    <xf numFmtId="0" fontId="5" fillId="9" borderId="28" xfId="0" applyFont="1" applyFill="1" applyBorder="1" applyAlignment="1">
      <alignment horizontal="left" vertical="top" wrapText="1"/>
    </xf>
    <xf numFmtId="0" fontId="3" fillId="9" borderId="45" xfId="0" applyFont="1" applyFill="1" applyBorder="1" applyAlignment="1">
      <alignment horizontal="left" vertical="top" wrapText="1"/>
    </xf>
    <xf numFmtId="0" fontId="5" fillId="9" borderId="25" xfId="0" applyFont="1" applyFill="1" applyBorder="1" applyAlignment="1">
      <alignment horizontal="left" vertical="top" wrapText="1"/>
    </xf>
    <xf numFmtId="0" fontId="5" fillId="0" borderId="25" xfId="0" applyFont="1" applyBorder="1" applyAlignment="1">
      <alignment vertical="top" wrapText="1"/>
    </xf>
    <xf numFmtId="164" fontId="2" fillId="8" borderId="4" xfId="0" applyNumberFormat="1" applyFont="1" applyFill="1" applyBorder="1" applyAlignment="1">
      <alignment horizontal="center" vertical="top"/>
    </xf>
    <xf numFmtId="164" fontId="2" fillId="8" borderId="3" xfId="0" applyNumberFormat="1" applyFont="1" applyFill="1" applyBorder="1" applyAlignment="1">
      <alignment horizontal="center" vertical="top"/>
    </xf>
    <xf numFmtId="0" fontId="2" fillId="9" borderId="29" xfId="0" applyFont="1" applyFill="1" applyBorder="1" applyAlignment="1">
      <alignment vertical="top" wrapText="1"/>
    </xf>
    <xf numFmtId="0" fontId="5" fillId="0" borderId="27" xfId="0" applyFont="1" applyBorder="1" applyAlignment="1">
      <alignment vertical="top"/>
    </xf>
    <xf numFmtId="0" fontId="2" fillId="9" borderId="60" xfId="0" applyFont="1" applyFill="1" applyBorder="1" applyAlignment="1">
      <alignment vertical="top" wrapText="1"/>
    </xf>
    <xf numFmtId="0" fontId="5" fillId="0" borderId="47" xfId="0" applyFont="1" applyBorder="1" applyAlignment="1">
      <alignment vertical="top"/>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33" xfId="0" applyNumberFormat="1" applyFont="1" applyBorder="1" applyAlignment="1">
      <alignment horizontal="center" vertical="center" wrapText="1"/>
    </xf>
    <xf numFmtId="0" fontId="8" fillId="0" borderId="59" xfId="0" applyFont="1" applyBorder="1" applyAlignment="1">
      <alignment horizontal="center" vertical="center" wrapText="1"/>
    </xf>
    <xf numFmtId="0" fontId="8" fillId="0" borderId="43" xfId="0" applyFont="1" applyBorder="1" applyAlignment="1">
      <alignment horizontal="center" vertical="center" wrapText="1"/>
    </xf>
    <xf numFmtId="0" fontId="2" fillId="0" borderId="76"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76" xfId="0" applyFont="1" applyBorder="1" applyAlignment="1">
      <alignment horizontal="center" vertical="center" textRotation="90"/>
    </xf>
    <xf numFmtId="0" fontId="2" fillId="0" borderId="8" xfId="0" applyFont="1" applyBorder="1" applyAlignment="1">
      <alignment horizontal="center" vertical="center" textRotation="90"/>
    </xf>
    <xf numFmtId="3" fontId="22" fillId="0" borderId="36" xfId="0" applyNumberFormat="1" applyFont="1" applyBorder="1" applyAlignment="1">
      <alignment horizontal="center" vertical="center" wrapText="1"/>
    </xf>
    <xf numFmtId="3" fontId="22" fillId="0" borderId="39" xfId="0" applyNumberFormat="1" applyFont="1" applyBorder="1" applyAlignment="1">
      <alignment horizontal="center" vertical="center" wrapText="1"/>
    </xf>
    <xf numFmtId="3" fontId="22" fillId="0" borderId="37"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2" fillId="0" borderId="7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58" xfId="0" applyFont="1" applyFill="1" applyBorder="1" applyAlignment="1">
      <alignment vertical="top" wrapText="1"/>
    </xf>
    <xf numFmtId="0" fontId="2" fillId="0" borderId="6" xfId="0" applyFont="1" applyFill="1" applyBorder="1" applyAlignment="1">
      <alignment vertical="top" wrapText="1"/>
    </xf>
    <xf numFmtId="0" fontId="5" fillId="0" borderId="79" xfId="0" applyFont="1" applyBorder="1" applyAlignment="1">
      <alignment vertical="top" wrapText="1"/>
    </xf>
    <xf numFmtId="0" fontId="2" fillId="6" borderId="76" xfId="0" applyFont="1" applyFill="1" applyBorder="1" applyAlignment="1">
      <alignment horizontal="left" vertical="top" wrapText="1"/>
    </xf>
    <xf numFmtId="0" fontId="2" fillId="6" borderId="12" xfId="0" applyFont="1" applyFill="1" applyBorder="1" applyAlignment="1">
      <alignment horizontal="left" vertical="top" wrapText="1"/>
    </xf>
    <xf numFmtId="0" fontId="5" fillId="6" borderId="22" xfId="0" applyFont="1" applyFill="1" applyBorder="1" applyAlignment="1">
      <alignment horizontal="left" vertical="top" wrapText="1"/>
    </xf>
    <xf numFmtId="0" fontId="2" fillId="6" borderId="6" xfId="0" applyFont="1" applyFill="1" applyBorder="1" applyAlignment="1">
      <alignment vertical="top" wrapText="1"/>
    </xf>
    <xf numFmtId="0" fontId="5" fillId="6" borderId="79" xfId="0" applyFont="1" applyFill="1" applyBorder="1" applyAlignment="1">
      <alignment vertical="top" wrapText="1"/>
    </xf>
    <xf numFmtId="0" fontId="2" fillId="8" borderId="12" xfId="0" applyFont="1" applyFill="1" applyBorder="1" applyAlignment="1">
      <alignment horizontal="center" vertical="center" textRotation="90" wrapText="1"/>
    </xf>
    <xf numFmtId="0" fontId="5" fillId="0" borderId="22" xfId="0" applyFont="1" applyBorder="1" applyAlignment="1">
      <alignment horizontal="center" vertical="center" textRotation="90" wrapText="1"/>
    </xf>
    <xf numFmtId="0" fontId="5" fillId="8" borderId="12" xfId="0" applyFont="1" applyFill="1" applyBorder="1" applyAlignment="1">
      <alignment horizontal="left" vertical="top" wrapText="1"/>
    </xf>
    <xf numFmtId="0" fontId="2" fillId="8" borderId="41" xfId="0" applyFont="1" applyFill="1" applyBorder="1" applyAlignment="1">
      <alignment vertical="top" wrapText="1"/>
    </xf>
    <xf numFmtId="0" fontId="2" fillId="8" borderId="6" xfId="0" applyFont="1" applyFill="1" applyBorder="1" applyAlignment="1">
      <alignment vertical="top" wrapText="1"/>
    </xf>
    <xf numFmtId="49" fontId="2" fillId="0" borderId="12" xfId="0" applyNumberFormat="1" applyFont="1" applyBorder="1" applyAlignment="1">
      <alignment horizontal="center" vertical="top"/>
    </xf>
    <xf numFmtId="49" fontId="2" fillId="0" borderId="22" xfId="0" applyNumberFormat="1" applyFont="1" applyBorder="1" applyAlignment="1">
      <alignment horizontal="center" vertical="top"/>
    </xf>
    <xf numFmtId="0" fontId="2" fillId="10" borderId="19" xfId="0" applyFont="1" applyFill="1" applyBorder="1" applyAlignment="1">
      <alignment horizontal="left" vertical="top" wrapText="1"/>
    </xf>
    <xf numFmtId="0" fontId="2" fillId="10" borderId="12" xfId="0" applyFont="1" applyFill="1" applyBorder="1" applyAlignment="1">
      <alignment horizontal="left" vertical="top" wrapText="1"/>
    </xf>
    <xf numFmtId="0" fontId="2" fillId="10" borderId="22" xfId="0" applyFont="1" applyFill="1" applyBorder="1" applyAlignment="1">
      <alignment horizontal="left" vertical="top" wrapText="1"/>
    </xf>
    <xf numFmtId="3" fontId="2" fillId="8" borderId="76" xfId="0" applyNumberFormat="1" applyFont="1" applyFill="1" applyBorder="1" applyAlignment="1">
      <alignment horizontal="left" vertical="top" wrapText="1"/>
    </xf>
    <xf numFmtId="3" fontId="2" fillId="8" borderId="12" xfId="0" applyNumberFormat="1" applyFont="1" applyFill="1" applyBorder="1" applyAlignment="1">
      <alignment horizontal="left" vertical="top" wrapText="1"/>
    </xf>
    <xf numFmtId="0" fontId="2" fillId="6" borderId="66" xfId="0" applyFont="1" applyFill="1" applyBorder="1" applyAlignment="1">
      <alignment horizontal="left" vertical="top" wrapText="1"/>
    </xf>
    <xf numFmtId="0" fontId="2" fillId="6" borderId="56" xfId="0" applyFont="1" applyFill="1" applyBorder="1" applyAlignment="1">
      <alignment horizontal="left" vertical="top" wrapText="1"/>
    </xf>
    <xf numFmtId="49" fontId="2" fillId="15" borderId="20" xfId="0" applyNumberFormat="1" applyFont="1" applyFill="1" applyBorder="1" applyAlignment="1">
      <alignment horizontal="left" vertical="top" wrapText="1"/>
    </xf>
    <xf numFmtId="49" fontId="2" fillId="15" borderId="63" xfId="0" applyNumberFormat="1" applyFont="1" applyFill="1" applyBorder="1" applyAlignment="1">
      <alignment horizontal="left" vertical="top" wrapText="1"/>
    </xf>
    <xf numFmtId="49" fontId="2" fillId="15" borderId="23" xfId="0" applyNumberFormat="1" applyFont="1" applyFill="1" applyBorder="1" applyAlignment="1">
      <alignment horizontal="left" vertical="top" wrapText="1"/>
    </xf>
    <xf numFmtId="49" fontId="2" fillId="15" borderId="119" xfId="0" applyNumberFormat="1" applyFont="1" applyFill="1" applyBorder="1" applyAlignment="1">
      <alignment horizontal="left" vertical="top" wrapText="1"/>
    </xf>
    <xf numFmtId="3" fontId="2" fillId="8" borderId="66" xfId="0" applyNumberFormat="1" applyFont="1" applyFill="1" applyBorder="1" applyAlignment="1">
      <alignment horizontal="left" vertical="top" wrapText="1"/>
    </xf>
    <xf numFmtId="3" fontId="2" fillId="8" borderId="63" xfId="0" applyNumberFormat="1" applyFont="1" applyFill="1" applyBorder="1" applyAlignment="1">
      <alignment horizontal="left" vertical="top" wrapText="1"/>
    </xf>
    <xf numFmtId="3" fontId="2" fillId="8" borderId="70" xfId="0" applyNumberFormat="1" applyFont="1" applyFill="1" applyBorder="1" applyAlignment="1">
      <alignment horizontal="left" vertical="top" wrapText="1"/>
    </xf>
    <xf numFmtId="164" fontId="2" fillId="8" borderId="41" xfId="0" applyNumberFormat="1" applyFont="1" applyFill="1" applyBorder="1" applyAlignment="1">
      <alignment horizontal="left" vertical="top" wrapText="1"/>
    </xf>
    <xf numFmtId="164" fontId="2" fillId="8" borderId="119" xfId="0" applyNumberFormat="1" applyFont="1" applyFill="1" applyBorder="1" applyAlignment="1">
      <alignment horizontal="left" vertical="top" wrapText="1"/>
    </xf>
    <xf numFmtId="0" fontId="2" fillId="8" borderId="19" xfId="0" applyFont="1" applyFill="1" applyBorder="1" applyAlignment="1">
      <alignment horizontal="left" vertical="top" wrapText="1"/>
    </xf>
    <xf numFmtId="0" fontId="30" fillId="0" borderId="74" xfId="0" applyFont="1" applyBorder="1" applyAlignment="1">
      <alignment horizontal="left" vertical="top" wrapText="1"/>
    </xf>
    <xf numFmtId="0" fontId="30" fillId="0" borderId="12" xfId="0" applyFont="1" applyBorder="1" applyAlignment="1">
      <alignment horizontal="left" vertical="top" wrapText="1"/>
    </xf>
    <xf numFmtId="0" fontId="30" fillId="0" borderId="22" xfId="0" applyFont="1" applyBorder="1" applyAlignment="1">
      <alignment horizontal="left" vertical="top" wrapText="1"/>
    </xf>
    <xf numFmtId="0" fontId="8" fillId="6" borderId="64" xfId="0" applyFont="1" applyFill="1" applyBorder="1" applyAlignment="1">
      <alignment horizontal="left" vertical="top" wrapText="1"/>
    </xf>
    <xf numFmtId="0" fontId="8" fillId="6" borderId="56" xfId="0" applyFont="1" applyFill="1" applyBorder="1" applyAlignment="1">
      <alignment horizontal="left" vertical="top" wrapText="1"/>
    </xf>
    <xf numFmtId="0" fontId="5" fillId="0" borderId="12" xfId="0" applyFont="1" applyBorder="1" applyAlignment="1">
      <alignment horizontal="center" vertical="center" textRotation="90"/>
    </xf>
    <xf numFmtId="0" fontId="5" fillId="0" borderId="8" xfId="0" applyFont="1" applyBorder="1" applyAlignment="1">
      <alignment horizontal="center" vertical="center" textRotation="90"/>
    </xf>
    <xf numFmtId="0" fontId="2" fillId="8" borderId="1" xfId="0" applyFont="1" applyFill="1" applyBorder="1" applyAlignment="1">
      <alignment horizontal="left" vertical="top" wrapText="1"/>
    </xf>
    <xf numFmtId="0" fontId="2" fillId="8" borderId="22" xfId="0" applyFont="1" applyFill="1" applyBorder="1" applyAlignment="1">
      <alignment horizontal="left" vertical="top" wrapText="1"/>
    </xf>
    <xf numFmtId="0" fontId="2" fillId="8" borderId="76" xfId="0" applyFont="1" applyFill="1" applyBorder="1" applyAlignment="1">
      <alignment horizontal="center" vertical="center" textRotation="90" wrapText="1"/>
    </xf>
    <xf numFmtId="0" fontId="2" fillId="8" borderId="22" xfId="0" applyFont="1" applyFill="1" applyBorder="1" applyAlignment="1">
      <alignment horizontal="center" vertical="center" textRotation="90" wrapText="1"/>
    </xf>
    <xf numFmtId="0" fontId="7" fillId="8" borderId="76" xfId="0" applyFont="1" applyFill="1" applyBorder="1" applyAlignment="1">
      <alignment horizontal="center" vertical="center" textRotation="90" wrapText="1"/>
    </xf>
    <xf numFmtId="0" fontId="7" fillId="8" borderId="12" xfId="0" applyFont="1" applyFill="1" applyBorder="1" applyAlignment="1">
      <alignment horizontal="center" vertical="center" textRotation="90" wrapText="1"/>
    </xf>
    <xf numFmtId="49" fontId="2" fillId="8" borderId="31" xfId="0" applyNumberFormat="1" applyFont="1" applyFill="1" applyBorder="1" applyAlignment="1">
      <alignment horizontal="center" vertical="top"/>
    </xf>
    <xf numFmtId="0" fontId="2" fillId="8" borderId="42" xfId="0" applyFont="1" applyFill="1" applyBorder="1" applyAlignment="1">
      <alignment horizontal="center" vertical="top"/>
    </xf>
    <xf numFmtId="0" fontId="5" fillId="0" borderId="12" xfId="0" applyFont="1" applyBorder="1" applyAlignment="1">
      <alignment horizontal="left" vertical="top" wrapText="1"/>
    </xf>
    <xf numFmtId="0" fontId="2" fillId="6" borderId="22" xfId="0" applyFont="1" applyFill="1" applyBorder="1" applyAlignment="1">
      <alignment horizontal="left" vertical="top" wrapText="1"/>
    </xf>
    <xf numFmtId="0" fontId="8" fillId="6" borderId="74" xfId="0" applyFont="1" applyFill="1" applyBorder="1" applyAlignment="1">
      <alignment horizontal="left" vertical="top" wrapText="1"/>
    </xf>
    <xf numFmtId="0" fontId="8" fillId="6" borderId="22" xfId="0" applyFont="1" applyFill="1" applyBorder="1" applyAlignment="1">
      <alignment horizontal="left" vertical="top" wrapText="1"/>
    </xf>
    <xf numFmtId="49" fontId="3" fillId="2" borderId="35" xfId="0" applyNumberFormat="1" applyFont="1" applyFill="1" applyBorder="1" applyAlignment="1">
      <alignment horizontal="center" vertical="top"/>
    </xf>
    <xf numFmtId="0" fontId="7" fillId="0" borderId="52" xfId="0" applyFont="1" applyFill="1" applyBorder="1" applyAlignment="1">
      <alignment horizontal="center" vertical="center" textRotation="90" wrapText="1"/>
    </xf>
    <xf numFmtId="0" fontId="2" fillId="0" borderId="0" xfId="0" applyFont="1" applyAlignment="1">
      <alignment horizontal="right" wrapText="1"/>
    </xf>
    <xf numFmtId="0" fontId="5" fillId="0" borderId="0" xfId="0" applyFont="1" applyAlignment="1">
      <alignment horizontal="right"/>
    </xf>
    <xf numFmtId="0" fontId="13" fillId="0" borderId="0" xfId="0" applyFont="1" applyAlignment="1">
      <alignment horizontal="center" vertical="top" wrapText="1"/>
    </xf>
    <xf numFmtId="0" fontId="14" fillId="0" borderId="0" xfId="0" applyFont="1" applyAlignment="1">
      <alignment horizontal="center" vertical="top" wrapText="1"/>
    </xf>
    <xf numFmtId="0" fontId="13" fillId="0" borderId="0" xfId="0" applyFont="1" applyAlignment="1">
      <alignment horizontal="center" vertical="top"/>
    </xf>
    <xf numFmtId="0" fontId="2" fillId="0" borderId="34"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33" xfId="0" applyFont="1" applyBorder="1" applyAlignment="1">
      <alignment horizontal="center" vertical="center" textRotation="90" wrapText="1"/>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2" fillId="0" borderId="4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67" xfId="0" applyNumberFormat="1" applyFont="1" applyBorder="1" applyAlignment="1">
      <alignment horizontal="center" vertical="center" textRotation="90" shrinkToFit="1"/>
    </xf>
    <xf numFmtId="0" fontId="2" fillId="0" borderId="65" xfId="0" applyNumberFormat="1" applyFont="1" applyBorder="1" applyAlignment="1">
      <alignment horizontal="center" vertical="center" textRotation="90" shrinkToFit="1"/>
    </xf>
    <xf numFmtId="0" fontId="2" fillId="0" borderId="44" xfId="0" applyNumberFormat="1" applyFont="1" applyBorder="1" applyAlignment="1">
      <alignment horizontal="center" vertical="center" textRotation="90" shrinkToFit="1"/>
    </xf>
    <xf numFmtId="0" fontId="2" fillId="0" borderId="34" xfId="0" applyNumberFormat="1" applyFont="1" applyFill="1" applyBorder="1" applyAlignment="1">
      <alignment horizontal="center" vertical="center" textRotation="90" shrinkToFit="1"/>
    </xf>
    <xf numFmtId="0" fontId="2" fillId="0" borderId="3" xfId="0" applyNumberFormat="1" applyFont="1" applyFill="1" applyBorder="1" applyAlignment="1">
      <alignment horizontal="center" vertical="center" textRotation="90" shrinkToFit="1"/>
    </xf>
    <xf numFmtId="0" fontId="2" fillId="0" borderId="33" xfId="0" applyNumberFormat="1" applyFont="1" applyFill="1" applyBorder="1" applyAlignment="1">
      <alignment horizontal="center" vertical="center" textRotation="90" shrinkToFit="1"/>
    </xf>
    <xf numFmtId="0" fontId="3" fillId="9" borderId="29" xfId="0" applyFont="1" applyFill="1" applyBorder="1" applyAlignment="1">
      <alignment horizontal="left" vertical="top" wrapText="1"/>
    </xf>
    <xf numFmtId="0" fontId="3" fillId="9" borderId="27" xfId="0" applyFont="1" applyFill="1" applyBorder="1" applyAlignment="1">
      <alignment horizontal="left" vertical="top" wrapText="1"/>
    </xf>
    <xf numFmtId="49" fontId="3" fillId="7" borderId="12" xfId="0" applyNumberFormat="1" applyFont="1" applyFill="1" applyBorder="1" applyAlignment="1">
      <alignment horizontal="center" vertical="top"/>
    </xf>
    <xf numFmtId="49" fontId="3" fillId="8" borderId="76" xfId="0" applyNumberFormat="1" applyFont="1" applyFill="1" applyBorder="1" applyAlignment="1">
      <alignment horizontal="center" vertical="top"/>
    </xf>
    <xf numFmtId="49" fontId="3" fillId="8" borderId="12" xfId="0" applyNumberFormat="1" applyFont="1" applyFill="1" applyBorder="1" applyAlignment="1">
      <alignment horizontal="center" vertical="top"/>
    </xf>
    <xf numFmtId="49" fontId="2" fillId="8" borderId="42" xfId="0" applyNumberFormat="1" applyFont="1" applyFill="1" applyBorder="1" applyAlignment="1">
      <alignment horizontal="center" vertical="top" wrapText="1"/>
    </xf>
    <xf numFmtId="0" fontId="2" fillId="8" borderId="46" xfId="0" applyFont="1" applyFill="1" applyBorder="1" applyAlignment="1">
      <alignment horizontal="center" vertical="top"/>
    </xf>
    <xf numFmtId="0" fontId="0" fillId="8" borderId="12" xfId="0" applyFont="1" applyFill="1" applyBorder="1" applyAlignment="1">
      <alignment vertical="top" wrapText="1"/>
    </xf>
    <xf numFmtId="49" fontId="3" fillId="2" borderId="45" xfId="0" applyNumberFormat="1" applyFont="1" applyFill="1" applyBorder="1" applyAlignment="1">
      <alignment horizontal="right" vertical="top"/>
    </xf>
    <xf numFmtId="0" fontId="2" fillId="0" borderId="52"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5" fillId="0" borderId="22" xfId="0" applyFont="1" applyBorder="1" applyAlignment="1">
      <alignment vertical="top" wrapText="1"/>
    </xf>
    <xf numFmtId="0" fontId="3" fillId="2" borderId="29" xfId="0" applyFont="1" applyFill="1" applyBorder="1" applyAlignment="1">
      <alignment horizontal="left" vertical="top" wrapText="1"/>
    </xf>
    <xf numFmtId="49" fontId="2" fillId="0" borderId="3" xfId="0" applyNumberFormat="1" applyFont="1" applyBorder="1" applyAlignment="1">
      <alignment horizontal="center" vertical="top" wrapText="1"/>
    </xf>
    <xf numFmtId="49" fontId="2" fillId="0" borderId="33" xfId="0" applyNumberFormat="1" applyFont="1" applyBorder="1" applyAlignment="1">
      <alignment horizontal="center" vertical="top" wrapText="1"/>
    </xf>
    <xf numFmtId="49" fontId="3" fillId="0" borderId="35" xfId="0" applyNumberFormat="1" applyFont="1" applyBorder="1" applyAlignment="1">
      <alignment horizontal="center" vertical="top"/>
    </xf>
    <xf numFmtId="49" fontId="2" fillId="8" borderId="34" xfId="0" applyNumberFormat="1" applyFont="1" applyFill="1" applyBorder="1" applyAlignment="1">
      <alignment horizontal="center" vertical="center" wrapText="1"/>
    </xf>
    <xf numFmtId="49" fontId="2" fillId="8" borderId="3" xfId="0" applyNumberFormat="1" applyFont="1" applyFill="1" applyBorder="1" applyAlignment="1">
      <alignment horizontal="center" vertical="center" wrapText="1"/>
    </xf>
    <xf numFmtId="0" fontId="2" fillId="3" borderId="76" xfId="0" applyFont="1" applyFill="1" applyBorder="1" applyAlignment="1">
      <alignment horizontal="left" vertical="top" wrapText="1"/>
    </xf>
    <xf numFmtId="49" fontId="2" fillId="0" borderId="34" xfId="0" applyNumberFormat="1" applyFont="1" applyBorder="1" applyAlignment="1">
      <alignment horizontal="center" vertical="top" wrapText="1"/>
    </xf>
    <xf numFmtId="164" fontId="2" fillId="8" borderId="16" xfId="0" applyNumberFormat="1" applyFont="1" applyFill="1" applyBorder="1" applyAlignment="1">
      <alignment horizontal="center" vertical="top"/>
    </xf>
    <xf numFmtId="164" fontId="2" fillId="8" borderId="75" xfId="0" applyNumberFormat="1" applyFont="1" applyFill="1" applyBorder="1" applyAlignment="1">
      <alignment horizontal="center" vertical="top"/>
    </xf>
    <xf numFmtId="164" fontId="2" fillId="8" borderId="65" xfId="0" applyNumberFormat="1" applyFont="1" applyFill="1" applyBorder="1" applyAlignment="1">
      <alignment horizontal="center" vertical="top"/>
    </xf>
    <xf numFmtId="164" fontId="2" fillId="8" borderId="48" xfId="0" applyNumberFormat="1" applyFont="1" applyFill="1" applyBorder="1" applyAlignment="1">
      <alignment horizontal="center" vertical="top"/>
    </xf>
    <xf numFmtId="49" fontId="3" fillId="0" borderId="22" xfId="0" applyNumberFormat="1" applyFont="1" applyBorder="1" applyAlignment="1">
      <alignment horizontal="center" vertical="top"/>
    </xf>
    <xf numFmtId="0" fontId="2" fillId="8" borderId="59" xfId="0" applyFont="1" applyFill="1" applyBorder="1" applyAlignment="1">
      <alignment horizontal="center" vertical="top"/>
    </xf>
    <xf numFmtId="0" fontId="0" fillId="0" borderId="79" xfId="0" applyBorder="1" applyAlignment="1">
      <alignment vertical="top" wrapText="1"/>
    </xf>
    <xf numFmtId="49" fontId="2" fillId="8" borderId="4" xfId="0" applyNumberFormat="1" applyFont="1" applyFill="1" applyBorder="1" applyAlignment="1">
      <alignment horizontal="center" vertical="top" wrapText="1"/>
    </xf>
    <xf numFmtId="0" fontId="5" fillId="0" borderId="16" xfId="0" applyFont="1" applyBorder="1" applyAlignment="1">
      <alignment horizontal="center" vertical="top" wrapText="1"/>
    </xf>
    <xf numFmtId="0" fontId="0" fillId="0" borderId="22" xfId="0" applyFont="1" applyBorder="1" applyAlignment="1">
      <alignment horizontal="left" vertical="top" wrapText="1"/>
    </xf>
    <xf numFmtId="0" fontId="0" fillId="8" borderId="22" xfId="0" applyFont="1" applyFill="1" applyBorder="1" applyAlignment="1">
      <alignment horizontal="left" vertical="top" wrapText="1"/>
    </xf>
    <xf numFmtId="0" fontId="17" fillId="0" borderId="76" xfId="0" applyFont="1" applyFill="1" applyBorder="1" applyAlignment="1">
      <alignment horizontal="left" vertical="top" wrapText="1"/>
    </xf>
    <xf numFmtId="0" fontId="21" fillId="0" borderId="22" xfId="0" applyFont="1" applyBorder="1" applyAlignment="1">
      <alignment horizontal="left" vertical="top" wrapText="1"/>
    </xf>
    <xf numFmtId="0" fontId="0" fillId="0" borderId="22" xfId="0" applyBorder="1" applyAlignment="1">
      <alignment horizontal="left" vertical="top" wrapText="1"/>
    </xf>
    <xf numFmtId="0" fontId="0" fillId="0" borderId="22" xfId="0" applyBorder="1" applyAlignment="1">
      <alignment vertical="top" wrapText="1"/>
    </xf>
    <xf numFmtId="0" fontId="0" fillId="0" borderId="3" xfId="0" applyBorder="1" applyAlignment="1">
      <alignment horizontal="center" vertical="center" wrapText="1"/>
    </xf>
    <xf numFmtId="0" fontId="0" fillId="0" borderId="22" xfId="0" applyFont="1" applyBorder="1" applyAlignment="1">
      <alignment horizontal="center" vertical="center" textRotation="90" wrapText="1"/>
    </xf>
    <xf numFmtId="0" fontId="2" fillId="8" borderId="23" xfId="0" applyFont="1" applyFill="1" applyBorder="1" applyAlignment="1">
      <alignment vertical="top" wrapText="1"/>
    </xf>
    <xf numFmtId="0" fontId="5" fillId="0" borderId="6" xfId="0" applyFont="1" applyBorder="1" applyAlignment="1">
      <alignment vertical="top" wrapText="1"/>
    </xf>
    <xf numFmtId="0" fontId="2" fillId="0" borderId="12" xfId="0" applyFont="1" applyBorder="1" applyAlignment="1">
      <alignmen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1" fillId="0" borderId="0" xfId="0" applyFont="1" applyBorder="1" applyAlignment="1">
      <alignment horizontal="center" vertical="center" textRotation="90" wrapText="1"/>
    </xf>
    <xf numFmtId="0" fontId="7" fillId="0" borderId="0" xfId="0" applyNumberFormat="1" applyFont="1" applyFill="1" applyBorder="1" applyAlignment="1">
      <alignment horizontal="left" vertical="top" wrapText="1"/>
    </xf>
    <xf numFmtId="0" fontId="3" fillId="9" borderId="45" xfId="0" applyFont="1" applyFill="1" applyBorder="1" applyAlignment="1">
      <alignment horizontal="left" vertical="top"/>
    </xf>
    <xf numFmtId="0" fontId="3" fillId="9" borderId="25" xfId="0" applyFont="1" applyFill="1" applyBorder="1" applyAlignment="1">
      <alignment horizontal="left" vertical="top"/>
    </xf>
    <xf numFmtId="0" fontId="3" fillId="2" borderId="45" xfId="0" applyFont="1" applyFill="1" applyBorder="1" applyAlignment="1">
      <alignment horizontal="left" vertical="top" wrapText="1"/>
    </xf>
  </cellXfs>
  <cellStyles count="3">
    <cellStyle name="Įprastas" xfId="0" builtinId="0"/>
    <cellStyle name="Įprastas 2" xfId="2"/>
    <cellStyle name="Normal_biudz uz 2001 atskaitomybe3" xfId="1"/>
  </cellStyles>
  <dxfs count="0"/>
  <tableStyles count="0" defaultTableStyle="TableStyleMedium2" defaultPivotStyle="PivotStyleLight16"/>
  <colors>
    <mruColors>
      <color rgb="FFFF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3611111111111113E-2"/>
          <c:y val="9.1173764569751375E-2"/>
          <c:w val="0.83333333333333348"/>
          <c:h val="0.7937576082559572"/>
        </c:manualLayout>
      </c:layout>
      <c:pie3DChart>
        <c:varyColors val="1"/>
        <c:ser>
          <c:idx val="0"/>
          <c:order val="0"/>
          <c:dPt>
            <c:idx val="0"/>
            <c:bubble3D val="0"/>
            <c:spPr>
              <a:solidFill>
                <a:schemeClr val="bg1"/>
              </a:solidFill>
              <a:ln w="25400">
                <a:solidFill>
                  <a:schemeClr val="lt1"/>
                </a:solidFill>
              </a:ln>
              <a:effectLst/>
              <a:sp3d contourW="25400">
                <a:contourClr>
                  <a:schemeClr val="lt1"/>
                </a:contourClr>
              </a:sp3d>
            </c:spPr>
            <c:extLst>
              <c:ext xmlns:c16="http://schemas.microsoft.com/office/drawing/2014/chart" uri="{C3380CC4-5D6E-409C-BE32-E72D297353CC}">
                <c16:uniqueId val="{00000002-562D-4994-8BD8-7B25BEE66C96}"/>
              </c:ext>
            </c:extLst>
          </c:dPt>
          <c:dPt>
            <c:idx val="1"/>
            <c:bubble3D val="0"/>
            <c:spPr>
              <a:solidFill>
                <a:srgbClr val="FFCCFF"/>
              </a:solidFill>
              <a:ln w="25400">
                <a:solidFill>
                  <a:schemeClr val="lt1"/>
                </a:solidFill>
              </a:ln>
              <a:effectLst/>
              <a:sp3d contourW="25400">
                <a:contourClr>
                  <a:schemeClr val="lt1"/>
                </a:contourClr>
              </a:sp3d>
            </c:spPr>
            <c:extLst>
              <c:ext xmlns:c16="http://schemas.microsoft.com/office/drawing/2014/chart" uri="{C3380CC4-5D6E-409C-BE32-E72D297353CC}">
                <c16:uniqueId val="{00000001-562D-4994-8BD8-7B25BEE66C96}"/>
              </c:ext>
            </c:extLst>
          </c:dPt>
          <c:dPt>
            <c:idx val="2"/>
            <c:bubble3D val="0"/>
            <c:spPr>
              <a:solidFill>
                <a:srgbClr val="FFCCFF"/>
              </a:solidFill>
              <a:ln w="25400">
                <a:solidFill>
                  <a:schemeClr val="lt1"/>
                </a:solidFill>
              </a:ln>
              <a:effectLst/>
              <a:sp3d contourW="25400">
                <a:contourClr>
                  <a:schemeClr val="lt1"/>
                </a:contourClr>
              </a:sp3d>
            </c:spPr>
            <c:extLst>
              <c:ext xmlns:c16="http://schemas.microsoft.com/office/drawing/2014/chart" uri="{C3380CC4-5D6E-409C-BE32-E72D297353CC}">
                <c16:uniqueId val="{00000003-562D-4994-8BD8-7B25BEE66C96}"/>
              </c:ext>
            </c:extLst>
          </c:dPt>
          <c:dLbls>
            <c:dLbl>
              <c:idx val="0"/>
              <c:layout>
                <c:manualLayout>
                  <c:x val="1.3888888888888788E-2"/>
                  <c:y val="-0.4861111111111111"/>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562D-4994-8BD8-7B25BEE66C96}"/>
                </c:ext>
              </c:extLst>
            </c:dLbl>
            <c:dLbl>
              <c:idx val="1"/>
              <c:layout>
                <c:manualLayout>
                  <c:x val="-0.16111111111111112"/>
                  <c:y val="9.871551002361259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562D-4994-8BD8-7B25BEE66C96}"/>
                </c:ext>
              </c:extLst>
            </c:dLbl>
            <c:dLbl>
              <c:idx val="2"/>
              <c:layout>
                <c:manualLayout>
                  <c:x val="0.29166666666666669"/>
                  <c:y val="9.408592743111410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62D-4994-8BD8-7B25BEE66C96}"/>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multiLvlStrRef>
              <c:f>Ataskaita!$D$13:$E$14</c:f>
              <c:multiLvlStrCache>
                <c:ptCount val="2"/>
                <c:lvl>
                  <c:pt idx="0">
                    <c:v>–</c:v>
                  </c:pt>
                  <c:pt idx="1">
                    <c:v>–</c:v>
                  </c:pt>
                </c:lvl>
                <c:lvl>
                  <c:pt idx="0">
                    <c:v>faktiškai įvykdyta</c:v>
                  </c:pt>
                  <c:pt idx="1">
                    <c:v>neįvykdyta</c:v>
                  </c:pt>
                </c:lvl>
              </c:multiLvlStrCache>
            </c:multiLvlStrRef>
          </c:cat>
          <c:val>
            <c:numRef>
              <c:f>Ataskaita!$F$13:$F$14</c:f>
              <c:numCache>
                <c:formatCode>General</c:formatCode>
                <c:ptCount val="2"/>
                <c:pt idx="0">
                  <c:v>13</c:v>
                </c:pt>
                <c:pt idx="1">
                  <c:v>2</c:v>
                </c:pt>
              </c:numCache>
            </c:numRef>
          </c:val>
          <c:extLst>
            <c:ext xmlns:c16="http://schemas.microsoft.com/office/drawing/2014/chart" uri="{C3380CC4-5D6E-409C-BE32-E72D297353CC}">
              <c16:uniqueId val="{00000000-562D-4994-8BD8-7B25BEE66C96}"/>
            </c:ext>
          </c:extLst>
        </c:ser>
        <c:dLbls>
          <c:showLegendKey val="0"/>
          <c:showVal val="0"/>
          <c:showCatName val="0"/>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47625</xdr:colOff>
      <xdr:row>15</xdr:row>
      <xdr:rowOff>28575</xdr:rowOff>
    </xdr:from>
    <xdr:to>
      <xdr:col>9</xdr:col>
      <xdr:colOff>257175</xdr:colOff>
      <xdr:row>31</xdr:row>
      <xdr:rowOff>57150</xdr:rowOff>
    </xdr:to>
    <xdr:graphicFrame macro="">
      <xdr:nvGraphicFramePr>
        <xdr:cNvPr id="2" name="Diagrama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
  <sheetViews>
    <sheetView tabSelected="1" zoomScaleNormal="100" zoomScaleSheetLayoutView="100" workbookViewId="0">
      <selection activeCell="S24" sqref="S24"/>
    </sheetView>
  </sheetViews>
  <sheetFormatPr defaultRowHeight="12.75"/>
  <cols>
    <col min="1" max="1" width="2.5703125" style="437" customWidth="1"/>
    <col min="2" max="8" width="9.140625" style="437"/>
    <col min="9" max="9" width="10.5703125" style="437" customWidth="1"/>
    <col min="10" max="10" width="14.5703125" style="437" customWidth="1"/>
    <col min="11" max="11" width="7.85546875" style="437" customWidth="1"/>
    <col min="12" max="16384" width="9.140625" style="437"/>
  </cols>
  <sheetData>
    <row r="1" spans="2:12" customFormat="1" ht="34.5" customHeight="1">
      <c r="E1" s="707"/>
      <c r="F1" s="707"/>
      <c r="G1" s="713" t="s">
        <v>404</v>
      </c>
      <c r="H1" s="713"/>
      <c r="I1" s="713"/>
      <c r="J1" s="713"/>
    </row>
    <row r="2" spans="2:12" customFormat="1" ht="19.5" customHeight="1">
      <c r="E2" s="707"/>
      <c r="F2" s="707"/>
      <c r="G2" s="713" t="s">
        <v>403</v>
      </c>
      <c r="H2" s="713"/>
      <c r="I2" s="713"/>
      <c r="J2" s="713"/>
    </row>
    <row r="3" spans="2:12" customFormat="1" ht="15" customHeight="1">
      <c r="E3" s="707"/>
      <c r="F3" s="708"/>
      <c r="G3" s="708"/>
      <c r="H3" s="708"/>
      <c r="I3" s="708"/>
      <c r="J3" s="708"/>
    </row>
    <row r="4" spans="2:12" ht="15.75">
      <c r="B4" s="714" t="s">
        <v>159</v>
      </c>
      <c r="C4" s="714"/>
      <c r="D4" s="714"/>
      <c r="E4" s="714"/>
      <c r="F4" s="714"/>
      <c r="G4" s="714"/>
      <c r="H4" s="714"/>
      <c r="I4" s="714"/>
      <c r="J4" s="714"/>
      <c r="K4" s="438"/>
      <c r="L4" s="438"/>
    </row>
    <row r="5" spans="2:12" ht="15.75">
      <c r="B5" s="715" t="s">
        <v>26</v>
      </c>
      <c r="C5" s="715"/>
      <c r="D5" s="715"/>
      <c r="E5" s="715"/>
      <c r="F5" s="715"/>
      <c r="G5" s="715"/>
      <c r="H5" s="715"/>
      <c r="I5" s="715"/>
      <c r="J5" s="715"/>
      <c r="K5" s="438"/>
      <c r="L5" s="438"/>
    </row>
    <row r="6" spans="2:12" ht="15.75">
      <c r="B6" s="714" t="s">
        <v>149</v>
      </c>
      <c r="C6" s="714"/>
      <c r="D6" s="714"/>
      <c r="E6" s="714"/>
      <c r="F6" s="714"/>
      <c r="G6" s="714"/>
      <c r="H6" s="714"/>
      <c r="I6" s="714"/>
      <c r="J6" s="714"/>
      <c r="K6" s="438"/>
      <c r="L6" s="438"/>
    </row>
    <row r="7" spans="2:12" ht="15.75">
      <c r="B7" s="439"/>
      <c r="C7" s="439"/>
      <c r="D7" s="439"/>
      <c r="E7" s="439"/>
      <c r="F7" s="439"/>
      <c r="G7" s="439"/>
      <c r="H7" s="439"/>
      <c r="I7" s="439"/>
      <c r="J7" s="439"/>
      <c r="K7" s="439"/>
      <c r="L7" s="439"/>
    </row>
    <row r="8" spans="2:12" ht="15.75">
      <c r="B8" s="440" t="s">
        <v>150</v>
      </c>
      <c r="C8" s="440"/>
      <c r="D8" s="440"/>
      <c r="E8" s="440"/>
      <c r="F8" s="440"/>
      <c r="G8" s="440"/>
      <c r="H8" s="440"/>
      <c r="I8" s="440"/>
      <c r="J8" s="440"/>
      <c r="K8" s="440"/>
      <c r="L8" s="440"/>
    </row>
    <row r="9" spans="2:12" ht="15.75">
      <c r="B9" s="439"/>
      <c r="C9" s="439"/>
      <c r="D9" s="439"/>
      <c r="E9" s="439"/>
      <c r="F9" s="439"/>
      <c r="G9" s="439"/>
      <c r="H9" s="439"/>
      <c r="I9" s="439"/>
      <c r="J9" s="439"/>
      <c r="K9" s="439"/>
      <c r="L9" s="439"/>
    </row>
    <row r="10" spans="2:12" ht="32.25" customHeight="1">
      <c r="B10" s="709" t="s">
        <v>366</v>
      </c>
      <c r="C10" s="709"/>
      <c r="D10" s="709"/>
      <c r="E10" s="709"/>
      <c r="F10" s="709"/>
      <c r="G10" s="709"/>
      <c r="H10" s="709"/>
      <c r="I10" s="709"/>
      <c r="J10" s="709"/>
      <c r="K10" s="441"/>
      <c r="L10" s="441"/>
    </row>
    <row r="11" spans="2:12" ht="15.75">
      <c r="B11" s="439"/>
      <c r="C11" s="439"/>
      <c r="D11" s="439"/>
      <c r="E11" s="439"/>
      <c r="F11" s="439"/>
      <c r="G11" s="439"/>
      <c r="H11" s="439"/>
      <c r="I11" s="439"/>
      <c r="J11" s="439"/>
      <c r="K11" s="439"/>
      <c r="L11" s="439"/>
    </row>
    <row r="12" spans="2:12" ht="24" customHeight="1">
      <c r="B12" s="442" t="s">
        <v>364</v>
      </c>
      <c r="C12" s="706"/>
      <c r="D12" s="442"/>
      <c r="E12" s="442"/>
      <c r="F12" s="442"/>
      <c r="G12" s="442"/>
      <c r="H12" s="442"/>
      <c r="I12" s="442"/>
      <c r="J12" s="442"/>
      <c r="K12" s="442"/>
      <c r="L12" s="439"/>
    </row>
    <row r="13" spans="2:12" ht="15.75">
      <c r="B13" s="443"/>
      <c r="C13" s="443"/>
      <c r="D13" s="705" t="s">
        <v>151</v>
      </c>
      <c r="E13" s="444" t="s">
        <v>152</v>
      </c>
      <c r="F13" s="445">
        <v>13</v>
      </c>
      <c r="G13" s="442" t="s">
        <v>153</v>
      </c>
      <c r="H13" s="442"/>
      <c r="I13" s="442"/>
      <c r="J13" s="442"/>
      <c r="K13" s="442"/>
      <c r="L13" s="442"/>
    </row>
    <row r="14" spans="2:12" ht="21" customHeight="1">
      <c r="B14" s="443"/>
      <c r="C14" s="443"/>
      <c r="D14" s="706" t="s">
        <v>363</v>
      </c>
      <c r="E14" s="445" t="s">
        <v>152</v>
      </c>
      <c r="F14" s="445">
        <v>2</v>
      </c>
      <c r="G14" s="709" t="s">
        <v>365</v>
      </c>
      <c r="H14" s="712"/>
      <c r="I14" s="712"/>
      <c r="J14" s="712"/>
      <c r="K14" s="442"/>
      <c r="L14" s="442"/>
    </row>
    <row r="15" spans="2:12" ht="15.75">
      <c r="B15" s="439"/>
      <c r="C15" s="439"/>
      <c r="D15" s="440" t="s">
        <v>405</v>
      </c>
      <c r="E15" s="446"/>
      <c r="F15" s="447"/>
      <c r="G15" s="442"/>
      <c r="H15" s="442"/>
      <c r="I15" s="442"/>
      <c r="J15" s="442"/>
      <c r="K15" s="442"/>
      <c r="L15" s="442"/>
    </row>
    <row r="16" spans="2:12" ht="15.75">
      <c r="B16" s="439"/>
      <c r="C16" s="439"/>
      <c r="D16" s="439"/>
      <c r="E16" s="448"/>
      <c r="F16" s="448"/>
      <c r="G16" s="448"/>
      <c r="H16" s="448"/>
      <c r="I16" s="439"/>
      <c r="J16" s="439"/>
      <c r="K16" s="439"/>
      <c r="L16" s="439"/>
    </row>
    <row r="17" spans="2:12">
      <c r="B17" s="449"/>
      <c r="C17" s="449"/>
      <c r="D17" s="449"/>
      <c r="E17" s="449"/>
      <c r="F17" s="449"/>
      <c r="G17" s="449"/>
      <c r="H17" s="449"/>
      <c r="I17" s="449"/>
      <c r="J17" s="449"/>
      <c r="K17" s="449"/>
      <c r="L17" s="449"/>
    </row>
    <row r="18" spans="2:12">
      <c r="B18" s="449"/>
      <c r="C18" s="449"/>
      <c r="D18" s="449"/>
      <c r="E18" s="449"/>
      <c r="F18" s="449"/>
      <c r="G18" s="449"/>
      <c r="H18" s="449"/>
      <c r="I18" s="449"/>
      <c r="J18" s="449"/>
      <c r="K18" s="449"/>
      <c r="L18" s="449"/>
    </row>
    <row r="19" spans="2:12">
      <c r="B19" s="449"/>
      <c r="C19" s="449"/>
      <c r="D19" s="449"/>
      <c r="E19" s="449"/>
      <c r="F19" s="449"/>
      <c r="G19" s="449"/>
      <c r="H19" s="449"/>
      <c r="I19" s="449"/>
      <c r="J19" s="449"/>
      <c r="K19" s="449"/>
      <c r="L19" s="449"/>
    </row>
    <row r="20" spans="2:12">
      <c r="B20" s="449"/>
      <c r="C20" s="449"/>
      <c r="D20" s="449"/>
      <c r="E20" s="449"/>
      <c r="F20" s="449"/>
      <c r="G20" s="449"/>
      <c r="H20" s="449"/>
      <c r="I20" s="449"/>
      <c r="J20" s="449"/>
      <c r="K20" s="449"/>
      <c r="L20" s="449"/>
    </row>
    <row r="21" spans="2:12">
      <c r="B21" s="449"/>
      <c r="C21" s="449"/>
      <c r="D21" s="449"/>
      <c r="E21" s="449"/>
      <c r="F21" s="449"/>
      <c r="G21" s="449"/>
      <c r="H21" s="449"/>
      <c r="I21" s="449"/>
      <c r="J21" s="449"/>
      <c r="K21" s="449"/>
      <c r="L21" s="449"/>
    </row>
    <row r="22" spans="2:12">
      <c r="B22" s="449"/>
      <c r="C22" s="449"/>
      <c r="D22" s="449"/>
      <c r="E22" s="449"/>
      <c r="F22" s="449"/>
      <c r="G22" s="449"/>
      <c r="H22" s="449"/>
      <c r="I22" s="449"/>
      <c r="J22" s="449"/>
      <c r="K22" s="449"/>
      <c r="L22" s="449"/>
    </row>
    <row r="23" spans="2:12">
      <c r="B23" s="449"/>
      <c r="C23" s="449"/>
      <c r="D23" s="449"/>
      <c r="E23" s="449"/>
      <c r="F23" s="449"/>
      <c r="G23" s="449"/>
      <c r="H23" s="449"/>
      <c r="I23" s="449"/>
      <c r="J23" s="449"/>
      <c r="K23" s="449"/>
      <c r="L23" s="449"/>
    </row>
    <row r="24" spans="2:12">
      <c r="B24" s="449"/>
      <c r="C24" s="449"/>
      <c r="D24" s="449"/>
      <c r="E24" s="449"/>
      <c r="F24" s="449"/>
      <c r="G24" s="449"/>
      <c r="H24" s="449"/>
      <c r="I24" s="449"/>
      <c r="J24" s="449"/>
      <c r="K24" s="449"/>
      <c r="L24" s="449"/>
    </row>
    <row r="25" spans="2:12">
      <c r="B25" s="449"/>
      <c r="C25" s="449"/>
      <c r="D25" s="449"/>
      <c r="E25" s="449"/>
      <c r="F25" s="449"/>
      <c r="G25" s="449"/>
      <c r="H25" s="449"/>
      <c r="I25" s="449"/>
      <c r="J25" s="449"/>
      <c r="K25" s="449"/>
      <c r="L25" s="449"/>
    </row>
    <row r="26" spans="2:12">
      <c r="B26" s="449"/>
      <c r="C26" s="449"/>
      <c r="D26" s="449"/>
      <c r="E26" s="449"/>
      <c r="F26" s="449"/>
      <c r="G26" s="449"/>
      <c r="H26" s="449"/>
      <c r="I26" s="449"/>
      <c r="J26" s="449"/>
      <c r="K26" s="449"/>
      <c r="L26" s="449"/>
    </row>
    <row r="27" spans="2:12">
      <c r="B27" s="449"/>
      <c r="C27" s="449"/>
      <c r="D27" s="449"/>
      <c r="E27" s="449"/>
      <c r="F27" s="449"/>
      <c r="G27" s="449"/>
      <c r="H27" s="449"/>
      <c r="I27" s="449"/>
      <c r="J27" s="449"/>
      <c r="K27" s="449"/>
      <c r="L27" s="449"/>
    </row>
    <row r="28" spans="2:12">
      <c r="B28" s="449"/>
      <c r="C28" s="449"/>
      <c r="D28" s="449"/>
      <c r="E28" s="449"/>
      <c r="F28" s="449"/>
      <c r="G28" s="449"/>
      <c r="H28" s="449"/>
      <c r="I28" s="449"/>
      <c r="J28" s="449"/>
      <c r="K28" s="449"/>
      <c r="L28" s="449"/>
    </row>
    <row r="29" spans="2:12">
      <c r="B29" s="449"/>
      <c r="C29" s="449"/>
      <c r="D29" s="449"/>
      <c r="E29" s="449"/>
      <c r="F29" s="449"/>
      <c r="G29" s="449"/>
      <c r="H29" s="449"/>
      <c r="I29" s="449"/>
      <c r="J29" s="449"/>
      <c r="K29" s="449"/>
      <c r="L29" s="449"/>
    </row>
    <row r="30" spans="2:12">
      <c r="B30" s="449"/>
      <c r="C30" s="449"/>
      <c r="D30" s="449"/>
      <c r="E30" s="449"/>
      <c r="F30" s="449"/>
      <c r="G30" s="449"/>
      <c r="H30" s="449"/>
      <c r="I30" s="449"/>
      <c r="J30" s="449"/>
      <c r="K30" s="449"/>
      <c r="L30" s="449"/>
    </row>
    <row r="31" spans="2:12">
      <c r="B31" s="449"/>
      <c r="C31" s="449"/>
      <c r="D31" s="449"/>
      <c r="E31" s="449"/>
      <c r="F31" s="449"/>
      <c r="G31" s="449"/>
      <c r="H31" s="449"/>
      <c r="I31" s="449"/>
      <c r="J31" s="449"/>
      <c r="K31" s="449"/>
      <c r="L31" s="449"/>
    </row>
    <row r="32" spans="2:12">
      <c r="B32" s="449"/>
      <c r="C32" s="449"/>
      <c r="D32" s="449"/>
      <c r="E32" s="449"/>
      <c r="F32" s="449"/>
      <c r="G32" s="449"/>
      <c r="H32" s="449"/>
      <c r="I32" s="449"/>
      <c r="J32" s="449"/>
      <c r="K32" s="449"/>
      <c r="L32" s="449"/>
    </row>
    <row r="33" spans="2:12">
      <c r="B33" s="449"/>
      <c r="C33" s="449"/>
      <c r="D33" s="449"/>
      <c r="E33" s="449"/>
      <c r="F33" s="449"/>
      <c r="G33" s="449"/>
      <c r="H33" s="449"/>
      <c r="I33" s="449"/>
      <c r="J33" s="449"/>
      <c r="K33" s="449"/>
      <c r="L33" s="449"/>
    </row>
    <row r="34" spans="2:12">
      <c r="B34" s="449"/>
      <c r="C34" s="449"/>
      <c r="D34" s="449"/>
      <c r="E34" s="449"/>
      <c r="F34" s="449"/>
      <c r="G34" s="449"/>
      <c r="H34" s="449"/>
      <c r="I34" s="449"/>
      <c r="J34" s="449"/>
      <c r="K34" s="449"/>
      <c r="L34" s="449"/>
    </row>
    <row r="35" spans="2:12">
      <c r="B35" s="449"/>
      <c r="C35" s="449"/>
      <c r="D35" s="449"/>
      <c r="E35" s="449"/>
      <c r="F35" s="449"/>
      <c r="G35" s="449"/>
      <c r="H35" s="449"/>
      <c r="I35" s="449"/>
      <c r="J35" s="449"/>
      <c r="K35" s="449"/>
      <c r="L35" s="449"/>
    </row>
    <row r="36" spans="2:12">
      <c r="B36" s="449"/>
      <c r="C36" s="449"/>
      <c r="D36" s="449"/>
      <c r="E36" s="449"/>
      <c r="F36" s="449"/>
      <c r="G36" s="449"/>
      <c r="H36" s="449"/>
      <c r="I36" s="449"/>
      <c r="J36" s="449"/>
      <c r="K36" s="449"/>
      <c r="L36" s="449"/>
    </row>
    <row r="37" spans="2:12" ht="33" customHeight="1">
      <c r="B37" s="711" t="s">
        <v>154</v>
      </c>
      <c r="C37" s="711"/>
      <c r="D37" s="712"/>
      <c r="E37" s="712"/>
      <c r="F37" s="712"/>
      <c r="G37" s="712"/>
      <c r="H37" s="712"/>
      <c r="I37" s="712"/>
      <c r="J37" s="712"/>
      <c r="K37" s="449"/>
      <c r="L37" s="449"/>
    </row>
    <row r="38" spans="2:12" ht="32.25" customHeight="1">
      <c r="B38" s="710" t="s">
        <v>155</v>
      </c>
      <c r="C38" s="710"/>
      <c r="D38" s="710"/>
      <c r="E38" s="710"/>
      <c r="F38" s="710"/>
      <c r="G38" s="710"/>
      <c r="H38" s="710"/>
      <c r="I38" s="710"/>
      <c r="J38" s="710"/>
      <c r="K38" s="450"/>
      <c r="L38" s="450"/>
    </row>
    <row r="39" spans="2:12" ht="33" customHeight="1">
      <c r="B39" s="710" t="s">
        <v>156</v>
      </c>
      <c r="C39" s="710"/>
      <c r="D39" s="710"/>
      <c r="E39" s="710"/>
      <c r="F39" s="710"/>
      <c r="G39" s="710"/>
      <c r="H39" s="710"/>
      <c r="I39" s="710"/>
      <c r="J39" s="710"/>
      <c r="K39" s="450"/>
      <c r="L39" s="450"/>
    </row>
    <row r="40" spans="2:12" ht="34.5" customHeight="1">
      <c r="B40" s="710" t="s">
        <v>157</v>
      </c>
      <c r="C40" s="710"/>
      <c r="D40" s="710"/>
      <c r="E40" s="710"/>
      <c r="F40" s="710"/>
      <c r="G40" s="710"/>
      <c r="H40" s="710"/>
      <c r="I40" s="710"/>
      <c r="J40" s="710"/>
      <c r="K40" s="450"/>
      <c r="L40" s="450"/>
    </row>
  </sheetData>
  <mergeCells count="11">
    <mergeCell ref="G2:J2"/>
    <mergeCell ref="G1:J1"/>
    <mergeCell ref="B4:J4"/>
    <mergeCell ref="B5:J5"/>
    <mergeCell ref="B6:J6"/>
    <mergeCell ref="B10:J10"/>
    <mergeCell ref="B40:J40"/>
    <mergeCell ref="B37:J37"/>
    <mergeCell ref="B38:J38"/>
    <mergeCell ref="B39:J39"/>
    <mergeCell ref="G14:J14"/>
  </mergeCells>
  <pageMargins left="0.98425196850393704" right="0.39370078740157483" top="0.74803149606299213" bottom="0.74803149606299213"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4"/>
  <sheetViews>
    <sheetView zoomScaleNormal="100" zoomScaleSheetLayoutView="100" workbookViewId="0">
      <selection activeCell="R20" sqref="R20"/>
    </sheetView>
  </sheetViews>
  <sheetFormatPr defaultRowHeight="12.75"/>
  <cols>
    <col min="1" max="3" width="2.7109375" style="3" customWidth="1"/>
    <col min="4" max="4" width="32.42578125" style="3" customWidth="1"/>
    <col min="5" max="5" width="3.28515625" style="3" customWidth="1"/>
    <col min="6" max="6" width="3.140625" style="4" customWidth="1"/>
    <col min="7" max="7" width="8.7109375" style="451" customWidth="1"/>
    <col min="8" max="10" width="10" style="3" customWidth="1"/>
    <col min="11" max="11" width="38.28515625" style="3" customWidth="1"/>
    <col min="12" max="12" width="5.140625" style="3" customWidth="1"/>
    <col min="13" max="13" width="5" style="3" customWidth="1"/>
    <col min="14" max="15" width="37.85546875" style="3" customWidth="1"/>
    <col min="16" max="16384" width="9.140625" style="2"/>
  </cols>
  <sheetData>
    <row r="1" spans="1:15" s="423" customFormat="1" ht="15.75" customHeight="1">
      <c r="A1" s="433"/>
      <c r="B1" s="433"/>
      <c r="C1" s="433"/>
      <c r="D1" s="433"/>
      <c r="E1" s="433"/>
      <c r="F1" s="433"/>
      <c r="G1" s="840" t="s">
        <v>145</v>
      </c>
      <c r="H1" s="840"/>
      <c r="I1" s="840"/>
      <c r="J1" s="840"/>
      <c r="K1" s="840"/>
      <c r="L1" s="840"/>
      <c r="M1" s="840"/>
      <c r="N1" s="433"/>
      <c r="O1" s="433"/>
    </row>
    <row r="2" spans="1:15" ht="14.25" customHeight="1">
      <c r="A2" s="457"/>
      <c r="B2" s="457"/>
      <c r="C2" s="457"/>
      <c r="D2" s="457"/>
      <c r="E2" s="501"/>
      <c r="F2" s="501"/>
      <c r="G2" s="841" t="s">
        <v>146</v>
      </c>
      <c r="H2" s="841"/>
      <c r="I2" s="841"/>
      <c r="J2" s="842"/>
      <c r="K2" s="842"/>
      <c r="L2" s="842"/>
      <c r="M2" s="842"/>
      <c r="N2" s="842"/>
      <c r="O2" s="457"/>
    </row>
    <row r="3" spans="1:15" ht="15" customHeight="1" thickBot="1">
      <c r="K3" s="362"/>
      <c r="L3" s="502"/>
      <c r="M3" s="843"/>
      <c r="N3" s="843"/>
      <c r="O3" s="843"/>
    </row>
    <row r="4" spans="1:15" s="423" customFormat="1" ht="30" customHeight="1">
      <c r="A4" s="825" t="s">
        <v>18</v>
      </c>
      <c r="B4" s="828" t="s">
        <v>0</v>
      </c>
      <c r="C4" s="828" t="s">
        <v>1</v>
      </c>
      <c r="D4" s="831" t="s">
        <v>12</v>
      </c>
      <c r="E4" s="834" t="s">
        <v>2</v>
      </c>
      <c r="F4" s="837" t="s">
        <v>3</v>
      </c>
      <c r="G4" s="844" t="s">
        <v>4</v>
      </c>
      <c r="H4" s="876" t="s">
        <v>406</v>
      </c>
      <c r="I4" s="877"/>
      <c r="J4" s="878"/>
      <c r="K4" s="847" t="s">
        <v>140</v>
      </c>
      <c r="L4" s="848"/>
      <c r="M4" s="848"/>
      <c r="N4" s="849" t="s">
        <v>141</v>
      </c>
      <c r="O4" s="863" t="s">
        <v>142</v>
      </c>
    </row>
    <row r="5" spans="1:15" s="423" customFormat="1" ht="33.75" customHeight="1">
      <c r="A5" s="826"/>
      <c r="B5" s="829"/>
      <c r="C5" s="829"/>
      <c r="D5" s="832"/>
      <c r="E5" s="835"/>
      <c r="F5" s="838"/>
      <c r="G5" s="845"/>
      <c r="H5" s="879" t="s">
        <v>180</v>
      </c>
      <c r="I5" s="866" t="s">
        <v>181</v>
      </c>
      <c r="J5" s="868" t="s">
        <v>182</v>
      </c>
      <c r="K5" s="870" t="s">
        <v>143</v>
      </c>
      <c r="L5" s="872" t="s">
        <v>368</v>
      </c>
      <c r="M5" s="874" t="s">
        <v>144</v>
      </c>
      <c r="N5" s="850"/>
      <c r="O5" s="864"/>
    </row>
    <row r="6" spans="1:15" s="423" customFormat="1" ht="44.25" customHeight="1" thickBot="1">
      <c r="A6" s="827"/>
      <c r="B6" s="830"/>
      <c r="C6" s="830"/>
      <c r="D6" s="833"/>
      <c r="E6" s="836"/>
      <c r="F6" s="839"/>
      <c r="G6" s="846"/>
      <c r="H6" s="867"/>
      <c r="I6" s="867"/>
      <c r="J6" s="869"/>
      <c r="K6" s="871"/>
      <c r="L6" s="873"/>
      <c r="M6" s="875"/>
      <c r="N6" s="851"/>
      <c r="O6" s="865"/>
    </row>
    <row r="7" spans="1:15" s="9" customFormat="1" ht="14.25" customHeight="1">
      <c r="A7" s="755" t="s">
        <v>38</v>
      </c>
      <c r="B7" s="756"/>
      <c r="C7" s="756"/>
      <c r="D7" s="756"/>
      <c r="E7" s="756"/>
      <c r="F7" s="756"/>
      <c r="G7" s="756"/>
      <c r="H7" s="756"/>
      <c r="I7" s="756"/>
      <c r="J7" s="756"/>
      <c r="K7" s="756"/>
      <c r="L7" s="670"/>
      <c r="M7" s="670"/>
      <c r="N7" s="670"/>
      <c r="O7" s="55"/>
    </row>
    <row r="8" spans="1:15" s="9" customFormat="1" ht="14.25" customHeight="1">
      <c r="A8" s="757" t="s">
        <v>27</v>
      </c>
      <c r="B8" s="758"/>
      <c r="C8" s="758"/>
      <c r="D8" s="758"/>
      <c r="E8" s="758"/>
      <c r="F8" s="758"/>
      <c r="G8" s="758"/>
      <c r="H8" s="758"/>
      <c r="I8" s="758"/>
      <c r="J8" s="758"/>
      <c r="K8" s="758"/>
      <c r="L8" s="671"/>
      <c r="M8" s="671"/>
      <c r="N8" s="671"/>
      <c r="O8" s="56"/>
    </row>
    <row r="9" spans="1:15" ht="35.25" customHeight="1">
      <c r="A9" s="425" t="s">
        <v>5</v>
      </c>
      <c r="B9" s="759" t="s">
        <v>28</v>
      </c>
      <c r="C9" s="760"/>
      <c r="D9" s="760"/>
      <c r="E9" s="760"/>
      <c r="F9" s="760"/>
      <c r="G9" s="760"/>
      <c r="H9" s="859" t="s">
        <v>158</v>
      </c>
      <c r="I9" s="860"/>
      <c r="J9" s="860"/>
      <c r="K9" s="432" t="s">
        <v>373</v>
      </c>
      <c r="L9" s="426">
        <v>10</v>
      </c>
      <c r="M9" s="427">
        <v>12.8</v>
      </c>
      <c r="N9" s="852" t="s">
        <v>388</v>
      </c>
      <c r="O9" s="853"/>
    </row>
    <row r="10" spans="1:15" ht="32.25" customHeight="1">
      <c r="A10" s="428"/>
      <c r="B10" s="761"/>
      <c r="C10" s="762"/>
      <c r="D10" s="762"/>
      <c r="E10" s="762"/>
      <c r="F10" s="762"/>
      <c r="G10" s="762"/>
      <c r="H10" s="861" t="s">
        <v>158</v>
      </c>
      <c r="I10" s="862"/>
      <c r="J10" s="862"/>
      <c r="K10" s="495" t="s">
        <v>147</v>
      </c>
      <c r="L10" s="429">
        <v>2</v>
      </c>
      <c r="M10" s="430">
        <v>2</v>
      </c>
      <c r="N10" s="852"/>
      <c r="O10" s="853"/>
    </row>
    <row r="11" spans="1:15" ht="15.75" customHeight="1">
      <c r="A11" s="16" t="s">
        <v>5</v>
      </c>
      <c r="B11" s="11" t="s">
        <v>5</v>
      </c>
      <c r="C11" s="719"/>
      <c r="D11" s="719"/>
      <c r="E11" s="719"/>
      <c r="F11" s="719"/>
      <c r="G11" s="719"/>
      <c r="H11" s="719"/>
      <c r="I11" s="719"/>
      <c r="J11" s="719"/>
      <c r="K11" s="719"/>
      <c r="L11" s="669"/>
      <c r="M11" s="669"/>
      <c r="N11" s="690"/>
      <c r="O11" s="688"/>
    </row>
    <row r="12" spans="1:15" ht="41.25" customHeight="1">
      <c r="A12" s="720" t="s">
        <v>5</v>
      </c>
      <c r="B12" s="722" t="s">
        <v>5</v>
      </c>
      <c r="C12" s="724" t="s">
        <v>5</v>
      </c>
      <c r="D12" s="726" t="s">
        <v>35</v>
      </c>
      <c r="E12" s="728" t="s">
        <v>40</v>
      </c>
      <c r="F12" s="730" t="s">
        <v>33</v>
      </c>
      <c r="G12" s="165" t="s">
        <v>22</v>
      </c>
      <c r="H12" s="167">
        <v>35.5</v>
      </c>
      <c r="I12" s="167">
        <v>35.5</v>
      </c>
      <c r="J12" s="378">
        <v>24</v>
      </c>
      <c r="K12" s="33" t="s">
        <v>114</v>
      </c>
      <c r="L12" s="399">
        <v>60</v>
      </c>
      <c r="M12" s="483">
        <v>50</v>
      </c>
      <c r="N12" s="687" t="s">
        <v>371</v>
      </c>
      <c r="O12" s="589"/>
    </row>
    <row r="13" spans="1:15" ht="33" customHeight="1">
      <c r="A13" s="720"/>
      <c r="B13" s="722"/>
      <c r="C13" s="724"/>
      <c r="D13" s="726"/>
      <c r="E13" s="728"/>
      <c r="F13" s="730"/>
      <c r="G13" s="262"/>
      <c r="H13" s="654"/>
      <c r="I13" s="654"/>
      <c r="J13" s="45"/>
      <c r="K13" s="22" t="s">
        <v>51</v>
      </c>
      <c r="L13" s="181">
        <v>2</v>
      </c>
      <c r="M13" s="484">
        <v>2</v>
      </c>
      <c r="N13" s="587" t="s">
        <v>370</v>
      </c>
      <c r="O13" s="481"/>
    </row>
    <row r="14" spans="1:15" ht="25.5" customHeight="1">
      <c r="A14" s="720"/>
      <c r="B14" s="722"/>
      <c r="C14" s="724"/>
      <c r="D14" s="726"/>
      <c r="E14" s="728"/>
      <c r="F14" s="730"/>
      <c r="G14" s="262"/>
      <c r="H14" s="654"/>
      <c r="I14" s="654"/>
      <c r="J14" s="45"/>
      <c r="K14" s="257" t="s">
        <v>45</v>
      </c>
      <c r="L14" s="259">
        <v>60</v>
      </c>
      <c r="M14" s="485">
        <v>50</v>
      </c>
      <c r="N14" s="691" t="s">
        <v>372</v>
      </c>
      <c r="O14" s="689"/>
    </row>
    <row r="15" spans="1:15" ht="27.75" customHeight="1">
      <c r="A15" s="720"/>
      <c r="B15" s="722"/>
      <c r="C15" s="724"/>
      <c r="D15" s="726"/>
      <c r="E15" s="728"/>
      <c r="F15" s="730"/>
      <c r="G15" s="363"/>
      <c r="H15" s="674"/>
      <c r="I15" s="674"/>
      <c r="J15" s="47"/>
      <c r="K15" s="244" t="s">
        <v>113</v>
      </c>
      <c r="L15" s="307">
        <v>1100</v>
      </c>
      <c r="M15" s="486">
        <v>1000</v>
      </c>
      <c r="N15" s="588" t="s">
        <v>377</v>
      </c>
      <c r="O15" s="482"/>
    </row>
    <row r="16" spans="1:15" ht="16.5" customHeight="1" thickBot="1">
      <c r="A16" s="721"/>
      <c r="B16" s="723"/>
      <c r="C16" s="725"/>
      <c r="D16" s="727"/>
      <c r="E16" s="729"/>
      <c r="F16" s="731"/>
      <c r="G16" s="13" t="s">
        <v>6</v>
      </c>
      <c r="H16" s="73">
        <f t="shared" ref="H16" si="0">SUM(H12:H14)</f>
        <v>35.5</v>
      </c>
      <c r="I16" s="73">
        <f t="shared" ref="I16:J16" si="1">SUM(I12:I14)</f>
        <v>35.5</v>
      </c>
      <c r="J16" s="105">
        <f t="shared" si="1"/>
        <v>24</v>
      </c>
      <c r="K16" s="236"/>
      <c r="L16" s="238"/>
      <c r="M16" s="424"/>
      <c r="N16" s="238"/>
      <c r="O16" s="142"/>
    </row>
    <row r="17" spans="1:15" ht="16.5" customHeight="1">
      <c r="A17" s="720" t="s">
        <v>5</v>
      </c>
      <c r="B17" s="722" t="s">
        <v>5</v>
      </c>
      <c r="C17" s="724" t="s">
        <v>7</v>
      </c>
      <c r="D17" s="913" t="s">
        <v>83</v>
      </c>
      <c r="E17" s="777" t="s">
        <v>42</v>
      </c>
      <c r="F17" s="730" t="s">
        <v>33</v>
      </c>
      <c r="G17" s="262" t="s">
        <v>22</v>
      </c>
      <c r="H17" s="654">
        <v>1.1000000000000001</v>
      </c>
      <c r="I17" s="654">
        <v>1.1000000000000001</v>
      </c>
      <c r="J17" s="416">
        <v>0</v>
      </c>
      <c r="K17" s="906" t="s">
        <v>160</v>
      </c>
      <c r="L17" s="599" t="s">
        <v>92</v>
      </c>
      <c r="M17" s="599" t="s">
        <v>354</v>
      </c>
      <c r="N17" s="692" t="s">
        <v>375</v>
      </c>
      <c r="O17" s="904" t="s">
        <v>376</v>
      </c>
    </row>
    <row r="18" spans="1:15" ht="39.75" customHeight="1">
      <c r="A18" s="720"/>
      <c r="B18" s="722"/>
      <c r="C18" s="724"/>
      <c r="D18" s="736"/>
      <c r="E18" s="777"/>
      <c r="F18" s="730"/>
      <c r="G18" s="262" t="s">
        <v>87</v>
      </c>
      <c r="H18" s="654">
        <v>6.3</v>
      </c>
      <c r="I18" s="654">
        <v>6.3</v>
      </c>
      <c r="J18" s="416">
        <v>5.0999999999999996</v>
      </c>
      <c r="K18" s="907"/>
      <c r="L18" s="599"/>
      <c r="M18" s="599"/>
      <c r="N18" s="600"/>
      <c r="O18" s="905"/>
    </row>
    <row r="19" spans="1:15" ht="27.75" customHeight="1">
      <c r="A19" s="720"/>
      <c r="B19" s="722"/>
      <c r="C19" s="724"/>
      <c r="D19" s="664"/>
      <c r="E19" s="777"/>
      <c r="F19" s="730"/>
      <c r="G19" s="262"/>
      <c r="H19" s="654"/>
      <c r="I19" s="654"/>
      <c r="J19" s="416"/>
      <c r="K19" s="434" t="s">
        <v>161</v>
      </c>
      <c r="L19" s="591" t="s">
        <v>162</v>
      </c>
      <c r="M19" s="591" t="s">
        <v>162</v>
      </c>
      <c r="N19" s="604" t="s">
        <v>374</v>
      </c>
      <c r="O19" s="590"/>
    </row>
    <row r="20" spans="1:15" ht="27" customHeight="1">
      <c r="A20" s="720"/>
      <c r="B20" s="722"/>
      <c r="C20" s="724"/>
      <c r="D20" s="603"/>
      <c r="E20" s="777"/>
      <c r="F20" s="730"/>
      <c r="G20" s="363"/>
      <c r="H20" s="674"/>
      <c r="I20" s="674"/>
      <c r="J20" s="53"/>
      <c r="K20" s="605" t="s">
        <v>163</v>
      </c>
      <c r="L20" s="606" t="s">
        <v>92</v>
      </c>
      <c r="M20" s="606" t="s">
        <v>92</v>
      </c>
      <c r="N20" s="607"/>
      <c r="O20" s="608"/>
    </row>
    <row r="21" spans="1:15" ht="15.75" customHeight="1" thickBot="1">
      <c r="A21" s="721"/>
      <c r="B21" s="723"/>
      <c r="C21" s="725"/>
      <c r="D21" s="602"/>
      <c r="E21" s="778"/>
      <c r="F21" s="731"/>
      <c r="G21" s="13" t="s">
        <v>6</v>
      </c>
      <c r="H21" s="73">
        <f>SUM(H17:H20)</f>
        <v>7.4</v>
      </c>
      <c r="I21" s="73">
        <f>SUM(I17:I20)</f>
        <v>7.4</v>
      </c>
      <c r="J21" s="105">
        <f>SUM(J17:J20)</f>
        <v>5.0999999999999996</v>
      </c>
      <c r="K21" s="458"/>
      <c r="L21" s="239"/>
      <c r="M21" s="487"/>
      <c r="N21" s="319"/>
      <c r="O21" s="321"/>
    </row>
    <row r="22" spans="1:15" ht="16.5" customHeight="1" thickBot="1">
      <c r="A22" s="17" t="s">
        <v>5</v>
      </c>
      <c r="B22" s="38" t="s">
        <v>5</v>
      </c>
      <c r="C22" s="743" t="s">
        <v>8</v>
      </c>
      <c r="D22" s="743"/>
      <c r="E22" s="743"/>
      <c r="F22" s="743"/>
      <c r="G22" s="744"/>
      <c r="H22" s="51">
        <f>H21+H16</f>
        <v>42.9</v>
      </c>
      <c r="I22" s="51">
        <f>I21+I16</f>
        <v>42.9</v>
      </c>
      <c r="J22" s="109">
        <f>J21+J16</f>
        <v>29.1</v>
      </c>
      <c r="K22" s="357"/>
      <c r="L22" s="358"/>
      <c r="M22" s="358"/>
      <c r="N22" s="358"/>
      <c r="O22" s="65"/>
    </row>
    <row r="23" spans="1:15" ht="14.25" customHeight="1" thickBot="1">
      <c r="A23" s="17" t="s">
        <v>5</v>
      </c>
      <c r="B23" s="38" t="s">
        <v>7</v>
      </c>
      <c r="C23" s="767"/>
      <c r="D23" s="768"/>
      <c r="E23" s="768"/>
      <c r="F23" s="768"/>
      <c r="G23" s="768"/>
      <c r="H23" s="768"/>
      <c r="I23" s="768"/>
      <c r="J23" s="768"/>
      <c r="K23" s="768"/>
      <c r="L23" s="665"/>
      <c r="M23" s="665"/>
      <c r="N23" s="665"/>
      <c r="O23" s="64"/>
    </row>
    <row r="24" spans="1:15" ht="13.5" customHeight="1">
      <c r="A24" s="656" t="s">
        <v>5</v>
      </c>
      <c r="B24" s="673" t="s">
        <v>7</v>
      </c>
      <c r="C24" s="452"/>
      <c r="D24" s="769" t="s">
        <v>125</v>
      </c>
      <c r="E24" s="771" t="s">
        <v>41</v>
      </c>
      <c r="F24" s="773" t="s">
        <v>33</v>
      </c>
      <c r="G24" s="309"/>
      <c r="H24" s="72"/>
      <c r="I24" s="310"/>
      <c r="J24" s="310"/>
      <c r="K24" s="311"/>
      <c r="L24" s="91"/>
      <c r="M24" s="394"/>
      <c r="N24" s="89"/>
      <c r="O24" s="312"/>
    </row>
    <row r="25" spans="1:15" ht="12.75" customHeight="1">
      <c r="A25" s="657"/>
      <c r="B25" s="668"/>
      <c r="C25" s="138"/>
      <c r="D25" s="770"/>
      <c r="E25" s="772"/>
      <c r="F25" s="774"/>
      <c r="G25" s="652"/>
      <c r="H25" s="654"/>
      <c r="I25" s="366"/>
      <c r="J25" s="366"/>
      <c r="K25" s="143"/>
      <c r="L25" s="92"/>
      <c r="M25" s="395"/>
      <c r="N25" s="90"/>
      <c r="O25" s="225"/>
    </row>
    <row r="26" spans="1:15" ht="30.75" customHeight="1">
      <c r="A26" s="657"/>
      <c r="B26" s="668"/>
      <c r="C26" s="662" t="s">
        <v>5</v>
      </c>
      <c r="D26" s="775" t="s">
        <v>164</v>
      </c>
      <c r="E26" s="772"/>
      <c r="F26" s="774"/>
      <c r="G26" s="677" t="s">
        <v>22</v>
      </c>
      <c r="H26" s="653">
        <v>17.399999999999999</v>
      </c>
      <c r="I26" s="653">
        <v>17.399999999999999</v>
      </c>
      <c r="J26" s="653">
        <v>17.399999999999999</v>
      </c>
      <c r="K26" s="911" t="s">
        <v>107</v>
      </c>
      <c r="L26" s="79">
        <v>10</v>
      </c>
      <c r="M26" s="596">
        <v>9</v>
      </c>
      <c r="N26" s="900" t="s">
        <v>389</v>
      </c>
      <c r="O26" s="908"/>
    </row>
    <row r="27" spans="1:15" ht="149.25" customHeight="1">
      <c r="A27" s="657"/>
      <c r="B27" s="668"/>
      <c r="C27" s="662"/>
      <c r="D27" s="736"/>
      <c r="E27" s="772"/>
      <c r="F27" s="774"/>
      <c r="G27" s="652" t="s">
        <v>84</v>
      </c>
      <c r="H27" s="654">
        <v>0.8</v>
      </c>
      <c r="I27" s="654">
        <v>0.8</v>
      </c>
      <c r="J27" s="654">
        <v>0.8</v>
      </c>
      <c r="K27" s="912"/>
      <c r="L27" s="597"/>
      <c r="M27" s="598"/>
      <c r="N27" s="910"/>
      <c r="O27" s="909"/>
    </row>
    <row r="28" spans="1:15" ht="29.25" customHeight="1">
      <c r="A28" s="657"/>
      <c r="B28" s="668"/>
      <c r="C28" s="663"/>
      <c r="D28" s="776"/>
      <c r="E28" s="772"/>
      <c r="F28" s="774"/>
      <c r="G28" s="678"/>
      <c r="H28" s="674"/>
      <c r="I28" s="674"/>
      <c r="J28" s="674"/>
      <c r="K28" s="172" t="s">
        <v>69</v>
      </c>
      <c r="L28" s="593">
        <v>10</v>
      </c>
      <c r="M28" s="594">
        <v>9</v>
      </c>
      <c r="N28" s="595"/>
      <c r="O28" s="694"/>
    </row>
    <row r="29" spans="1:15" ht="56.25" customHeight="1">
      <c r="A29" s="657"/>
      <c r="B29" s="659"/>
      <c r="C29" s="662" t="s">
        <v>7</v>
      </c>
      <c r="D29" s="775" t="s">
        <v>165</v>
      </c>
      <c r="E29" s="252"/>
      <c r="F29" s="667"/>
      <c r="G29" s="677" t="s">
        <v>22</v>
      </c>
      <c r="H29" s="653">
        <v>20</v>
      </c>
      <c r="I29" s="653">
        <v>20</v>
      </c>
      <c r="J29" s="653">
        <v>20</v>
      </c>
      <c r="K29" s="647" t="s">
        <v>166</v>
      </c>
      <c r="L29" s="79">
        <v>5</v>
      </c>
      <c r="M29" s="388">
        <v>5</v>
      </c>
      <c r="N29" s="592" t="s">
        <v>390</v>
      </c>
      <c r="O29" s="225"/>
    </row>
    <row r="30" spans="1:15" ht="67.5" customHeight="1">
      <c r="A30" s="657"/>
      <c r="B30" s="659"/>
      <c r="C30" s="662"/>
      <c r="D30" s="929"/>
      <c r="E30" s="252"/>
      <c r="F30" s="667"/>
      <c r="G30" s="652"/>
      <c r="H30" s="654"/>
      <c r="I30" s="654"/>
      <c r="J30" s="654"/>
      <c r="K30" s="459" t="s">
        <v>167</v>
      </c>
      <c r="L30" s="460">
        <v>50</v>
      </c>
      <c r="M30" s="461">
        <v>50</v>
      </c>
      <c r="N30" s="609" t="s">
        <v>378</v>
      </c>
      <c r="O30" s="695"/>
    </row>
    <row r="31" spans="1:15" ht="27.75" customHeight="1">
      <c r="A31" s="657"/>
      <c r="B31" s="659"/>
      <c r="C31" s="663"/>
      <c r="D31" s="770"/>
      <c r="E31" s="252"/>
      <c r="F31" s="667"/>
      <c r="G31" s="678"/>
      <c r="H31" s="654"/>
      <c r="I31" s="654"/>
      <c r="J31" s="654"/>
      <c r="K31" s="462" t="s">
        <v>168</v>
      </c>
      <c r="L31" s="463">
        <v>1</v>
      </c>
      <c r="M31" s="464">
        <v>1</v>
      </c>
      <c r="N31" s="610" t="s">
        <v>355</v>
      </c>
      <c r="O31" s="695"/>
    </row>
    <row r="32" spans="1:15" ht="69.75" customHeight="1">
      <c r="A32" s="720"/>
      <c r="B32" s="732"/>
      <c r="C32" s="763" t="s">
        <v>24</v>
      </c>
      <c r="D32" s="765" t="s">
        <v>37</v>
      </c>
      <c r="E32" s="925" t="s">
        <v>48</v>
      </c>
      <c r="F32" s="927"/>
      <c r="G32" s="928" t="s">
        <v>22</v>
      </c>
      <c r="H32" s="857">
        <v>100.2</v>
      </c>
      <c r="I32" s="857">
        <v>100.2</v>
      </c>
      <c r="J32" s="857">
        <v>97.8</v>
      </c>
      <c r="K32" s="617" t="s">
        <v>53</v>
      </c>
      <c r="L32" s="618">
        <v>140</v>
      </c>
      <c r="M32" s="619">
        <v>140</v>
      </c>
      <c r="N32" s="620" t="s">
        <v>391</v>
      </c>
      <c r="O32" s="405"/>
    </row>
    <row r="33" spans="1:18" ht="66" customHeight="1">
      <c r="A33" s="720"/>
      <c r="B33" s="732"/>
      <c r="C33" s="763"/>
      <c r="D33" s="766"/>
      <c r="E33" s="926"/>
      <c r="F33" s="927"/>
      <c r="G33" s="928"/>
      <c r="H33" s="858"/>
      <c r="I33" s="858"/>
      <c r="J33" s="858"/>
      <c r="K33" s="116" t="s">
        <v>356</v>
      </c>
      <c r="L33" s="80">
        <v>40</v>
      </c>
      <c r="M33" s="621">
        <v>40</v>
      </c>
      <c r="N33" s="622" t="s">
        <v>379</v>
      </c>
      <c r="O33" s="405"/>
    </row>
    <row r="34" spans="1:18" ht="27.75" customHeight="1">
      <c r="A34" s="720"/>
      <c r="B34" s="732"/>
      <c r="C34" s="763"/>
      <c r="D34" s="766"/>
      <c r="E34" s="926"/>
      <c r="F34" s="927"/>
      <c r="G34" s="928"/>
      <c r="H34" s="858"/>
      <c r="I34" s="858"/>
      <c r="J34" s="858"/>
      <c r="K34" s="218" t="s">
        <v>43</v>
      </c>
      <c r="L34" s="615">
        <v>30</v>
      </c>
      <c r="M34" s="616">
        <v>30</v>
      </c>
      <c r="N34" s="488"/>
      <c r="O34" s="405"/>
    </row>
    <row r="35" spans="1:18" ht="28.5" customHeight="1">
      <c r="A35" s="720"/>
      <c r="B35" s="732"/>
      <c r="C35" s="763"/>
      <c r="D35" s="766"/>
      <c r="E35" s="926"/>
      <c r="F35" s="927"/>
      <c r="G35" s="928"/>
      <c r="H35" s="858"/>
      <c r="I35" s="858"/>
      <c r="J35" s="858"/>
      <c r="K35" s="220" t="s">
        <v>68</v>
      </c>
      <c r="L35" s="80">
        <v>3</v>
      </c>
      <c r="M35" s="385">
        <v>3</v>
      </c>
      <c r="N35" s="488"/>
      <c r="O35" s="405"/>
    </row>
    <row r="36" spans="1:18" ht="38.25" customHeight="1">
      <c r="A36" s="720"/>
      <c r="B36" s="732"/>
      <c r="C36" s="764"/>
      <c r="D36" s="766"/>
      <c r="E36" s="926"/>
      <c r="F36" s="927"/>
      <c r="G36" s="928"/>
      <c r="H36" s="858"/>
      <c r="I36" s="858"/>
      <c r="J36" s="858"/>
      <c r="K36" s="218" t="s">
        <v>392</v>
      </c>
      <c r="L36" s="465">
        <v>12</v>
      </c>
      <c r="M36" s="466">
        <v>12</v>
      </c>
      <c r="N36" s="489"/>
      <c r="O36" s="490"/>
    </row>
    <row r="37" spans="1:18" ht="30" customHeight="1">
      <c r="A37" s="657"/>
      <c r="B37" s="659"/>
      <c r="C37" s="895" t="s">
        <v>25</v>
      </c>
      <c r="D37" s="921" t="s">
        <v>112</v>
      </c>
      <c r="E37" s="666"/>
      <c r="F37" s="667"/>
      <c r="G37" s="677" t="s">
        <v>22</v>
      </c>
      <c r="H37" s="653">
        <f>23.6-18.9</f>
        <v>4.7</v>
      </c>
      <c r="I37" s="653">
        <f>23.6-18.9</f>
        <v>4.7</v>
      </c>
      <c r="J37" s="653">
        <v>4.7</v>
      </c>
      <c r="K37" s="436" t="s">
        <v>357</v>
      </c>
      <c r="L37" s="435">
        <v>1</v>
      </c>
      <c r="M37" s="480">
        <v>1</v>
      </c>
      <c r="N37" s="388"/>
      <c r="O37" s="225"/>
    </row>
    <row r="38" spans="1:18" ht="27.75" customHeight="1">
      <c r="A38" s="657"/>
      <c r="B38" s="659"/>
      <c r="C38" s="896"/>
      <c r="D38" s="921"/>
      <c r="E38" s="666"/>
      <c r="F38" s="667"/>
      <c r="G38" s="678" t="s">
        <v>84</v>
      </c>
      <c r="H38" s="674">
        <v>25.6</v>
      </c>
      <c r="I38" s="674">
        <f>25.6-2.2</f>
        <v>23.4</v>
      </c>
      <c r="J38" s="674">
        <v>23.2</v>
      </c>
      <c r="K38" s="217" t="s">
        <v>169</v>
      </c>
      <c r="L38" s="121">
        <v>12</v>
      </c>
      <c r="M38" s="207">
        <v>12</v>
      </c>
      <c r="N38" s="207"/>
      <c r="O38" s="245"/>
    </row>
    <row r="39" spans="1:18" ht="18" customHeight="1">
      <c r="A39" s="21"/>
      <c r="B39" s="659"/>
      <c r="C39" s="512" t="s">
        <v>60</v>
      </c>
      <c r="D39" s="775" t="s">
        <v>75</v>
      </c>
      <c r="E39" s="923" t="s">
        <v>48</v>
      </c>
      <c r="F39" s="651"/>
      <c r="G39" s="98" t="s">
        <v>22</v>
      </c>
      <c r="H39" s="654">
        <v>3</v>
      </c>
      <c r="I39" s="654">
        <v>3</v>
      </c>
      <c r="J39" s="654">
        <v>3</v>
      </c>
      <c r="K39" s="175" t="s">
        <v>170</v>
      </c>
      <c r="L39" s="264">
        <v>11</v>
      </c>
      <c r="M39" s="631">
        <v>11</v>
      </c>
      <c r="N39" s="632" t="s">
        <v>358</v>
      </c>
      <c r="O39" s="300"/>
    </row>
    <row r="40" spans="1:18" ht="37.5" customHeight="1">
      <c r="A40" s="21"/>
      <c r="B40" s="659"/>
      <c r="C40" s="646"/>
      <c r="D40" s="922"/>
      <c r="E40" s="924"/>
      <c r="F40" s="651"/>
      <c r="G40" s="98" t="s">
        <v>84</v>
      </c>
      <c r="H40" s="654">
        <v>3</v>
      </c>
      <c r="I40" s="654">
        <v>3</v>
      </c>
      <c r="J40" s="654">
        <v>1.7</v>
      </c>
      <c r="K40" s="601" t="s">
        <v>171</v>
      </c>
      <c r="L40" s="634">
        <v>10</v>
      </c>
      <c r="M40" s="635">
        <v>0</v>
      </c>
      <c r="N40" s="636"/>
      <c r="O40" s="693" t="s">
        <v>393</v>
      </c>
    </row>
    <row r="41" spans="1:18" ht="28.5" customHeight="1">
      <c r="A41" s="21"/>
      <c r="B41" s="659"/>
      <c r="C41" s="512" t="s">
        <v>96</v>
      </c>
      <c r="D41" s="736" t="s">
        <v>76</v>
      </c>
      <c r="E41" s="890" t="s">
        <v>48</v>
      </c>
      <c r="F41" s="651"/>
      <c r="G41" s="29" t="s">
        <v>22</v>
      </c>
      <c r="H41" s="653">
        <v>12</v>
      </c>
      <c r="I41" s="653">
        <v>12</v>
      </c>
      <c r="J41" s="653">
        <v>12</v>
      </c>
      <c r="K41" s="468" t="s">
        <v>172</v>
      </c>
      <c r="L41" s="164">
        <v>4</v>
      </c>
      <c r="M41" s="390">
        <v>4</v>
      </c>
      <c r="N41" s="633" t="s">
        <v>359</v>
      </c>
      <c r="O41" s="127"/>
    </row>
    <row r="42" spans="1:18" ht="53.25" customHeight="1">
      <c r="A42" s="21"/>
      <c r="B42" s="659"/>
      <c r="C42" s="512"/>
      <c r="D42" s="736"/>
      <c r="E42" s="890"/>
      <c r="F42" s="651"/>
      <c r="G42" s="98"/>
      <c r="H42" s="654"/>
      <c r="I42" s="654"/>
      <c r="J42" s="654"/>
      <c r="K42" s="503" t="s">
        <v>173</v>
      </c>
      <c r="L42" s="504">
        <v>100</v>
      </c>
      <c r="M42" s="505">
        <v>100</v>
      </c>
      <c r="N42" s="639" t="s">
        <v>395</v>
      </c>
      <c r="O42" s="232"/>
    </row>
    <row r="43" spans="1:18" ht="24" customHeight="1">
      <c r="A43" s="21"/>
      <c r="B43" s="659"/>
      <c r="C43" s="30"/>
      <c r="D43" s="770"/>
      <c r="E43" s="891"/>
      <c r="F43" s="144"/>
      <c r="G43" s="106"/>
      <c r="H43" s="674"/>
      <c r="I43" s="674"/>
      <c r="J43" s="674"/>
      <c r="K43" s="638" t="s">
        <v>396</v>
      </c>
      <c r="L43" s="470">
        <v>1</v>
      </c>
      <c r="M43" s="506">
        <v>1</v>
      </c>
      <c r="N43" s="637" t="s">
        <v>394</v>
      </c>
      <c r="O43" s="409"/>
      <c r="R43" s="423"/>
    </row>
    <row r="44" spans="1:18" ht="15.75" customHeight="1" thickBot="1">
      <c r="A44" s="20"/>
      <c r="B44" s="660"/>
      <c r="C44" s="562"/>
      <c r="D44" s="563"/>
      <c r="E44" s="564"/>
      <c r="F44" s="561"/>
      <c r="G44" s="13" t="s">
        <v>6</v>
      </c>
      <c r="H44" s="73">
        <f>SUM(H26:H43)</f>
        <v>186.7</v>
      </c>
      <c r="I44" s="73">
        <f>SUM(I26:I43)</f>
        <v>184.5</v>
      </c>
      <c r="J44" s="73">
        <f>SUM(J26:J43)</f>
        <v>180.6</v>
      </c>
      <c r="K44" s="683"/>
      <c r="L44" s="239"/>
      <c r="M44" s="487"/>
      <c r="N44" s="319"/>
      <c r="O44" s="321"/>
    </row>
    <row r="45" spans="1:18" ht="12.75" customHeight="1">
      <c r="A45" s="21" t="s">
        <v>5</v>
      </c>
      <c r="B45" s="659" t="s">
        <v>7</v>
      </c>
      <c r="C45" s="672"/>
      <c r="D45" s="716" t="s">
        <v>124</v>
      </c>
      <c r="E45" s="655"/>
      <c r="F45" s="299" t="s">
        <v>33</v>
      </c>
      <c r="G45" s="27"/>
      <c r="H45" s="134"/>
      <c r="I45" s="310"/>
      <c r="J45" s="310"/>
      <c r="K45" s="311"/>
      <c r="L45" s="89"/>
      <c r="M45" s="91"/>
      <c r="N45" s="91"/>
      <c r="O45" s="312"/>
    </row>
    <row r="46" spans="1:18" ht="27" customHeight="1">
      <c r="A46" s="21"/>
      <c r="B46" s="659"/>
      <c r="C46" s="138"/>
      <c r="D46" s="717"/>
      <c r="E46" s="650"/>
      <c r="F46" s="178"/>
      <c r="G46" s="363"/>
      <c r="H46" s="53"/>
      <c r="I46" s="367"/>
      <c r="J46" s="367"/>
      <c r="K46" s="172"/>
      <c r="L46" s="207"/>
      <c r="M46" s="121"/>
      <c r="N46" s="121"/>
      <c r="O46" s="245"/>
    </row>
    <row r="47" spans="1:18" ht="39.75" customHeight="1">
      <c r="A47" s="21"/>
      <c r="B47" s="659"/>
      <c r="C47" s="512" t="s">
        <v>5</v>
      </c>
      <c r="D47" s="736" t="s">
        <v>66</v>
      </c>
      <c r="E47" s="655"/>
      <c r="F47" s="316"/>
      <c r="G47" s="253" t="s">
        <v>22</v>
      </c>
      <c r="H47" s="654">
        <v>3.4</v>
      </c>
      <c r="I47" s="654">
        <v>3.4</v>
      </c>
      <c r="J47" s="654">
        <v>0</v>
      </c>
      <c r="K47" s="640" t="s">
        <v>397</v>
      </c>
      <c r="L47" s="631">
        <v>4</v>
      </c>
      <c r="M47" s="164">
        <v>4</v>
      </c>
      <c r="N47" s="641" t="s">
        <v>398</v>
      </c>
      <c r="O47" s="642" t="s">
        <v>360</v>
      </c>
    </row>
    <row r="48" spans="1:18" ht="117.75" customHeight="1">
      <c r="A48" s="21"/>
      <c r="B48" s="659"/>
      <c r="C48" s="646"/>
      <c r="D48" s="776"/>
      <c r="E48" s="655"/>
      <c r="F48" s="316"/>
      <c r="G48" s="369"/>
      <c r="H48" s="367"/>
      <c r="I48" s="367"/>
      <c r="J48" s="367"/>
      <c r="K48" s="233" t="s">
        <v>118</v>
      </c>
      <c r="L48" s="126">
        <v>10</v>
      </c>
      <c r="M48" s="126">
        <v>5</v>
      </c>
      <c r="N48" s="649" t="s">
        <v>380</v>
      </c>
      <c r="O48" s="124"/>
    </row>
    <row r="49" spans="1:17" ht="16.5" customHeight="1">
      <c r="A49" s="21"/>
      <c r="B49" s="659"/>
      <c r="C49" s="512" t="s">
        <v>7</v>
      </c>
      <c r="D49" s="775" t="s">
        <v>302</v>
      </c>
      <c r="E49" s="655"/>
      <c r="F49" s="316"/>
      <c r="G49" s="208" t="s">
        <v>22</v>
      </c>
      <c r="H49" s="653">
        <v>1.6</v>
      </c>
      <c r="I49" s="653">
        <v>1.6</v>
      </c>
      <c r="J49" s="653">
        <v>0</v>
      </c>
      <c r="K49" s="893" t="s">
        <v>120</v>
      </c>
      <c r="L49" s="122">
        <v>1</v>
      </c>
      <c r="M49" s="184">
        <v>1</v>
      </c>
      <c r="N49" s="775" t="s">
        <v>399</v>
      </c>
      <c r="O49" s="265"/>
    </row>
    <row r="50" spans="1:17" ht="15.75" customHeight="1">
      <c r="A50" s="21"/>
      <c r="B50" s="659"/>
      <c r="C50" s="512"/>
      <c r="D50" s="892"/>
      <c r="E50" s="655"/>
      <c r="F50" s="316"/>
      <c r="G50" s="253" t="s">
        <v>87</v>
      </c>
      <c r="H50" s="686">
        <v>9</v>
      </c>
      <c r="I50" s="686">
        <v>9</v>
      </c>
      <c r="J50" s="686">
        <v>5.2</v>
      </c>
      <c r="K50" s="894"/>
      <c r="L50" s="264"/>
      <c r="M50" s="126"/>
      <c r="N50" s="736"/>
      <c r="O50" s="265"/>
    </row>
    <row r="51" spans="1:17" ht="126" customHeight="1">
      <c r="A51" s="21"/>
      <c r="B51" s="659"/>
      <c r="C51" s="646"/>
      <c r="D51" s="648"/>
      <c r="E51" s="650"/>
      <c r="F51" s="316"/>
      <c r="G51" s="253"/>
      <c r="H51" s="654"/>
      <c r="I51" s="654"/>
      <c r="J51" s="654"/>
      <c r="K51" s="884"/>
      <c r="L51" s="123"/>
      <c r="M51" s="313"/>
      <c r="N51" s="922"/>
      <c r="O51" s="265"/>
    </row>
    <row r="52" spans="1:17" ht="17.25" customHeight="1">
      <c r="A52" s="21"/>
      <c r="B52" s="659"/>
      <c r="C52" s="512" t="s">
        <v>24</v>
      </c>
      <c r="D52" s="880" t="s">
        <v>138</v>
      </c>
      <c r="E52" s="469" t="s">
        <v>34</v>
      </c>
      <c r="F52" s="316"/>
      <c r="G52" s="208" t="s">
        <v>22</v>
      </c>
      <c r="H52" s="365">
        <v>6.4</v>
      </c>
      <c r="I52" s="365">
        <f>6.4-4.5</f>
        <v>1.9</v>
      </c>
      <c r="J52" s="365">
        <v>0.4</v>
      </c>
      <c r="K52" s="643" t="s">
        <v>61</v>
      </c>
      <c r="L52" s="511">
        <v>1</v>
      </c>
      <c r="M52" s="400">
        <v>1</v>
      </c>
      <c r="N52" s="511"/>
      <c r="O52" s="301"/>
    </row>
    <row r="53" spans="1:17" ht="17.25" customHeight="1">
      <c r="A53" s="21"/>
      <c r="B53" s="659"/>
      <c r="C53" s="512"/>
      <c r="D53" s="881"/>
      <c r="E53" s="655"/>
      <c r="F53" s="316"/>
      <c r="G53" s="253" t="s">
        <v>78</v>
      </c>
      <c r="H53" s="366">
        <f>69.2-0.3</f>
        <v>68.900000000000006</v>
      </c>
      <c r="I53" s="366">
        <f>69.2-0.3+100.5</f>
        <v>169.4</v>
      </c>
      <c r="J53" s="366">
        <v>2.2000000000000002</v>
      </c>
      <c r="K53" s="882" t="s">
        <v>74</v>
      </c>
      <c r="L53" s="248">
        <v>80</v>
      </c>
      <c r="M53" s="644">
        <v>80</v>
      </c>
      <c r="N53" s="914" t="s">
        <v>381</v>
      </c>
      <c r="O53" s="265"/>
    </row>
    <row r="54" spans="1:17" ht="17.25" customHeight="1">
      <c r="A54" s="21"/>
      <c r="B54" s="659"/>
      <c r="C54" s="512"/>
      <c r="D54" s="881"/>
      <c r="E54" s="655"/>
      <c r="F54" s="316"/>
      <c r="G54" s="253" t="s">
        <v>174</v>
      </c>
      <c r="H54" s="366">
        <v>0.3</v>
      </c>
      <c r="I54" s="366">
        <v>0.3</v>
      </c>
      <c r="J54" s="366">
        <v>0.3</v>
      </c>
      <c r="K54" s="883"/>
      <c r="L54" s="264"/>
      <c r="M54" s="467"/>
      <c r="N54" s="915"/>
      <c r="O54" s="265"/>
    </row>
    <row r="55" spans="1:17" ht="14.25" customHeight="1">
      <c r="A55" s="21"/>
      <c r="B55" s="659"/>
      <c r="C55" s="512"/>
      <c r="D55" s="881"/>
      <c r="E55" s="655"/>
      <c r="F55" s="316"/>
      <c r="G55" s="253" t="s">
        <v>62</v>
      </c>
      <c r="H55" s="366"/>
      <c r="I55" s="366">
        <v>22.2</v>
      </c>
      <c r="J55" s="366">
        <v>16.8</v>
      </c>
      <c r="K55" s="883"/>
      <c r="L55" s="264"/>
      <c r="M55" s="467"/>
      <c r="N55" s="915"/>
      <c r="O55" s="265"/>
    </row>
    <row r="56" spans="1:17" ht="41.25" customHeight="1">
      <c r="A56" s="21"/>
      <c r="B56" s="659"/>
      <c r="C56" s="646"/>
      <c r="D56" s="770"/>
      <c r="E56" s="650"/>
      <c r="F56" s="316"/>
      <c r="G56" s="369" t="s">
        <v>84</v>
      </c>
      <c r="H56" s="367">
        <v>5.9</v>
      </c>
      <c r="I56" s="367">
        <v>5.9</v>
      </c>
      <c r="J56" s="367">
        <v>0</v>
      </c>
      <c r="K56" s="884"/>
      <c r="L56" s="470"/>
      <c r="M56" s="317"/>
      <c r="N56" s="916"/>
      <c r="O56" s="409"/>
      <c r="Q56" s="423"/>
    </row>
    <row r="57" spans="1:17" ht="18.75" customHeight="1">
      <c r="A57" s="21"/>
      <c r="B57" s="659"/>
      <c r="C57" s="512" t="s">
        <v>25</v>
      </c>
      <c r="D57" s="885" t="s">
        <v>86</v>
      </c>
      <c r="E57" s="324" t="s">
        <v>34</v>
      </c>
      <c r="F57" s="316"/>
      <c r="G57" s="253" t="s">
        <v>22</v>
      </c>
      <c r="H57" s="366">
        <v>5.0999999999999996</v>
      </c>
      <c r="I57" s="366">
        <v>5.0999999999999996</v>
      </c>
      <c r="J57" s="366">
        <v>0</v>
      </c>
      <c r="K57" s="696" t="s">
        <v>61</v>
      </c>
      <c r="L57" s="697">
        <v>1</v>
      </c>
      <c r="M57" s="698">
        <v>1</v>
      </c>
      <c r="N57" s="699" t="s">
        <v>400</v>
      </c>
      <c r="O57" s="700"/>
    </row>
    <row r="58" spans="1:17" ht="18.75" customHeight="1">
      <c r="A58" s="21"/>
      <c r="B58" s="659"/>
      <c r="C58" s="454"/>
      <c r="D58" s="886"/>
      <c r="E58" s="655"/>
      <c r="F58" s="316"/>
      <c r="G58" s="253" t="s">
        <v>84</v>
      </c>
      <c r="H58" s="366">
        <v>5.3</v>
      </c>
      <c r="I58" s="366">
        <v>5.3</v>
      </c>
      <c r="J58" s="366">
        <v>0</v>
      </c>
      <c r="K58" s="888" t="s">
        <v>122</v>
      </c>
      <c r="L58" s="701">
        <v>100</v>
      </c>
      <c r="M58" s="702">
        <v>0</v>
      </c>
      <c r="N58" s="931" t="s">
        <v>401</v>
      </c>
      <c r="O58" s="917" t="s">
        <v>402</v>
      </c>
    </row>
    <row r="59" spans="1:17" ht="149.25" customHeight="1">
      <c r="A59" s="21"/>
      <c r="B59" s="659"/>
      <c r="C59" s="30"/>
      <c r="D59" s="887"/>
      <c r="E59" s="650"/>
      <c r="F59" s="178"/>
      <c r="G59" s="369" t="s">
        <v>78</v>
      </c>
      <c r="H59" s="367">
        <f>29.5+29.5</f>
        <v>59</v>
      </c>
      <c r="I59" s="367">
        <f>29.5+29.5</f>
        <v>59</v>
      </c>
      <c r="J59" s="367">
        <v>0</v>
      </c>
      <c r="K59" s="889"/>
      <c r="L59" s="703"/>
      <c r="M59" s="704"/>
      <c r="N59" s="932"/>
      <c r="O59" s="918"/>
    </row>
    <row r="60" spans="1:17" ht="15.75" customHeight="1" thickBot="1">
      <c r="A60" s="20"/>
      <c r="B60" s="660"/>
      <c r="C60" s="562"/>
      <c r="D60" s="563"/>
      <c r="E60" s="564"/>
      <c r="F60" s="561"/>
      <c r="G60" s="13" t="s">
        <v>6</v>
      </c>
      <c r="H60" s="73">
        <f>SUM(H47:H59)</f>
        <v>164.9</v>
      </c>
      <c r="I60" s="73">
        <f t="shared" ref="I60:J60" si="2">SUM(I47:I59)</f>
        <v>283.10000000000002</v>
      </c>
      <c r="J60" s="73">
        <f t="shared" si="2"/>
        <v>24.9</v>
      </c>
      <c r="K60" s="458"/>
      <c r="L60" s="239"/>
      <c r="M60" s="487"/>
      <c r="N60" s="319"/>
      <c r="O60" s="321"/>
    </row>
    <row r="61" spans="1:17" ht="15" customHeight="1" thickBot="1">
      <c r="A61" s="18" t="s">
        <v>5</v>
      </c>
      <c r="B61" s="6" t="s">
        <v>7</v>
      </c>
      <c r="C61" s="743" t="s">
        <v>8</v>
      </c>
      <c r="D61" s="743"/>
      <c r="E61" s="743"/>
      <c r="F61" s="743"/>
      <c r="G61" s="744"/>
      <c r="H61" s="51">
        <f>H44+H60</f>
        <v>351.6</v>
      </c>
      <c r="I61" s="51">
        <f>I44+I60</f>
        <v>467.6</v>
      </c>
      <c r="J61" s="51">
        <f>J44+J60</f>
        <v>205.5</v>
      </c>
      <c r="K61" s="357"/>
      <c r="L61" s="358"/>
      <c r="M61" s="358"/>
      <c r="N61" s="358"/>
      <c r="O61" s="65"/>
    </row>
    <row r="62" spans="1:17" ht="14.25" customHeight="1" thickBot="1">
      <c r="A62" s="18" t="s">
        <v>5</v>
      </c>
      <c r="B62" s="745" t="s">
        <v>9</v>
      </c>
      <c r="C62" s="746"/>
      <c r="D62" s="746"/>
      <c r="E62" s="746"/>
      <c r="F62" s="746"/>
      <c r="G62" s="746"/>
      <c r="H62" s="52">
        <f>SUM(H22,H61)</f>
        <v>394.5</v>
      </c>
      <c r="I62" s="52">
        <f>SUM(I22,I61)</f>
        <v>510.5</v>
      </c>
      <c r="J62" s="52">
        <f>SUM(J22,J61)</f>
        <v>234.6</v>
      </c>
      <c r="K62" s="351"/>
      <c r="L62" s="351"/>
      <c r="M62" s="351"/>
      <c r="N62" s="351"/>
      <c r="O62" s="62"/>
    </row>
    <row r="63" spans="1:17" ht="22.5" customHeight="1" thickBot="1">
      <c r="A63" s="658" t="s">
        <v>7</v>
      </c>
      <c r="B63" s="854" t="s">
        <v>31</v>
      </c>
      <c r="C63" s="855"/>
      <c r="D63" s="855"/>
      <c r="E63" s="855"/>
      <c r="F63" s="855"/>
      <c r="G63" s="855"/>
      <c r="H63" s="855"/>
      <c r="I63" s="855"/>
      <c r="J63" s="856"/>
      <c r="K63" s="684" t="s">
        <v>148</v>
      </c>
      <c r="L63" s="685">
        <v>1</v>
      </c>
      <c r="M63" s="685">
        <v>0.8</v>
      </c>
      <c r="N63" s="645" t="s">
        <v>362</v>
      </c>
      <c r="O63" s="431"/>
    </row>
    <row r="64" spans="1:17" ht="14.25" customHeight="1" thickBot="1">
      <c r="A64" s="17" t="s">
        <v>7</v>
      </c>
      <c r="B64" s="6" t="s">
        <v>5</v>
      </c>
      <c r="C64" s="747" t="s">
        <v>32</v>
      </c>
      <c r="D64" s="747"/>
      <c r="E64" s="747"/>
      <c r="F64" s="747"/>
      <c r="G64" s="747"/>
      <c r="H64" s="747"/>
      <c r="I64" s="747"/>
      <c r="J64" s="747"/>
      <c r="K64" s="747"/>
      <c r="L64" s="661"/>
      <c r="M64" s="661"/>
      <c r="N64" s="661"/>
      <c r="O64" s="59"/>
    </row>
    <row r="65" spans="1:15" ht="25.5" customHeight="1">
      <c r="A65" s="748" t="s">
        <v>7</v>
      </c>
      <c r="B65" s="749" t="s">
        <v>5</v>
      </c>
      <c r="C65" s="750" t="s">
        <v>5</v>
      </c>
      <c r="D65" s="751" t="s">
        <v>384</v>
      </c>
      <c r="E65" s="471" t="s">
        <v>175</v>
      </c>
      <c r="F65" s="753" t="s">
        <v>33</v>
      </c>
      <c r="G65" s="27" t="s">
        <v>22</v>
      </c>
      <c r="H65" s="496">
        <v>20</v>
      </c>
      <c r="I65" s="72">
        <v>20</v>
      </c>
      <c r="J65" s="72">
        <v>18.2</v>
      </c>
      <c r="K65" s="565" t="s">
        <v>128</v>
      </c>
      <c r="L65" s="323"/>
      <c r="M65" s="421"/>
      <c r="N65" s="897" t="s">
        <v>361</v>
      </c>
      <c r="O65" s="491"/>
    </row>
    <row r="66" spans="1:15" ht="18.75" customHeight="1">
      <c r="A66" s="720"/>
      <c r="B66" s="732"/>
      <c r="C66" s="724"/>
      <c r="D66" s="752"/>
      <c r="E66" s="919"/>
      <c r="F66" s="738"/>
      <c r="G66" s="363"/>
      <c r="H66" s="676"/>
      <c r="I66" s="674"/>
      <c r="J66" s="674"/>
      <c r="K66" s="472"/>
      <c r="L66" s="473"/>
      <c r="M66" s="474"/>
      <c r="N66" s="898"/>
      <c r="O66" s="492"/>
    </row>
    <row r="67" spans="1:15" ht="15" customHeight="1" thickBot="1">
      <c r="A67" s="721"/>
      <c r="B67" s="733"/>
      <c r="C67" s="725"/>
      <c r="D67" s="60"/>
      <c r="E67" s="920"/>
      <c r="F67" s="739"/>
      <c r="G67" s="500" t="s">
        <v>6</v>
      </c>
      <c r="H67" s="497">
        <f>SUM(H65:H66)</f>
        <v>20</v>
      </c>
      <c r="I67" s="71">
        <f>SUM(I65:I66)</f>
        <v>20</v>
      </c>
      <c r="J67" s="71">
        <f>SUM(J65:J66)</f>
        <v>18.2</v>
      </c>
      <c r="K67" s="675"/>
      <c r="L67" s="494"/>
      <c r="M67" s="514"/>
      <c r="N67" s="899"/>
      <c r="O67" s="493"/>
    </row>
    <row r="68" spans="1:15" ht="15" customHeight="1">
      <c r="A68" s="720" t="s">
        <v>7</v>
      </c>
      <c r="B68" s="732" t="s">
        <v>5</v>
      </c>
      <c r="C68" s="734" t="s">
        <v>7</v>
      </c>
      <c r="D68" s="736" t="s">
        <v>100</v>
      </c>
      <c r="E68" s="94" t="s">
        <v>34</v>
      </c>
      <c r="F68" s="738" t="s">
        <v>33</v>
      </c>
      <c r="G68" s="228" t="s">
        <v>22</v>
      </c>
      <c r="H68" s="498">
        <v>1020.5</v>
      </c>
      <c r="I68" s="72">
        <f>1020.5-173.3</f>
        <v>847.2</v>
      </c>
      <c r="J68" s="507">
        <v>847.2</v>
      </c>
      <c r="K68" s="515" t="s">
        <v>63</v>
      </c>
      <c r="L68" s="79">
        <v>80</v>
      </c>
      <c r="M68" s="381">
        <v>88</v>
      </c>
      <c r="N68" s="900"/>
      <c r="O68" s="77"/>
    </row>
    <row r="69" spans="1:15" ht="15" customHeight="1">
      <c r="A69" s="720"/>
      <c r="B69" s="732"/>
      <c r="C69" s="734"/>
      <c r="D69" s="736"/>
      <c r="E69" s="740" t="s">
        <v>47</v>
      </c>
      <c r="F69" s="738"/>
      <c r="G69" s="253" t="s">
        <v>102</v>
      </c>
      <c r="H69" s="499">
        <f>69.5-22.8</f>
        <v>46.7</v>
      </c>
      <c r="I69" s="654">
        <f>69.5-22.8+27.7</f>
        <v>74.400000000000006</v>
      </c>
      <c r="J69" s="654"/>
      <c r="K69" s="575"/>
      <c r="L69" s="92"/>
      <c r="M69" s="395"/>
      <c r="N69" s="901"/>
      <c r="O69" s="88"/>
    </row>
    <row r="70" spans="1:15" ht="15" customHeight="1">
      <c r="A70" s="720"/>
      <c r="B70" s="732"/>
      <c r="C70" s="734"/>
      <c r="D70" s="736"/>
      <c r="E70" s="741"/>
      <c r="F70" s="738"/>
      <c r="G70" s="253" t="s">
        <v>78</v>
      </c>
      <c r="H70" s="499">
        <f>787.3-257.9</f>
        <v>529.4</v>
      </c>
      <c r="I70" s="654">
        <f>787.3-257.9+315</f>
        <v>844.4</v>
      </c>
      <c r="J70" s="133">
        <v>635</v>
      </c>
      <c r="K70" s="575"/>
      <c r="L70" s="92"/>
      <c r="M70" s="395"/>
      <c r="N70" s="901"/>
      <c r="O70" s="88"/>
    </row>
    <row r="71" spans="1:15" ht="15" customHeight="1">
      <c r="A71" s="720"/>
      <c r="B71" s="732"/>
      <c r="C71" s="734"/>
      <c r="D71" s="736"/>
      <c r="E71" s="741"/>
      <c r="F71" s="738"/>
      <c r="G71" s="253" t="s">
        <v>84</v>
      </c>
      <c r="H71" s="499">
        <v>1.3</v>
      </c>
      <c r="I71" s="95">
        <v>1.3</v>
      </c>
      <c r="J71" s="133">
        <v>1.3</v>
      </c>
      <c r="K71" s="575"/>
      <c r="L71" s="92"/>
      <c r="M71" s="395"/>
      <c r="N71" s="901"/>
      <c r="O71" s="88"/>
    </row>
    <row r="72" spans="1:15" ht="15" customHeight="1">
      <c r="A72" s="720"/>
      <c r="B72" s="732"/>
      <c r="C72" s="734"/>
      <c r="D72" s="736"/>
      <c r="E72" s="741"/>
      <c r="F72" s="738"/>
      <c r="G72" s="253" t="s">
        <v>174</v>
      </c>
      <c r="H72" s="499">
        <v>257.89999999999998</v>
      </c>
      <c r="I72" s="95">
        <v>257.89999999999998</v>
      </c>
      <c r="J72" s="95">
        <v>257.89999999999998</v>
      </c>
      <c r="K72" s="575"/>
      <c r="L72" s="92"/>
      <c r="M72" s="395"/>
      <c r="N72" s="901"/>
      <c r="O72" s="88"/>
    </row>
    <row r="73" spans="1:15" ht="15" customHeight="1">
      <c r="A73" s="720"/>
      <c r="B73" s="732"/>
      <c r="C73" s="734"/>
      <c r="D73" s="736"/>
      <c r="E73" s="741"/>
      <c r="F73" s="738"/>
      <c r="G73" s="369" t="s">
        <v>176</v>
      </c>
      <c r="H73" s="508">
        <v>22.8</v>
      </c>
      <c r="I73" s="509">
        <v>22.8</v>
      </c>
      <c r="J73" s="509">
        <v>22.8</v>
      </c>
      <c r="K73" s="575"/>
      <c r="L73" s="92"/>
      <c r="M73" s="395"/>
      <c r="N73" s="92"/>
      <c r="O73" s="88"/>
    </row>
    <row r="74" spans="1:15" ht="15" customHeight="1" thickBot="1">
      <c r="A74" s="721"/>
      <c r="B74" s="733"/>
      <c r="C74" s="735"/>
      <c r="D74" s="737"/>
      <c r="E74" s="742"/>
      <c r="F74" s="739"/>
      <c r="G74" s="13" t="s">
        <v>6</v>
      </c>
      <c r="H74" s="130">
        <f>SUM(H68:H73)</f>
        <v>1878.6</v>
      </c>
      <c r="I74" s="73">
        <f>SUM(I68:I73)</f>
        <v>2048</v>
      </c>
      <c r="J74" s="227">
        <f t="shared" ref="J74" si="3">SUM(J68:J73)</f>
        <v>1764.2</v>
      </c>
      <c r="K74" s="325"/>
      <c r="L74" s="121"/>
      <c r="M74" s="420"/>
      <c r="N74" s="121"/>
      <c r="O74" s="510"/>
    </row>
    <row r="75" spans="1:15" ht="18" customHeight="1">
      <c r="A75" s="748" t="s">
        <v>7</v>
      </c>
      <c r="B75" s="749" t="s">
        <v>5</v>
      </c>
      <c r="C75" s="750" t="s">
        <v>24</v>
      </c>
      <c r="D75" s="799" t="s">
        <v>177</v>
      </c>
      <c r="E75" s="679" t="s">
        <v>178</v>
      </c>
      <c r="F75" s="753" t="s">
        <v>33</v>
      </c>
      <c r="G75" s="228" t="s">
        <v>22</v>
      </c>
      <c r="H75" s="496">
        <v>12</v>
      </c>
      <c r="I75" s="72">
        <v>12</v>
      </c>
      <c r="J75" s="72">
        <v>0</v>
      </c>
      <c r="K75" s="801" t="s">
        <v>183</v>
      </c>
      <c r="L75" s="680">
        <v>1</v>
      </c>
      <c r="M75" s="681">
        <v>0</v>
      </c>
      <c r="N75" s="885" t="s">
        <v>382</v>
      </c>
      <c r="O75" s="902" t="s">
        <v>383</v>
      </c>
    </row>
    <row r="76" spans="1:15" ht="61.5" customHeight="1">
      <c r="A76" s="720"/>
      <c r="B76" s="732"/>
      <c r="C76" s="724"/>
      <c r="D76" s="800"/>
      <c r="E76" s="791" t="s">
        <v>70</v>
      </c>
      <c r="F76" s="738"/>
      <c r="G76" s="363" t="s">
        <v>84</v>
      </c>
      <c r="H76" s="676">
        <v>26</v>
      </c>
      <c r="I76" s="674">
        <v>26</v>
      </c>
      <c r="J76" s="674">
        <v>0</v>
      </c>
      <c r="K76" s="802"/>
      <c r="L76" s="682"/>
      <c r="M76" s="682"/>
      <c r="N76" s="930"/>
      <c r="O76" s="903"/>
    </row>
    <row r="77" spans="1:15" ht="15" customHeight="1" thickBot="1">
      <c r="A77" s="721"/>
      <c r="B77" s="733"/>
      <c r="C77" s="725"/>
      <c r="D77" s="60"/>
      <c r="E77" s="792"/>
      <c r="F77" s="739"/>
      <c r="G77" s="13" t="s">
        <v>6</v>
      </c>
      <c r="H77" s="130">
        <f>SUM(H75:H76)</f>
        <v>38</v>
      </c>
      <c r="I77" s="73">
        <f>SUM(I75:I76)</f>
        <v>38</v>
      </c>
      <c r="J77" s="73">
        <f>SUM(J75:J76)</f>
        <v>0</v>
      </c>
      <c r="K77" s="179"/>
      <c r="L77" s="96"/>
      <c r="M77" s="396"/>
      <c r="N77" s="96"/>
      <c r="O77" s="97"/>
    </row>
    <row r="78" spans="1:15" ht="15.75" customHeight="1" thickBot="1">
      <c r="A78" s="658" t="s">
        <v>7</v>
      </c>
      <c r="B78" s="660" t="s">
        <v>5</v>
      </c>
      <c r="C78" s="743" t="s">
        <v>8</v>
      </c>
      <c r="D78" s="743"/>
      <c r="E78" s="743"/>
      <c r="F78" s="743"/>
      <c r="G78" s="744"/>
      <c r="H78" s="135">
        <f>H77+H74+H67</f>
        <v>1936.6</v>
      </c>
      <c r="I78" s="135">
        <f>I77+I74+I67</f>
        <v>2106</v>
      </c>
      <c r="J78" s="135">
        <f>J77+J74+J67</f>
        <v>1782.4</v>
      </c>
      <c r="K78" s="348"/>
      <c r="L78" s="358"/>
      <c r="M78" s="358"/>
      <c r="N78" s="358"/>
      <c r="O78" s="65"/>
    </row>
    <row r="79" spans="1:15" ht="15.75" customHeight="1" thickBot="1">
      <c r="A79" s="17" t="s">
        <v>7</v>
      </c>
      <c r="B79" s="745" t="s">
        <v>9</v>
      </c>
      <c r="C79" s="746"/>
      <c r="D79" s="746"/>
      <c r="E79" s="746"/>
      <c r="F79" s="746"/>
      <c r="G79" s="746"/>
      <c r="H79" s="52">
        <f t="shared" ref="H79" si="4">SUM(H78)</f>
        <v>1936.6</v>
      </c>
      <c r="I79" s="52">
        <f t="shared" ref="I79:J79" si="5">SUM(I78)</f>
        <v>2106</v>
      </c>
      <c r="J79" s="52">
        <f t="shared" si="5"/>
        <v>1782.4</v>
      </c>
      <c r="K79" s="350"/>
      <c r="L79" s="351"/>
      <c r="M79" s="351"/>
      <c r="N79" s="351"/>
      <c r="O79" s="62"/>
    </row>
    <row r="80" spans="1:15" ht="15.75" customHeight="1" thickBot="1">
      <c r="A80" s="10" t="s">
        <v>5</v>
      </c>
      <c r="B80" s="793" t="s">
        <v>17</v>
      </c>
      <c r="C80" s="794"/>
      <c r="D80" s="794"/>
      <c r="E80" s="794"/>
      <c r="F80" s="794"/>
      <c r="G80" s="794"/>
      <c r="H80" s="87">
        <f>SUM(H62,H79)</f>
        <v>2331.1</v>
      </c>
      <c r="I80" s="87">
        <f>SUM(I62,I79)</f>
        <v>2616.5</v>
      </c>
      <c r="J80" s="87">
        <f>SUM(J62,J79)</f>
        <v>2017</v>
      </c>
      <c r="K80" s="352"/>
      <c r="L80" s="353"/>
      <c r="M80" s="353"/>
      <c r="N80" s="353"/>
      <c r="O80" s="63"/>
    </row>
    <row r="81" spans="1:15" s="7" customFormat="1" ht="17.25" customHeight="1">
      <c r="A81" s="797" t="s">
        <v>352</v>
      </c>
      <c r="B81" s="798"/>
      <c r="C81" s="798"/>
      <c r="D81" s="798"/>
      <c r="E81" s="798"/>
      <c r="F81" s="798"/>
      <c r="G81" s="798"/>
      <c r="H81" s="798"/>
      <c r="I81" s="798"/>
      <c r="J81" s="798"/>
      <c r="K81" s="798"/>
      <c r="L81" s="513"/>
      <c r="M81" s="513"/>
      <c r="N81" s="513"/>
      <c r="O81" s="513"/>
    </row>
    <row r="82" spans="1:15" s="7" customFormat="1" ht="17.25" customHeight="1">
      <c r="A82" s="797" t="s">
        <v>353</v>
      </c>
      <c r="B82" s="798"/>
      <c r="C82" s="798"/>
      <c r="D82" s="798"/>
      <c r="E82" s="798"/>
      <c r="F82" s="798"/>
      <c r="G82" s="798"/>
      <c r="H82" s="798"/>
      <c r="I82" s="798"/>
      <c r="J82" s="798"/>
      <c r="K82" s="798"/>
      <c r="L82" s="513"/>
      <c r="M82" s="513"/>
      <c r="N82" s="513"/>
      <c r="O82" s="513"/>
    </row>
    <row r="83" spans="1:15" s="7" customFormat="1" ht="17.25" customHeight="1">
      <c r="A83" s="795"/>
      <c r="B83" s="796"/>
      <c r="C83" s="796"/>
      <c r="D83" s="796"/>
      <c r="E83" s="796"/>
      <c r="F83" s="796"/>
      <c r="G83" s="796"/>
      <c r="H83" s="796"/>
      <c r="I83" s="796"/>
      <c r="J83" s="796"/>
      <c r="K83" s="796"/>
      <c r="L83" s="456"/>
      <c r="M83" s="456"/>
      <c r="N83" s="456"/>
      <c r="O83" s="456"/>
    </row>
    <row r="84" spans="1:15" s="8" customFormat="1" ht="14.25" customHeight="1" thickBot="1">
      <c r="A84" s="754" t="s">
        <v>13</v>
      </c>
      <c r="B84" s="754"/>
      <c r="C84" s="754"/>
      <c r="D84" s="754"/>
      <c r="E84" s="754"/>
      <c r="F84" s="754"/>
      <c r="G84" s="754"/>
      <c r="H84" s="453"/>
      <c r="I84" s="453"/>
      <c r="J84" s="453"/>
      <c r="K84" s="1"/>
      <c r="L84" s="1"/>
      <c r="M84" s="1"/>
      <c r="N84" s="1"/>
      <c r="O84" s="1"/>
    </row>
    <row r="85" spans="1:15" ht="68.25" customHeight="1" thickBot="1">
      <c r="A85" s="779" t="s">
        <v>10</v>
      </c>
      <c r="B85" s="780"/>
      <c r="C85" s="780"/>
      <c r="D85" s="780"/>
      <c r="E85" s="780"/>
      <c r="F85" s="780"/>
      <c r="G85" s="781"/>
      <c r="H85" s="455" t="s">
        <v>180</v>
      </c>
      <c r="I85" s="455" t="s">
        <v>181</v>
      </c>
      <c r="J85" s="475" t="s">
        <v>182</v>
      </c>
      <c r="K85" s="7"/>
      <c r="L85" s="7"/>
      <c r="M85" s="7"/>
      <c r="N85" s="573"/>
      <c r="O85" s="7"/>
    </row>
    <row r="86" spans="1:15" ht="14.25" customHeight="1">
      <c r="A86" s="782" t="s">
        <v>14</v>
      </c>
      <c r="B86" s="783"/>
      <c r="C86" s="783"/>
      <c r="D86" s="783"/>
      <c r="E86" s="783"/>
      <c r="F86" s="783"/>
      <c r="G86" s="784"/>
      <c r="H86" s="343">
        <f>H87+H95+H93+H94</f>
        <v>2331.1</v>
      </c>
      <c r="I86" s="343">
        <f>I87+I95+I93+I94</f>
        <v>2594.3000000000002</v>
      </c>
      <c r="J86" s="476">
        <f t="shared" ref="J86" si="6">J87+J95+J93+J94</f>
        <v>2000.2</v>
      </c>
      <c r="K86" s="7"/>
      <c r="L86" s="7"/>
      <c r="M86" s="7"/>
      <c r="N86" s="574"/>
      <c r="O86" s="7"/>
    </row>
    <row r="87" spans="1:15" s="25" customFormat="1" ht="14.25" customHeight="1">
      <c r="A87" s="785" t="s">
        <v>49</v>
      </c>
      <c r="B87" s="786"/>
      <c r="C87" s="786"/>
      <c r="D87" s="786"/>
      <c r="E87" s="786"/>
      <c r="F87" s="786"/>
      <c r="G87" s="787"/>
      <c r="H87" s="42">
        <f>SUM(H88:H92)</f>
        <v>1982.2</v>
      </c>
      <c r="I87" s="42">
        <f>SUM(I88:I92)</f>
        <v>2247.6</v>
      </c>
      <c r="J87" s="42">
        <f>SUM(J88:J92)</f>
        <v>1692.2</v>
      </c>
      <c r="K87" s="7"/>
      <c r="L87" s="7"/>
      <c r="M87" s="7"/>
      <c r="N87" s="7"/>
      <c r="O87" s="7"/>
    </row>
    <row r="88" spans="1:15" ht="14.25" customHeight="1">
      <c r="A88" s="788" t="s">
        <v>19</v>
      </c>
      <c r="B88" s="789"/>
      <c r="C88" s="789"/>
      <c r="D88" s="789"/>
      <c r="E88" s="789"/>
      <c r="F88" s="789"/>
      <c r="G88" s="790"/>
      <c r="H88" s="50">
        <f>SUMIF(G11:G80,"SB",H11:H80)</f>
        <v>1262.9000000000001</v>
      </c>
      <c r="I88" s="50">
        <f>SUMIF(G11:G80,"SB",I11:I80)</f>
        <v>1085.0999999999999</v>
      </c>
      <c r="J88" s="50">
        <f>SUMIF(G11:G80,"SB",J11:J80)</f>
        <v>1044.7</v>
      </c>
      <c r="K88" s="7"/>
      <c r="L88" s="7"/>
      <c r="M88" s="7"/>
      <c r="N88" s="7"/>
      <c r="O88" s="7"/>
    </row>
    <row r="89" spans="1:15" ht="29.25" customHeight="1">
      <c r="A89" s="788" t="s">
        <v>88</v>
      </c>
      <c r="B89" s="789"/>
      <c r="C89" s="789"/>
      <c r="D89" s="789"/>
      <c r="E89" s="789"/>
      <c r="F89" s="789"/>
      <c r="G89" s="790"/>
      <c r="H89" s="50">
        <f>SUMIF(G11:G80,"SB(esA)",H11:H80)</f>
        <v>15.3</v>
      </c>
      <c r="I89" s="50">
        <f>SUMIF(G11:G80,"SB(esA)",I11:I80)</f>
        <v>15.3</v>
      </c>
      <c r="J89" s="50">
        <f>SUMIF(G11:G80,"SB(esA)",J11:J80)</f>
        <v>10.3</v>
      </c>
      <c r="K89" s="7"/>
      <c r="L89" s="7"/>
      <c r="M89" s="7"/>
      <c r="N89" s="7"/>
      <c r="O89" s="7"/>
    </row>
    <row r="90" spans="1:15" ht="15.75" customHeight="1">
      <c r="A90" s="788" t="s">
        <v>385</v>
      </c>
      <c r="B90" s="789"/>
      <c r="C90" s="789"/>
      <c r="D90" s="789"/>
      <c r="E90" s="789"/>
      <c r="F90" s="789"/>
      <c r="G90" s="790"/>
      <c r="H90" s="50">
        <f>SUMIF(G12:G80,"SB(es)",H12:H80)</f>
        <v>657.3</v>
      </c>
      <c r="I90" s="50">
        <f>SUMIF(G12:G80,"SB(es)",I12:I80)</f>
        <v>1072.8</v>
      </c>
      <c r="J90" s="50">
        <f>SUMIF(G12:G80,"SB(es)",J12:J80)</f>
        <v>637.20000000000005</v>
      </c>
      <c r="L90" s="7"/>
      <c r="M90" s="7"/>
      <c r="N90" s="7"/>
      <c r="O90" s="7"/>
    </row>
    <row r="91" spans="1:15" ht="14.25" customHeight="1">
      <c r="A91" s="817" t="s">
        <v>46</v>
      </c>
      <c r="B91" s="818"/>
      <c r="C91" s="818"/>
      <c r="D91" s="818"/>
      <c r="E91" s="818"/>
      <c r="F91" s="818"/>
      <c r="G91" s="819"/>
      <c r="H91" s="50">
        <f>SUMIF(G12:G80,"SB(VB)",H12:H80)</f>
        <v>46.7</v>
      </c>
      <c r="I91" s="50">
        <f>SUMIF(G12:G80,"SB(VB)",I12:I80)</f>
        <v>74.400000000000006</v>
      </c>
      <c r="J91" s="50">
        <f>SUMIF(G12:G80,"SB(VB)",J12:J80)</f>
        <v>0</v>
      </c>
      <c r="L91" s="7"/>
      <c r="M91" s="7"/>
      <c r="N91" s="7"/>
      <c r="O91" s="7"/>
    </row>
    <row r="92" spans="1:15" ht="14.25" customHeight="1">
      <c r="A92" s="817" t="s">
        <v>20</v>
      </c>
      <c r="B92" s="818"/>
      <c r="C92" s="818"/>
      <c r="D92" s="818"/>
      <c r="E92" s="818"/>
      <c r="F92" s="818"/>
      <c r="G92" s="819"/>
      <c r="H92" s="50">
        <f>SUMIF(G11:G80,"SB(P)",H11:H80)</f>
        <v>0</v>
      </c>
      <c r="I92" s="50">
        <f>SUMIF(G11:G80,"SB(P)",I11:I80)</f>
        <v>0</v>
      </c>
      <c r="J92" s="50">
        <f>SUMIF(G11:G80,"SB(P)",J11:J80)</f>
        <v>0</v>
      </c>
      <c r="K92" s="12"/>
    </row>
    <row r="93" spans="1:15" ht="26.25" customHeight="1">
      <c r="A93" s="820" t="s">
        <v>386</v>
      </c>
      <c r="B93" s="821"/>
      <c r="C93" s="821"/>
      <c r="D93" s="821"/>
      <c r="E93" s="821"/>
      <c r="F93" s="821"/>
      <c r="G93" s="822"/>
      <c r="H93" s="477">
        <f>SUMIF(G15:G80,"SB(esl)",H15:H80)</f>
        <v>258.2</v>
      </c>
      <c r="I93" s="477">
        <f>SUMIF(G15:G84,"SB(esl)",I15:I84)</f>
        <v>258.2</v>
      </c>
      <c r="J93" s="477">
        <f>SUMIF(G15:G84,"SB(esl)",J15:J84)</f>
        <v>258.2</v>
      </c>
      <c r="L93" s="7"/>
      <c r="M93" s="7"/>
      <c r="N93" s="7"/>
      <c r="O93" s="7"/>
    </row>
    <row r="94" spans="1:15" ht="14.25" customHeight="1">
      <c r="A94" s="803" t="s">
        <v>179</v>
      </c>
      <c r="B94" s="823"/>
      <c r="C94" s="823"/>
      <c r="D94" s="823"/>
      <c r="E94" s="823"/>
      <c r="F94" s="823"/>
      <c r="G94" s="824"/>
      <c r="H94" s="477">
        <f>SUMIF(G15:G80,"SB(VBl)",H15:H80)</f>
        <v>22.8</v>
      </c>
      <c r="I94" s="477">
        <f>SUMIF(G15:G84,"SB(VBl)",I15:I84)</f>
        <v>22.8</v>
      </c>
      <c r="J94" s="477">
        <f>SUMIF(G15:G84,"SB(VBl)",J15:J84)</f>
        <v>22.8</v>
      </c>
      <c r="L94" s="7"/>
      <c r="M94" s="7"/>
      <c r="N94" s="7"/>
      <c r="O94" s="7"/>
    </row>
    <row r="95" spans="1:15" ht="15.75" customHeight="1">
      <c r="A95" s="803" t="s">
        <v>85</v>
      </c>
      <c r="B95" s="804"/>
      <c r="C95" s="804"/>
      <c r="D95" s="804"/>
      <c r="E95" s="804"/>
      <c r="F95" s="23"/>
      <c r="G95" s="24"/>
      <c r="H95" s="44">
        <f>SUMIF(G13:G80,"sb(l)",H13:H80)</f>
        <v>67.900000000000006</v>
      </c>
      <c r="I95" s="44">
        <f>SUMIF(G13:G80,"sb(l)",I13:I80)</f>
        <v>65.7</v>
      </c>
      <c r="J95" s="44">
        <f>SUMIF(G13:G80,"sb(l)",J13:J80)</f>
        <v>27</v>
      </c>
      <c r="K95" s="12"/>
    </row>
    <row r="96" spans="1:15" ht="14.25" customHeight="1">
      <c r="A96" s="805" t="s">
        <v>15</v>
      </c>
      <c r="B96" s="806"/>
      <c r="C96" s="806"/>
      <c r="D96" s="806"/>
      <c r="E96" s="806"/>
      <c r="F96" s="806"/>
      <c r="G96" s="807"/>
      <c r="H96" s="102">
        <f>H97+H99+H98</f>
        <v>0</v>
      </c>
      <c r="I96" s="102">
        <f>I97+I99+I98</f>
        <v>22.2</v>
      </c>
      <c r="J96" s="102">
        <f>J97+J99+J98</f>
        <v>16.8</v>
      </c>
    </row>
    <row r="97" spans="1:11" ht="14.25" customHeight="1">
      <c r="A97" s="808" t="s">
        <v>21</v>
      </c>
      <c r="B97" s="809"/>
      <c r="C97" s="809"/>
      <c r="D97" s="809"/>
      <c r="E97" s="809"/>
      <c r="F97" s="809"/>
      <c r="G97" s="810"/>
      <c r="H97" s="43">
        <f>SUMIF(G12:G80,"ES",H12:H80)</f>
        <v>0</v>
      </c>
      <c r="I97" s="43">
        <f>SUMIF(G12:G80,"ES",I12:I80)</f>
        <v>0</v>
      </c>
      <c r="J97" s="43">
        <f>SUMIF(G12:G80,"ES",J12:J80)</f>
        <v>0</v>
      </c>
    </row>
    <row r="98" spans="1:11" ht="14.25" customHeight="1">
      <c r="A98" s="811" t="s">
        <v>101</v>
      </c>
      <c r="B98" s="812"/>
      <c r="C98" s="812"/>
      <c r="D98" s="812"/>
      <c r="E98" s="812"/>
      <c r="F98" s="812"/>
      <c r="G98" s="813"/>
      <c r="H98" s="43">
        <f>SUMIF(G13:G80,"LRVB",H13:H80)</f>
        <v>0</v>
      </c>
      <c r="I98" s="43">
        <f>SUMIF(G13:G80,"LRVB",I13:I80)</f>
        <v>0</v>
      </c>
      <c r="J98" s="242"/>
    </row>
    <row r="99" spans="1:11" s="3" customFormat="1" ht="16.5" customHeight="1">
      <c r="A99" s="808" t="s">
        <v>64</v>
      </c>
      <c r="B99" s="809"/>
      <c r="C99" s="809"/>
      <c r="D99" s="809"/>
      <c r="E99" s="809"/>
      <c r="F99" s="809"/>
      <c r="G99" s="810"/>
      <c r="H99" s="50">
        <f>SUMIF(G11:G80,"Kt",H11:H80)</f>
        <v>0</v>
      </c>
      <c r="I99" s="50">
        <f>SUMIF(G11:G80,"Kt",I11:I80)</f>
        <v>22.2</v>
      </c>
      <c r="J99" s="50">
        <f>SUMIF(G11:G80,"Kt",J11:J80)</f>
        <v>16.8</v>
      </c>
    </row>
    <row r="100" spans="1:11" s="3" customFormat="1" ht="18" customHeight="1" thickBot="1">
      <c r="A100" s="814" t="s">
        <v>16</v>
      </c>
      <c r="B100" s="815"/>
      <c r="C100" s="815"/>
      <c r="D100" s="815"/>
      <c r="E100" s="815"/>
      <c r="F100" s="815"/>
      <c r="G100" s="816"/>
      <c r="H100" s="103">
        <f>SUM(H86,H96)</f>
        <v>2331.1</v>
      </c>
      <c r="I100" s="103">
        <f>SUM(I86,I96)</f>
        <v>2616.5</v>
      </c>
      <c r="J100" s="103">
        <f>SUM(J86,J96)</f>
        <v>2017</v>
      </c>
    </row>
    <row r="101" spans="1:11" s="3" customFormat="1">
      <c r="D101" s="7"/>
      <c r="E101" s="7"/>
      <c r="F101" s="478"/>
      <c r="G101" s="479"/>
      <c r="H101" s="7"/>
      <c r="I101" s="7"/>
      <c r="J101" s="7"/>
      <c r="K101" s="7"/>
    </row>
    <row r="102" spans="1:11" s="3" customFormat="1">
      <c r="D102" s="7"/>
      <c r="E102" s="7"/>
      <c r="F102" s="478"/>
      <c r="G102" s="718" t="s">
        <v>387</v>
      </c>
      <c r="H102" s="718"/>
      <c r="I102" s="718"/>
      <c r="J102" s="718"/>
      <c r="K102" s="7"/>
    </row>
    <row r="103" spans="1:11" s="3" customFormat="1">
      <c r="D103" s="7"/>
      <c r="E103" s="7"/>
      <c r="F103" s="478"/>
      <c r="G103" s="479"/>
      <c r="H103" s="315"/>
      <c r="I103" s="315"/>
      <c r="J103" s="7"/>
      <c r="K103" s="7"/>
    </row>
    <row r="104" spans="1:11" s="3" customFormat="1">
      <c r="F104" s="4"/>
      <c r="G104" s="451"/>
    </row>
  </sheetData>
  <mergeCells count="131">
    <mergeCell ref="N65:N67"/>
    <mergeCell ref="N68:N72"/>
    <mergeCell ref="O75:O76"/>
    <mergeCell ref="O17:O18"/>
    <mergeCell ref="K17:K18"/>
    <mergeCell ref="O26:O27"/>
    <mergeCell ref="N26:N27"/>
    <mergeCell ref="K26:K27"/>
    <mergeCell ref="D17:D18"/>
    <mergeCell ref="N53:N56"/>
    <mergeCell ref="O58:O59"/>
    <mergeCell ref="E66:E67"/>
    <mergeCell ref="D37:D38"/>
    <mergeCell ref="D39:D40"/>
    <mergeCell ref="E39:E40"/>
    <mergeCell ref="E32:E36"/>
    <mergeCell ref="F32:F36"/>
    <mergeCell ref="G32:G36"/>
    <mergeCell ref="I32:I36"/>
    <mergeCell ref="J32:J36"/>
    <mergeCell ref="D29:D31"/>
    <mergeCell ref="N75:N76"/>
    <mergeCell ref="N58:N59"/>
    <mergeCell ref="N49:N51"/>
    <mergeCell ref="N9:O9"/>
    <mergeCell ref="N10:O10"/>
    <mergeCell ref="B63:J63"/>
    <mergeCell ref="H32:H36"/>
    <mergeCell ref="H9:J9"/>
    <mergeCell ref="H10:J10"/>
    <mergeCell ref="O4:O6"/>
    <mergeCell ref="I5:I6"/>
    <mergeCell ref="J5:J6"/>
    <mergeCell ref="K5:K6"/>
    <mergeCell ref="L5:L6"/>
    <mergeCell ref="M5:M6"/>
    <mergeCell ref="H4:J4"/>
    <mergeCell ref="H5:H6"/>
    <mergeCell ref="D52:D56"/>
    <mergeCell ref="K53:K56"/>
    <mergeCell ref="D57:D59"/>
    <mergeCell ref="K58:K59"/>
    <mergeCell ref="D41:D43"/>
    <mergeCell ref="E41:E43"/>
    <mergeCell ref="D47:D48"/>
    <mergeCell ref="D49:D50"/>
    <mergeCell ref="K49:K51"/>
    <mergeCell ref="C37:C38"/>
    <mergeCell ref="A4:A6"/>
    <mergeCell ref="B4:B6"/>
    <mergeCell ref="C4:C6"/>
    <mergeCell ref="D4:D6"/>
    <mergeCell ref="E4:E6"/>
    <mergeCell ref="F4:F6"/>
    <mergeCell ref="G1:M1"/>
    <mergeCell ref="G2:N2"/>
    <mergeCell ref="M3:O3"/>
    <mergeCell ref="G4:G6"/>
    <mergeCell ref="K4:M4"/>
    <mergeCell ref="N4:N6"/>
    <mergeCell ref="A95:E95"/>
    <mergeCell ref="A96:G96"/>
    <mergeCell ref="A97:G97"/>
    <mergeCell ref="A98:G98"/>
    <mergeCell ref="A99:G99"/>
    <mergeCell ref="A100:G100"/>
    <mergeCell ref="A89:G89"/>
    <mergeCell ref="A90:G90"/>
    <mergeCell ref="A91:G91"/>
    <mergeCell ref="A92:G92"/>
    <mergeCell ref="A93:G93"/>
    <mergeCell ref="A94:G94"/>
    <mergeCell ref="A85:G85"/>
    <mergeCell ref="A86:G86"/>
    <mergeCell ref="A87:G87"/>
    <mergeCell ref="A88:G88"/>
    <mergeCell ref="E76:E77"/>
    <mergeCell ref="C78:G78"/>
    <mergeCell ref="B79:G79"/>
    <mergeCell ref="B80:G80"/>
    <mergeCell ref="A83:K83"/>
    <mergeCell ref="A81:K81"/>
    <mergeCell ref="A82:K82"/>
    <mergeCell ref="A75:A77"/>
    <mergeCell ref="B75:B77"/>
    <mergeCell ref="C75:C77"/>
    <mergeCell ref="D75:D76"/>
    <mergeCell ref="F75:F77"/>
    <mergeCell ref="K75:K76"/>
    <mergeCell ref="A7:K7"/>
    <mergeCell ref="A8:K8"/>
    <mergeCell ref="B9:G10"/>
    <mergeCell ref="A32:A36"/>
    <mergeCell ref="B32:B36"/>
    <mergeCell ref="C32:C36"/>
    <mergeCell ref="D32:D36"/>
    <mergeCell ref="F17:F21"/>
    <mergeCell ref="C22:G22"/>
    <mergeCell ref="C23:K23"/>
    <mergeCell ref="D24:D25"/>
    <mergeCell ref="E24:E28"/>
    <mergeCell ref="F24:F28"/>
    <mergeCell ref="D26:D28"/>
    <mergeCell ref="A17:A21"/>
    <mergeCell ref="B17:B21"/>
    <mergeCell ref="C17:C21"/>
    <mergeCell ref="E17:E21"/>
    <mergeCell ref="D45:D46"/>
    <mergeCell ref="G102:J102"/>
    <mergeCell ref="C11:K11"/>
    <mergeCell ref="A12:A16"/>
    <mergeCell ref="B12:B16"/>
    <mergeCell ref="C12:C16"/>
    <mergeCell ref="D12:D16"/>
    <mergeCell ref="E12:E16"/>
    <mergeCell ref="F12:F16"/>
    <mergeCell ref="A68:A74"/>
    <mergeCell ref="B68:B74"/>
    <mergeCell ref="C68:C74"/>
    <mergeCell ref="D68:D74"/>
    <mergeCell ref="F68:F74"/>
    <mergeCell ref="E69:E74"/>
    <mergeCell ref="C61:G61"/>
    <mergeCell ref="B62:G62"/>
    <mergeCell ref="C64:K64"/>
    <mergeCell ref="A65:A67"/>
    <mergeCell ref="B65:B67"/>
    <mergeCell ref="C65:C67"/>
    <mergeCell ref="D65:D66"/>
    <mergeCell ref="F65:F67"/>
    <mergeCell ref="A84:G84"/>
  </mergeCells>
  <pageMargins left="0.19685039370078741" right="0.19685039370078741" top="0.59055118110236227" bottom="0.23622047244094491" header="0.31496062992125984" footer="0.31496062992125984"/>
  <pageSetup paperSize="9" scale="70" orientation="landscape" r:id="rId1"/>
  <rowBreaks count="2" manualBreakCount="2">
    <brk id="44" max="14" man="1"/>
    <brk id="83"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6"/>
  <sheetViews>
    <sheetView view="pageBreakPreview" topLeftCell="A49" zoomScaleNormal="100" zoomScaleSheetLayoutView="100" workbookViewId="0">
      <selection activeCell="N51" sqref="N51"/>
    </sheetView>
  </sheetViews>
  <sheetFormatPr defaultRowHeight="15"/>
  <cols>
    <col min="1" max="1" width="8.7109375" style="518" customWidth="1"/>
    <col min="2" max="2" width="33.140625" style="518" customWidth="1"/>
    <col min="3" max="3" width="13.5703125" style="518" customWidth="1"/>
    <col min="4" max="4" width="6.140625" style="518" customWidth="1"/>
    <col min="5" max="8" width="8.7109375" style="518" customWidth="1"/>
    <col min="9" max="9" width="35.85546875" style="518" customWidth="1"/>
    <col min="10" max="10" width="8.42578125" style="518" customWidth="1"/>
    <col min="11" max="11" width="7.7109375" style="518" customWidth="1"/>
    <col min="12" max="12" width="6.85546875" style="518" customWidth="1"/>
    <col min="13" max="13" width="7.140625" style="518" customWidth="1"/>
    <col min="14" max="14" width="60" style="586" customWidth="1"/>
    <col min="15" max="16384" width="9.140625" style="518"/>
  </cols>
  <sheetData>
    <row r="1" spans="1:14" ht="63.75">
      <c r="A1" s="516" t="s">
        <v>184</v>
      </c>
      <c r="B1" s="517" t="s">
        <v>185</v>
      </c>
      <c r="C1" s="517" t="s">
        <v>186</v>
      </c>
      <c r="D1" s="517" t="s">
        <v>187</v>
      </c>
      <c r="E1" s="517" t="s">
        <v>188</v>
      </c>
      <c r="F1" s="517" t="s">
        <v>189</v>
      </c>
      <c r="G1" s="517" t="s">
        <v>190</v>
      </c>
      <c r="H1" s="517" t="s">
        <v>191</v>
      </c>
      <c r="I1" s="517" t="s">
        <v>192</v>
      </c>
      <c r="J1" s="517"/>
      <c r="K1" s="517"/>
      <c r="L1" s="517"/>
      <c r="M1" s="517"/>
      <c r="N1" s="578"/>
    </row>
    <row r="2" spans="1:14" ht="25.5">
      <c r="A2" s="519"/>
      <c r="B2" s="520"/>
      <c r="C2" s="520"/>
      <c r="D2" s="520"/>
      <c r="E2" s="520"/>
      <c r="F2" s="520"/>
      <c r="G2" s="520"/>
      <c r="H2" s="520"/>
      <c r="I2" s="520" t="s">
        <v>193</v>
      </c>
      <c r="J2" s="520" t="s">
        <v>194</v>
      </c>
      <c r="K2" s="520" t="s">
        <v>195</v>
      </c>
      <c r="L2" s="520"/>
      <c r="M2" s="520" t="s">
        <v>340</v>
      </c>
      <c r="N2" s="579" t="s">
        <v>196</v>
      </c>
    </row>
    <row r="3" spans="1:14" thickBot="1">
      <c r="A3" s="521"/>
      <c r="B3" s="522"/>
      <c r="C3" s="522"/>
      <c r="D3" s="522"/>
      <c r="E3" s="522"/>
      <c r="F3" s="522"/>
      <c r="G3" s="522"/>
      <c r="H3" s="522"/>
      <c r="I3" s="522"/>
      <c r="J3" s="522"/>
      <c r="K3" s="522" t="s">
        <v>197</v>
      </c>
      <c r="L3" s="522" t="s">
        <v>198</v>
      </c>
      <c r="M3" s="522"/>
      <c r="N3" s="580"/>
    </row>
    <row r="4" spans="1:14" ht="64.5" thickBot="1">
      <c r="A4" s="523" t="s">
        <v>7</v>
      </c>
      <c r="B4" s="524" t="s">
        <v>199</v>
      </c>
      <c r="C4" s="525" t="s">
        <v>200</v>
      </c>
      <c r="D4" s="525"/>
      <c r="E4" s="526">
        <f>E5+E66</f>
        <v>2331.1</v>
      </c>
      <c r="F4" s="526">
        <f>F5+F66</f>
        <v>2568.6999999999998</v>
      </c>
      <c r="G4" s="526">
        <f>G5+G66-0.1</f>
        <v>2016.9</v>
      </c>
      <c r="H4" s="526">
        <f>H5+H66+0.1</f>
        <v>551.79999999999995</v>
      </c>
      <c r="I4" s="525"/>
      <c r="J4" s="527"/>
      <c r="K4" s="528"/>
      <c r="L4" s="528"/>
      <c r="M4" s="525"/>
      <c r="N4" s="581"/>
    </row>
    <row r="5" spans="1:14" ht="63.75">
      <c r="A5" s="529" t="s">
        <v>201</v>
      </c>
      <c r="B5" s="530" t="s">
        <v>28</v>
      </c>
      <c r="C5" s="531"/>
      <c r="D5" s="531"/>
      <c r="E5" s="532">
        <f>E6+E7+E19</f>
        <v>394.5</v>
      </c>
      <c r="F5" s="532">
        <f>F6+F7+F19</f>
        <v>462.7</v>
      </c>
      <c r="G5" s="532">
        <f>G6+G7+G19+0.1</f>
        <v>234.6</v>
      </c>
      <c r="H5" s="532">
        <f>H6+H7+H19-0.1</f>
        <v>228.1</v>
      </c>
      <c r="I5" s="531" t="s">
        <v>202</v>
      </c>
      <c r="J5" s="533" t="s">
        <v>203</v>
      </c>
      <c r="K5" s="534" t="s">
        <v>204</v>
      </c>
      <c r="L5" s="534" t="s">
        <v>205</v>
      </c>
      <c r="M5" s="531"/>
      <c r="N5" s="582"/>
    </row>
    <row r="6" spans="1:14" ht="26.25" thickBot="1">
      <c r="A6" s="535"/>
      <c r="B6" s="536"/>
      <c r="C6" s="537"/>
      <c r="D6" s="537"/>
      <c r="E6" s="538">
        <v>0</v>
      </c>
      <c r="F6" s="538">
        <v>0</v>
      </c>
      <c r="G6" s="538">
        <v>0</v>
      </c>
      <c r="H6" s="538">
        <v>0</v>
      </c>
      <c r="I6" s="537" t="s">
        <v>206</v>
      </c>
      <c r="J6" s="539" t="s">
        <v>203</v>
      </c>
      <c r="K6" s="540" t="s">
        <v>207</v>
      </c>
      <c r="L6" s="540" t="s">
        <v>205</v>
      </c>
      <c r="M6" s="537"/>
      <c r="N6" s="577"/>
    </row>
    <row r="7" spans="1:14" thickBot="1">
      <c r="A7" s="541" t="s">
        <v>208</v>
      </c>
      <c r="B7" s="542" t="s">
        <v>29</v>
      </c>
      <c r="C7" s="543"/>
      <c r="D7" s="543"/>
      <c r="E7" s="544">
        <f>E8+E13</f>
        <v>42.9</v>
      </c>
      <c r="F7" s="544">
        <f>F8+F13</f>
        <v>42.9</v>
      </c>
      <c r="G7" s="544">
        <f>G8+G13</f>
        <v>29.1</v>
      </c>
      <c r="H7" s="544">
        <f>H8+H13</f>
        <v>13.8</v>
      </c>
      <c r="I7" s="543"/>
      <c r="J7" s="545"/>
      <c r="K7" s="546"/>
      <c r="L7" s="546"/>
      <c r="M7" s="543"/>
      <c r="N7" s="583"/>
    </row>
    <row r="8" spans="1:14" ht="26.25" thickBot="1">
      <c r="A8" s="547" t="s">
        <v>209</v>
      </c>
      <c r="B8" s="548" t="s">
        <v>35</v>
      </c>
      <c r="C8" s="549"/>
      <c r="D8" s="549"/>
      <c r="E8" s="550">
        <f>SUM(E9:E9)</f>
        <v>35.5</v>
      </c>
      <c r="F8" s="550">
        <f>SUM(F9:F9)</f>
        <v>35.5</v>
      </c>
      <c r="G8" s="550">
        <f>SUM(G9:G9)</f>
        <v>24</v>
      </c>
      <c r="H8" s="550">
        <f>SUM(H9:H9)</f>
        <v>11.5</v>
      </c>
      <c r="I8" s="549"/>
      <c r="J8" s="551"/>
      <c r="K8" s="552"/>
      <c r="L8" s="552"/>
      <c r="M8" s="549"/>
      <c r="N8" s="576"/>
    </row>
    <row r="9" spans="1:14" ht="90">
      <c r="A9" s="547" t="s">
        <v>210</v>
      </c>
      <c r="B9" s="548" t="s">
        <v>35</v>
      </c>
      <c r="C9" s="549" t="s">
        <v>211</v>
      </c>
      <c r="D9" s="549" t="s">
        <v>22</v>
      </c>
      <c r="E9" s="550">
        <f>SUM(E10:E12)+35.5</f>
        <v>35.5</v>
      </c>
      <c r="F9" s="550">
        <f>SUM(F10:F12)+35.5</f>
        <v>35.5</v>
      </c>
      <c r="G9" s="550">
        <f>SUM(G10:G12)+24</f>
        <v>24</v>
      </c>
      <c r="H9" s="550">
        <f>SUM(H10:H12)+11.5</f>
        <v>11.5</v>
      </c>
      <c r="I9" s="549" t="s">
        <v>212</v>
      </c>
      <c r="J9" s="551" t="s">
        <v>213</v>
      </c>
      <c r="K9" s="552" t="s">
        <v>207</v>
      </c>
      <c r="L9" s="552" t="s">
        <v>207</v>
      </c>
      <c r="M9" s="549"/>
      <c r="N9" s="576" t="s">
        <v>214</v>
      </c>
    </row>
    <row r="10" spans="1:14" ht="25.5">
      <c r="A10" s="535"/>
      <c r="B10" s="536"/>
      <c r="C10" s="537"/>
      <c r="D10" s="537"/>
      <c r="E10" s="538">
        <v>0</v>
      </c>
      <c r="F10" s="538">
        <v>0</v>
      </c>
      <c r="G10" s="538">
        <v>0</v>
      </c>
      <c r="H10" s="538">
        <v>0</v>
      </c>
      <c r="I10" s="537" t="s">
        <v>215</v>
      </c>
      <c r="J10" s="539" t="s">
        <v>216</v>
      </c>
      <c r="K10" s="540" t="s">
        <v>217</v>
      </c>
      <c r="L10" s="540" t="s">
        <v>218</v>
      </c>
      <c r="M10" s="537"/>
      <c r="N10" s="577" t="s">
        <v>219</v>
      </c>
    </row>
    <row r="11" spans="1:14" ht="30">
      <c r="A11" s="535"/>
      <c r="B11" s="536"/>
      <c r="C11" s="537"/>
      <c r="D11" s="537"/>
      <c r="E11" s="538">
        <v>0</v>
      </c>
      <c r="F11" s="538">
        <v>0</v>
      </c>
      <c r="G11" s="538">
        <v>0</v>
      </c>
      <c r="H11" s="538">
        <v>0</v>
      </c>
      <c r="I11" s="537" t="s">
        <v>220</v>
      </c>
      <c r="J11" s="539" t="s">
        <v>221</v>
      </c>
      <c r="K11" s="540" t="s">
        <v>222</v>
      </c>
      <c r="L11" s="540" t="s">
        <v>223</v>
      </c>
      <c r="M11" s="537"/>
      <c r="N11" s="577" t="s">
        <v>224</v>
      </c>
    </row>
    <row r="12" spans="1:14" ht="60.75" thickBot="1">
      <c r="A12" s="535"/>
      <c r="B12" s="536"/>
      <c r="C12" s="537"/>
      <c r="D12" s="537"/>
      <c r="E12" s="538">
        <v>0</v>
      </c>
      <c r="F12" s="538">
        <v>0</v>
      </c>
      <c r="G12" s="538">
        <v>0</v>
      </c>
      <c r="H12" s="538">
        <v>0</v>
      </c>
      <c r="I12" s="537" t="s">
        <v>225</v>
      </c>
      <c r="J12" s="539" t="s">
        <v>221</v>
      </c>
      <c r="K12" s="540" t="s">
        <v>217</v>
      </c>
      <c r="L12" s="540" t="s">
        <v>218</v>
      </c>
      <c r="M12" s="537"/>
      <c r="N12" s="577" t="s">
        <v>226</v>
      </c>
    </row>
    <row r="13" spans="1:14" ht="51.75" thickBot="1">
      <c r="A13" s="547" t="s">
        <v>227</v>
      </c>
      <c r="B13" s="548" t="s">
        <v>83</v>
      </c>
      <c r="C13" s="549"/>
      <c r="D13" s="549"/>
      <c r="E13" s="550">
        <f>SUM(E14:E14)</f>
        <v>7.4</v>
      </c>
      <c r="F13" s="550">
        <f>SUM(F14:F14)</f>
        <v>7.4</v>
      </c>
      <c r="G13" s="550">
        <f>SUM(G14:G14)</f>
        <v>5.0999999999999996</v>
      </c>
      <c r="H13" s="550">
        <f>SUM(H14:H14)</f>
        <v>2.2999999999999998</v>
      </c>
      <c r="I13" s="549"/>
      <c r="J13" s="551"/>
      <c r="K13" s="552"/>
      <c r="L13" s="552"/>
      <c r="M13" s="549"/>
      <c r="N13" s="576"/>
    </row>
    <row r="14" spans="1:14" ht="165" customHeight="1">
      <c r="A14" s="547" t="s">
        <v>228</v>
      </c>
      <c r="B14" s="548" t="s">
        <v>83</v>
      </c>
      <c r="C14" s="549" t="s">
        <v>211</v>
      </c>
      <c r="D14" s="549"/>
      <c r="E14" s="550">
        <f>SUM(E15:E18)</f>
        <v>7.4</v>
      </c>
      <c r="F14" s="550">
        <f>SUM(F15:F18)</f>
        <v>7.4</v>
      </c>
      <c r="G14" s="550">
        <f>SUM(G15:G18)</f>
        <v>5.0999999999999996</v>
      </c>
      <c r="H14" s="550">
        <f>SUM(H15:H18)</f>
        <v>2.2999999999999998</v>
      </c>
      <c r="I14" s="549" t="s">
        <v>229</v>
      </c>
      <c r="J14" s="551" t="s">
        <v>221</v>
      </c>
      <c r="K14" s="552" t="s">
        <v>230</v>
      </c>
      <c r="L14" s="552" t="s">
        <v>205</v>
      </c>
      <c r="M14" s="549"/>
      <c r="N14" s="576" t="s">
        <v>231</v>
      </c>
    </row>
    <row r="15" spans="1:14" ht="30">
      <c r="A15" s="535"/>
      <c r="B15" s="536"/>
      <c r="C15" s="537"/>
      <c r="D15" s="537"/>
      <c r="E15" s="538">
        <v>0</v>
      </c>
      <c r="F15" s="538">
        <v>0</v>
      </c>
      <c r="G15" s="538">
        <v>0</v>
      </c>
      <c r="H15" s="538">
        <v>0</v>
      </c>
      <c r="I15" s="537" t="s">
        <v>232</v>
      </c>
      <c r="J15" s="539" t="s">
        <v>233</v>
      </c>
      <c r="K15" s="540" t="s">
        <v>207</v>
      </c>
      <c r="L15" s="540" t="s">
        <v>207</v>
      </c>
      <c r="M15" s="537"/>
      <c r="N15" s="577" t="s">
        <v>234</v>
      </c>
    </row>
    <row r="16" spans="1:14" ht="25.5">
      <c r="A16" s="535"/>
      <c r="B16" s="536"/>
      <c r="C16" s="537"/>
      <c r="D16" s="537"/>
      <c r="E16" s="538">
        <v>0</v>
      </c>
      <c r="F16" s="538">
        <v>0</v>
      </c>
      <c r="G16" s="538">
        <v>0</v>
      </c>
      <c r="H16" s="538">
        <v>0</v>
      </c>
      <c r="I16" s="537" t="s">
        <v>235</v>
      </c>
      <c r="J16" s="539" t="s">
        <v>221</v>
      </c>
      <c r="K16" s="540" t="s">
        <v>230</v>
      </c>
      <c r="L16" s="540" t="s">
        <v>230</v>
      </c>
      <c r="M16" s="537"/>
      <c r="N16" s="577" t="s">
        <v>236</v>
      </c>
    </row>
    <row r="17" spans="1:14">
      <c r="A17" s="535"/>
      <c r="B17" s="536"/>
      <c r="C17" s="537"/>
      <c r="D17" s="537" t="s">
        <v>22</v>
      </c>
      <c r="E17" s="538">
        <v>7.4</v>
      </c>
      <c r="F17" s="538">
        <v>7.4</v>
      </c>
      <c r="G17" s="538">
        <v>5.0999999999999996</v>
      </c>
      <c r="H17" s="538">
        <v>2.2999999999999998</v>
      </c>
      <c r="I17" s="537"/>
      <c r="J17" s="539"/>
      <c r="K17" s="540"/>
      <c r="L17" s="540"/>
      <c r="M17" s="537"/>
      <c r="N17" s="577"/>
    </row>
    <row r="18" spans="1:14" ht="15.75" thickBot="1">
      <c r="A18" s="535"/>
      <c r="B18" s="536"/>
      <c r="C18" s="537"/>
      <c r="D18" s="537" t="s">
        <v>62</v>
      </c>
      <c r="E18" s="538">
        <v>0</v>
      </c>
      <c r="F18" s="538">
        <v>0</v>
      </c>
      <c r="G18" s="538">
        <v>0</v>
      </c>
      <c r="H18" s="538">
        <v>0</v>
      </c>
      <c r="I18" s="537"/>
      <c r="J18" s="539"/>
      <c r="K18" s="540"/>
      <c r="L18" s="540"/>
      <c r="M18" s="537"/>
      <c r="N18" s="577"/>
    </row>
    <row r="19" spans="1:14" thickBot="1">
      <c r="A19" s="541" t="s">
        <v>237</v>
      </c>
      <c r="B19" s="542" t="s">
        <v>30</v>
      </c>
      <c r="C19" s="543"/>
      <c r="D19" s="543"/>
      <c r="E19" s="544">
        <f>E20+E44</f>
        <v>351.6</v>
      </c>
      <c r="F19" s="544">
        <f>F20+F44</f>
        <v>419.8</v>
      </c>
      <c r="G19" s="544">
        <f>G20+G44</f>
        <v>205.4</v>
      </c>
      <c r="H19" s="544">
        <f>H20+H44+0.1</f>
        <v>214.4</v>
      </c>
      <c r="I19" s="543"/>
      <c r="J19" s="545"/>
      <c r="K19" s="546"/>
      <c r="L19" s="546"/>
      <c r="M19" s="543"/>
      <c r="N19" s="583"/>
    </row>
    <row r="20" spans="1:14" ht="26.25" thickBot="1">
      <c r="A20" s="547" t="s">
        <v>238</v>
      </c>
      <c r="B20" s="548" t="s">
        <v>239</v>
      </c>
      <c r="C20" s="549" t="s">
        <v>240</v>
      </c>
      <c r="D20" s="549"/>
      <c r="E20" s="550">
        <f>E21+E25+E28+E32+E37+E41</f>
        <v>186.7</v>
      </c>
      <c r="F20" s="550">
        <f>F21+F25+F28+F32+F37+F41</f>
        <v>184.5</v>
      </c>
      <c r="G20" s="550">
        <f>G21+G25+G28+G32+G37+G41</f>
        <v>180.6</v>
      </c>
      <c r="H20" s="550">
        <f>H21+H25+H28+H32+H37+H41</f>
        <v>3.9</v>
      </c>
      <c r="I20" s="549"/>
      <c r="J20" s="551"/>
      <c r="K20" s="552"/>
      <c r="L20" s="552"/>
      <c r="M20" s="549"/>
      <c r="N20" s="576"/>
    </row>
    <row r="21" spans="1:14" ht="133.5" customHeight="1">
      <c r="A21" s="547" t="s">
        <v>241</v>
      </c>
      <c r="B21" s="548" t="s">
        <v>36</v>
      </c>
      <c r="C21" s="549" t="s">
        <v>211</v>
      </c>
      <c r="D21" s="549"/>
      <c r="E21" s="550">
        <f>SUM(E22:E24)</f>
        <v>18.2</v>
      </c>
      <c r="F21" s="550">
        <f>SUM(F22:F24)</f>
        <v>18.2</v>
      </c>
      <c r="G21" s="550">
        <f>SUM(G22:G24)</f>
        <v>18.2</v>
      </c>
      <c r="H21" s="550">
        <f>SUM(H22:H24)</f>
        <v>0</v>
      </c>
      <c r="I21" s="549" t="s">
        <v>242</v>
      </c>
      <c r="J21" s="551" t="s">
        <v>233</v>
      </c>
      <c r="K21" s="552" t="s">
        <v>204</v>
      </c>
      <c r="L21" s="552" t="s">
        <v>243</v>
      </c>
      <c r="M21" s="549"/>
      <c r="N21" s="576" t="s">
        <v>244</v>
      </c>
    </row>
    <row r="22" spans="1:14" ht="25.5">
      <c r="A22" s="535"/>
      <c r="B22" s="536"/>
      <c r="C22" s="537"/>
      <c r="D22" s="537"/>
      <c r="E22" s="538">
        <v>0</v>
      </c>
      <c r="F22" s="538">
        <v>0</v>
      </c>
      <c r="G22" s="538">
        <v>0</v>
      </c>
      <c r="H22" s="538">
        <v>0</v>
      </c>
      <c r="I22" s="537" t="s">
        <v>245</v>
      </c>
      <c r="J22" s="539" t="s">
        <v>216</v>
      </c>
      <c r="K22" s="540" t="s">
        <v>204</v>
      </c>
      <c r="L22" s="540" t="s">
        <v>243</v>
      </c>
      <c r="M22" s="537"/>
      <c r="N22" s="577" t="s">
        <v>246</v>
      </c>
    </row>
    <row r="23" spans="1:14">
      <c r="A23" s="535"/>
      <c r="B23" s="536"/>
      <c r="C23" s="537"/>
      <c r="D23" s="537" t="s">
        <v>22</v>
      </c>
      <c r="E23" s="538">
        <v>17.399999999999999</v>
      </c>
      <c r="F23" s="538">
        <v>17.399999999999999</v>
      </c>
      <c r="G23" s="538">
        <v>17.399999999999999</v>
      </c>
      <c r="H23" s="538">
        <v>0</v>
      </c>
      <c r="I23" s="537"/>
      <c r="J23" s="539"/>
      <c r="K23" s="540"/>
      <c r="L23" s="540"/>
      <c r="M23" s="537"/>
      <c r="N23" s="577"/>
    </row>
    <row r="24" spans="1:14" ht="15.75" thickBot="1">
      <c r="A24" s="535"/>
      <c r="B24" s="536"/>
      <c r="C24" s="537"/>
      <c r="D24" s="537" t="s">
        <v>84</v>
      </c>
      <c r="E24" s="538">
        <v>0.8</v>
      </c>
      <c r="F24" s="538">
        <v>0.8</v>
      </c>
      <c r="G24" s="538">
        <v>0.8</v>
      </c>
      <c r="H24" s="538">
        <v>0</v>
      </c>
      <c r="I24" s="537"/>
      <c r="J24" s="539"/>
      <c r="K24" s="540"/>
      <c r="L24" s="540"/>
      <c r="M24" s="537"/>
      <c r="N24" s="577"/>
    </row>
    <row r="25" spans="1:14" ht="60">
      <c r="A25" s="547" t="s">
        <v>247</v>
      </c>
      <c r="B25" s="548" t="s">
        <v>93</v>
      </c>
      <c r="C25" s="549" t="s">
        <v>211</v>
      </c>
      <c r="D25" s="549" t="s">
        <v>22</v>
      </c>
      <c r="E25" s="550">
        <f>SUM(E26:E27)+20</f>
        <v>20</v>
      </c>
      <c r="F25" s="550">
        <f>SUM(F26:F27)+20</f>
        <v>20</v>
      </c>
      <c r="G25" s="550">
        <f>SUM(G26:G27)+20</f>
        <v>20</v>
      </c>
      <c r="H25" s="550">
        <f>SUM(H26:H27)</f>
        <v>0</v>
      </c>
      <c r="I25" s="549" t="s">
        <v>248</v>
      </c>
      <c r="J25" s="551" t="s">
        <v>233</v>
      </c>
      <c r="K25" s="552" t="s">
        <v>218</v>
      </c>
      <c r="L25" s="552" t="s">
        <v>218</v>
      </c>
      <c r="M25" s="549"/>
      <c r="N25" s="576" t="s">
        <v>249</v>
      </c>
    </row>
    <row r="26" spans="1:14" ht="225">
      <c r="A26" s="535"/>
      <c r="B26" s="536"/>
      <c r="C26" s="537"/>
      <c r="D26" s="537"/>
      <c r="E26" s="538">
        <v>0</v>
      </c>
      <c r="F26" s="538">
        <v>0</v>
      </c>
      <c r="G26" s="538">
        <v>0</v>
      </c>
      <c r="H26" s="538">
        <v>0</v>
      </c>
      <c r="I26" s="537" t="s">
        <v>250</v>
      </c>
      <c r="J26" s="539" t="s">
        <v>233</v>
      </c>
      <c r="K26" s="540" t="s">
        <v>230</v>
      </c>
      <c r="L26" s="540" t="s">
        <v>230</v>
      </c>
      <c r="M26" s="537"/>
      <c r="N26" s="577" t="s">
        <v>251</v>
      </c>
    </row>
    <row r="27" spans="1:14" ht="90.75" thickBot="1">
      <c r="A27" s="535"/>
      <c r="B27" s="536"/>
      <c r="C27" s="537"/>
      <c r="D27" s="537"/>
      <c r="E27" s="538">
        <v>0</v>
      </c>
      <c r="F27" s="538">
        <v>0</v>
      </c>
      <c r="G27" s="538">
        <v>0</v>
      </c>
      <c r="H27" s="538">
        <v>0</v>
      </c>
      <c r="I27" s="537" t="s">
        <v>252</v>
      </c>
      <c r="J27" s="539" t="s">
        <v>233</v>
      </c>
      <c r="K27" s="540" t="s">
        <v>253</v>
      </c>
      <c r="L27" s="540" t="s">
        <v>253</v>
      </c>
      <c r="M27" s="537"/>
      <c r="N27" s="577" t="s">
        <v>254</v>
      </c>
    </row>
    <row r="28" spans="1:14" ht="51">
      <c r="A28" s="547" t="s">
        <v>255</v>
      </c>
      <c r="B28" s="548" t="s">
        <v>256</v>
      </c>
      <c r="C28" s="549" t="s">
        <v>211</v>
      </c>
      <c r="D28" s="549"/>
      <c r="E28" s="550">
        <f>SUM(E29:E31)</f>
        <v>30.3</v>
      </c>
      <c r="F28" s="550">
        <f>SUM(F29:F31)</f>
        <v>28.1</v>
      </c>
      <c r="G28" s="550">
        <f>SUM(G29:G31)</f>
        <v>27.9</v>
      </c>
      <c r="H28" s="550">
        <f>SUM(H29:H31)</f>
        <v>0.2</v>
      </c>
      <c r="I28" s="549" t="s">
        <v>257</v>
      </c>
      <c r="J28" s="551" t="s">
        <v>213</v>
      </c>
      <c r="K28" s="552" t="s">
        <v>258</v>
      </c>
      <c r="L28" s="552" t="s">
        <v>258</v>
      </c>
      <c r="M28" s="549"/>
      <c r="N28" s="576" t="s">
        <v>259</v>
      </c>
    </row>
    <row r="29" spans="1:14" ht="25.5">
      <c r="A29" s="535"/>
      <c r="B29" s="536"/>
      <c r="C29" s="537"/>
      <c r="D29" s="537"/>
      <c r="E29" s="538">
        <v>0</v>
      </c>
      <c r="F29" s="538">
        <v>0</v>
      </c>
      <c r="G29" s="538">
        <v>0</v>
      </c>
      <c r="H29" s="538">
        <v>0</v>
      </c>
      <c r="I29" s="537" t="s">
        <v>260</v>
      </c>
      <c r="J29" s="539" t="s">
        <v>233</v>
      </c>
      <c r="K29" s="540" t="s">
        <v>230</v>
      </c>
      <c r="L29" s="540" t="s">
        <v>230</v>
      </c>
      <c r="M29" s="537"/>
      <c r="N29" s="577" t="s">
        <v>261</v>
      </c>
    </row>
    <row r="30" spans="1:14">
      <c r="A30" s="535"/>
      <c r="B30" s="536"/>
      <c r="C30" s="537"/>
      <c r="D30" s="537" t="s">
        <v>84</v>
      </c>
      <c r="E30" s="538">
        <v>25.6</v>
      </c>
      <c r="F30" s="538">
        <v>23.4</v>
      </c>
      <c r="G30" s="538">
        <v>23.2</v>
      </c>
      <c r="H30" s="538">
        <v>0.2</v>
      </c>
      <c r="I30" s="537"/>
      <c r="J30" s="539"/>
      <c r="K30" s="540"/>
      <c r="L30" s="540"/>
      <c r="M30" s="537"/>
      <c r="N30" s="577"/>
    </row>
    <row r="31" spans="1:14" ht="15.75" thickBot="1">
      <c r="A31" s="535"/>
      <c r="B31" s="536"/>
      <c r="C31" s="537"/>
      <c r="D31" s="537" t="s">
        <v>22</v>
      </c>
      <c r="E31" s="538">
        <v>4.7</v>
      </c>
      <c r="F31" s="538">
        <v>4.7</v>
      </c>
      <c r="G31" s="538">
        <v>4.7</v>
      </c>
      <c r="H31" s="538">
        <v>0</v>
      </c>
      <c r="I31" s="537"/>
      <c r="J31" s="539"/>
      <c r="K31" s="540"/>
      <c r="L31" s="540"/>
      <c r="M31" s="537"/>
      <c r="N31" s="577"/>
    </row>
    <row r="32" spans="1:14" ht="38.25">
      <c r="A32" s="547" t="s">
        <v>262</v>
      </c>
      <c r="B32" s="623" t="s">
        <v>263</v>
      </c>
      <c r="C32" s="624" t="s">
        <v>211</v>
      </c>
      <c r="D32" s="624" t="s">
        <v>22</v>
      </c>
      <c r="E32" s="625">
        <f>SUM(E33:E36)+100.2</f>
        <v>100.2</v>
      </c>
      <c r="F32" s="625">
        <f>SUM(F33:F36)+100.2</f>
        <v>100.2</v>
      </c>
      <c r="G32" s="625">
        <f>SUM(G33:G36)+97.8</f>
        <v>97.8</v>
      </c>
      <c r="H32" s="625">
        <f>SUM(H33:H36)+2.4</f>
        <v>2.4</v>
      </c>
      <c r="I32" s="624" t="s">
        <v>264</v>
      </c>
      <c r="J32" s="626" t="s">
        <v>233</v>
      </c>
      <c r="K32" s="627" t="s">
        <v>265</v>
      </c>
      <c r="L32" s="627" t="s">
        <v>265</v>
      </c>
      <c r="M32" s="624"/>
      <c r="N32" s="628"/>
    </row>
    <row r="33" spans="1:14" ht="60">
      <c r="A33" s="535"/>
      <c r="B33" s="629"/>
      <c r="C33" s="611"/>
      <c r="D33" s="611"/>
      <c r="E33" s="630">
        <v>0</v>
      </c>
      <c r="F33" s="630">
        <v>0</v>
      </c>
      <c r="G33" s="630">
        <v>0</v>
      </c>
      <c r="H33" s="630">
        <v>0</v>
      </c>
      <c r="I33" s="611" t="s">
        <v>266</v>
      </c>
      <c r="J33" s="612" t="s">
        <v>267</v>
      </c>
      <c r="K33" s="613" t="s">
        <v>268</v>
      </c>
      <c r="L33" s="613" t="s">
        <v>268</v>
      </c>
      <c r="M33" s="611"/>
      <c r="N33" s="614" t="s">
        <v>269</v>
      </c>
    </row>
    <row r="34" spans="1:14" ht="38.25">
      <c r="A34" s="535"/>
      <c r="B34" s="629"/>
      <c r="C34" s="611"/>
      <c r="D34" s="611"/>
      <c r="E34" s="630">
        <v>0</v>
      </c>
      <c r="F34" s="630">
        <v>0</v>
      </c>
      <c r="G34" s="630">
        <v>0</v>
      </c>
      <c r="H34" s="630">
        <v>0</v>
      </c>
      <c r="I34" s="611" t="s">
        <v>270</v>
      </c>
      <c r="J34" s="612" t="s">
        <v>213</v>
      </c>
      <c r="K34" s="613" t="s">
        <v>258</v>
      </c>
      <c r="L34" s="613" t="s">
        <v>258</v>
      </c>
      <c r="M34" s="611"/>
      <c r="N34" s="614" t="s">
        <v>271</v>
      </c>
    </row>
    <row r="35" spans="1:14" ht="25.5">
      <c r="A35" s="535"/>
      <c r="B35" s="629"/>
      <c r="C35" s="611"/>
      <c r="D35" s="611"/>
      <c r="E35" s="630">
        <v>0</v>
      </c>
      <c r="F35" s="630">
        <v>0</v>
      </c>
      <c r="G35" s="630">
        <v>0</v>
      </c>
      <c r="H35" s="630">
        <v>0</v>
      </c>
      <c r="I35" s="611" t="s">
        <v>272</v>
      </c>
      <c r="J35" s="612" t="s">
        <v>216</v>
      </c>
      <c r="K35" s="613" t="s">
        <v>273</v>
      </c>
      <c r="L35" s="613" t="s">
        <v>273</v>
      </c>
      <c r="M35" s="611"/>
      <c r="N35" s="614" t="s">
        <v>274</v>
      </c>
    </row>
    <row r="36" spans="1:14" ht="105.75" thickBot="1">
      <c r="A36" s="535"/>
      <c r="B36" s="629"/>
      <c r="C36" s="611"/>
      <c r="D36" s="611"/>
      <c r="E36" s="630">
        <v>0</v>
      </c>
      <c r="F36" s="630">
        <v>0</v>
      </c>
      <c r="G36" s="630">
        <v>0</v>
      </c>
      <c r="H36" s="630">
        <v>0</v>
      </c>
      <c r="I36" s="611" t="s">
        <v>275</v>
      </c>
      <c r="J36" s="612" t="s">
        <v>216</v>
      </c>
      <c r="K36" s="613" t="s">
        <v>276</v>
      </c>
      <c r="L36" s="613" t="s">
        <v>276</v>
      </c>
      <c r="M36" s="611"/>
      <c r="N36" s="614" t="s">
        <v>277</v>
      </c>
    </row>
    <row r="37" spans="1:14" ht="60">
      <c r="A37" s="547" t="s">
        <v>278</v>
      </c>
      <c r="B37" s="548" t="s">
        <v>75</v>
      </c>
      <c r="C37" s="549" t="s">
        <v>211</v>
      </c>
      <c r="D37" s="549"/>
      <c r="E37" s="550">
        <f>SUM(E38:E40)</f>
        <v>6</v>
      </c>
      <c r="F37" s="550">
        <f>SUM(F38:F40)</f>
        <v>6</v>
      </c>
      <c r="G37" s="550">
        <f>SUM(G38:G40)</f>
        <v>4.7</v>
      </c>
      <c r="H37" s="550">
        <f>SUM(H38:H40)</f>
        <v>1.3</v>
      </c>
      <c r="I37" s="549" t="s">
        <v>279</v>
      </c>
      <c r="J37" s="551" t="s">
        <v>216</v>
      </c>
      <c r="K37" s="552" t="s">
        <v>204</v>
      </c>
      <c r="L37" s="552" t="s">
        <v>207</v>
      </c>
      <c r="M37" s="549"/>
      <c r="N37" s="576" t="s">
        <v>280</v>
      </c>
    </row>
    <row r="38" spans="1:14" ht="30">
      <c r="A38" s="535"/>
      <c r="B38" s="536"/>
      <c r="C38" s="537"/>
      <c r="D38" s="537"/>
      <c r="E38" s="538">
        <v>0</v>
      </c>
      <c r="F38" s="538">
        <v>0</v>
      </c>
      <c r="G38" s="538">
        <v>0</v>
      </c>
      <c r="H38" s="538">
        <v>0</v>
      </c>
      <c r="I38" s="537" t="s">
        <v>281</v>
      </c>
      <c r="J38" s="539" t="s">
        <v>233</v>
      </c>
      <c r="K38" s="540" t="s">
        <v>282</v>
      </c>
      <c r="L38" s="540" t="s">
        <v>282</v>
      </c>
      <c r="M38" s="537"/>
      <c r="N38" s="577" t="s">
        <v>283</v>
      </c>
    </row>
    <row r="39" spans="1:14">
      <c r="A39" s="535"/>
      <c r="B39" s="536"/>
      <c r="C39" s="537"/>
      <c r="D39" s="537" t="s">
        <v>84</v>
      </c>
      <c r="E39" s="538">
        <v>3</v>
      </c>
      <c r="F39" s="538">
        <v>3</v>
      </c>
      <c r="G39" s="538">
        <v>3</v>
      </c>
      <c r="H39" s="538">
        <v>0</v>
      </c>
      <c r="I39" s="537"/>
      <c r="J39" s="539"/>
      <c r="K39" s="540"/>
      <c r="L39" s="540"/>
      <c r="M39" s="537"/>
      <c r="N39" s="577"/>
    </row>
    <row r="40" spans="1:14" ht="15.75" thickBot="1">
      <c r="A40" s="535"/>
      <c r="B40" s="536"/>
      <c r="C40" s="537"/>
      <c r="D40" s="537" t="s">
        <v>22</v>
      </c>
      <c r="E40" s="538">
        <v>3</v>
      </c>
      <c r="F40" s="538">
        <v>3</v>
      </c>
      <c r="G40" s="538">
        <v>1.7</v>
      </c>
      <c r="H40" s="538">
        <v>1.3</v>
      </c>
      <c r="I40" s="537"/>
      <c r="J40" s="539"/>
      <c r="K40" s="540"/>
      <c r="L40" s="540"/>
      <c r="M40" s="537"/>
      <c r="N40" s="577"/>
    </row>
    <row r="41" spans="1:14" ht="60">
      <c r="A41" s="547" t="s">
        <v>284</v>
      </c>
      <c r="B41" s="548" t="s">
        <v>76</v>
      </c>
      <c r="C41" s="549" t="s">
        <v>211</v>
      </c>
      <c r="D41" s="549" t="s">
        <v>22</v>
      </c>
      <c r="E41" s="550">
        <f>SUM(E42:E43)+12</f>
        <v>12</v>
      </c>
      <c r="F41" s="550">
        <f>SUM(F42:F43)+12</f>
        <v>12</v>
      </c>
      <c r="G41" s="550">
        <f>SUM(G42:G43)+12</f>
        <v>12</v>
      </c>
      <c r="H41" s="550">
        <f>SUM(H42:H43)</f>
        <v>0</v>
      </c>
      <c r="I41" s="549" t="s">
        <v>285</v>
      </c>
      <c r="J41" s="551" t="s">
        <v>233</v>
      </c>
      <c r="K41" s="552" t="s">
        <v>230</v>
      </c>
      <c r="L41" s="552" t="s">
        <v>230</v>
      </c>
      <c r="M41" s="549"/>
      <c r="N41" s="576" t="s">
        <v>286</v>
      </c>
    </row>
    <row r="42" spans="1:14" ht="60">
      <c r="A42" s="535"/>
      <c r="B42" s="536"/>
      <c r="C42" s="537"/>
      <c r="D42" s="537"/>
      <c r="E42" s="538">
        <v>0</v>
      </c>
      <c r="F42" s="538">
        <v>0</v>
      </c>
      <c r="G42" s="538">
        <v>0</v>
      </c>
      <c r="H42" s="538">
        <v>0</v>
      </c>
      <c r="I42" s="537" t="s">
        <v>287</v>
      </c>
      <c r="J42" s="539" t="s">
        <v>213</v>
      </c>
      <c r="K42" s="540" t="s">
        <v>288</v>
      </c>
      <c r="L42" s="540" t="s">
        <v>288</v>
      </c>
      <c r="M42" s="537"/>
      <c r="N42" s="577" t="s">
        <v>289</v>
      </c>
    </row>
    <row r="43" spans="1:14" ht="60.75" thickBot="1">
      <c r="A43" s="535"/>
      <c r="B43" s="536"/>
      <c r="C43" s="537"/>
      <c r="D43" s="537"/>
      <c r="E43" s="538">
        <v>0</v>
      </c>
      <c r="F43" s="538">
        <v>0</v>
      </c>
      <c r="G43" s="538">
        <v>0</v>
      </c>
      <c r="H43" s="538">
        <v>0</v>
      </c>
      <c r="I43" s="537" t="s">
        <v>290</v>
      </c>
      <c r="J43" s="539" t="s">
        <v>233</v>
      </c>
      <c r="K43" s="540" t="s">
        <v>230</v>
      </c>
      <c r="L43" s="540" t="s">
        <v>230</v>
      </c>
      <c r="M43" s="537"/>
      <c r="N43" s="577" t="s">
        <v>291</v>
      </c>
    </row>
    <row r="44" spans="1:14" ht="51.75" thickBot="1">
      <c r="A44" s="547" t="s">
        <v>292</v>
      </c>
      <c r="B44" s="548" t="s">
        <v>293</v>
      </c>
      <c r="C44" s="549" t="s">
        <v>294</v>
      </c>
      <c r="D44" s="549"/>
      <c r="E44" s="550">
        <f>E45+E47+E51+E54+E61</f>
        <v>164.9</v>
      </c>
      <c r="F44" s="550">
        <f>F45+F47+F51+F54+F61</f>
        <v>235.3</v>
      </c>
      <c r="G44" s="550">
        <f>G45+G47+G51+G54+G61-0.1</f>
        <v>24.8</v>
      </c>
      <c r="H44" s="550">
        <f>H45+H47+H51+H54+H61</f>
        <v>210.4</v>
      </c>
      <c r="I44" s="549"/>
      <c r="J44" s="551"/>
      <c r="K44" s="552"/>
      <c r="L44" s="552"/>
      <c r="M44" s="549"/>
      <c r="N44" s="576"/>
    </row>
    <row r="45" spans="1:14" ht="75">
      <c r="A45" s="547" t="s">
        <v>295</v>
      </c>
      <c r="B45" s="548" t="s">
        <v>296</v>
      </c>
      <c r="C45" s="549" t="s">
        <v>211</v>
      </c>
      <c r="D45" s="549" t="s">
        <v>22</v>
      </c>
      <c r="E45" s="550">
        <f>SUM(E46:E46)+3.4</f>
        <v>3.4</v>
      </c>
      <c r="F45" s="550">
        <f>SUM(F46:F46)+3.4</f>
        <v>3.4</v>
      </c>
      <c r="G45" s="550">
        <f>SUM(G46:G46)</f>
        <v>0</v>
      </c>
      <c r="H45" s="550">
        <f>SUM(H46:H46)+3.4</f>
        <v>3.4</v>
      </c>
      <c r="I45" s="549" t="s">
        <v>297</v>
      </c>
      <c r="J45" s="551" t="s">
        <v>233</v>
      </c>
      <c r="K45" s="552" t="s">
        <v>288</v>
      </c>
      <c r="L45" s="552" t="s">
        <v>288</v>
      </c>
      <c r="M45" s="549"/>
      <c r="N45" s="576" t="s">
        <v>298</v>
      </c>
    </row>
    <row r="46" spans="1:14" ht="75.75" thickBot="1">
      <c r="A46" s="535"/>
      <c r="B46" s="536"/>
      <c r="C46" s="537"/>
      <c r="D46" s="537"/>
      <c r="E46" s="538">
        <v>0</v>
      </c>
      <c r="F46" s="538">
        <v>0</v>
      </c>
      <c r="G46" s="538">
        <v>0</v>
      </c>
      <c r="H46" s="538">
        <v>0</v>
      </c>
      <c r="I46" s="537" t="s">
        <v>299</v>
      </c>
      <c r="J46" s="539" t="s">
        <v>233</v>
      </c>
      <c r="K46" s="540" t="s">
        <v>204</v>
      </c>
      <c r="L46" s="540" t="s">
        <v>204</v>
      </c>
      <c r="M46" s="537"/>
      <c r="N46" s="577" t="s">
        <v>300</v>
      </c>
    </row>
    <row r="47" spans="1:14" ht="25.5">
      <c r="A47" s="547" t="s">
        <v>341</v>
      </c>
      <c r="B47" s="548" t="s">
        <v>342</v>
      </c>
      <c r="C47" s="549"/>
      <c r="D47" s="549"/>
      <c r="E47" s="550">
        <f>SUM(E48:E50)</f>
        <v>0</v>
      </c>
      <c r="F47" s="550">
        <f>SUM(F48:F50)</f>
        <v>0</v>
      </c>
      <c r="G47" s="550">
        <f>SUM(G48:G50)</f>
        <v>0</v>
      </c>
      <c r="H47" s="550">
        <f>SUM(H48:H50)</f>
        <v>0</v>
      </c>
      <c r="I47" s="549" t="s">
        <v>343</v>
      </c>
      <c r="J47" s="551" t="s">
        <v>233</v>
      </c>
      <c r="K47" s="552" t="s">
        <v>205</v>
      </c>
      <c r="L47" s="552" t="s">
        <v>205</v>
      </c>
      <c r="M47" s="549"/>
      <c r="N47" s="576"/>
    </row>
    <row r="48" spans="1:14">
      <c r="A48" s="535"/>
      <c r="B48" s="536"/>
      <c r="C48" s="537"/>
      <c r="D48" s="537"/>
      <c r="E48" s="538">
        <v>0</v>
      </c>
      <c r="F48" s="538">
        <v>0</v>
      </c>
      <c r="G48" s="538">
        <v>0</v>
      </c>
      <c r="H48" s="538">
        <v>0</v>
      </c>
      <c r="I48" s="537" t="s">
        <v>290</v>
      </c>
      <c r="J48" s="539" t="s">
        <v>233</v>
      </c>
      <c r="K48" s="540" t="s">
        <v>205</v>
      </c>
      <c r="L48" s="540" t="s">
        <v>205</v>
      </c>
      <c r="M48" s="537"/>
      <c r="N48" s="577"/>
    </row>
    <row r="49" spans="1:14">
      <c r="A49" s="535"/>
      <c r="B49" s="536"/>
      <c r="C49" s="537"/>
      <c r="D49" s="537" t="s">
        <v>22</v>
      </c>
      <c r="E49" s="538">
        <v>0</v>
      </c>
      <c r="F49" s="538">
        <v>0</v>
      </c>
      <c r="G49" s="538">
        <v>0</v>
      </c>
      <c r="H49" s="538">
        <v>0</v>
      </c>
      <c r="I49" s="537"/>
      <c r="J49" s="539"/>
      <c r="K49" s="540"/>
      <c r="L49" s="540"/>
      <c r="M49" s="537"/>
      <c r="N49" s="577"/>
    </row>
    <row r="50" spans="1:14" ht="15.75" thickBot="1">
      <c r="A50" s="535"/>
      <c r="B50" s="536"/>
      <c r="C50" s="537"/>
      <c r="D50" s="537" t="s">
        <v>62</v>
      </c>
      <c r="E50" s="538">
        <v>0</v>
      </c>
      <c r="F50" s="538">
        <v>0</v>
      </c>
      <c r="G50" s="538">
        <v>0</v>
      </c>
      <c r="H50" s="538">
        <v>0</v>
      </c>
      <c r="I50" s="537"/>
      <c r="J50" s="539"/>
      <c r="K50" s="540"/>
      <c r="L50" s="540"/>
      <c r="M50" s="537"/>
      <c r="N50" s="577"/>
    </row>
    <row r="51" spans="1:14" ht="270">
      <c r="A51" s="547" t="s">
        <v>301</v>
      </c>
      <c r="B51" s="548" t="s">
        <v>302</v>
      </c>
      <c r="C51" s="549" t="s">
        <v>211</v>
      </c>
      <c r="D51" s="549"/>
      <c r="E51" s="550">
        <f>SUM(E52:E53)</f>
        <v>10.6</v>
      </c>
      <c r="F51" s="550">
        <f>SUM(F52:F53)</f>
        <v>10.6</v>
      </c>
      <c r="G51" s="550">
        <f>SUM(G52:G53)</f>
        <v>5.2</v>
      </c>
      <c r="H51" s="550">
        <f>SUM(H52:H53)</f>
        <v>5.4</v>
      </c>
      <c r="I51" s="549" t="s">
        <v>303</v>
      </c>
      <c r="J51" s="551" t="s">
        <v>233</v>
      </c>
      <c r="K51" s="552" t="s">
        <v>230</v>
      </c>
      <c r="L51" s="552" t="s">
        <v>230</v>
      </c>
      <c r="M51" s="549"/>
      <c r="N51" s="576" t="s">
        <v>369</v>
      </c>
    </row>
    <row r="52" spans="1:14">
      <c r="A52" s="535"/>
      <c r="B52" s="536"/>
      <c r="C52" s="537"/>
      <c r="D52" s="537" t="s">
        <v>22</v>
      </c>
      <c r="E52" s="538">
        <v>10.6</v>
      </c>
      <c r="F52" s="538">
        <v>10.6</v>
      </c>
      <c r="G52" s="538">
        <v>5.2</v>
      </c>
      <c r="H52" s="538">
        <v>5.4</v>
      </c>
      <c r="I52" s="537"/>
      <c r="J52" s="539"/>
      <c r="K52" s="540"/>
      <c r="L52" s="540"/>
      <c r="M52" s="537"/>
      <c r="N52" s="577"/>
    </row>
    <row r="53" spans="1:14" ht="15.75" thickBot="1">
      <c r="A53" s="535"/>
      <c r="B53" s="536"/>
      <c r="C53" s="537"/>
      <c r="D53" s="537" t="s">
        <v>62</v>
      </c>
      <c r="E53" s="538">
        <v>0</v>
      </c>
      <c r="F53" s="538">
        <v>0</v>
      </c>
      <c r="G53" s="538">
        <v>0</v>
      </c>
      <c r="H53" s="538">
        <v>0</v>
      </c>
      <c r="I53" s="537"/>
      <c r="J53" s="539"/>
      <c r="K53" s="540"/>
      <c r="L53" s="540"/>
      <c r="M53" s="537"/>
      <c r="N53" s="577"/>
    </row>
    <row r="54" spans="1:14" ht="75">
      <c r="A54" s="547" t="s">
        <v>304</v>
      </c>
      <c r="B54" s="548" t="s">
        <v>138</v>
      </c>
      <c r="C54" s="549" t="s">
        <v>305</v>
      </c>
      <c r="D54" s="549"/>
      <c r="E54" s="550">
        <f>SUM(E55:E60)</f>
        <v>81.5</v>
      </c>
      <c r="F54" s="550">
        <f>SUM(F55:F60)</f>
        <v>210.9</v>
      </c>
      <c r="G54" s="550">
        <f>SUM(G55:G60)</f>
        <v>19.7</v>
      </c>
      <c r="H54" s="550">
        <f>SUM(H55:H60)</f>
        <v>191.2</v>
      </c>
      <c r="I54" s="549" t="s">
        <v>306</v>
      </c>
      <c r="J54" s="551" t="s">
        <v>203</v>
      </c>
      <c r="K54" s="552" t="s">
        <v>307</v>
      </c>
      <c r="L54" s="552" t="s">
        <v>205</v>
      </c>
      <c r="M54" s="549"/>
      <c r="N54" s="576" t="s">
        <v>308</v>
      </c>
    </row>
    <row r="55" spans="1:14">
      <c r="A55" s="535"/>
      <c r="B55" s="536"/>
      <c r="C55" s="537"/>
      <c r="D55" s="537"/>
      <c r="E55" s="538">
        <v>0</v>
      </c>
      <c r="F55" s="538">
        <v>0</v>
      </c>
      <c r="G55" s="538">
        <v>0</v>
      </c>
      <c r="H55" s="538">
        <v>0</v>
      </c>
      <c r="I55" s="537" t="s">
        <v>309</v>
      </c>
      <c r="J55" s="539" t="s">
        <v>233</v>
      </c>
      <c r="K55" s="540" t="s">
        <v>230</v>
      </c>
      <c r="L55" s="540" t="s">
        <v>205</v>
      </c>
      <c r="M55" s="537"/>
      <c r="N55" s="577"/>
    </row>
    <row r="56" spans="1:14">
      <c r="A56" s="535"/>
      <c r="B56" s="536"/>
      <c r="C56" s="537"/>
      <c r="D56" s="537" t="s">
        <v>22</v>
      </c>
      <c r="E56" s="538">
        <v>6.4</v>
      </c>
      <c r="F56" s="538">
        <v>1.9</v>
      </c>
      <c r="G56" s="538">
        <v>0.4</v>
      </c>
      <c r="H56" s="538">
        <v>1.5</v>
      </c>
      <c r="I56" s="537"/>
      <c r="J56" s="539"/>
      <c r="K56" s="540"/>
      <c r="L56" s="540"/>
      <c r="M56" s="537"/>
      <c r="N56" s="577"/>
    </row>
    <row r="57" spans="1:14">
      <c r="A57" s="535"/>
      <c r="B57" s="536"/>
      <c r="C57" s="537"/>
      <c r="D57" s="537" t="s">
        <v>84</v>
      </c>
      <c r="E57" s="538">
        <v>5.9</v>
      </c>
      <c r="F57" s="538">
        <v>5.9</v>
      </c>
      <c r="G57" s="538">
        <v>0</v>
      </c>
      <c r="H57" s="538">
        <v>5.9</v>
      </c>
      <c r="I57" s="537"/>
      <c r="J57" s="539"/>
      <c r="K57" s="540"/>
      <c r="L57" s="540"/>
      <c r="M57" s="537"/>
      <c r="N57" s="577"/>
    </row>
    <row r="58" spans="1:14">
      <c r="A58" s="535"/>
      <c r="B58" s="536"/>
      <c r="C58" s="537"/>
      <c r="D58" s="537" t="s">
        <v>62</v>
      </c>
      <c r="E58" s="538">
        <v>0</v>
      </c>
      <c r="F58" s="538">
        <v>33.4</v>
      </c>
      <c r="G58" s="538">
        <v>16.8</v>
      </c>
      <c r="H58" s="538">
        <v>16.600000000000001</v>
      </c>
      <c r="I58" s="537"/>
      <c r="J58" s="539"/>
      <c r="K58" s="540"/>
      <c r="L58" s="540"/>
      <c r="M58" s="537"/>
      <c r="N58" s="577"/>
    </row>
    <row r="59" spans="1:14" ht="25.5">
      <c r="A59" s="535"/>
      <c r="B59" s="536"/>
      <c r="C59" s="537"/>
      <c r="D59" s="537" t="s">
        <v>78</v>
      </c>
      <c r="E59" s="538">
        <v>68.900000000000006</v>
      </c>
      <c r="F59" s="538">
        <v>169.4</v>
      </c>
      <c r="G59" s="538">
        <v>2.2000000000000002</v>
      </c>
      <c r="H59" s="538">
        <v>167.2</v>
      </c>
      <c r="I59" s="537"/>
      <c r="J59" s="539"/>
      <c r="K59" s="540"/>
      <c r="L59" s="540"/>
      <c r="M59" s="537"/>
      <c r="N59" s="577"/>
    </row>
    <row r="60" spans="1:14" ht="26.25" thickBot="1">
      <c r="A60" s="535"/>
      <c r="B60" s="536"/>
      <c r="C60" s="537"/>
      <c r="D60" s="537" t="s">
        <v>174</v>
      </c>
      <c r="E60" s="538">
        <v>0.3</v>
      </c>
      <c r="F60" s="538">
        <v>0.3</v>
      </c>
      <c r="G60" s="538">
        <v>0.3</v>
      </c>
      <c r="H60" s="538">
        <v>0</v>
      </c>
      <c r="I60" s="537"/>
      <c r="J60" s="539"/>
      <c r="K60" s="540"/>
      <c r="L60" s="540"/>
      <c r="M60" s="537"/>
      <c r="N60" s="577"/>
    </row>
    <row r="61" spans="1:14" ht="51">
      <c r="A61" s="547" t="s">
        <v>310</v>
      </c>
      <c r="B61" s="548" t="s">
        <v>86</v>
      </c>
      <c r="C61" s="549" t="s">
        <v>311</v>
      </c>
      <c r="D61" s="549"/>
      <c r="E61" s="550">
        <f>SUM(E62:E65)</f>
        <v>69.400000000000006</v>
      </c>
      <c r="F61" s="550">
        <f>SUM(F62:F65)</f>
        <v>10.4</v>
      </c>
      <c r="G61" s="550">
        <f>SUM(G62:G65)</f>
        <v>0</v>
      </c>
      <c r="H61" s="550">
        <f>SUM(H62:H65)</f>
        <v>10.4</v>
      </c>
      <c r="I61" s="549" t="s">
        <v>312</v>
      </c>
      <c r="J61" s="551" t="s">
        <v>203</v>
      </c>
      <c r="K61" s="552" t="s">
        <v>313</v>
      </c>
      <c r="L61" s="552" t="s">
        <v>205</v>
      </c>
      <c r="M61" s="549"/>
      <c r="N61" s="576"/>
    </row>
    <row r="62" spans="1:14" ht="60">
      <c r="A62" s="535"/>
      <c r="B62" s="536"/>
      <c r="C62" s="537"/>
      <c r="D62" s="537"/>
      <c r="E62" s="538">
        <v>0</v>
      </c>
      <c r="F62" s="538">
        <v>0</v>
      </c>
      <c r="G62" s="538">
        <v>0</v>
      </c>
      <c r="H62" s="538">
        <v>0</v>
      </c>
      <c r="I62" s="537" t="s">
        <v>309</v>
      </c>
      <c r="J62" s="539" t="s">
        <v>233</v>
      </c>
      <c r="K62" s="540" t="s">
        <v>230</v>
      </c>
      <c r="L62" s="540" t="s">
        <v>205</v>
      </c>
      <c r="M62" s="537"/>
      <c r="N62" s="577" t="s">
        <v>314</v>
      </c>
    </row>
    <row r="63" spans="1:14">
      <c r="A63" s="535"/>
      <c r="B63" s="536"/>
      <c r="C63" s="537"/>
      <c r="D63" s="537" t="s">
        <v>84</v>
      </c>
      <c r="E63" s="538">
        <v>5.3</v>
      </c>
      <c r="F63" s="538">
        <v>5.3</v>
      </c>
      <c r="G63" s="538">
        <v>0</v>
      </c>
      <c r="H63" s="538">
        <v>5.3</v>
      </c>
      <c r="I63" s="537"/>
      <c r="J63" s="539"/>
      <c r="K63" s="540"/>
      <c r="L63" s="540"/>
      <c r="M63" s="537"/>
      <c r="N63" s="577"/>
    </row>
    <row r="64" spans="1:14">
      <c r="A64" s="535"/>
      <c r="B64" s="536"/>
      <c r="C64" s="537"/>
      <c r="D64" s="537" t="s">
        <v>22</v>
      </c>
      <c r="E64" s="538">
        <v>5.0999999999999996</v>
      </c>
      <c r="F64" s="538">
        <v>5.0999999999999996</v>
      </c>
      <c r="G64" s="538">
        <v>0</v>
      </c>
      <c r="H64" s="538">
        <v>5.0999999999999996</v>
      </c>
      <c r="I64" s="537"/>
      <c r="J64" s="539"/>
      <c r="K64" s="540"/>
      <c r="L64" s="540"/>
      <c r="M64" s="537"/>
      <c r="N64" s="577"/>
    </row>
    <row r="65" spans="1:14" ht="26.25" thickBot="1">
      <c r="A65" s="535"/>
      <c r="B65" s="536"/>
      <c r="C65" s="537"/>
      <c r="D65" s="537" t="s">
        <v>78</v>
      </c>
      <c r="E65" s="538">
        <v>59</v>
      </c>
      <c r="F65" s="538">
        <v>0</v>
      </c>
      <c r="G65" s="538">
        <v>0</v>
      </c>
      <c r="H65" s="538">
        <v>0</v>
      </c>
      <c r="I65" s="537"/>
      <c r="J65" s="539"/>
      <c r="K65" s="540"/>
      <c r="L65" s="540"/>
      <c r="M65" s="537"/>
      <c r="N65" s="577"/>
    </row>
    <row r="66" spans="1:14" ht="26.25" thickBot="1">
      <c r="A66" s="529" t="s">
        <v>315</v>
      </c>
      <c r="B66" s="530" t="s">
        <v>31</v>
      </c>
      <c r="C66" s="531" t="s">
        <v>316</v>
      </c>
      <c r="D66" s="531"/>
      <c r="E66" s="532">
        <f>SUM(E67:E67)</f>
        <v>1936.6</v>
      </c>
      <c r="F66" s="532">
        <f>SUM(F67:F67)</f>
        <v>2106</v>
      </c>
      <c r="G66" s="532">
        <f>SUM(G67:G67)</f>
        <v>1782.4</v>
      </c>
      <c r="H66" s="532">
        <f>SUM(H67:H67)</f>
        <v>323.60000000000002</v>
      </c>
      <c r="I66" s="531" t="s">
        <v>317</v>
      </c>
      <c r="J66" s="533" t="s">
        <v>233</v>
      </c>
      <c r="K66" s="534" t="s">
        <v>205</v>
      </c>
      <c r="L66" s="534" t="s">
        <v>205</v>
      </c>
      <c r="M66" s="531"/>
      <c r="N66" s="582"/>
    </row>
    <row r="67" spans="1:14" thickBot="1">
      <c r="A67" s="541" t="s">
        <v>318</v>
      </c>
      <c r="B67" s="542" t="s">
        <v>32</v>
      </c>
      <c r="C67" s="543"/>
      <c r="D67" s="543"/>
      <c r="E67" s="544">
        <f>E68+E73+E79+E83</f>
        <v>1936.6</v>
      </c>
      <c r="F67" s="544">
        <f>F68+F73+F79+F83</f>
        <v>2106</v>
      </c>
      <c r="G67" s="544">
        <f>G68+G73+G79+G83</f>
        <v>1782.4</v>
      </c>
      <c r="H67" s="544">
        <f>H68+H73+H79+H83</f>
        <v>323.60000000000002</v>
      </c>
      <c r="I67" s="543"/>
      <c r="J67" s="545"/>
      <c r="K67" s="546"/>
      <c r="L67" s="546"/>
      <c r="M67" s="543"/>
      <c r="N67" s="583"/>
    </row>
    <row r="68" spans="1:14" ht="26.25" thickBot="1">
      <c r="A68" s="547" t="s">
        <v>319</v>
      </c>
      <c r="B68" s="548" t="s">
        <v>50</v>
      </c>
      <c r="C68" s="549"/>
      <c r="D68" s="549"/>
      <c r="E68" s="550">
        <f>E69+E72</f>
        <v>20</v>
      </c>
      <c r="F68" s="550">
        <f>F69+F72</f>
        <v>20</v>
      </c>
      <c r="G68" s="550">
        <f>G69+G72</f>
        <v>18.2</v>
      </c>
      <c r="H68" s="550">
        <f>H69+H72</f>
        <v>1.8</v>
      </c>
      <c r="I68" s="549"/>
      <c r="J68" s="551"/>
      <c r="K68" s="552"/>
      <c r="L68" s="552"/>
      <c r="M68" s="549"/>
      <c r="N68" s="576"/>
    </row>
    <row r="69" spans="1:14" ht="60">
      <c r="A69" s="547" t="s">
        <v>320</v>
      </c>
      <c r="B69" s="548" t="s">
        <v>50</v>
      </c>
      <c r="C69" s="549" t="s">
        <v>321</v>
      </c>
      <c r="D69" s="549"/>
      <c r="E69" s="550">
        <f>SUM(E70:E71)</f>
        <v>20</v>
      </c>
      <c r="F69" s="550">
        <f>SUM(F70:F71)</f>
        <v>20</v>
      </c>
      <c r="G69" s="550">
        <f>SUM(G70:G71)</f>
        <v>18.2</v>
      </c>
      <c r="H69" s="550">
        <f>SUM(H70:H71)</f>
        <v>1.8</v>
      </c>
      <c r="I69" s="549" t="s">
        <v>322</v>
      </c>
      <c r="J69" s="551" t="s">
        <v>203</v>
      </c>
      <c r="K69" s="552" t="s">
        <v>205</v>
      </c>
      <c r="L69" s="552" t="s">
        <v>205</v>
      </c>
      <c r="M69" s="549"/>
      <c r="N69" s="576" t="s">
        <v>323</v>
      </c>
    </row>
    <row r="70" spans="1:14">
      <c r="A70" s="535"/>
      <c r="B70" s="536"/>
      <c r="C70" s="537"/>
      <c r="D70" s="537" t="s">
        <v>22</v>
      </c>
      <c r="E70" s="538">
        <v>20</v>
      </c>
      <c r="F70" s="538">
        <v>20</v>
      </c>
      <c r="G70" s="538">
        <v>18.2</v>
      </c>
      <c r="H70" s="538">
        <v>1.8</v>
      </c>
      <c r="I70" s="537"/>
      <c r="J70" s="539"/>
      <c r="K70" s="540"/>
      <c r="L70" s="540"/>
      <c r="M70" s="537"/>
      <c r="N70" s="577"/>
    </row>
    <row r="71" spans="1:14" ht="15.75" thickBot="1">
      <c r="A71" s="535"/>
      <c r="B71" s="536"/>
      <c r="C71" s="537"/>
      <c r="D71" s="537" t="s">
        <v>84</v>
      </c>
      <c r="E71" s="538">
        <v>0</v>
      </c>
      <c r="F71" s="538">
        <v>0</v>
      </c>
      <c r="G71" s="538">
        <v>0</v>
      </c>
      <c r="H71" s="538">
        <v>0</v>
      </c>
      <c r="I71" s="537"/>
      <c r="J71" s="539"/>
      <c r="K71" s="540"/>
      <c r="L71" s="540"/>
      <c r="M71" s="537"/>
      <c r="N71" s="577"/>
    </row>
    <row r="72" spans="1:14" ht="26.25" thickBot="1">
      <c r="A72" s="547" t="s">
        <v>344</v>
      </c>
      <c r="B72" s="548" t="s">
        <v>345</v>
      </c>
      <c r="C72" s="549"/>
      <c r="D72" s="549"/>
      <c r="E72" s="566">
        <v>0</v>
      </c>
      <c r="F72" s="566">
        <v>0</v>
      </c>
      <c r="G72" s="566">
        <v>0</v>
      </c>
      <c r="H72" s="566">
        <v>0</v>
      </c>
      <c r="I72" s="549"/>
      <c r="J72" s="551"/>
      <c r="K72" s="552"/>
      <c r="L72" s="552"/>
      <c r="M72" s="549"/>
      <c r="N72" s="576"/>
    </row>
    <row r="73" spans="1:14" ht="51.75" thickBot="1">
      <c r="A73" s="547" t="s">
        <v>324</v>
      </c>
      <c r="B73" s="548" t="s">
        <v>325</v>
      </c>
      <c r="C73" s="549"/>
      <c r="D73" s="549"/>
      <c r="E73" s="550">
        <f>SUM(E74:E74)</f>
        <v>1878.6</v>
      </c>
      <c r="F73" s="550">
        <f>SUM(F74:F74)</f>
        <v>2048</v>
      </c>
      <c r="G73" s="550">
        <f>SUM(G74:G74)</f>
        <v>1764.2</v>
      </c>
      <c r="H73" s="550">
        <f>SUM(H74:H74)</f>
        <v>283.8</v>
      </c>
      <c r="I73" s="549"/>
      <c r="J73" s="551"/>
      <c r="K73" s="552"/>
      <c r="L73" s="552"/>
      <c r="M73" s="549"/>
      <c r="N73" s="576"/>
    </row>
    <row r="74" spans="1:14" ht="60">
      <c r="A74" s="547" t="s">
        <v>326</v>
      </c>
      <c r="B74" s="548" t="s">
        <v>325</v>
      </c>
      <c r="C74" s="549" t="s">
        <v>327</v>
      </c>
      <c r="D74" s="549"/>
      <c r="E74" s="550">
        <f>SUM(E75:E78)</f>
        <v>1878.6</v>
      </c>
      <c r="F74" s="550">
        <f>SUM(F75:F78)</f>
        <v>2048</v>
      </c>
      <c r="G74" s="550">
        <f>SUM(G75:G78)</f>
        <v>1764.2</v>
      </c>
      <c r="H74" s="550">
        <f>SUM(H75:H78)</f>
        <v>283.8</v>
      </c>
      <c r="I74" s="549" t="s">
        <v>328</v>
      </c>
      <c r="J74" s="551" t="s">
        <v>203</v>
      </c>
      <c r="K74" s="552" t="s">
        <v>307</v>
      </c>
      <c r="L74" s="552" t="s">
        <v>329</v>
      </c>
      <c r="M74" s="549"/>
      <c r="N74" s="576" t="s">
        <v>330</v>
      </c>
    </row>
    <row r="75" spans="1:14">
      <c r="A75" s="535"/>
      <c r="B75" s="536"/>
      <c r="C75" s="537"/>
      <c r="D75" s="537" t="s">
        <v>84</v>
      </c>
      <c r="E75" s="538">
        <v>1.3</v>
      </c>
      <c r="F75" s="538">
        <v>1.3</v>
      </c>
      <c r="G75" s="538">
        <v>1.3</v>
      </c>
      <c r="H75" s="538">
        <v>0</v>
      </c>
      <c r="I75" s="537"/>
      <c r="J75" s="539"/>
      <c r="K75" s="540"/>
      <c r="L75" s="540"/>
      <c r="M75" s="537"/>
      <c r="N75" s="577"/>
    </row>
    <row r="76" spans="1:14">
      <c r="A76" s="535"/>
      <c r="B76" s="536"/>
      <c r="C76" s="537"/>
      <c r="D76" s="537" t="s">
        <v>22</v>
      </c>
      <c r="E76" s="538">
        <v>1020.5</v>
      </c>
      <c r="F76" s="538">
        <v>847.2</v>
      </c>
      <c r="G76" s="538">
        <v>847.2</v>
      </c>
      <c r="H76" s="538">
        <v>0</v>
      </c>
      <c r="I76" s="537"/>
      <c r="J76" s="539"/>
      <c r="K76" s="540"/>
      <c r="L76" s="540"/>
      <c r="M76" s="537"/>
      <c r="N76" s="577"/>
    </row>
    <row r="77" spans="1:14" ht="25.5">
      <c r="A77" s="535"/>
      <c r="B77" s="536"/>
      <c r="C77" s="537"/>
      <c r="D77" s="537" t="s">
        <v>78</v>
      </c>
      <c r="E77" s="538">
        <v>576.1</v>
      </c>
      <c r="F77" s="538">
        <v>918.8</v>
      </c>
      <c r="G77" s="538">
        <v>635</v>
      </c>
      <c r="H77" s="538">
        <v>283.8</v>
      </c>
      <c r="I77" s="537"/>
      <c r="J77" s="539"/>
      <c r="K77" s="540"/>
      <c r="L77" s="540"/>
      <c r="M77" s="537"/>
      <c r="N77" s="577"/>
    </row>
    <row r="78" spans="1:14" ht="26.25" thickBot="1">
      <c r="A78" s="535"/>
      <c r="B78" s="536"/>
      <c r="C78" s="537"/>
      <c r="D78" s="537" t="s">
        <v>174</v>
      </c>
      <c r="E78" s="538">
        <v>280.7</v>
      </c>
      <c r="F78" s="538">
        <v>280.7</v>
      </c>
      <c r="G78" s="538">
        <v>280.7</v>
      </c>
      <c r="H78" s="538">
        <v>0</v>
      </c>
      <c r="I78" s="537"/>
      <c r="J78" s="539"/>
      <c r="K78" s="540"/>
      <c r="L78" s="540"/>
      <c r="M78" s="537"/>
      <c r="N78" s="577"/>
    </row>
    <row r="79" spans="1:14" ht="26.25" thickBot="1">
      <c r="A79" s="547" t="s">
        <v>331</v>
      </c>
      <c r="B79" s="548" t="s">
        <v>332</v>
      </c>
      <c r="C79" s="549"/>
      <c r="D79" s="549"/>
      <c r="E79" s="550">
        <f>SUM(E80:E80)</f>
        <v>38</v>
      </c>
      <c r="F79" s="550">
        <f>SUM(F80:F80)</f>
        <v>38</v>
      </c>
      <c r="G79" s="550">
        <f>SUM(G80:G80)</f>
        <v>0</v>
      </c>
      <c r="H79" s="550">
        <f>SUM(H80:H80)</f>
        <v>38</v>
      </c>
      <c r="I79" s="549"/>
      <c r="J79" s="551"/>
      <c r="K79" s="552"/>
      <c r="L79" s="552"/>
      <c r="M79" s="549"/>
      <c r="N79" s="576"/>
    </row>
    <row r="80" spans="1:14" ht="45">
      <c r="A80" s="547" t="s">
        <v>333</v>
      </c>
      <c r="B80" s="548" t="s">
        <v>332</v>
      </c>
      <c r="C80" s="549"/>
      <c r="D80" s="549"/>
      <c r="E80" s="550">
        <f>SUM(E81:E82)</f>
        <v>38</v>
      </c>
      <c r="F80" s="550">
        <f>SUM(F81:F82)</f>
        <v>38</v>
      </c>
      <c r="G80" s="550">
        <f>SUM(G81:G82)</f>
        <v>0</v>
      </c>
      <c r="H80" s="550">
        <f>SUM(H81:H82)</f>
        <v>38</v>
      </c>
      <c r="I80" s="549" t="s">
        <v>334</v>
      </c>
      <c r="J80" s="551" t="s">
        <v>233</v>
      </c>
      <c r="K80" s="552" t="s">
        <v>230</v>
      </c>
      <c r="L80" s="552" t="s">
        <v>205</v>
      </c>
      <c r="M80" s="549"/>
      <c r="N80" s="576" t="s">
        <v>367</v>
      </c>
    </row>
    <row r="81" spans="1:14">
      <c r="A81" s="535"/>
      <c r="B81" s="536"/>
      <c r="C81" s="537"/>
      <c r="D81" s="537" t="s">
        <v>22</v>
      </c>
      <c r="E81" s="538">
        <v>12</v>
      </c>
      <c r="F81" s="538">
        <v>12</v>
      </c>
      <c r="G81" s="538">
        <v>0</v>
      </c>
      <c r="H81" s="538">
        <v>12</v>
      </c>
      <c r="I81" s="537"/>
      <c r="J81" s="539"/>
      <c r="K81" s="540"/>
      <c r="L81" s="540"/>
      <c r="M81" s="537"/>
      <c r="N81" s="577"/>
    </row>
    <row r="82" spans="1:14" ht="15.75" thickBot="1">
      <c r="A82" s="535"/>
      <c r="B82" s="536"/>
      <c r="C82" s="537"/>
      <c r="D82" s="537" t="s">
        <v>84</v>
      </c>
      <c r="E82" s="538">
        <v>26</v>
      </c>
      <c r="F82" s="538">
        <v>26</v>
      </c>
      <c r="G82" s="538">
        <v>0</v>
      </c>
      <c r="H82" s="538">
        <v>26</v>
      </c>
      <c r="I82" s="537"/>
      <c r="J82" s="539"/>
      <c r="K82" s="540"/>
      <c r="L82" s="540"/>
      <c r="M82" s="537"/>
      <c r="N82" s="577"/>
    </row>
    <row r="83" spans="1:14" ht="26.25" thickBot="1">
      <c r="A83" s="547" t="s">
        <v>346</v>
      </c>
      <c r="B83" s="548" t="s">
        <v>347</v>
      </c>
      <c r="C83" s="549"/>
      <c r="D83" s="549"/>
      <c r="E83" s="550">
        <f>SUM(E84:E84)</f>
        <v>0</v>
      </c>
      <c r="F83" s="550">
        <f>SUM(F84:F84)</f>
        <v>0</v>
      </c>
      <c r="G83" s="550">
        <f>SUM(G84:G84)</f>
        <v>0</v>
      </c>
      <c r="H83" s="550">
        <f>SUM(H84:H84)</f>
        <v>0</v>
      </c>
      <c r="I83" s="549"/>
      <c r="J83" s="551"/>
      <c r="K83" s="552"/>
      <c r="L83" s="552"/>
      <c r="M83" s="549"/>
      <c r="N83" s="576"/>
    </row>
    <row r="84" spans="1:14" ht="26.25" thickBot="1">
      <c r="A84" s="567" t="s">
        <v>348</v>
      </c>
      <c r="B84" s="568" t="s">
        <v>347</v>
      </c>
      <c r="C84" s="569" t="s">
        <v>349</v>
      </c>
      <c r="D84" s="569" t="s">
        <v>22</v>
      </c>
      <c r="E84" s="570">
        <v>0</v>
      </c>
      <c r="F84" s="570">
        <v>0</v>
      </c>
      <c r="G84" s="570">
        <v>0</v>
      </c>
      <c r="H84" s="570">
        <v>0</v>
      </c>
      <c r="I84" s="569" t="s">
        <v>350</v>
      </c>
      <c r="J84" s="571" t="s">
        <v>351</v>
      </c>
      <c r="K84" s="572" t="s">
        <v>205</v>
      </c>
      <c r="L84" s="572" t="s">
        <v>205</v>
      </c>
      <c r="M84" s="569"/>
      <c r="N84" s="584"/>
    </row>
    <row r="85" spans="1:14">
      <c r="A85" s="553"/>
      <c r="B85" s="553"/>
      <c r="C85" s="554"/>
      <c r="D85" s="554"/>
      <c r="E85" s="555"/>
      <c r="F85" s="555"/>
      <c r="G85" s="555"/>
      <c r="H85" s="555"/>
      <c r="I85" s="554"/>
      <c r="J85" s="556"/>
      <c r="K85" s="557"/>
      <c r="L85" s="557"/>
      <c r="M85" s="554"/>
      <c r="N85" s="585"/>
    </row>
    <row r="86" spans="1:14">
      <c r="A86" s="553"/>
      <c r="B86" s="553"/>
      <c r="C86" s="554"/>
      <c r="D86" s="554"/>
      <c r="E86" s="555"/>
      <c r="F86" s="555"/>
      <c r="G86" s="555"/>
      <c r="H86" s="555"/>
      <c r="I86" s="554"/>
      <c r="J86" s="556"/>
      <c r="K86" s="557"/>
      <c r="L86" s="557"/>
      <c r="M86" s="554"/>
      <c r="N86" s="585"/>
    </row>
    <row r="87" spans="1:14">
      <c r="A87" s="553"/>
      <c r="B87" s="553"/>
      <c r="C87" s="554"/>
      <c r="D87" s="554"/>
      <c r="E87" s="555"/>
      <c r="F87" s="555"/>
      <c r="G87" s="555"/>
      <c r="H87" s="555"/>
      <c r="I87" s="554"/>
      <c r="J87" s="556"/>
      <c r="K87" s="557"/>
      <c r="L87" s="557"/>
      <c r="M87" s="554"/>
      <c r="N87" s="585"/>
    </row>
    <row r="88" spans="1:14">
      <c r="A88" s="553"/>
      <c r="B88" s="553"/>
      <c r="C88" s="554"/>
      <c r="D88" s="554"/>
      <c r="E88" s="555"/>
      <c r="F88" s="555"/>
      <c r="G88" s="555"/>
      <c r="H88" s="555"/>
      <c r="I88" s="554"/>
      <c r="J88" s="556"/>
      <c r="K88" s="557"/>
      <c r="L88" s="557"/>
      <c r="M88" s="554"/>
      <c r="N88" s="585"/>
    </row>
    <row r="89" spans="1:14">
      <c r="A89" s="553"/>
      <c r="B89" s="553"/>
      <c r="C89" s="554"/>
      <c r="D89" s="554"/>
      <c r="E89" s="555"/>
      <c r="F89" s="555"/>
      <c r="G89" s="555"/>
      <c r="H89" s="555"/>
      <c r="I89" s="554"/>
      <c r="J89" s="556"/>
      <c r="K89" s="557"/>
      <c r="L89" s="557"/>
      <c r="M89" s="554"/>
      <c r="N89" s="585"/>
    </row>
    <row r="90" spans="1:14" ht="64.5">
      <c r="A90" s="520" t="s">
        <v>184</v>
      </c>
      <c r="B90" s="520" t="s">
        <v>185</v>
      </c>
      <c r="C90" s="520" t="s">
        <v>188</v>
      </c>
      <c r="D90" s="520" t="s">
        <v>189</v>
      </c>
      <c r="E90" s="520" t="s">
        <v>190</v>
      </c>
      <c r="F90" s="520" t="s">
        <v>191</v>
      </c>
    </row>
    <row r="91" spans="1:14" ht="25.5">
      <c r="A91" s="536" t="s">
        <v>174</v>
      </c>
      <c r="B91" s="536" t="s">
        <v>335</v>
      </c>
      <c r="C91" s="538">
        <v>281</v>
      </c>
      <c r="D91" s="538">
        <v>281</v>
      </c>
      <c r="E91" s="538">
        <v>281</v>
      </c>
      <c r="F91" s="538">
        <v>0.1</v>
      </c>
    </row>
    <row r="92" spans="1:14" ht="25.5">
      <c r="A92" s="536" t="s">
        <v>84</v>
      </c>
      <c r="B92" s="536" t="s">
        <v>336</v>
      </c>
      <c r="C92" s="538">
        <v>67.900000000000006</v>
      </c>
      <c r="D92" s="538">
        <v>65.7</v>
      </c>
      <c r="E92" s="538">
        <v>28.3</v>
      </c>
      <c r="F92" s="538">
        <v>37.4</v>
      </c>
    </row>
    <row r="93" spans="1:14">
      <c r="A93" s="536" t="s">
        <v>62</v>
      </c>
      <c r="B93" s="536" t="s">
        <v>337</v>
      </c>
      <c r="C93" s="538">
        <v>0</v>
      </c>
      <c r="D93" s="538">
        <v>33.4</v>
      </c>
      <c r="E93" s="538">
        <v>16.8</v>
      </c>
      <c r="F93" s="538">
        <v>16.600000000000001</v>
      </c>
    </row>
    <row r="94" spans="1:14">
      <c r="A94" s="536" t="s">
        <v>22</v>
      </c>
      <c r="B94" s="536" t="s">
        <v>338</v>
      </c>
      <c r="C94" s="538">
        <v>1278.2</v>
      </c>
      <c r="D94" s="538">
        <v>1100.4000000000001</v>
      </c>
      <c r="E94" s="538">
        <v>1053.5999999999999</v>
      </c>
      <c r="F94" s="538">
        <v>46.8</v>
      </c>
    </row>
    <row r="95" spans="1:14" ht="25.5">
      <c r="A95" s="536" t="s">
        <v>78</v>
      </c>
      <c r="B95" s="536" t="s">
        <v>339</v>
      </c>
      <c r="C95" s="538">
        <v>704</v>
      </c>
      <c r="D95" s="538">
        <v>1088.2</v>
      </c>
      <c r="E95" s="538">
        <v>637.20000000000005</v>
      </c>
      <c r="F95" s="538">
        <v>451</v>
      </c>
    </row>
    <row r="96" spans="1:14">
      <c r="A96" s="558"/>
      <c r="B96" s="559" t="s">
        <v>16</v>
      </c>
      <c r="C96" s="560">
        <f>SUM(C91:C95)</f>
        <v>2331.1</v>
      </c>
      <c r="D96" s="560">
        <f>SUM(D91:D95)</f>
        <v>2568.6999999999998</v>
      </c>
      <c r="E96" s="560">
        <f>SUM(E91:E95)</f>
        <v>2016.9</v>
      </c>
      <c r="F96" s="560">
        <f>SUM(F91:F95)</f>
        <v>551.9</v>
      </c>
    </row>
  </sheetData>
  <pageMargins left="0" right="0" top="0.39370078740157483" bottom="0" header="0.31496062992125984" footer="0.31496062992125984"/>
  <pageSetup paperSize="9" scale="64" orientation="landscape" r:id="rId1"/>
  <rowBreaks count="1" manualBreakCount="1">
    <brk id="88"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9"/>
  <sheetViews>
    <sheetView topLeftCell="A34" zoomScaleNormal="100" zoomScaleSheetLayoutView="100" workbookViewId="0">
      <selection activeCell="Z46" sqref="Z46"/>
    </sheetView>
  </sheetViews>
  <sheetFormatPr defaultRowHeight="12.75"/>
  <cols>
    <col min="1" max="4" width="2.7109375" style="3" customWidth="1"/>
    <col min="5" max="5" width="28" style="3" customWidth="1"/>
    <col min="6" max="6" width="2.5703125" style="3" customWidth="1"/>
    <col min="7" max="7" width="3.140625" style="4" customWidth="1"/>
    <col min="8" max="8" width="11.28515625" style="4" customWidth="1"/>
    <col min="9" max="9" width="7.7109375" style="5" customWidth="1"/>
    <col min="10" max="13" width="8.7109375" style="3" customWidth="1"/>
    <col min="14" max="14" width="37.5703125" style="3" customWidth="1"/>
    <col min="15" max="18" width="4.28515625" style="3" customWidth="1"/>
    <col min="19" max="16384" width="9.140625" style="2"/>
  </cols>
  <sheetData>
    <row r="1" spans="1:18" s="70" customFormat="1" ht="14.25" customHeight="1">
      <c r="N1" s="935" t="s">
        <v>59</v>
      </c>
      <c r="O1" s="936"/>
      <c r="P1" s="936"/>
      <c r="Q1" s="936"/>
      <c r="R1" s="936"/>
    </row>
    <row r="2" spans="1:18" s="3" customFormat="1" ht="15" customHeight="1">
      <c r="A2" s="145"/>
      <c r="B2" s="145"/>
      <c r="C2" s="145"/>
      <c r="D2" s="145"/>
      <c r="E2" s="937" t="s">
        <v>133</v>
      </c>
      <c r="F2" s="937"/>
      <c r="G2" s="937"/>
      <c r="H2" s="937"/>
      <c r="I2" s="937"/>
      <c r="J2" s="937"/>
      <c r="K2" s="937"/>
      <c r="L2" s="937"/>
      <c r="M2" s="937"/>
      <c r="N2" s="937"/>
      <c r="O2" s="145"/>
      <c r="P2" s="145"/>
      <c r="Q2" s="359"/>
      <c r="R2" s="145"/>
    </row>
    <row r="3" spans="1:18" ht="14.25" customHeight="1">
      <c r="A3" s="938" t="s">
        <v>26</v>
      </c>
      <c r="B3" s="938"/>
      <c r="C3" s="938"/>
      <c r="D3" s="938"/>
      <c r="E3" s="938"/>
      <c r="F3" s="938"/>
      <c r="G3" s="938"/>
      <c r="H3" s="938"/>
      <c r="I3" s="938"/>
      <c r="J3" s="938"/>
      <c r="K3" s="938"/>
      <c r="L3" s="938"/>
      <c r="M3" s="938"/>
      <c r="N3" s="938"/>
      <c r="O3" s="146"/>
      <c r="P3" s="146"/>
      <c r="Q3" s="360"/>
      <c r="R3" s="146"/>
    </row>
    <row r="4" spans="1:18" ht="15.75" customHeight="1">
      <c r="A4" s="939" t="s">
        <v>54</v>
      </c>
      <c r="B4" s="939"/>
      <c r="C4" s="939"/>
      <c r="D4" s="939"/>
      <c r="E4" s="939"/>
      <c r="F4" s="939"/>
      <c r="G4" s="939"/>
      <c r="H4" s="939"/>
      <c r="I4" s="939"/>
      <c r="J4" s="939"/>
      <c r="K4" s="939"/>
      <c r="L4" s="939"/>
      <c r="M4" s="939"/>
      <c r="N4" s="939"/>
      <c r="O4" s="147"/>
      <c r="P4" s="147"/>
      <c r="Q4" s="361"/>
      <c r="R4" s="147"/>
    </row>
    <row r="5" spans="1:18" ht="15" customHeight="1" thickBot="1">
      <c r="N5" s="362" t="s">
        <v>52</v>
      </c>
      <c r="O5" s="162"/>
      <c r="P5" s="162"/>
      <c r="Q5" s="162"/>
      <c r="R5" s="162"/>
    </row>
    <row r="6" spans="1:18" ht="51" customHeight="1">
      <c r="A6" s="825" t="s">
        <v>18</v>
      </c>
      <c r="B6" s="828" t="s">
        <v>0</v>
      </c>
      <c r="C6" s="828" t="s">
        <v>1</v>
      </c>
      <c r="D6" s="828" t="s">
        <v>23</v>
      </c>
      <c r="E6" s="831" t="s">
        <v>12</v>
      </c>
      <c r="F6" s="828" t="s">
        <v>2</v>
      </c>
      <c r="G6" s="950" t="s">
        <v>3</v>
      </c>
      <c r="H6" s="953" t="s">
        <v>56</v>
      </c>
      <c r="I6" s="844" t="s">
        <v>4</v>
      </c>
      <c r="J6" s="940" t="s">
        <v>134</v>
      </c>
      <c r="K6" s="940" t="s">
        <v>136</v>
      </c>
      <c r="L6" s="940" t="s">
        <v>90</v>
      </c>
      <c r="M6" s="940" t="s">
        <v>131</v>
      </c>
      <c r="N6" s="943" t="s">
        <v>11</v>
      </c>
      <c r="O6" s="944"/>
      <c r="P6" s="944"/>
      <c r="Q6" s="944"/>
      <c r="R6" s="945"/>
    </row>
    <row r="7" spans="1:18" ht="21.75" customHeight="1">
      <c r="A7" s="826"/>
      <c r="B7" s="829"/>
      <c r="C7" s="829"/>
      <c r="D7" s="829"/>
      <c r="E7" s="832"/>
      <c r="F7" s="829"/>
      <c r="G7" s="951"/>
      <c r="H7" s="954"/>
      <c r="I7" s="845"/>
      <c r="J7" s="941"/>
      <c r="K7" s="941"/>
      <c r="L7" s="941"/>
      <c r="M7" s="941"/>
      <c r="N7" s="946" t="s">
        <v>12</v>
      </c>
      <c r="O7" s="948"/>
      <c r="P7" s="948"/>
      <c r="Q7" s="948"/>
      <c r="R7" s="949"/>
    </row>
    <row r="8" spans="1:18" ht="59.25" customHeight="1" thickBot="1">
      <c r="A8" s="827"/>
      <c r="B8" s="830"/>
      <c r="C8" s="830"/>
      <c r="D8" s="830"/>
      <c r="E8" s="833"/>
      <c r="F8" s="830"/>
      <c r="G8" s="952"/>
      <c r="H8" s="955"/>
      <c r="I8" s="846"/>
      <c r="J8" s="942"/>
      <c r="K8" s="942"/>
      <c r="L8" s="942"/>
      <c r="M8" s="942"/>
      <c r="N8" s="947"/>
      <c r="O8" s="68" t="s">
        <v>57</v>
      </c>
      <c r="P8" s="68" t="s">
        <v>58</v>
      </c>
      <c r="Q8" s="68" t="s">
        <v>91</v>
      </c>
      <c r="R8" s="69" t="s">
        <v>132</v>
      </c>
    </row>
    <row r="9" spans="1:18" s="9" customFormat="1" ht="16.5" customHeight="1">
      <c r="A9" s="755" t="s">
        <v>38</v>
      </c>
      <c r="B9" s="756"/>
      <c r="C9" s="756"/>
      <c r="D9" s="756"/>
      <c r="E9" s="756"/>
      <c r="F9" s="756"/>
      <c r="G9" s="756"/>
      <c r="H9" s="756"/>
      <c r="I9" s="756"/>
      <c r="J9" s="756"/>
      <c r="K9" s="756"/>
      <c r="L9" s="756"/>
      <c r="M9" s="756"/>
      <c r="N9" s="756"/>
      <c r="O9" s="150"/>
      <c r="P9" s="150"/>
      <c r="Q9" s="330"/>
      <c r="R9" s="55"/>
    </row>
    <row r="10" spans="1:18" s="9" customFormat="1" ht="14.25" customHeight="1">
      <c r="A10" s="757" t="s">
        <v>27</v>
      </c>
      <c r="B10" s="758"/>
      <c r="C10" s="758"/>
      <c r="D10" s="758"/>
      <c r="E10" s="758"/>
      <c r="F10" s="758"/>
      <c r="G10" s="758"/>
      <c r="H10" s="758"/>
      <c r="I10" s="758"/>
      <c r="J10" s="758"/>
      <c r="K10" s="758"/>
      <c r="L10" s="758"/>
      <c r="M10" s="758"/>
      <c r="N10" s="758"/>
      <c r="O10" s="151"/>
      <c r="P10" s="151"/>
      <c r="Q10" s="331"/>
      <c r="R10" s="56"/>
    </row>
    <row r="11" spans="1:18" ht="15" customHeight="1">
      <c r="A11" s="15" t="s">
        <v>5</v>
      </c>
      <c r="B11" s="956" t="s">
        <v>28</v>
      </c>
      <c r="C11" s="957"/>
      <c r="D11" s="957"/>
      <c r="E11" s="957"/>
      <c r="F11" s="957"/>
      <c r="G11" s="957"/>
      <c r="H11" s="957"/>
      <c r="I11" s="957"/>
      <c r="J11" s="957"/>
      <c r="K11" s="957"/>
      <c r="L11" s="957"/>
      <c r="M11" s="957"/>
      <c r="N11" s="957"/>
      <c r="O11" s="152"/>
      <c r="P11" s="152"/>
      <c r="Q11" s="332"/>
      <c r="R11" s="57"/>
    </row>
    <row r="12" spans="1:18" ht="15.75" customHeight="1">
      <c r="A12" s="16" t="s">
        <v>5</v>
      </c>
      <c r="B12" s="11" t="s">
        <v>5</v>
      </c>
      <c r="C12" s="968" t="s">
        <v>29</v>
      </c>
      <c r="D12" s="719"/>
      <c r="E12" s="719"/>
      <c r="F12" s="719"/>
      <c r="G12" s="719"/>
      <c r="H12" s="719"/>
      <c r="I12" s="719"/>
      <c r="J12" s="719"/>
      <c r="K12" s="719"/>
      <c r="L12" s="719"/>
      <c r="M12" s="719"/>
      <c r="N12" s="719"/>
      <c r="O12" s="153"/>
      <c r="P12" s="153"/>
      <c r="Q12" s="333"/>
      <c r="R12" s="58"/>
    </row>
    <row r="13" spans="1:18" ht="18" customHeight="1">
      <c r="A13" s="720" t="s">
        <v>5</v>
      </c>
      <c r="B13" s="722" t="s">
        <v>5</v>
      </c>
      <c r="C13" s="724" t="s">
        <v>5</v>
      </c>
      <c r="D13" s="724"/>
      <c r="E13" s="726" t="s">
        <v>35</v>
      </c>
      <c r="F13" s="728" t="s">
        <v>40</v>
      </c>
      <c r="G13" s="730" t="s">
        <v>33</v>
      </c>
      <c r="H13" s="969" t="s">
        <v>137</v>
      </c>
      <c r="I13" s="165" t="s">
        <v>22</v>
      </c>
      <c r="J13" s="166">
        <v>35.5</v>
      </c>
      <c r="K13" s="167">
        <v>35.5</v>
      </c>
      <c r="L13" s="378">
        <v>35.5</v>
      </c>
      <c r="M13" s="167"/>
      <c r="N13" s="33" t="s">
        <v>114</v>
      </c>
      <c r="O13" s="99">
        <v>64</v>
      </c>
      <c r="P13" s="180">
        <v>65</v>
      </c>
      <c r="Q13" s="399">
        <v>66</v>
      </c>
      <c r="R13" s="182">
        <v>66</v>
      </c>
    </row>
    <row r="14" spans="1:18" ht="27" customHeight="1">
      <c r="A14" s="720"/>
      <c r="B14" s="722"/>
      <c r="C14" s="724"/>
      <c r="D14" s="724"/>
      <c r="E14" s="726"/>
      <c r="F14" s="728"/>
      <c r="G14" s="730"/>
      <c r="H14" s="969"/>
      <c r="I14" s="26"/>
      <c r="J14" s="46"/>
      <c r="K14" s="48"/>
      <c r="L14" s="45"/>
      <c r="M14" s="335"/>
      <c r="N14" s="22" t="s">
        <v>51</v>
      </c>
      <c r="O14" s="100">
        <v>1</v>
      </c>
      <c r="P14" s="181">
        <v>2</v>
      </c>
      <c r="Q14" s="181">
        <v>1</v>
      </c>
      <c r="R14" s="54">
        <v>1</v>
      </c>
    </row>
    <row r="15" spans="1:18" ht="25.5" customHeight="1">
      <c r="A15" s="720"/>
      <c r="B15" s="722"/>
      <c r="C15" s="724"/>
      <c r="D15" s="724"/>
      <c r="E15" s="726"/>
      <c r="F15" s="728"/>
      <c r="G15" s="730"/>
      <c r="H15" s="969"/>
      <c r="I15" s="26"/>
      <c r="J15" s="46"/>
      <c r="K15" s="48"/>
      <c r="L15" s="45"/>
      <c r="M15" s="335"/>
      <c r="N15" s="257" t="s">
        <v>45</v>
      </c>
      <c r="O15" s="258">
        <v>60</v>
      </c>
      <c r="P15" s="259">
        <v>60</v>
      </c>
      <c r="Q15" s="259">
        <v>60</v>
      </c>
      <c r="R15" s="260">
        <v>60</v>
      </c>
    </row>
    <row r="16" spans="1:18" ht="17.25" customHeight="1">
      <c r="A16" s="720"/>
      <c r="B16" s="722"/>
      <c r="C16" s="724"/>
      <c r="D16" s="724"/>
      <c r="E16" s="726"/>
      <c r="F16" s="728"/>
      <c r="G16" s="730"/>
      <c r="H16" s="969"/>
      <c r="I16" s="28"/>
      <c r="J16" s="47"/>
      <c r="K16" s="49"/>
      <c r="L16" s="47"/>
      <c r="M16" s="364"/>
      <c r="N16" s="244" t="s">
        <v>113</v>
      </c>
      <c r="O16" s="307">
        <v>1150</v>
      </c>
      <c r="P16" s="307">
        <v>1150</v>
      </c>
      <c r="Q16" s="307">
        <v>1150</v>
      </c>
      <c r="R16" s="308">
        <v>1150</v>
      </c>
    </row>
    <row r="17" spans="1:18" ht="16.5" customHeight="1" thickBot="1">
      <c r="A17" s="721"/>
      <c r="B17" s="723"/>
      <c r="C17" s="725"/>
      <c r="D17" s="725"/>
      <c r="E17" s="727"/>
      <c r="F17" s="729"/>
      <c r="G17" s="731"/>
      <c r="H17" s="970"/>
      <c r="I17" s="74" t="s">
        <v>6</v>
      </c>
      <c r="J17" s="105">
        <f t="shared" ref="J17:L17" si="0">SUM(J13:J15)</f>
        <v>35.5</v>
      </c>
      <c r="K17" s="73">
        <f t="shared" si="0"/>
        <v>35.5</v>
      </c>
      <c r="L17" s="105">
        <f t="shared" si="0"/>
        <v>35.5</v>
      </c>
      <c r="M17" s="73">
        <f t="shared" ref="M17" si="1">SUM(M13:M15)</f>
        <v>0</v>
      </c>
      <c r="N17" s="236"/>
      <c r="O17" s="237"/>
      <c r="P17" s="238"/>
      <c r="Q17" s="238"/>
      <c r="R17" s="142"/>
    </row>
    <row r="18" spans="1:18" ht="15" customHeight="1">
      <c r="A18" s="748" t="s">
        <v>5</v>
      </c>
      <c r="B18" s="933" t="s">
        <v>5</v>
      </c>
      <c r="C18" s="750" t="s">
        <v>7</v>
      </c>
      <c r="D18" s="750"/>
      <c r="E18" s="913" t="s">
        <v>83</v>
      </c>
      <c r="F18" s="934" t="s">
        <v>42</v>
      </c>
      <c r="G18" s="971" t="s">
        <v>33</v>
      </c>
      <c r="H18" s="975" t="s">
        <v>137</v>
      </c>
      <c r="I18" s="27" t="s">
        <v>22</v>
      </c>
      <c r="J18" s="129">
        <v>1.8</v>
      </c>
      <c r="K18" s="72">
        <v>0.6</v>
      </c>
      <c r="L18" s="134"/>
      <c r="M18" s="72"/>
      <c r="N18" s="302" t="s">
        <v>98</v>
      </c>
      <c r="O18" s="303" t="s">
        <v>92</v>
      </c>
      <c r="P18" s="303"/>
      <c r="Q18" s="379"/>
      <c r="R18" s="304"/>
    </row>
    <row r="19" spans="1:18" ht="15" customHeight="1">
      <c r="A19" s="720"/>
      <c r="B19" s="722"/>
      <c r="C19" s="724"/>
      <c r="D19" s="724"/>
      <c r="E19" s="736"/>
      <c r="F19" s="777"/>
      <c r="G19" s="730"/>
      <c r="H19" s="969"/>
      <c r="I19" s="229"/>
      <c r="J19" s="45"/>
      <c r="K19" s="314"/>
      <c r="L19" s="341"/>
      <c r="M19" s="335"/>
      <c r="N19" s="305" t="s">
        <v>99</v>
      </c>
      <c r="O19" s="241" t="s">
        <v>92</v>
      </c>
      <c r="P19" s="241"/>
      <c r="Q19" s="318"/>
      <c r="R19" s="263"/>
    </row>
    <row r="20" spans="1:18" ht="17.25" customHeight="1">
      <c r="A20" s="720"/>
      <c r="B20" s="722"/>
      <c r="C20" s="724"/>
      <c r="D20" s="724"/>
      <c r="E20" s="736"/>
      <c r="F20" s="777"/>
      <c r="G20" s="730"/>
      <c r="H20" s="969"/>
      <c r="I20" s="230" t="s">
        <v>87</v>
      </c>
      <c r="J20" s="47">
        <v>9.6999999999999993</v>
      </c>
      <c r="K20" s="231">
        <v>3</v>
      </c>
      <c r="L20" s="53"/>
      <c r="M20" s="364"/>
      <c r="N20" s="305" t="s">
        <v>115</v>
      </c>
      <c r="O20" s="170" t="s">
        <v>81</v>
      </c>
      <c r="P20" s="240" t="s">
        <v>81</v>
      </c>
      <c r="Q20" s="170" t="s">
        <v>81</v>
      </c>
      <c r="R20" s="171" t="s">
        <v>81</v>
      </c>
    </row>
    <row r="21" spans="1:18" ht="21" customHeight="1" thickBot="1">
      <c r="A21" s="721"/>
      <c r="B21" s="723"/>
      <c r="C21" s="725"/>
      <c r="D21" s="725"/>
      <c r="E21" s="737"/>
      <c r="F21" s="778"/>
      <c r="G21" s="731"/>
      <c r="H21" s="970"/>
      <c r="I21" s="13" t="s">
        <v>6</v>
      </c>
      <c r="J21" s="73">
        <f t="shared" ref="J21:L21" si="2">SUM(J18:J20)</f>
        <v>11.5</v>
      </c>
      <c r="K21" s="73">
        <f t="shared" si="2"/>
        <v>3.6</v>
      </c>
      <c r="L21" s="105">
        <f t="shared" si="2"/>
        <v>0</v>
      </c>
      <c r="M21" s="73">
        <f t="shared" ref="M21" si="3">SUM(M18:M20)</f>
        <v>0</v>
      </c>
      <c r="N21" s="306" t="s">
        <v>116</v>
      </c>
      <c r="O21" s="176" t="s">
        <v>82</v>
      </c>
      <c r="P21" s="239" t="s">
        <v>82</v>
      </c>
      <c r="Q21" s="319" t="s">
        <v>82</v>
      </c>
      <c r="R21" s="321" t="s">
        <v>82</v>
      </c>
    </row>
    <row r="22" spans="1:18" ht="16.5" customHeight="1" thickBot="1">
      <c r="A22" s="17" t="s">
        <v>5</v>
      </c>
      <c r="B22" s="38" t="s">
        <v>5</v>
      </c>
      <c r="C22" s="964" t="s">
        <v>8</v>
      </c>
      <c r="D22" s="743"/>
      <c r="E22" s="743"/>
      <c r="F22" s="743"/>
      <c r="G22" s="743"/>
      <c r="H22" s="743"/>
      <c r="I22" s="744"/>
      <c r="J22" s="51">
        <f t="shared" ref="J22:L22" si="4">J21+J17</f>
        <v>47</v>
      </c>
      <c r="K22" s="51">
        <f t="shared" si="4"/>
        <v>39.1</v>
      </c>
      <c r="L22" s="109">
        <f t="shared" si="4"/>
        <v>35.5</v>
      </c>
      <c r="M22" s="51">
        <f t="shared" ref="M22" si="5">M21+M17</f>
        <v>0</v>
      </c>
      <c r="N22" s="287"/>
      <c r="O22" s="288"/>
      <c r="P22" s="288"/>
      <c r="Q22" s="358"/>
      <c r="R22" s="65"/>
    </row>
    <row r="23" spans="1:18" ht="14.25" customHeight="1" thickBot="1">
      <c r="A23" s="17" t="s">
        <v>5</v>
      </c>
      <c r="B23" s="38" t="s">
        <v>7</v>
      </c>
      <c r="C23" s="767" t="s">
        <v>30</v>
      </c>
      <c r="D23" s="768"/>
      <c r="E23" s="768"/>
      <c r="F23" s="768"/>
      <c r="G23" s="768"/>
      <c r="H23" s="768"/>
      <c r="I23" s="768"/>
      <c r="J23" s="768"/>
      <c r="K23" s="768"/>
      <c r="L23" s="768"/>
      <c r="M23" s="768"/>
      <c r="N23" s="768"/>
      <c r="O23" s="271"/>
      <c r="P23" s="271"/>
      <c r="Q23" s="328"/>
      <c r="R23" s="64"/>
    </row>
    <row r="24" spans="1:18" ht="32.25" customHeight="1">
      <c r="A24" s="267" t="s">
        <v>5</v>
      </c>
      <c r="B24" s="293" t="s">
        <v>7</v>
      </c>
      <c r="C24" s="190" t="s">
        <v>5</v>
      </c>
      <c r="D24" s="31"/>
      <c r="E24" s="32" t="s">
        <v>125</v>
      </c>
      <c r="F24" s="965" t="s">
        <v>41</v>
      </c>
      <c r="G24" s="971" t="s">
        <v>33</v>
      </c>
      <c r="H24" s="972" t="s">
        <v>137</v>
      </c>
      <c r="I24" s="39"/>
      <c r="J24" s="83"/>
      <c r="K24" s="82"/>
      <c r="L24" s="83"/>
      <c r="M24" s="83"/>
      <c r="N24" s="119"/>
      <c r="O24" s="78"/>
      <c r="P24" s="78"/>
      <c r="Q24" s="380"/>
      <c r="R24" s="403"/>
    </row>
    <row r="25" spans="1:18" ht="28.5" customHeight="1">
      <c r="A25" s="268"/>
      <c r="B25" s="280"/>
      <c r="C25" s="281"/>
      <c r="D25" s="282" t="s">
        <v>5</v>
      </c>
      <c r="E25" s="974" t="s">
        <v>36</v>
      </c>
      <c r="F25" s="966"/>
      <c r="G25" s="730"/>
      <c r="H25" s="973"/>
      <c r="I25" s="40" t="s">
        <v>22</v>
      </c>
      <c r="J25" s="368">
        <v>17.399999999999999</v>
      </c>
      <c r="K25" s="76">
        <v>17.399999999999999</v>
      </c>
      <c r="L25" s="276">
        <v>17.399999999999999</v>
      </c>
      <c r="M25" s="368"/>
      <c r="N25" s="143" t="s">
        <v>107</v>
      </c>
      <c r="O25" s="92">
        <v>10</v>
      </c>
      <c r="P25" s="79">
        <v>10</v>
      </c>
      <c r="Q25" s="381">
        <v>10</v>
      </c>
      <c r="R25" s="246">
        <v>10</v>
      </c>
    </row>
    <row r="26" spans="1:18" ht="24.75" customHeight="1">
      <c r="A26" s="268"/>
      <c r="B26" s="280"/>
      <c r="C26" s="281"/>
      <c r="D26" s="138"/>
      <c r="E26" s="770"/>
      <c r="F26" s="966"/>
      <c r="G26" s="730"/>
      <c r="H26" s="973"/>
      <c r="I26" s="37"/>
      <c r="J26" s="364"/>
      <c r="K26" s="47"/>
      <c r="L26" s="278"/>
      <c r="M26" s="364"/>
      <c r="N26" s="139" t="s">
        <v>69</v>
      </c>
      <c r="O26" s="128">
        <v>10</v>
      </c>
      <c r="P26" s="128">
        <v>10</v>
      </c>
      <c r="Q26" s="382">
        <v>10</v>
      </c>
      <c r="R26" s="404">
        <v>10</v>
      </c>
    </row>
    <row r="27" spans="1:18" ht="51.75" customHeight="1">
      <c r="A27" s="268"/>
      <c r="B27" s="280"/>
      <c r="C27" s="281"/>
      <c r="D27" s="269" t="s">
        <v>7</v>
      </c>
      <c r="E27" s="213" t="s">
        <v>93</v>
      </c>
      <c r="F27" s="212"/>
      <c r="G27" s="266"/>
      <c r="H27" s="210"/>
      <c r="I27" s="370" t="s">
        <v>22</v>
      </c>
      <c r="J27" s="368">
        <v>20</v>
      </c>
      <c r="K27" s="76">
        <v>20</v>
      </c>
      <c r="L27" s="276" t="s">
        <v>94</v>
      </c>
      <c r="M27" s="368"/>
      <c r="N27" s="254" t="s">
        <v>109</v>
      </c>
      <c r="O27" s="255">
        <v>5</v>
      </c>
      <c r="P27" s="255">
        <v>5</v>
      </c>
      <c r="Q27" s="383">
        <v>5</v>
      </c>
      <c r="R27" s="256">
        <v>5</v>
      </c>
    </row>
    <row r="28" spans="1:18" ht="25.5" customHeight="1">
      <c r="A28" s="720"/>
      <c r="B28" s="732"/>
      <c r="C28" s="958"/>
      <c r="D28" s="959" t="s">
        <v>24</v>
      </c>
      <c r="E28" s="765" t="s">
        <v>37</v>
      </c>
      <c r="F28" s="925" t="s">
        <v>48</v>
      </c>
      <c r="G28" s="927"/>
      <c r="H28" s="961"/>
      <c r="I28" s="928" t="s">
        <v>22</v>
      </c>
      <c r="J28" s="857">
        <v>97.8</v>
      </c>
      <c r="K28" s="977">
        <v>97.8</v>
      </c>
      <c r="L28" s="857">
        <v>100</v>
      </c>
      <c r="M28" s="857"/>
      <c r="N28" s="218" t="s">
        <v>53</v>
      </c>
      <c r="O28" s="125">
        <v>140</v>
      </c>
      <c r="P28" s="125">
        <v>140</v>
      </c>
      <c r="Q28" s="384">
        <v>150</v>
      </c>
      <c r="R28" s="405">
        <v>150</v>
      </c>
    </row>
    <row r="29" spans="1:18" ht="27.75" customHeight="1">
      <c r="A29" s="720"/>
      <c r="B29" s="732"/>
      <c r="C29" s="958"/>
      <c r="D29" s="960"/>
      <c r="E29" s="766"/>
      <c r="F29" s="926"/>
      <c r="G29" s="927"/>
      <c r="H29" s="961"/>
      <c r="I29" s="928"/>
      <c r="J29" s="858"/>
      <c r="K29" s="978"/>
      <c r="L29" s="858"/>
      <c r="M29" s="858"/>
      <c r="N29" s="219" t="s">
        <v>43</v>
      </c>
      <c r="O29" s="80">
        <v>30</v>
      </c>
      <c r="P29" s="80">
        <v>30</v>
      </c>
      <c r="Q29" s="385">
        <v>30</v>
      </c>
      <c r="R29" s="406">
        <v>30</v>
      </c>
    </row>
    <row r="30" spans="1:18" ht="27.75" customHeight="1">
      <c r="A30" s="720"/>
      <c r="B30" s="732"/>
      <c r="C30" s="958"/>
      <c r="D30" s="960"/>
      <c r="E30" s="766"/>
      <c r="F30" s="926"/>
      <c r="G30" s="927"/>
      <c r="H30" s="961"/>
      <c r="I30" s="928"/>
      <c r="J30" s="858"/>
      <c r="K30" s="978"/>
      <c r="L30" s="858"/>
      <c r="M30" s="858"/>
      <c r="N30" s="219" t="s">
        <v>108</v>
      </c>
      <c r="O30" s="80">
        <v>40</v>
      </c>
      <c r="P30" s="80">
        <v>40</v>
      </c>
      <c r="Q30" s="385">
        <v>40</v>
      </c>
      <c r="R30" s="406">
        <v>40</v>
      </c>
    </row>
    <row r="31" spans="1:18" ht="28.5" customHeight="1">
      <c r="A31" s="720"/>
      <c r="B31" s="732"/>
      <c r="C31" s="958"/>
      <c r="D31" s="960"/>
      <c r="E31" s="766"/>
      <c r="F31" s="926"/>
      <c r="G31" s="927"/>
      <c r="H31" s="961"/>
      <c r="I31" s="928"/>
      <c r="J31" s="858"/>
      <c r="K31" s="978"/>
      <c r="L31" s="858"/>
      <c r="M31" s="858"/>
      <c r="N31" s="220" t="s">
        <v>68</v>
      </c>
      <c r="O31" s="80">
        <v>3</v>
      </c>
      <c r="P31" s="80">
        <v>3</v>
      </c>
      <c r="Q31" s="385">
        <v>3</v>
      </c>
      <c r="R31" s="406">
        <v>3</v>
      </c>
    </row>
    <row r="32" spans="1:18" ht="38.25" customHeight="1">
      <c r="A32" s="720"/>
      <c r="B32" s="732"/>
      <c r="C32" s="958"/>
      <c r="D32" s="960"/>
      <c r="E32" s="766"/>
      <c r="F32" s="926"/>
      <c r="G32" s="927"/>
      <c r="H32" s="961"/>
      <c r="I32" s="928"/>
      <c r="J32" s="858"/>
      <c r="K32" s="978"/>
      <c r="L32" s="858"/>
      <c r="M32" s="858"/>
      <c r="N32" s="221" t="s">
        <v>79</v>
      </c>
      <c r="O32" s="120">
        <v>12</v>
      </c>
      <c r="P32" s="120">
        <v>12</v>
      </c>
      <c r="Q32" s="386">
        <v>12</v>
      </c>
      <c r="R32" s="407">
        <v>12</v>
      </c>
    </row>
    <row r="33" spans="1:18" ht="27" customHeight="1">
      <c r="A33" s="21"/>
      <c r="B33" s="280"/>
      <c r="C33" s="191"/>
      <c r="D33" s="261"/>
      <c r="E33" s="766"/>
      <c r="F33" s="283"/>
      <c r="G33" s="284"/>
      <c r="H33" s="285"/>
      <c r="I33" s="928"/>
      <c r="J33" s="858"/>
      <c r="K33" s="978"/>
      <c r="L33" s="858"/>
      <c r="M33" s="858"/>
      <c r="N33" s="116" t="s">
        <v>110</v>
      </c>
      <c r="O33" s="120"/>
      <c r="P33" s="120">
        <v>1</v>
      </c>
      <c r="Q33" s="386">
        <v>1</v>
      </c>
      <c r="R33" s="407">
        <v>1</v>
      </c>
    </row>
    <row r="34" spans="1:18" ht="18.75" customHeight="1">
      <c r="A34" s="21"/>
      <c r="B34" s="280"/>
      <c r="C34" s="191"/>
      <c r="D34" s="138"/>
      <c r="E34" s="963"/>
      <c r="F34" s="41"/>
      <c r="G34" s="114"/>
      <c r="H34" s="285"/>
      <c r="I34" s="962"/>
      <c r="J34" s="976"/>
      <c r="K34" s="979"/>
      <c r="L34" s="976"/>
      <c r="M34" s="976"/>
      <c r="N34" s="222" t="s">
        <v>80</v>
      </c>
      <c r="O34" s="81">
        <v>3</v>
      </c>
      <c r="P34" s="81">
        <v>3</v>
      </c>
      <c r="Q34" s="387">
        <v>3</v>
      </c>
      <c r="R34" s="408">
        <v>3</v>
      </c>
    </row>
    <row r="35" spans="1:18" ht="15" customHeight="1">
      <c r="A35" s="268"/>
      <c r="B35" s="280"/>
      <c r="C35" s="281"/>
      <c r="D35" s="724" t="s">
        <v>25</v>
      </c>
      <c r="E35" s="921" t="s">
        <v>112</v>
      </c>
      <c r="F35" s="297"/>
      <c r="G35" s="298"/>
      <c r="H35" s="973"/>
      <c r="I35" s="981" t="s">
        <v>22</v>
      </c>
      <c r="J35" s="857">
        <v>70</v>
      </c>
      <c r="K35" s="977">
        <f>5+5*2+10</f>
        <v>25</v>
      </c>
      <c r="L35" s="857">
        <f>5+5*2+10</f>
        <v>25</v>
      </c>
      <c r="M35" s="857"/>
      <c r="N35" s="214" t="s">
        <v>95</v>
      </c>
      <c r="O35" s="79">
        <v>1</v>
      </c>
      <c r="P35" s="79"/>
      <c r="Q35" s="388"/>
      <c r="R35" s="246"/>
    </row>
    <row r="36" spans="1:18" ht="16.5" customHeight="1">
      <c r="A36" s="268"/>
      <c r="B36" s="280"/>
      <c r="C36" s="281"/>
      <c r="D36" s="724"/>
      <c r="E36" s="921"/>
      <c r="F36" s="297"/>
      <c r="G36" s="298"/>
      <c r="H36" s="973"/>
      <c r="I36" s="928"/>
      <c r="J36" s="858"/>
      <c r="K36" s="978"/>
      <c r="L36" s="858"/>
      <c r="M36" s="858"/>
      <c r="N36" s="215" t="s">
        <v>105</v>
      </c>
      <c r="O36" s="216">
        <v>2</v>
      </c>
      <c r="P36" s="216">
        <v>1</v>
      </c>
      <c r="Q36" s="389">
        <v>1</v>
      </c>
      <c r="R36" s="247">
        <v>1</v>
      </c>
    </row>
    <row r="37" spans="1:18" ht="30.75" customHeight="1">
      <c r="A37" s="268"/>
      <c r="B37" s="280"/>
      <c r="C37" s="281"/>
      <c r="D37" s="724"/>
      <c r="E37" s="921"/>
      <c r="F37" s="297"/>
      <c r="G37" s="298"/>
      <c r="H37" s="973"/>
      <c r="I37" s="928"/>
      <c r="J37" s="858"/>
      <c r="K37" s="978"/>
      <c r="L37" s="858"/>
      <c r="M37" s="858"/>
      <c r="N37" s="215" t="s">
        <v>111</v>
      </c>
      <c r="O37" s="216">
        <v>15</v>
      </c>
      <c r="P37" s="216">
        <v>5</v>
      </c>
      <c r="Q37" s="389">
        <v>5</v>
      </c>
      <c r="R37" s="247">
        <v>5</v>
      </c>
    </row>
    <row r="38" spans="1:18" ht="28.5" customHeight="1">
      <c r="A38" s="268"/>
      <c r="B38" s="280"/>
      <c r="C38" s="281"/>
      <c r="D38" s="980"/>
      <c r="E38" s="921"/>
      <c r="F38" s="297"/>
      <c r="G38" s="298"/>
      <c r="H38" s="973"/>
      <c r="I38" s="962"/>
      <c r="J38" s="976"/>
      <c r="K38" s="979"/>
      <c r="L38" s="976"/>
      <c r="M38" s="976"/>
      <c r="N38" s="217" t="s">
        <v>106</v>
      </c>
      <c r="O38" s="121">
        <v>2</v>
      </c>
      <c r="P38" s="121">
        <v>1</v>
      </c>
      <c r="Q38" s="207">
        <v>1</v>
      </c>
      <c r="R38" s="245">
        <v>1</v>
      </c>
    </row>
    <row r="39" spans="1:18" ht="32.25" customHeight="1">
      <c r="A39" s="21"/>
      <c r="B39" s="280"/>
      <c r="C39" s="192"/>
      <c r="D39" s="375" t="s">
        <v>60</v>
      </c>
      <c r="E39" s="336" t="s">
        <v>75</v>
      </c>
      <c r="F39" s="356" t="s">
        <v>48</v>
      </c>
      <c r="G39" s="284"/>
      <c r="H39" s="210"/>
      <c r="I39" s="29" t="s">
        <v>22</v>
      </c>
      <c r="J39" s="368">
        <v>3</v>
      </c>
      <c r="K39" s="75">
        <v>3</v>
      </c>
      <c r="L39" s="277">
        <v>3</v>
      </c>
      <c r="M39" s="335"/>
      <c r="N39" s="376" t="s">
        <v>123</v>
      </c>
      <c r="O39" s="377">
        <v>1</v>
      </c>
      <c r="P39" s="164">
        <v>1</v>
      </c>
      <c r="Q39" s="390">
        <v>1</v>
      </c>
      <c r="R39" s="300">
        <v>1</v>
      </c>
    </row>
    <row r="40" spans="1:18" ht="25.5" customHeight="1">
      <c r="A40" s="21"/>
      <c r="B40" s="280"/>
      <c r="C40" s="192"/>
      <c r="D40" s="295" t="s">
        <v>96</v>
      </c>
      <c r="E40" s="736" t="s">
        <v>76</v>
      </c>
      <c r="F40" s="923" t="s">
        <v>48</v>
      </c>
      <c r="G40" s="337"/>
      <c r="H40" s="354"/>
      <c r="I40" s="208" t="s">
        <v>22</v>
      </c>
      <c r="J40" s="368">
        <v>12.4</v>
      </c>
      <c r="K40" s="75">
        <v>12.4</v>
      </c>
      <c r="L40" s="276">
        <v>12.4</v>
      </c>
      <c r="M40" s="368"/>
      <c r="N40" s="168" t="s">
        <v>104</v>
      </c>
      <c r="O40" s="264">
        <v>4</v>
      </c>
      <c r="P40" s="122">
        <v>4</v>
      </c>
      <c r="Q40" s="391">
        <v>4</v>
      </c>
      <c r="R40" s="127">
        <v>4</v>
      </c>
    </row>
    <row r="41" spans="1:18" ht="30.75" customHeight="1">
      <c r="A41" s="21"/>
      <c r="B41" s="280"/>
      <c r="C41" s="192"/>
      <c r="D41" s="30"/>
      <c r="E41" s="985"/>
      <c r="F41" s="992"/>
      <c r="G41" s="144"/>
      <c r="H41" s="201"/>
      <c r="I41" s="369"/>
      <c r="J41" s="364"/>
      <c r="K41" s="47"/>
      <c r="L41" s="278"/>
      <c r="M41" s="364"/>
      <c r="N41" s="169" t="s">
        <v>117</v>
      </c>
      <c r="O41" s="113">
        <v>1</v>
      </c>
      <c r="P41" s="113">
        <v>1</v>
      </c>
      <c r="Q41" s="392">
        <v>1</v>
      </c>
      <c r="R41" s="137">
        <v>1</v>
      </c>
    </row>
    <row r="42" spans="1:18" ht="16.5" customHeight="1" thickBot="1">
      <c r="A42" s="20"/>
      <c r="B42" s="286"/>
      <c r="C42" s="193"/>
      <c r="D42" s="195"/>
      <c r="E42" s="196"/>
      <c r="F42" s="197"/>
      <c r="G42" s="198"/>
      <c r="H42" s="199"/>
      <c r="I42" s="84" t="s">
        <v>6</v>
      </c>
      <c r="J42" s="73">
        <f>SUM(J24:J41)</f>
        <v>220.6</v>
      </c>
      <c r="K42" s="130">
        <f>SUM(K24:K41)</f>
        <v>175.6</v>
      </c>
      <c r="L42" s="73">
        <f>SUM(L24:L41)</f>
        <v>157.80000000000001</v>
      </c>
      <c r="M42" s="73">
        <f>SUM(M24:M41)</f>
        <v>0</v>
      </c>
      <c r="N42" s="202"/>
      <c r="O42" s="203"/>
      <c r="P42" s="203"/>
      <c r="Q42" s="203"/>
      <c r="R42" s="413"/>
    </row>
    <row r="43" spans="1:18" ht="44.25" customHeight="1">
      <c r="A43" s="21" t="s">
        <v>5</v>
      </c>
      <c r="B43" s="280" t="s">
        <v>7</v>
      </c>
      <c r="C43" s="204" t="s">
        <v>7</v>
      </c>
      <c r="D43" s="279"/>
      <c r="E43" s="200" t="s">
        <v>124</v>
      </c>
      <c r="F43" s="296"/>
      <c r="G43" s="299" t="s">
        <v>33</v>
      </c>
      <c r="H43" s="201"/>
      <c r="I43" s="177"/>
      <c r="J43" s="205"/>
      <c r="K43" s="206"/>
      <c r="L43" s="205"/>
      <c r="M43" s="205"/>
      <c r="N43" s="119"/>
      <c r="O43" s="78"/>
      <c r="P43" s="78"/>
      <c r="Q43" s="380"/>
      <c r="R43" s="403"/>
    </row>
    <row r="44" spans="1:18" ht="15" customHeight="1">
      <c r="A44" s="21"/>
      <c r="B44" s="280"/>
      <c r="C44" s="194"/>
      <c r="D44" s="295" t="s">
        <v>5</v>
      </c>
      <c r="E44" s="736" t="s">
        <v>66</v>
      </c>
      <c r="F44" s="296"/>
      <c r="G44" s="163"/>
      <c r="H44" s="291"/>
      <c r="I44" s="98" t="s">
        <v>22</v>
      </c>
      <c r="J44" s="335">
        <v>3.4</v>
      </c>
      <c r="K44" s="45"/>
      <c r="L44" s="277"/>
      <c r="M44" s="335"/>
      <c r="N44" s="292" t="s">
        <v>121</v>
      </c>
      <c r="O44" s="122">
        <v>4</v>
      </c>
      <c r="P44" s="184">
        <v>4</v>
      </c>
      <c r="Q44" s="400"/>
      <c r="R44" s="301"/>
    </row>
    <row r="45" spans="1:18" ht="17.25" customHeight="1">
      <c r="A45" s="21"/>
      <c r="B45" s="280"/>
      <c r="C45" s="194"/>
      <c r="D45" s="30"/>
      <c r="E45" s="986"/>
      <c r="F45" s="296"/>
      <c r="G45" s="163"/>
      <c r="H45" s="272"/>
      <c r="I45" s="106"/>
      <c r="J45" s="367"/>
      <c r="K45" s="111"/>
      <c r="L45" s="275"/>
      <c r="M45" s="367"/>
      <c r="N45" s="233" t="s">
        <v>118</v>
      </c>
      <c r="O45" s="264">
        <v>10</v>
      </c>
      <c r="P45" s="126">
        <v>10</v>
      </c>
      <c r="Q45" s="401"/>
      <c r="R45" s="232"/>
    </row>
    <row r="46" spans="1:18" ht="30.75" customHeight="1">
      <c r="A46" s="21"/>
      <c r="B46" s="280"/>
      <c r="C46" s="194"/>
      <c r="D46" s="183" t="s">
        <v>7</v>
      </c>
      <c r="E46" s="775" t="s">
        <v>67</v>
      </c>
      <c r="F46" s="296"/>
      <c r="G46" s="163"/>
      <c r="H46" s="973" t="s">
        <v>137</v>
      </c>
      <c r="I46" s="29" t="s">
        <v>22</v>
      </c>
      <c r="J46" s="368">
        <v>4.3</v>
      </c>
      <c r="K46" s="75"/>
      <c r="L46" s="276"/>
      <c r="M46" s="368"/>
      <c r="N46" s="893" t="s">
        <v>119</v>
      </c>
      <c r="O46" s="122">
        <v>5</v>
      </c>
      <c r="P46" s="184"/>
      <c r="Q46" s="184"/>
      <c r="R46" s="127"/>
    </row>
    <row r="47" spans="1:18" ht="39" customHeight="1">
      <c r="A47" s="21"/>
      <c r="B47" s="280"/>
      <c r="C47" s="194"/>
      <c r="D47" s="295"/>
      <c r="E47" s="990"/>
      <c r="F47" s="296"/>
      <c r="G47" s="163"/>
      <c r="H47" s="991"/>
      <c r="I47" s="98"/>
      <c r="J47" s="335"/>
      <c r="K47" s="45"/>
      <c r="L47" s="277"/>
      <c r="M47" s="335"/>
      <c r="N47" s="982"/>
      <c r="O47" s="264"/>
      <c r="P47" s="126"/>
      <c r="Q47" s="126"/>
      <c r="R47" s="265"/>
    </row>
    <row r="48" spans="1:18" ht="27.75" customHeight="1">
      <c r="A48" s="21"/>
      <c r="B48" s="280"/>
      <c r="C48" s="194"/>
      <c r="D48" s="183" t="s">
        <v>24</v>
      </c>
      <c r="E48" s="290" t="s">
        <v>65</v>
      </c>
      <c r="F48" s="296"/>
      <c r="G48" s="163"/>
      <c r="H48" s="973"/>
      <c r="I48" s="29" t="s">
        <v>22</v>
      </c>
      <c r="J48" s="368">
        <v>1.8</v>
      </c>
      <c r="K48" s="372">
        <v>1.6</v>
      </c>
      <c r="L48" s="276"/>
      <c r="M48" s="368"/>
      <c r="N48" s="893" t="s">
        <v>120</v>
      </c>
      <c r="O48" s="122"/>
      <c r="P48" s="122">
        <v>1</v>
      </c>
      <c r="Q48" s="184"/>
      <c r="R48" s="127"/>
    </row>
    <row r="49" spans="1:20" ht="16.5" customHeight="1">
      <c r="A49" s="21"/>
      <c r="B49" s="280"/>
      <c r="C49" s="194"/>
      <c r="D49" s="295"/>
      <c r="E49" s="270"/>
      <c r="F49" s="296"/>
      <c r="G49" s="163"/>
      <c r="H49" s="973"/>
      <c r="I49" s="98" t="s">
        <v>87</v>
      </c>
      <c r="J49" s="335">
        <v>9.6999999999999993</v>
      </c>
      <c r="K49" s="334">
        <v>9</v>
      </c>
      <c r="L49" s="277"/>
      <c r="M49" s="335"/>
      <c r="N49" s="982"/>
      <c r="O49" s="234"/>
      <c r="P49" s="123"/>
      <c r="Q49" s="313"/>
      <c r="R49" s="124"/>
    </row>
    <row r="50" spans="1:20" ht="17.25" customHeight="1">
      <c r="A50" s="21"/>
      <c r="B50" s="280"/>
      <c r="C50" s="194"/>
      <c r="D50" s="183" t="s">
        <v>25</v>
      </c>
      <c r="E50" s="987" t="s">
        <v>139</v>
      </c>
      <c r="F50" s="296"/>
      <c r="G50" s="163"/>
      <c r="H50" s="983" t="s">
        <v>77</v>
      </c>
      <c r="I50" s="29" t="s">
        <v>22</v>
      </c>
      <c r="J50" s="365">
        <v>6.6</v>
      </c>
      <c r="K50" s="185">
        <v>15.1</v>
      </c>
      <c r="L50" s="273"/>
      <c r="M50" s="365"/>
      <c r="N50" s="186" t="s">
        <v>61</v>
      </c>
      <c r="O50" s="188">
        <v>1</v>
      </c>
      <c r="P50" s="188"/>
      <c r="Q50" s="187"/>
      <c r="R50" s="235"/>
    </row>
    <row r="51" spans="1:20" ht="52.5" customHeight="1">
      <c r="A51" s="21"/>
      <c r="B51" s="280"/>
      <c r="C51" s="194"/>
      <c r="D51" s="30"/>
      <c r="E51" s="988"/>
      <c r="F51" s="296"/>
      <c r="G51" s="163"/>
      <c r="H51" s="984"/>
      <c r="I51" s="106" t="s">
        <v>78</v>
      </c>
      <c r="J51" s="367">
        <v>36.6</v>
      </c>
      <c r="K51" s="111">
        <v>85.1</v>
      </c>
      <c r="L51" s="275"/>
      <c r="M51" s="367"/>
      <c r="N51" s="173" t="s">
        <v>74</v>
      </c>
      <c r="O51" s="174">
        <v>50</v>
      </c>
      <c r="P51" s="174">
        <v>100</v>
      </c>
      <c r="Q51" s="317"/>
      <c r="R51" s="409"/>
      <c r="T51" s="423"/>
    </row>
    <row r="52" spans="1:20" ht="16.5" customHeight="1">
      <c r="A52" s="21"/>
      <c r="B52" s="280"/>
      <c r="C52" s="194"/>
      <c r="D52" s="183" t="s">
        <v>60</v>
      </c>
      <c r="E52" s="880" t="s">
        <v>86</v>
      </c>
      <c r="F52" s="296"/>
      <c r="G52" s="163"/>
      <c r="H52" s="983" t="s">
        <v>77</v>
      </c>
      <c r="I52" s="98" t="s">
        <v>22</v>
      </c>
      <c r="J52" s="366">
        <v>5.3</v>
      </c>
      <c r="K52" s="117">
        <v>5.3</v>
      </c>
      <c r="L52" s="274"/>
      <c r="M52" s="366"/>
      <c r="N52" s="175" t="s">
        <v>61</v>
      </c>
      <c r="O52" s="115">
        <v>1</v>
      </c>
      <c r="P52" s="115"/>
      <c r="Q52" s="402"/>
      <c r="R52" s="112"/>
    </row>
    <row r="53" spans="1:20" ht="51.75" customHeight="1">
      <c r="A53" s="21"/>
      <c r="B53" s="280"/>
      <c r="C53" s="194"/>
      <c r="D53" s="30"/>
      <c r="E53" s="989"/>
      <c r="F53" s="41"/>
      <c r="G53" s="178"/>
      <c r="H53" s="984"/>
      <c r="I53" s="106" t="s">
        <v>78</v>
      </c>
      <c r="J53" s="367">
        <v>29.5</v>
      </c>
      <c r="K53" s="111">
        <v>29.5</v>
      </c>
      <c r="L53" s="275"/>
      <c r="M53" s="367"/>
      <c r="N53" s="209" t="s">
        <v>122</v>
      </c>
      <c r="O53" s="174">
        <v>50</v>
      </c>
      <c r="P53" s="174">
        <v>100</v>
      </c>
      <c r="Q53" s="393"/>
      <c r="R53" s="410"/>
      <c r="T53" s="423"/>
    </row>
    <row r="54" spans="1:20" ht="16.5" customHeight="1" thickBot="1">
      <c r="A54" s="21"/>
      <c r="B54" s="280"/>
      <c r="C54" s="193"/>
      <c r="D54" s="195"/>
      <c r="E54" s="196"/>
      <c r="F54" s="197"/>
      <c r="G54" s="198"/>
      <c r="H54" s="199"/>
      <c r="I54" s="371" t="s">
        <v>6</v>
      </c>
      <c r="J54" s="374">
        <f t="shared" ref="J54:L54" si="6">SUM(J44:J53)</f>
        <v>97.2</v>
      </c>
      <c r="K54" s="373">
        <f t="shared" si="6"/>
        <v>145.6</v>
      </c>
      <c r="L54" s="140">
        <f t="shared" si="6"/>
        <v>0</v>
      </c>
      <c r="M54" s="140">
        <f t="shared" ref="M54" si="7">SUM(M44:M53)</f>
        <v>0</v>
      </c>
      <c r="N54" s="202"/>
      <c r="O54" s="203"/>
      <c r="P54" s="203"/>
      <c r="Q54" s="203"/>
      <c r="R54" s="413"/>
    </row>
    <row r="55" spans="1:20" ht="15" customHeight="1" thickBot="1">
      <c r="A55" s="18" t="s">
        <v>5</v>
      </c>
      <c r="B55" s="6" t="s">
        <v>7</v>
      </c>
      <c r="C55" s="743" t="s">
        <v>8</v>
      </c>
      <c r="D55" s="743"/>
      <c r="E55" s="743"/>
      <c r="F55" s="743"/>
      <c r="G55" s="743"/>
      <c r="H55" s="743"/>
      <c r="I55" s="743"/>
      <c r="J55" s="51">
        <f t="shared" ref="J55:L55" si="8">J54+J42</f>
        <v>317.8</v>
      </c>
      <c r="K55" s="320">
        <f t="shared" si="8"/>
        <v>321.2</v>
      </c>
      <c r="L55" s="51">
        <f t="shared" si="8"/>
        <v>157.80000000000001</v>
      </c>
      <c r="M55" s="51">
        <f t="shared" ref="M55" si="9">M54+M42</f>
        <v>0</v>
      </c>
      <c r="N55" s="357"/>
      <c r="O55" s="288"/>
      <c r="P55" s="288"/>
      <c r="Q55" s="358"/>
      <c r="R55" s="65"/>
    </row>
    <row r="56" spans="1:20" ht="14.25" customHeight="1" thickBot="1">
      <c r="A56" s="18" t="s">
        <v>5</v>
      </c>
      <c r="B56" s="745" t="s">
        <v>9</v>
      </c>
      <c r="C56" s="746"/>
      <c r="D56" s="746"/>
      <c r="E56" s="746"/>
      <c r="F56" s="746"/>
      <c r="G56" s="746"/>
      <c r="H56" s="746"/>
      <c r="I56" s="746"/>
      <c r="J56" s="52">
        <f>SUM(J22,J55)</f>
        <v>364.8</v>
      </c>
      <c r="K56" s="118">
        <f>SUM(K22,K55)</f>
        <v>360.3</v>
      </c>
      <c r="L56" s="52">
        <f>SUM(L22,L55)</f>
        <v>193.3</v>
      </c>
      <c r="M56" s="52">
        <f>SUM(M22,M55)</f>
        <v>0</v>
      </c>
      <c r="N56" s="351"/>
      <c r="O56" s="289"/>
      <c r="P56" s="289"/>
      <c r="Q56" s="351"/>
      <c r="R56" s="62"/>
    </row>
    <row r="57" spans="1:20" ht="14.25" customHeight="1" thickBot="1">
      <c r="A57" s="19" t="s">
        <v>7</v>
      </c>
      <c r="B57" s="1000" t="s">
        <v>31</v>
      </c>
      <c r="C57" s="1001"/>
      <c r="D57" s="1001"/>
      <c r="E57" s="1001"/>
      <c r="F57" s="1001"/>
      <c r="G57" s="1001"/>
      <c r="H57" s="1001"/>
      <c r="I57" s="1001"/>
      <c r="J57" s="1001"/>
      <c r="K57" s="1001"/>
      <c r="L57" s="1001"/>
      <c r="M57" s="1001"/>
      <c r="N57" s="1001"/>
      <c r="O57" s="157"/>
      <c r="P57" s="157"/>
      <c r="Q57" s="338"/>
      <c r="R57" s="66"/>
    </row>
    <row r="58" spans="1:20" ht="14.25" customHeight="1" thickBot="1">
      <c r="A58" s="17" t="s">
        <v>7</v>
      </c>
      <c r="B58" s="6" t="s">
        <v>5</v>
      </c>
      <c r="C58" s="1002" t="s">
        <v>32</v>
      </c>
      <c r="D58" s="747"/>
      <c r="E58" s="747"/>
      <c r="F58" s="747"/>
      <c r="G58" s="747"/>
      <c r="H58" s="747"/>
      <c r="I58" s="747"/>
      <c r="J58" s="747"/>
      <c r="K58" s="747"/>
      <c r="L58" s="747"/>
      <c r="M58" s="747"/>
      <c r="N58" s="747"/>
      <c r="O58" s="158"/>
      <c r="P58" s="158"/>
      <c r="Q58" s="339"/>
      <c r="R58" s="59"/>
    </row>
    <row r="59" spans="1:20" ht="17.25" customHeight="1">
      <c r="A59" s="748" t="s">
        <v>7</v>
      </c>
      <c r="B59" s="749" t="s">
        <v>5</v>
      </c>
      <c r="C59" s="750" t="s">
        <v>5</v>
      </c>
      <c r="D59" s="750"/>
      <c r="E59" s="751" t="s">
        <v>50</v>
      </c>
      <c r="F59" s="329" t="s">
        <v>34</v>
      </c>
      <c r="G59" s="753" t="s">
        <v>33</v>
      </c>
      <c r="H59" s="975" t="s">
        <v>44</v>
      </c>
      <c r="I59" s="309" t="s">
        <v>22</v>
      </c>
      <c r="J59" s="72">
        <v>937.7</v>
      </c>
      <c r="K59" s="86"/>
      <c r="L59" s="86"/>
      <c r="M59" s="86"/>
      <c r="N59" s="993" t="s">
        <v>73</v>
      </c>
      <c r="O59" s="91">
        <v>100</v>
      </c>
      <c r="P59" s="91"/>
      <c r="Q59" s="394"/>
      <c r="R59" s="312"/>
    </row>
    <row r="60" spans="1:20" ht="20.25" customHeight="1">
      <c r="A60" s="720"/>
      <c r="B60" s="732"/>
      <c r="C60" s="724"/>
      <c r="D60" s="724"/>
      <c r="E60" s="752"/>
      <c r="F60" s="791" t="s">
        <v>39</v>
      </c>
      <c r="G60" s="738"/>
      <c r="H60" s="969"/>
      <c r="I60" s="415" t="s">
        <v>84</v>
      </c>
      <c r="J60" s="414">
        <v>260</v>
      </c>
      <c r="K60" s="414"/>
      <c r="L60" s="414"/>
      <c r="M60" s="414"/>
      <c r="N60" s="994"/>
      <c r="O60" s="92"/>
      <c r="P60" s="92"/>
      <c r="Q60" s="395"/>
      <c r="R60" s="225"/>
    </row>
    <row r="61" spans="1:20" ht="27.75" customHeight="1">
      <c r="A61" s="720"/>
      <c r="B61" s="732"/>
      <c r="C61" s="724"/>
      <c r="D61" s="724"/>
      <c r="E61" s="752"/>
      <c r="F61" s="998"/>
      <c r="G61" s="738"/>
      <c r="H61" s="969"/>
      <c r="I61" s="415" t="s">
        <v>84</v>
      </c>
      <c r="J61" s="414">
        <v>350</v>
      </c>
      <c r="K61" s="414"/>
      <c r="L61" s="414"/>
      <c r="M61" s="414"/>
      <c r="N61" s="326" t="s">
        <v>129</v>
      </c>
      <c r="O61" s="216">
        <v>100</v>
      </c>
      <c r="P61" s="216"/>
      <c r="Q61" s="419"/>
      <c r="R61" s="247"/>
    </row>
    <row r="62" spans="1:20" ht="28.5" customHeight="1">
      <c r="A62" s="720"/>
      <c r="B62" s="732"/>
      <c r="C62" s="724"/>
      <c r="D62" s="724"/>
      <c r="E62" s="967"/>
      <c r="F62" s="998"/>
      <c r="G62" s="738"/>
      <c r="H62" s="969"/>
      <c r="I62" s="417" t="s">
        <v>22</v>
      </c>
      <c r="J62" s="418">
        <v>27</v>
      </c>
      <c r="K62" s="418"/>
      <c r="L62" s="418"/>
      <c r="M62" s="418"/>
      <c r="N62" s="325" t="s">
        <v>130</v>
      </c>
      <c r="O62" s="121">
        <v>120</v>
      </c>
      <c r="P62" s="121"/>
      <c r="Q62" s="420"/>
      <c r="R62" s="245"/>
    </row>
    <row r="63" spans="1:20" ht="30" customHeight="1">
      <c r="A63" s="720"/>
      <c r="B63" s="732"/>
      <c r="C63" s="724"/>
      <c r="D63" s="724"/>
      <c r="E63" s="995" t="s">
        <v>126</v>
      </c>
      <c r="F63" s="998"/>
      <c r="G63" s="738"/>
      <c r="H63" s="969"/>
      <c r="I63" s="415" t="s">
        <v>22</v>
      </c>
      <c r="J63" s="416"/>
      <c r="K63" s="414">
        <v>108</v>
      </c>
      <c r="L63" s="414">
        <v>350</v>
      </c>
      <c r="M63" s="414">
        <v>350</v>
      </c>
      <c r="N63" s="322" t="s">
        <v>128</v>
      </c>
      <c r="O63" s="323"/>
      <c r="P63" s="323"/>
      <c r="Q63" s="421">
        <v>1</v>
      </c>
      <c r="R63" s="327"/>
    </row>
    <row r="64" spans="1:20" ht="27" customHeight="1">
      <c r="A64" s="720"/>
      <c r="B64" s="732"/>
      <c r="C64" s="724"/>
      <c r="D64" s="724"/>
      <c r="E64" s="995"/>
      <c r="F64" s="998"/>
      <c r="G64" s="738"/>
      <c r="H64" s="969"/>
      <c r="I64" s="363"/>
      <c r="J64" s="53"/>
      <c r="K64" s="418"/>
      <c r="L64" s="418"/>
      <c r="M64" s="418"/>
      <c r="N64" s="322" t="s">
        <v>127</v>
      </c>
      <c r="O64" s="323"/>
      <c r="P64" s="323"/>
      <c r="Q64" s="421">
        <v>25</v>
      </c>
      <c r="R64" s="327">
        <v>50</v>
      </c>
    </row>
    <row r="65" spans="1:18" ht="15" customHeight="1" thickBot="1">
      <c r="A65" s="721"/>
      <c r="B65" s="733"/>
      <c r="C65" s="725"/>
      <c r="D65" s="725"/>
      <c r="E65" s="60"/>
      <c r="F65" s="792"/>
      <c r="G65" s="739"/>
      <c r="H65" s="970"/>
      <c r="I65" s="85" t="s">
        <v>6</v>
      </c>
      <c r="J65" s="104">
        <f>SUM(J59:J64)</f>
        <v>1574.7</v>
      </c>
      <c r="K65" s="71">
        <f>SUM(K59:K64)</f>
        <v>108</v>
      </c>
      <c r="L65" s="71">
        <f>SUM(L59:L64)</f>
        <v>350</v>
      </c>
      <c r="M65" s="71">
        <f>SUM(M59:M64)</f>
        <v>350</v>
      </c>
      <c r="N65" s="179"/>
      <c r="O65" s="96"/>
      <c r="P65" s="96"/>
      <c r="Q65" s="396"/>
      <c r="R65" s="411"/>
    </row>
    <row r="66" spans="1:18" ht="15" customHeight="1">
      <c r="A66" s="720" t="s">
        <v>7</v>
      </c>
      <c r="B66" s="732" t="s">
        <v>5</v>
      </c>
      <c r="C66" s="734" t="s">
        <v>7</v>
      </c>
      <c r="D66" s="734"/>
      <c r="E66" s="736" t="s">
        <v>100</v>
      </c>
      <c r="F66" s="94" t="s">
        <v>34</v>
      </c>
      <c r="G66" s="738" t="s">
        <v>33</v>
      </c>
      <c r="H66" s="969" t="s">
        <v>44</v>
      </c>
      <c r="I66" s="141" t="s">
        <v>22</v>
      </c>
      <c r="J66" s="107">
        <v>256.5</v>
      </c>
      <c r="K66" s="108">
        <v>352</v>
      </c>
      <c r="L66" s="277">
        <v>424</v>
      </c>
      <c r="M66" s="414">
        <v>590.9</v>
      </c>
      <c r="N66" s="34" t="s">
        <v>55</v>
      </c>
      <c r="O66" s="92"/>
      <c r="P66" s="92"/>
      <c r="Q66" s="395"/>
      <c r="R66" s="225"/>
    </row>
    <row r="67" spans="1:18" ht="15" customHeight="1">
      <c r="A67" s="720"/>
      <c r="B67" s="732"/>
      <c r="C67" s="734"/>
      <c r="D67" s="734"/>
      <c r="E67" s="736"/>
      <c r="F67" s="740" t="s">
        <v>47</v>
      </c>
      <c r="G67" s="738"/>
      <c r="H67" s="969"/>
      <c r="I67" s="98" t="s">
        <v>102</v>
      </c>
      <c r="J67" s="189">
        <v>51.3</v>
      </c>
      <c r="K67" s="95">
        <v>51.4</v>
      </c>
      <c r="L67" s="48"/>
      <c r="M67" s="414"/>
      <c r="N67" s="34" t="s">
        <v>63</v>
      </c>
      <c r="O67" s="92">
        <v>40</v>
      </c>
      <c r="P67" s="92">
        <v>60</v>
      </c>
      <c r="Q67" s="395">
        <v>80</v>
      </c>
      <c r="R67" s="225">
        <v>100</v>
      </c>
    </row>
    <row r="68" spans="1:18" ht="15" customHeight="1">
      <c r="A68" s="720"/>
      <c r="B68" s="732"/>
      <c r="C68" s="734"/>
      <c r="D68" s="734"/>
      <c r="E68" s="736"/>
      <c r="F68" s="741"/>
      <c r="G68" s="738"/>
      <c r="H68" s="969"/>
      <c r="I68" s="98" t="s">
        <v>78</v>
      </c>
      <c r="J68" s="189">
        <v>580.9</v>
      </c>
      <c r="K68" s="95">
        <v>581.70000000000005</v>
      </c>
      <c r="L68" s="133"/>
      <c r="M68" s="133"/>
      <c r="N68" s="34"/>
      <c r="O68" s="92"/>
      <c r="P68" s="92"/>
      <c r="Q68" s="395"/>
      <c r="R68" s="225"/>
    </row>
    <row r="69" spans="1:18" ht="15" customHeight="1">
      <c r="A69" s="720"/>
      <c r="B69" s="732"/>
      <c r="C69" s="734"/>
      <c r="D69" s="734"/>
      <c r="E69" s="736"/>
      <c r="F69" s="741"/>
      <c r="G69" s="738"/>
      <c r="H69" s="969"/>
      <c r="I69" s="98" t="s">
        <v>84</v>
      </c>
      <c r="J69" s="189">
        <v>76.8</v>
      </c>
      <c r="K69" s="95"/>
      <c r="L69" s="133"/>
      <c r="M69" s="133"/>
      <c r="N69" s="34"/>
      <c r="O69" s="92"/>
      <c r="P69" s="92"/>
      <c r="Q69" s="395"/>
      <c r="R69" s="225"/>
    </row>
    <row r="70" spans="1:18" ht="15" customHeight="1">
      <c r="A70" s="720"/>
      <c r="B70" s="732"/>
      <c r="C70" s="734"/>
      <c r="D70" s="734"/>
      <c r="E70" s="736"/>
      <c r="F70" s="741"/>
      <c r="G70" s="738"/>
      <c r="H70" s="969"/>
      <c r="I70" s="106" t="s">
        <v>62</v>
      </c>
      <c r="J70" s="243"/>
      <c r="K70" s="131"/>
      <c r="L70" s="132"/>
      <c r="M70" s="132"/>
      <c r="N70" s="34"/>
      <c r="O70" s="92"/>
      <c r="P70" s="92"/>
      <c r="Q70" s="395"/>
      <c r="R70" s="225"/>
    </row>
    <row r="71" spans="1:18" ht="15" customHeight="1" thickBot="1">
      <c r="A71" s="721"/>
      <c r="B71" s="733"/>
      <c r="C71" s="735"/>
      <c r="D71" s="735"/>
      <c r="E71" s="737"/>
      <c r="F71" s="742"/>
      <c r="G71" s="739"/>
      <c r="H71" s="970"/>
      <c r="I71" s="84" t="s">
        <v>6</v>
      </c>
      <c r="J71" s="226">
        <f t="shared" ref="J71:L71" si="10">SUM(J66:J70)</f>
        <v>965.5</v>
      </c>
      <c r="K71" s="227">
        <f t="shared" si="10"/>
        <v>985.1</v>
      </c>
      <c r="L71" s="227">
        <f t="shared" si="10"/>
        <v>424</v>
      </c>
      <c r="M71" s="227">
        <f t="shared" ref="M71" si="11">SUM(M66:M70)</f>
        <v>590.9</v>
      </c>
      <c r="N71" s="35"/>
      <c r="O71" s="93"/>
      <c r="P71" s="93"/>
      <c r="Q71" s="397"/>
      <c r="R71" s="412"/>
    </row>
    <row r="72" spans="1:18" ht="16.5" customHeight="1">
      <c r="A72" s="748" t="s">
        <v>7</v>
      </c>
      <c r="B72" s="749" t="s">
        <v>5</v>
      </c>
      <c r="C72" s="750" t="s">
        <v>24</v>
      </c>
      <c r="D72" s="750"/>
      <c r="E72" s="751" t="s">
        <v>71</v>
      </c>
      <c r="F72" s="148"/>
      <c r="G72" s="753" t="s">
        <v>33</v>
      </c>
      <c r="H72" s="975" t="s">
        <v>137</v>
      </c>
      <c r="I72" s="228" t="s">
        <v>22</v>
      </c>
      <c r="J72" s="134">
        <v>35</v>
      </c>
      <c r="K72" s="72">
        <v>15</v>
      </c>
      <c r="L72" s="72">
        <v>15</v>
      </c>
      <c r="M72" s="72"/>
      <c r="N72" s="223" t="s">
        <v>72</v>
      </c>
      <c r="O72" s="249">
        <v>1</v>
      </c>
      <c r="P72" s="249"/>
      <c r="Q72" s="398"/>
      <c r="R72" s="250"/>
    </row>
    <row r="73" spans="1:18" ht="15.75" customHeight="1">
      <c r="A73" s="720"/>
      <c r="B73" s="732"/>
      <c r="C73" s="724"/>
      <c r="D73" s="724"/>
      <c r="E73" s="752"/>
      <c r="F73" s="791" t="s">
        <v>70</v>
      </c>
      <c r="G73" s="738"/>
      <c r="H73" s="969"/>
      <c r="I73" s="36"/>
      <c r="J73" s="67"/>
      <c r="K73" s="335"/>
      <c r="L73" s="48"/>
      <c r="M73" s="335"/>
      <c r="N73" s="211" t="s">
        <v>97</v>
      </c>
      <c r="O73" s="249"/>
      <c r="P73" s="249"/>
      <c r="Q73" s="398">
        <v>1</v>
      </c>
      <c r="R73" s="250"/>
    </row>
    <row r="74" spans="1:18" ht="16.5" customHeight="1">
      <c r="A74" s="720"/>
      <c r="B74" s="732"/>
      <c r="C74" s="724"/>
      <c r="D74" s="724"/>
      <c r="E74" s="752"/>
      <c r="F74" s="998"/>
      <c r="G74" s="738"/>
      <c r="H74" s="969"/>
      <c r="I74" s="28"/>
      <c r="J74" s="53"/>
      <c r="K74" s="364"/>
      <c r="L74" s="49"/>
      <c r="M74" s="364"/>
      <c r="N74" s="224"/>
      <c r="O74" s="92"/>
      <c r="P74" s="92"/>
      <c r="Q74" s="90"/>
      <c r="R74" s="225"/>
    </row>
    <row r="75" spans="1:18" ht="15" customHeight="1" thickBot="1">
      <c r="A75" s="721"/>
      <c r="B75" s="733"/>
      <c r="C75" s="725"/>
      <c r="D75" s="725"/>
      <c r="E75" s="60"/>
      <c r="F75" s="792"/>
      <c r="G75" s="739"/>
      <c r="H75" s="970"/>
      <c r="I75" s="85" t="s">
        <v>6</v>
      </c>
      <c r="J75" s="105">
        <f>J72+J73</f>
        <v>35</v>
      </c>
      <c r="K75" s="73">
        <f t="shared" ref="K75:L75" si="12">K72</f>
        <v>15</v>
      </c>
      <c r="L75" s="105">
        <f t="shared" si="12"/>
        <v>15</v>
      </c>
      <c r="M75" s="105">
        <f t="shared" ref="M75" si="13">M72</f>
        <v>0</v>
      </c>
      <c r="N75" s="159"/>
      <c r="O75" s="96"/>
      <c r="P75" s="96"/>
      <c r="Q75" s="396"/>
      <c r="R75" s="411"/>
    </row>
    <row r="76" spans="1:18" ht="15.75" customHeight="1" thickBot="1">
      <c r="A76" s="149" t="s">
        <v>7</v>
      </c>
      <c r="B76" s="156" t="s">
        <v>5</v>
      </c>
      <c r="C76" s="964" t="s">
        <v>8</v>
      </c>
      <c r="D76" s="743"/>
      <c r="E76" s="743"/>
      <c r="F76" s="743"/>
      <c r="G76" s="743"/>
      <c r="H76" s="743"/>
      <c r="I76" s="743"/>
      <c r="J76" s="135">
        <f>J75+J71+J65</f>
        <v>2575.1999999999998</v>
      </c>
      <c r="K76" s="135">
        <f t="shared" ref="K76:M76" si="14">K75+K71+K65</f>
        <v>1108.0999999999999</v>
      </c>
      <c r="L76" s="135">
        <f t="shared" si="14"/>
        <v>789</v>
      </c>
      <c r="M76" s="135">
        <f t="shared" si="14"/>
        <v>940.9</v>
      </c>
      <c r="N76" s="348"/>
      <c r="O76" s="154"/>
      <c r="P76" s="154"/>
      <c r="Q76" s="358"/>
      <c r="R76" s="65"/>
    </row>
    <row r="77" spans="1:18" ht="15.75" customHeight="1" thickBot="1">
      <c r="A77" s="17" t="s">
        <v>7</v>
      </c>
      <c r="B77" s="745" t="s">
        <v>9</v>
      </c>
      <c r="C77" s="746"/>
      <c r="D77" s="746"/>
      <c r="E77" s="746"/>
      <c r="F77" s="746"/>
      <c r="G77" s="746"/>
      <c r="H77" s="746"/>
      <c r="I77" s="746"/>
      <c r="J77" s="110">
        <f t="shared" ref="J77:L77" si="15">SUM(J76)</f>
        <v>2575.1999999999998</v>
      </c>
      <c r="K77" s="52">
        <f t="shared" si="15"/>
        <v>1108.0999999999999</v>
      </c>
      <c r="L77" s="52">
        <f t="shared" si="15"/>
        <v>789</v>
      </c>
      <c r="M77" s="52">
        <f t="shared" ref="M77" si="16">SUM(M76)</f>
        <v>940.9</v>
      </c>
      <c r="N77" s="350"/>
      <c r="O77" s="155"/>
      <c r="P77" s="155"/>
      <c r="Q77" s="351"/>
      <c r="R77" s="62"/>
    </row>
    <row r="78" spans="1:18" ht="15.75" customHeight="1" thickBot="1">
      <c r="A78" s="10" t="s">
        <v>5</v>
      </c>
      <c r="B78" s="793" t="s">
        <v>17</v>
      </c>
      <c r="C78" s="794"/>
      <c r="D78" s="794"/>
      <c r="E78" s="794"/>
      <c r="F78" s="794"/>
      <c r="G78" s="794"/>
      <c r="H78" s="794"/>
      <c r="I78" s="794"/>
      <c r="J78" s="136">
        <f>SUM(J56,J77)</f>
        <v>2940</v>
      </c>
      <c r="K78" s="87">
        <f>SUM(K56,K77)</f>
        <v>1468.4</v>
      </c>
      <c r="L78" s="87">
        <f>SUM(L56,L77)</f>
        <v>982.3</v>
      </c>
      <c r="M78" s="87">
        <f>SUM(M56,M77)</f>
        <v>940.9</v>
      </c>
      <c r="N78" s="352"/>
      <c r="O78" s="160"/>
      <c r="P78" s="160"/>
      <c r="Q78" s="353"/>
      <c r="R78" s="63"/>
    </row>
    <row r="79" spans="1:18" s="7" customFormat="1" ht="17.25" customHeight="1">
      <c r="A79" s="795" t="s">
        <v>135</v>
      </c>
      <c r="B79" s="712"/>
      <c r="C79" s="712"/>
      <c r="D79" s="712"/>
      <c r="E79" s="712"/>
      <c r="F79" s="712"/>
      <c r="G79" s="712"/>
      <c r="H79" s="712"/>
      <c r="I79" s="712"/>
      <c r="J79" s="712"/>
      <c r="K79" s="712"/>
      <c r="L79" s="712"/>
      <c r="M79" s="712"/>
      <c r="N79" s="712"/>
      <c r="O79" s="294"/>
      <c r="P79" s="294"/>
      <c r="Q79" s="349"/>
      <c r="R79" s="294"/>
    </row>
    <row r="80" spans="1:18" s="7" customFormat="1" ht="17.25" customHeight="1">
      <c r="A80" s="999"/>
      <c r="B80" s="999"/>
      <c r="C80" s="999"/>
      <c r="D80" s="999"/>
      <c r="E80" s="999"/>
      <c r="F80" s="999"/>
      <c r="G80" s="999"/>
      <c r="H80" s="999"/>
      <c r="I80" s="999"/>
      <c r="J80" s="999"/>
      <c r="K80" s="999"/>
      <c r="L80" s="999"/>
      <c r="M80" s="999"/>
      <c r="N80" s="999"/>
      <c r="O80" s="61"/>
      <c r="P80" s="61"/>
      <c r="Q80" s="355"/>
      <c r="R80" s="61"/>
    </row>
    <row r="81" spans="1:18" s="8" customFormat="1" ht="14.25" customHeight="1" thickBot="1">
      <c r="A81" s="754" t="s">
        <v>13</v>
      </c>
      <c r="B81" s="754"/>
      <c r="C81" s="754"/>
      <c r="D81" s="754"/>
      <c r="E81" s="754"/>
      <c r="F81" s="754"/>
      <c r="G81" s="754"/>
      <c r="H81" s="754"/>
      <c r="I81" s="754"/>
      <c r="J81" s="161"/>
      <c r="K81" s="161"/>
      <c r="L81" s="161"/>
      <c r="M81" s="340"/>
      <c r="N81" s="1"/>
      <c r="O81" s="1"/>
      <c r="P81" s="1"/>
      <c r="Q81" s="1"/>
      <c r="R81" s="1"/>
    </row>
    <row r="82" spans="1:18" ht="76.5" customHeight="1" thickBot="1">
      <c r="A82" s="779" t="s">
        <v>10</v>
      </c>
      <c r="B82" s="780"/>
      <c r="C82" s="780"/>
      <c r="D82" s="780"/>
      <c r="E82" s="780"/>
      <c r="F82" s="780"/>
      <c r="G82" s="780"/>
      <c r="H82" s="780"/>
      <c r="I82" s="781"/>
      <c r="J82" s="422" t="s">
        <v>103</v>
      </c>
      <c r="K82" s="422" t="s">
        <v>136</v>
      </c>
      <c r="L82" s="251" t="s">
        <v>90</v>
      </c>
      <c r="M82" s="251" t="s">
        <v>131</v>
      </c>
      <c r="N82" s="7"/>
      <c r="O82" s="7"/>
      <c r="P82" s="7"/>
      <c r="Q82" s="7"/>
      <c r="R82" s="7"/>
    </row>
    <row r="83" spans="1:18" ht="14.25" customHeight="1">
      <c r="A83" s="782" t="s">
        <v>14</v>
      </c>
      <c r="B83" s="783"/>
      <c r="C83" s="783"/>
      <c r="D83" s="783"/>
      <c r="E83" s="783"/>
      <c r="F83" s="783"/>
      <c r="G83" s="783"/>
      <c r="H83" s="783"/>
      <c r="I83" s="784"/>
      <c r="J83" s="343">
        <f>J84+J90</f>
        <v>2940</v>
      </c>
      <c r="K83" s="101">
        <f>K84+K90</f>
        <v>1468.4</v>
      </c>
      <c r="L83" s="101">
        <f>L84+L90</f>
        <v>982.3</v>
      </c>
      <c r="M83" s="101">
        <f>M84+M90</f>
        <v>940.9</v>
      </c>
      <c r="N83" s="7"/>
      <c r="O83" s="7"/>
      <c r="P83" s="7"/>
      <c r="Q83" s="7"/>
      <c r="R83" s="7"/>
    </row>
    <row r="84" spans="1:18" s="25" customFormat="1" ht="14.25" customHeight="1">
      <c r="A84" s="785" t="s">
        <v>49</v>
      </c>
      <c r="B84" s="786"/>
      <c r="C84" s="786"/>
      <c r="D84" s="786"/>
      <c r="E84" s="786"/>
      <c r="F84" s="786"/>
      <c r="G84" s="786"/>
      <c r="H84" s="786"/>
      <c r="I84" s="787"/>
      <c r="J84" s="344">
        <f>SUM(J85:J89)</f>
        <v>2253.1999999999998</v>
      </c>
      <c r="K84" s="42">
        <f>SUM(K85:K89)</f>
        <v>1468.4</v>
      </c>
      <c r="L84" s="42">
        <f>SUM(L85:L89)</f>
        <v>982.3</v>
      </c>
      <c r="M84" s="42">
        <f>SUM(M85:M89)</f>
        <v>940.9</v>
      </c>
      <c r="N84" s="7"/>
      <c r="O84" s="7"/>
      <c r="P84" s="7"/>
      <c r="Q84" s="7"/>
      <c r="R84" s="7"/>
    </row>
    <row r="85" spans="1:18" ht="14.25" customHeight="1">
      <c r="A85" s="788" t="s">
        <v>19</v>
      </c>
      <c r="B85" s="789"/>
      <c r="C85" s="789"/>
      <c r="D85" s="789"/>
      <c r="E85" s="789"/>
      <c r="F85" s="789"/>
      <c r="G85" s="789"/>
      <c r="H85" s="789"/>
      <c r="I85" s="790"/>
      <c r="J85" s="342">
        <f>SUMIF(I13:I78,"SB",J13:J78)</f>
        <v>1535.5</v>
      </c>
      <c r="K85" s="50">
        <f>SUMIF(I12:I78,"SB",K12:K78)</f>
        <v>708.7</v>
      </c>
      <c r="L85" s="50">
        <f>SUMIF(I12:I78,"SB",L12:L78)</f>
        <v>982.3</v>
      </c>
      <c r="M85" s="50">
        <f>SUMIF(I12:I78,"SB",M12:M78)</f>
        <v>940.9</v>
      </c>
      <c r="N85" s="7"/>
      <c r="O85" s="7"/>
      <c r="P85" s="7"/>
      <c r="Q85" s="7"/>
      <c r="R85" s="7"/>
    </row>
    <row r="86" spans="1:18" ht="29.25" customHeight="1">
      <c r="A86" s="788" t="s">
        <v>88</v>
      </c>
      <c r="B86" s="789"/>
      <c r="C86" s="789"/>
      <c r="D86" s="789"/>
      <c r="E86" s="789"/>
      <c r="F86" s="789"/>
      <c r="G86" s="789"/>
      <c r="H86" s="789"/>
      <c r="I86" s="790"/>
      <c r="J86" s="342">
        <f>SUMIF(I12:I78,"SB(ESA)",J12:J78)</f>
        <v>19.399999999999999</v>
      </c>
      <c r="K86" s="50">
        <f>SUMIF(I12:I78,"SB(esA)",K12:K78)</f>
        <v>12</v>
      </c>
      <c r="L86" s="50">
        <f>SUMIF(I12:I78,"SB(esA)",L12:L78)</f>
        <v>0</v>
      </c>
      <c r="M86" s="50">
        <f>SUMIF(I12:I78,"SB(esA)",M12:M78)</f>
        <v>0</v>
      </c>
      <c r="N86" s="7"/>
      <c r="O86" s="7"/>
      <c r="P86" s="7"/>
      <c r="Q86" s="7"/>
      <c r="R86" s="7"/>
    </row>
    <row r="87" spans="1:18" ht="15.75" customHeight="1">
      <c r="A87" s="788" t="s">
        <v>89</v>
      </c>
      <c r="B87" s="789"/>
      <c r="C87" s="789"/>
      <c r="D87" s="789"/>
      <c r="E87" s="789"/>
      <c r="F87" s="789"/>
      <c r="G87" s="789"/>
      <c r="H87" s="789"/>
      <c r="I87" s="790"/>
      <c r="J87" s="342">
        <f>SUMIF(I13:I78,"SB(es)",J13:J78)</f>
        <v>647</v>
      </c>
      <c r="K87" s="50">
        <f>SUMIF(I13:I78,"SB(es)",K13:K78)</f>
        <v>696.3</v>
      </c>
      <c r="L87" s="50">
        <f>SUMIF(I13:I78,"SB(es)",L13:L78)</f>
        <v>0</v>
      </c>
      <c r="M87" s="50">
        <f>SUMIF(I13:I78,"SB(es)",M13:M78)</f>
        <v>0</v>
      </c>
      <c r="O87" s="7"/>
      <c r="P87" s="7"/>
      <c r="Q87" s="7"/>
      <c r="R87" s="7"/>
    </row>
    <row r="88" spans="1:18" ht="14.25" customHeight="1">
      <c r="A88" s="817" t="s">
        <v>46</v>
      </c>
      <c r="B88" s="818"/>
      <c r="C88" s="818"/>
      <c r="D88" s="818"/>
      <c r="E88" s="818"/>
      <c r="F88" s="818"/>
      <c r="G88" s="818"/>
      <c r="H88" s="818"/>
      <c r="I88" s="819"/>
      <c r="J88" s="342">
        <f>SUMIF(I14:I78,"SB(VB)",J14:J78)</f>
        <v>51.3</v>
      </c>
      <c r="K88" s="50">
        <f>SUMIF(I13:I78,"SB(VB)",K13:K78)</f>
        <v>51.4</v>
      </c>
      <c r="L88" s="50">
        <f>SUMIF(I13:I78,"SB(VB)",L13:L78)</f>
        <v>0</v>
      </c>
      <c r="M88" s="50">
        <f>SUMIF(I13:I78,"SB(VB)",M13:M78)</f>
        <v>0</v>
      </c>
      <c r="O88" s="7"/>
      <c r="P88" s="7"/>
      <c r="Q88" s="7"/>
      <c r="R88" s="7"/>
    </row>
    <row r="89" spans="1:18" ht="14.25" customHeight="1">
      <c r="A89" s="817" t="s">
        <v>20</v>
      </c>
      <c r="B89" s="818"/>
      <c r="C89" s="818"/>
      <c r="D89" s="818"/>
      <c r="E89" s="818"/>
      <c r="F89" s="818"/>
      <c r="G89" s="818"/>
      <c r="H89" s="818"/>
      <c r="I89" s="819"/>
      <c r="J89" s="342">
        <f>SUMIF(I12:I78,"SB(P)",J12:J78)</f>
        <v>0</v>
      </c>
      <c r="K89" s="50">
        <f>SUMIF(I12:I78,"SB(P)",K12:K78)</f>
        <v>0</v>
      </c>
      <c r="L89" s="50">
        <f>SUMIF(I12:I78,"SB(P)",L12:L78)</f>
        <v>0</v>
      </c>
      <c r="M89" s="50">
        <f>SUMIF(J12:J78,"SB(P)",M12:M78)</f>
        <v>0</v>
      </c>
      <c r="N89" s="12"/>
    </row>
    <row r="90" spans="1:18" ht="15.75" customHeight="1">
      <c r="A90" s="803" t="s">
        <v>85</v>
      </c>
      <c r="B90" s="804"/>
      <c r="C90" s="804"/>
      <c r="D90" s="804"/>
      <c r="E90" s="804"/>
      <c r="F90" s="804"/>
      <c r="G90" s="23"/>
      <c r="H90" s="23"/>
      <c r="I90" s="24"/>
      <c r="J90" s="346">
        <f>SUMIF(I13:I78,"sb(l)",J13:J78)</f>
        <v>686.8</v>
      </c>
      <c r="K90" s="44">
        <f>SUMIF(I14:I78,"sb(l)",K14:K78)</f>
        <v>0</v>
      </c>
      <c r="L90" s="44">
        <f>SUMIF(I14:I78,"sb(l)",L14:L78)</f>
        <v>0</v>
      </c>
      <c r="M90" s="44">
        <f>SUMIF(J14:J78,"sb(l)",M14:M78)</f>
        <v>0</v>
      </c>
      <c r="N90" s="12"/>
    </row>
    <row r="91" spans="1:18" ht="14.25" customHeight="1">
      <c r="A91" s="805" t="s">
        <v>15</v>
      </c>
      <c r="B91" s="806"/>
      <c r="C91" s="806"/>
      <c r="D91" s="806"/>
      <c r="E91" s="806"/>
      <c r="F91" s="806"/>
      <c r="G91" s="806"/>
      <c r="H91" s="806"/>
      <c r="I91" s="807"/>
      <c r="J91" s="347">
        <f>J92+J94+J93</f>
        <v>0</v>
      </c>
      <c r="K91" s="102">
        <f>K92+K94+K93</f>
        <v>0</v>
      </c>
      <c r="L91" s="102">
        <f>L92+L94+L93</f>
        <v>0</v>
      </c>
      <c r="M91" s="102">
        <f>M92+M94+M93</f>
        <v>0</v>
      </c>
    </row>
    <row r="92" spans="1:18" ht="14.25" customHeight="1">
      <c r="A92" s="808" t="s">
        <v>21</v>
      </c>
      <c r="B92" s="809"/>
      <c r="C92" s="809"/>
      <c r="D92" s="809"/>
      <c r="E92" s="809"/>
      <c r="F92" s="809"/>
      <c r="G92" s="809"/>
      <c r="H92" s="809"/>
      <c r="I92" s="810"/>
      <c r="J92" s="342">
        <f>SUMIF(I13:I74,"ES",J13:J74)</f>
        <v>0</v>
      </c>
      <c r="K92" s="43">
        <f>SUMIF(I13:I78,"ES",K13:K78)</f>
        <v>0</v>
      </c>
      <c r="L92" s="43">
        <f>SUMIF(I13:I78,"ES",L13:L78)</f>
        <v>0</v>
      </c>
      <c r="M92" s="43">
        <f>SUMIF(J13:J78,"ES",M13:M78)</f>
        <v>0</v>
      </c>
    </row>
    <row r="93" spans="1:18" ht="14.25" customHeight="1">
      <c r="A93" s="811" t="s">
        <v>101</v>
      </c>
      <c r="B93" s="996"/>
      <c r="C93" s="996"/>
      <c r="D93" s="996"/>
      <c r="E93" s="996"/>
      <c r="F93" s="996"/>
      <c r="G93" s="996"/>
      <c r="H93" s="996"/>
      <c r="I93" s="997"/>
      <c r="J93" s="342">
        <f>SUMIF(I14:I75,"LRVB",J14:J75)</f>
        <v>0</v>
      </c>
      <c r="K93" s="43">
        <f>SUMIF(I14:I78,"LRVB",K14:K78)</f>
        <v>0</v>
      </c>
      <c r="L93" s="242"/>
      <c r="M93" s="242"/>
    </row>
    <row r="94" spans="1:18" s="3" customFormat="1" ht="16.5" customHeight="1">
      <c r="A94" s="808" t="s">
        <v>64</v>
      </c>
      <c r="B94" s="809"/>
      <c r="C94" s="809"/>
      <c r="D94" s="809"/>
      <c r="E94" s="809"/>
      <c r="F94" s="809"/>
      <c r="G94" s="809"/>
      <c r="H94" s="809"/>
      <c r="I94" s="810"/>
      <c r="J94" s="342">
        <f>SUMIF(I12:I80,"Kt",J12:J80)</f>
        <v>0</v>
      </c>
      <c r="K94" s="50">
        <f>SUMIF(I12:I78,"Kt",K12:K78)</f>
        <v>0</v>
      </c>
      <c r="L94" s="50">
        <f>SUMIF(I12:I78,"Kt",L12:L78)</f>
        <v>0</v>
      </c>
      <c r="M94" s="50">
        <f>SUMIF(J12:J78,"Kt",M12:M78)</f>
        <v>0</v>
      </c>
    </row>
    <row r="95" spans="1:18" s="3" customFormat="1" ht="18" customHeight="1" thickBot="1">
      <c r="A95" s="814" t="s">
        <v>16</v>
      </c>
      <c r="B95" s="815"/>
      <c r="C95" s="815"/>
      <c r="D95" s="815"/>
      <c r="E95" s="815"/>
      <c r="F95" s="815"/>
      <c r="G95" s="815"/>
      <c r="H95" s="815"/>
      <c r="I95" s="816"/>
      <c r="J95" s="345">
        <f>SUM(J83,J91)</f>
        <v>2940</v>
      </c>
      <c r="K95" s="103">
        <f>SUM(K83,K91)</f>
        <v>1468.4</v>
      </c>
      <c r="L95" s="103">
        <f>SUM(L83,L91)</f>
        <v>982.3</v>
      </c>
      <c r="M95" s="103">
        <f>SUM(M83,M91)</f>
        <v>940.9</v>
      </c>
    </row>
    <row r="96" spans="1:18" s="3" customFormat="1">
      <c r="G96" s="4"/>
      <c r="H96" s="4"/>
      <c r="I96" s="5"/>
      <c r="J96" s="14"/>
      <c r="K96" s="14"/>
      <c r="L96" s="14"/>
      <c r="M96" s="14"/>
    </row>
    <row r="97" spans="7:11" s="3" customFormat="1">
      <c r="G97" s="4"/>
      <c r="H97" s="4"/>
      <c r="I97" s="5"/>
      <c r="K97" s="12"/>
    </row>
    <row r="98" spans="7:11" s="3" customFormat="1">
      <c r="G98" s="4"/>
      <c r="H98" s="4"/>
      <c r="I98" s="5"/>
      <c r="J98" s="12"/>
      <c r="K98" s="12"/>
    </row>
    <row r="99" spans="7:11" s="3" customFormat="1">
      <c r="G99" s="4"/>
      <c r="H99" s="4"/>
      <c r="I99" s="5"/>
    </row>
  </sheetData>
  <mergeCells count="129">
    <mergeCell ref="M6:M8"/>
    <mergeCell ref="M28:M34"/>
    <mergeCell ref="M35:M38"/>
    <mergeCell ref="A85:I85"/>
    <mergeCell ref="A88:I88"/>
    <mergeCell ref="A89:I89"/>
    <mergeCell ref="A82:I82"/>
    <mergeCell ref="A83:I83"/>
    <mergeCell ref="A84:I84"/>
    <mergeCell ref="A87:I87"/>
    <mergeCell ref="A86:I86"/>
    <mergeCell ref="D66:D71"/>
    <mergeCell ref="E66:E71"/>
    <mergeCell ref="B57:N57"/>
    <mergeCell ref="C58:N58"/>
    <mergeCell ref="A59:A65"/>
    <mergeCell ref="B59:B65"/>
    <mergeCell ref="C59:C65"/>
    <mergeCell ref="D59:D65"/>
    <mergeCell ref="G59:G65"/>
    <mergeCell ref="H59:H65"/>
    <mergeCell ref="G66:G71"/>
    <mergeCell ref="H66:H71"/>
    <mergeCell ref="F60:F65"/>
    <mergeCell ref="A94:I94"/>
    <mergeCell ref="A95:I95"/>
    <mergeCell ref="A90:F90"/>
    <mergeCell ref="A91:I91"/>
    <mergeCell ref="A92:I92"/>
    <mergeCell ref="A93:I93"/>
    <mergeCell ref="A81:I81"/>
    <mergeCell ref="G72:G75"/>
    <mergeCell ref="H72:H75"/>
    <mergeCell ref="F73:F75"/>
    <mergeCell ref="C76:I76"/>
    <mergeCell ref="A72:A75"/>
    <mergeCell ref="B72:B75"/>
    <mergeCell ref="C72:C75"/>
    <mergeCell ref="D72:D75"/>
    <mergeCell ref="E72:E74"/>
    <mergeCell ref="A79:N79"/>
    <mergeCell ref="B77:I77"/>
    <mergeCell ref="B78:I78"/>
    <mergeCell ref="A80:N80"/>
    <mergeCell ref="F67:F71"/>
    <mergeCell ref="N48:N49"/>
    <mergeCell ref="H52:H53"/>
    <mergeCell ref="C55:I55"/>
    <mergeCell ref="B56:I56"/>
    <mergeCell ref="E40:E41"/>
    <mergeCell ref="E44:E45"/>
    <mergeCell ref="E50:E51"/>
    <mergeCell ref="H50:H51"/>
    <mergeCell ref="E52:E53"/>
    <mergeCell ref="H48:H49"/>
    <mergeCell ref="E46:E47"/>
    <mergeCell ref="N46:N47"/>
    <mergeCell ref="H46:H47"/>
    <mergeCell ref="F40:F41"/>
    <mergeCell ref="N59:N60"/>
    <mergeCell ref="E63:E64"/>
    <mergeCell ref="J35:J38"/>
    <mergeCell ref="K35:K38"/>
    <mergeCell ref="L35:L38"/>
    <mergeCell ref="D35:D38"/>
    <mergeCell ref="E35:E38"/>
    <mergeCell ref="H35:H38"/>
    <mergeCell ref="I35:I38"/>
    <mergeCell ref="J28:J34"/>
    <mergeCell ref="K28:K34"/>
    <mergeCell ref="L28:L34"/>
    <mergeCell ref="D13:D17"/>
    <mergeCell ref="E13:E17"/>
    <mergeCell ref="F13:F17"/>
    <mergeCell ref="G13:G17"/>
    <mergeCell ref="H13:H17"/>
    <mergeCell ref="G24:G26"/>
    <mergeCell ref="H24:H26"/>
    <mergeCell ref="E25:E26"/>
    <mergeCell ref="G18:G21"/>
    <mergeCell ref="H18:H21"/>
    <mergeCell ref="J6:J8"/>
    <mergeCell ref="A9:N9"/>
    <mergeCell ref="A10:N10"/>
    <mergeCell ref="B11:N11"/>
    <mergeCell ref="A66:A71"/>
    <mergeCell ref="B66:B71"/>
    <mergeCell ref="C66:C71"/>
    <mergeCell ref="A28:A32"/>
    <mergeCell ref="B28:B32"/>
    <mergeCell ref="C28:C32"/>
    <mergeCell ref="D28:D32"/>
    <mergeCell ref="F28:F32"/>
    <mergeCell ref="G28:G32"/>
    <mergeCell ref="H28:H32"/>
    <mergeCell ref="I28:I34"/>
    <mergeCell ref="E28:E34"/>
    <mergeCell ref="C22:I22"/>
    <mergeCell ref="C23:N23"/>
    <mergeCell ref="F24:F26"/>
    <mergeCell ref="E59:E62"/>
    <mergeCell ref="C12:N12"/>
    <mergeCell ref="A13:A17"/>
    <mergeCell ref="B13:B17"/>
    <mergeCell ref="C13:C17"/>
    <mergeCell ref="A18:A21"/>
    <mergeCell ref="B18:B21"/>
    <mergeCell ref="C18:C21"/>
    <mergeCell ref="D18:D21"/>
    <mergeCell ref="E18:E21"/>
    <mergeCell ref="F18:F21"/>
    <mergeCell ref="N1:R1"/>
    <mergeCell ref="E2:N2"/>
    <mergeCell ref="A3:N3"/>
    <mergeCell ref="A4:N4"/>
    <mergeCell ref="A6:A8"/>
    <mergeCell ref="B6:B8"/>
    <mergeCell ref="C6:C8"/>
    <mergeCell ref="D6:D8"/>
    <mergeCell ref="E6:E8"/>
    <mergeCell ref="K6:K8"/>
    <mergeCell ref="L6:L8"/>
    <mergeCell ref="N6:R6"/>
    <mergeCell ref="N7:N8"/>
    <mergeCell ref="O7:R7"/>
    <mergeCell ref="F6:F8"/>
    <mergeCell ref="G6:G8"/>
    <mergeCell ref="H6:H8"/>
    <mergeCell ref="I6:I8"/>
  </mergeCells>
  <printOptions horizontalCentered="1"/>
  <pageMargins left="0" right="0" top="0.59055118110236227" bottom="0.19685039370078741" header="0" footer="0"/>
  <pageSetup paperSize="9" scale="79" orientation="landscape" r:id="rId1"/>
  <headerFooter alignWithMargins="0"/>
  <rowBreaks count="3" manualBreakCount="3">
    <brk id="27" max="22" man="1"/>
    <brk id="43" max="22" man="1"/>
    <brk id="71" max="2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5</vt:i4>
      </vt:variant>
    </vt:vector>
  </HeadingPairs>
  <TitlesOfParts>
    <vt:vector size="9" baseType="lpstr">
      <vt:lpstr>Ataskaita</vt:lpstr>
      <vt:lpstr>Priemonių suvestinė</vt:lpstr>
      <vt:lpstr>SPIS</vt:lpstr>
      <vt:lpstr>Aiškinamoji lentelė </vt:lpstr>
      <vt:lpstr>'Aiškinamoji lentelė '!Print_Area</vt:lpstr>
      <vt:lpstr>Ataskaita!Print_Area</vt:lpstr>
      <vt:lpstr>'Priemonių suvestinė'!Print_Area</vt:lpstr>
      <vt:lpstr>'Aiškinamoji lentelė '!Print_Titles</vt:lpstr>
      <vt:lpstr>'Priemonių suvestinė'!Print_Titles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Audra Cepiene</cp:lastModifiedBy>
  <cp:lastPrinted>2020-02-28T06:50:38Z</cp:lastPrinted>
  <dcterms:created xsi:type="dcterms:W3CDTF">2007-07-27T10:32:34Z</dcterms:created>
  <dcterms:modified xsi:type="dcterms:W3CDTF">2020-03-02T06:38:34Z</dcterms:modified>
</cp:coreProperties>
</file>