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20-2022 SVP\SPRENDIMAS\"/>
    </mc:Choice>
  </mc:AlternateContent>
  <bookViews>
    <workbookView xWindow="-120" yWindow="-120" windowWidth="24240" windowHeight="13140"/>
  </bookViews>
  <sheets>
    <sheet name="2 programa" sheetId="8" r:id="rId1"/>
    <sheet name="Aiškinamoji lentelė " sheetId="7" state="hidden" r:id="rId2"/>
  </sheets>
  <definedNames>
    <definedName name="_xlnm.Print_Area" localSheetId="0">'2 programa'!$A$1:$M$118</definedName>
    <definedName name="_xlnm.Print_Area" localSheetId="1">'Aiškinamoji lentelė '!$A$1:$Q$138</definedName>
    <definedName name="_xlnm.Print_Titles" localSheetId="1">'Aiškinamoji lentelė '!$6:$8</definedName>
  </definedNames>
  <calcPr calcId="162913"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1" i="7" l="1"/>
  <c r="J131" i="7"/>
  <c r="G113" i="8" l="1"/>
  <c r="I112" i="8"/>
  <c r="H112" i="8"/>
  <c r="G112" i="8"/>
  <c r="I111" i="8"/>
  <c r="H111" i="8"/>
  <c r="G111" i="8"/>
  <c r="G109" i="8"/>
  <c r="I108" i="8"/>
  <c r="H108" i="8"/>
  <c r="G108" i="8"/>
  <c r="I107" i="8"/>
  <c r="H107" i="8"/>
  <c r="G107" i="8"/>
  <c r="I106" i="8"/>
  <c r="H106" i="8"/>
  <c r="G106" i="8"/>
  <c r="I105" i="8"/>
  <c r="H105" i="8"/>
  <c r="G105" i="8"/>
  <c r="G104" i="8"/>
  <c r="I103" i="8"/>
  <c r="H103" i="8"/>
  <c r="G103" i="8"/>
  <c r="I102" i="8"/>
  <c r="H102" i="8"/>
  <c r="G102" i="8"/>
  <c r="G93" i="8"/>
  <c r="I92" i="8"/>
  <c r="I93" i="8" s="1"/>
  <c r="H92" i="8"/>
  <c r="H93" i="8" s="1"/>
  <c r="G92" i="8"/>
  <c r="I64" i="8"/>
  <c r="H64" i="8"/>
  <c r="G64" i="8"/>
  <c r="G51" i="8"/>
  <c r="I20" i="8"/>
  <c r="I113" i="8" s="1"/>
  <c r="H20" i="8"/>
  <c r="H113" i="8" s="1"/>
  <c r="I19" i="8"/>
  <c r="I104" i="8" s="1"/>
  <c r="H19" i="8"/>
  <c r="H104" i="8" s="1"/>
  <c r="I18" i="8"/>
  <c r="I109" i="8" s="1"/>
  <c r="H18" i="8"/>
  <c r="H109" i="8" s="1"/>
  <c r="I101" i="8" l="1"/>
  <c r="G65" i="8"/>
  <c r="G94" i="8" s="1"/>
  <c r="G95" i="8" s="1"/>
  <c r="G110" i="8"/>
  <c r="H110" i="8"/>
  <c r="G101" i="8"/>
  <c r="G100" i="8" s="1"/>
  <c r="I100" i="8"/>
  <c r="I114" i="8" s="1"/>
  <c r="I51" i="8"/>
  <c r="I65" i="8" s="1"/>
  <c r="I94" i="8" s="1"/>
  <c r="I95" i="8" s="1"/>
  <c r="I110" i="8"/>
  <c r="H101" i="8"/>
  <c r="H100" i="8" s="1"/>
  <c r="H51" i="8"/>
  <c r="H65" i="8" s="1"/>
  <c r="H94" i="8" s="1"/>
  <c r="H95" i="8" s="1"/>
  <c r="G114" i="8" l="1"/>
  <c r="H114" i="8"/>
  <c r="L58" i="7"/>
  <c r="K58" i="7" l="1"/>
  <c r="I52" i="7"/>
  <c r="I51" i="7"/>
  <c r="K98" i="7" l="1"/>
  <c r="J127" i="7" l="1"/>
  <c r="J77" i="7" l="1"/>
  <c r="K77" i="7"/>
  <c r="L77" i="7"/>
  <c r="L94" i="7" l="1"/>
  <c r="K94" i="7"/>
  <c r="I45" i="7" l="1"/>
  <c r="J116" i="7" l="1"/>
  <c r="J117" i="7" s="1"/>
  <c r="K116" i="7" l="1"/>
  <c r="K117" i="7" s="1"/>
  <c r="L116" i="7"/>
  <c r="L117" i="7" s="1"/>
  <c r="I88" i="7" l="1"/>
  <c r="L137" i="7" l="1"/>
  <c r="K137" i="7"/>
  <c r="J137" i="7"/>
  <c r="I137" i="7"/>
  <c r="I136" i="7"/>
  <c r="L135" i="7"/>
  <c r="K135" i="7"/>
  <c r="J135" i="7"/>
  <c r="I135" i="7"/>
  <c r="I131" i="7"/>
  <c r="L133" i="7"/>
  <c r="K133" i="7"/>
  <c r="J133" i="7"/>
  <c r="I132" i="7"/>
  <c r="L132" i="7"/>
  <c r="K132" i="7"/>
  <c r="J132" i="7"/>
  <c r="L131" i="7"/>
  <c r="K129" i="7"/>
  <c r="L129" i="7"/>
  <c r="J129" i="7"/>
  <c r="J128" i="7"/>
  <c r="L128" i="7"/>
  <c r="K128" i="7"/>
  <c r="K127" i="7"/>
  <c r="I127" i="7"/>
  <c r="L126" i="7"/>
  <c r="K126" i="7"/>
  <c r="I105" i="7"/>
  <c r="I104" i="7"/>
  <c r="K78" i="7" l="1"/>
  <c r="K118" i="7" s="1"/>
  <c r="L78" i="7"/>
  <c r="L118" i="7" s="1"/>
  <c r="I114" i="7" l="1"/>
  <c r="I108" i="7"/>
  <c r="I95" i="7"/>
  <c r="L136" i="7" l="1"/>
  <c r="K136" i="7"/>
  <c r="J136" i="7"/>
  <c r="K130" i="7"/>
  <c r="K119" i="7" l="1"/>
  <c r="K134" i="7"/>
  <c r="J38" i="7"/>
  <c r="J58" i="7" s="1"/>
  <c r="I38" i="7"/>
  <c r="I68" i="7"/>
  <c r="I133" i="7" l="1"/>
  <c r="I70" i="7"/>
  <c r="I69" i="7"/>
  <c r="I129" i="7" l="1"/>
  <c r="I77" i="7"/>
  <c r="J126" i="7"/>
  <c r="I39" i="7"/>
  <c r="I58" i="7" s="1"/>
  <c r="J78" i="7" l="1"/>
  <c r="J118" i="7" s="1"/>
  <c r="I116" i="7"/>
  <c r="I117" i="7" s="1"/>
  <c r="L130" i="7"/>
  <c r="I126" i="7" l="1"/>
  <c r="I128" i="7" l="1"/>
  <c r="I78" i="7"/>
  <c r="I118" i="7" s="1"/>
  <c r="L119" i="7" l="1"/>
  <c r="J134" i="7" l="1"/>
  <c r="I134" i="7" l="1"/>
  <c r="J130" i="7"/>
  <c r="J125" i="7" s="1"/>
  <c r="I130" i="7"/>
  <c r="I125" i="7" s="1"/>
  <c r="J119" i="7"/>
  <c r="I119" i="7" l="1"/>
  <c r="I124" i="7"/>
  <c r="J124" i="7" l="1"/>
  <c r="L127" i="7"/>
  <c r="L125" i="7" s="1"/>
  <c r="I138" i="7"/>
  <c r="K125" i="7" l="1"/>
  <c r="K124" i="7" s="1"/>
  <c r="K138" i="7" s="1"/>
  <c r="J138" i="7"/>
  <c r="L134" i="7"/>
  <c r="L124" i="7"/>
  <c r="L138" i="7" l="1"/>
</calcChain>
</file>

<file path=xl/comments1.xml><?xml version="1.0" encoding="utf-8"?>
<comments xmlns="http://schemas.openxmlformats.org/spreadsheetml/2006/main">
  <authors>
    <author>Audra Cepiene</author>
    <author>Indrė Butenienė</author>
  </authors>
  <commentList>
    <comment ref="E21" authorId="0" shapeId="0">
      <text>
        <r>
          <rPr>
            <b/>
            <sz val="9"/>
            <color indexed="81"/>
            <rFont val="Tahoma"/>
            <family val="2"/>
            <charset val="186"/>
          </rPr>
          <t>P (KSP) 3.2.2.3</t>
        </r>
        <r>
          <rPr>
            <sz val="9"/>
            <color indexed="81"/>
            <rFont val="Tahoma"/>
            <family val="2"/>
            <charset val="186"/>
          </rPr>
          <t xml:space="preserve">
Skatinti laivais keliaujančių turistų pritraukimą į Klaipėdos miestą</t>
        </r>
      </text>
    </comment>
    <comment ref="E25" authorId="0" shapeId="0">
      <text>
        <r>
          <rPr>
            <b/>
            <sz val="9"/>
            <color indexed="81"/>
            <rFont val="Tahoma"/>
            <family val="2"/>
            <charset val="186"/>
          </rPr>
          <t>P (KSP)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E34" authorId="0" shapeId="0">
      <text>
        <r>
          <rPr>
            <b/>
            <sz val="9"/>
            <color indexed="81"/>
            <rFont val="Tahoma"/>
            <family val="2"/>
            <charset val="186"/>
          </rPr>
          <t xml:space="preserve">KEPS veiksmų planas iki 2030 m. </t>
        </r>
        <r>
          <rPr>
            <sz val="9"/>
            <color indexed="81"/>
            <rFont val="Tahoma"/>
            <family val="2"/>
            <charset val="186"/>
          </rPr>
          <t xml:space="preserve">7.3.2. priemonė „Plėtoti konferencinio turizmo infrastruktūrą"                                                  </t>
        </r>
        <r>
          <rPr>
            <b/>
            <sz val="9"/>
            <color indexed="81"/>
            <rFont val="Tahoma"/>
            <family val="2"/>
            <charset val="186"/>
          </rPr>
          <t>P1 8.1.1.</t>
        </r>
        <r>
          <rPr>
            <sz val="9"/>
            <color indexed="81"/>
            <rFont val="Tahoma"/>
            <family val="2"/>
            <charset val="186"/>
          </rPr>
          <t xml:space="preserve"> Vykdomų Klaipėdos miesto ekonominės plėtros strategijos priemonių dalis (priskirtų Savivaldybei), proc.</t>
        </r>
      </text>
    </comment>
    <comment ref="E36" authorId="1" shapeId="0">
      <text>
        <r>
          <rPr>
            <b/>
            <sz val="9"/>
            <color indexed="81"/>
            <rFont val="Tahoma"/>
            <family val="2"/>
            <charset val="186"/>
          </rPr>
          <t>KEPS 2030 4.5.4.</t>
        </r>
        <r>
          <rPr>
            <sz val="9"/>
            <color indexed="81"/>
            <rFont val="Tahoma"/>
            <family val="2"/>
            <charset val="186"/>
          </rPr>
          <t xml:space="preserve"> Įtraukti Klaipėdos turistinius objektus į regioninius turizmo maršrutus ir išnaudoti juos pozicionuojant tarptautiniame kontekste</t>
        </r>
      </text>
    </comment>
    <comment ref="E38" authorId="0" shapeId="0">
      <text>
        <r>
          <rPr>
            <b/>
            <sz val="9"/>
            <color indexed="81"/>
            <rFont val="Tahoma"/>
            <family val="2"/>
            <charset val="186"/>
          </rPr>
          <t>KSP 3.2.2.3
Skatinti laivais keliaujančių turistų pritraukimą į Klaipėdos miestą</t>
        </r>
        <r>
          <rPr>
            <sz val="9"/>
            <color indexed="81"/>
            <rFont val="Tahoma"/>
            <family val="2"/>
            <charset val="186"/>
          </rPr>
          <t xml:space="preserve">
</t>
        </r>
      </text>
    </comment>
    <comment ref="E39" authorId="1" shapeId="0">
      <text>
        <r>
          <rPr>
            <sz val="9"/>
            <color indexed="81"/>
            <rFont val="Tahoma"/>
            <family val="2"/>
            <charset val="186"/>
          </rPr>
          <t xml:space="preserve">KEPS 2030 4.5.4. Įtraukti Klaipėdos turistinius objektus į regioninius turizmo maršrutus ir išnaudoti juos pozicionuojant tarptautiniame kontekste,
KEPS 3.4.2. Plėsti Klaipėdos apskrities, vienijančios 7 savivaldybes, bendradarbiavimą </t>
        </r>
      </text>
    </comment>
    <comment ref="E41" authorId="1" shapeId="0">
      <text>
        <r>
          <rPr>
            <sz val="9"/>
            <color indexed="81"/>
            <rFont val="Tahoma"/>
            <family val="2"/>
            <charset val="186"/>
          </rPr>
          <t>KEPS 2030 4.5.4. Įtraukti Klaipėdos turistinius objektus į regioninius turizmo maršrutus ir išnaudoti juos pozicionuojant tarptautiniame kontekste</t>
        </r>
      </text>
    </comment>
    <comment ref="E43" authorId="1" shapeId="0">
      <text>
        <r>
          <rPr>
            <sz val="9"/>
            <color indexed="81"/>
            <rFont val="Tahoma"/>
            <family val="2"/>
            <charset val="186"/>
          </rPr>
          <t>KEPS 4.5.4. Įtraukti Klaipėdos turistinius objektus į regioninius turizmo maršrutus ir išnaudoti juos pozicionuojant tarptautiniame kontekste;
KEPS 3.4.2. Plėsti Klaipėdos apskrities, vienijančios 7 savivaldybes, bendradarbiavimą</t>
        </r>
      </text>
    </comment>
    <comment ref="E47" authorId="1" shapeId="0">
      <text>
        <r>
          <rPr>
            <sz val="9"/>
            <color indexed="81"/>
            <rFont val="Tahoma"/>
            <family val="2"/>
            <charset val="186"/>
          </rPr>
          <t>KEPS2030  4.5.4. Įtraukti Klaipėdos turistinius objektus į regioninius turizmo maršrutus ir išnaudoti juos pozicionuojant tarptautiniame kontekste;
KEPS 3.4.2. Plėsti Klaipėdos apskrities, vienijančios 7 savivaldybes, bendradarbiavimą</t>
        </r>
      </text>
    </comment>
    <comment ref="E55" authorId="0" shapeId="0">
      <text>
        <r>
          <rPr>
            <b/>
            <sz val="9"/>
            <color indexed="81"/>
            <rFont val="Tahoma"/>
            <family val="2"/>
            <charset val="186"/>
          </rPr>
          <t xml:space="preserve">P6. </t>
        </r>
        <r>
          <rPr>
            <sz val="9"/>
            <color indexed="81"/>
            <rFont val="Tahoma"/>
            <family val="2"/>
            <charset val="186"/>
          </rPr>
          <t>KEPS 2030 m.</t>
        </r>
        <r>
          <rPr>
            <b/>
            <sz val="9"/>
            <color indexed="81"/>
            <rFont val="Tahoma"/>
            <family val="2"/>
            <charset val="186"/>
          </rPr>
          <t>,</t>
        </r>
        <r>
          <rPr>
            <sz val="9"/>
            <color indexed="81"/>
            <rFont val="Tahoma"/>
            <family val="2"/>
            <charset val="186"/>
          </rPr>
          <t xml:space="preserve"> 3.1.4 priemonė "Išvystyti piliavietės teritoriją"
</t>
        </r>
        <r>
          <rPr>
            <b/>
            <sz val="9"/>
            <color indexed="81"/>
            <rFont val="Tahoma"/>
            <family val="2"/>
            <charset val="186"/>
          </rPr>
          <t>P1</t>
        </r>
        <r>
          <rPr>
            <sz val="9"/>
            <color indexed="81"/>
            <rFont val="Tahoma"/>
            <family val="2"/>
            <charset val="186"/>
          </rPr>
          <t xml:space="preserve"> 4.1.6. Atstatytas pilies bokštas, vnt.
</t>
        </r>
      </text>
    </comment>
    <comment ref="E57" authorId="0" shapeId="0">
      <text>
        <r>
          <rPr>
            <b/>
            <sz val="9"/>
            <color indexed="81"/>
            <rFont val="Tahoma"/>
            <family val="2"/>
            <charset val="186"/>
          </rPr>
          <t>P (KSP) 3.2.1.1.</t>
        </r>
        <r>
          <rPr>
            <sz val="9"/>
            <color indexed="81"/>
            <rFont val="Tahoma"/>
            <family val="2"/>
            <charset val="186"/>
          </rPr>
          <t xml:space="preserve">
Atkurti Klaipėdos piliavietę bei pritaikyti kultūros ir turizmo poreikiams</t>
        </r>
      </text>
    </comment>
    <comment ref="E58" authorId="0" shapeId="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t>
        </r>
      </text>
    </comment>
    <comment ref="E59" authorId="0" shapeId="0">
      <text>
        <r>
          <rPr>
            <b/>
            <sz val="9"/>
            <color indexed="81"/>
            <rFont val="Tahoma"/>
            <family val="2"/>
            <charset val="186"/>
          </rPr>
          <t>P 3.2.1.7 (KSP)</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60" authorId="0" shapeId="0">
      <text>
        <r>
          <rPr>
            <b/>
            <sz val="9"/>
            <color indexed="81"/>
            <rFont val="Tahoma"/>
            <family val="2"/>
            <charset val="186"/>
          </rPr>
          <t xml:space="preserve">KEPS 3.1.13. </t>
        </r>
        <r>
          <rPr>
            <sz val="9"/>
            <color indexed="81"/>
            <rFont val="Tahoma"/>
            <family val="2"/>
            <charset val="186"/>
          </rPr>
          <t xml:space="preserve">Vystyti viešųjų erdvių gerinimo programas ir lokalius urbanistinės struktūros atgaivinimo projektu
</t>
        </r>
      </text>
    </comment>
    <comment ref="E61" authorId="0"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E62" authorId="0" shapeId="0">
      <text>
        <r>
          <rPr>
            <b/>
            <sz val="9"/>
            <color indexed="81"/>
            <rFont val="Tahoma"/>
            <family val="2"/>
            <charset val="186"/>
          </rPr>
          <t xml:space="preserve">P (KSP) 3.2.1.3.
</t>
        </r>
        <r>
          <rPr>
            <sz val="9"/>
            <color indexed="81"/>
            <rFont val="Tahoma"/>
            <family val="2"/>
            <charset val="186"/>
          </rPr>
          <t xml:space="preserve">Įrengti turizmo infrastruktūrą Smiltynėje, Antrojoje Melnragėje, Giruliuose </t>
        </r>
      </text>
    </comment>
    <comment ref="E67"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E70" authorId="0" shapeId="0">
      <text>
        <r>
          <rPr>
            <b/>
            <sz val="9"/>
            <color indexed="81"/>
            <rFont val="Tahoma"/>
            <family val="2"/>
            <charset val="186"/>
          </rPr>
          <t>P (KSP) 3.1.4.3.</t>
        </r>
        <r>
          <rPr>
            <sz val="9"/>
            <color indexed="81"/>
            <rFont val="Tahoma"/>
            <family val="2"/>
            <charset val="186"/>
          </rPr>
          <t xml:space="preserve">
Didinti Klaipėdos miesto pasiekiamumą įvairiomis transporto rūšimis,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t>
        </r>
        <r>
          <rPr>
            <b/>
            <sz val="9"/>
            <color indexed="81"/>
            <rFont val="Tahoma"/>
            <family val="2"/>
            <charset val="186"/>
          </rPr>
          <t xml:space="preserve">, </t>
        </r>
        <r>
          <rPr>
            <sz val="9"/>
            <color indexed="81"/>
            <rFont val="Tahoma"/>
            <family val="2"/>
            <charset val="186"/>
          </rPr>
          <t xml:space="preserve">3.2 uždavinys 
</t>
        </r>
        <r>
          <rPr>
            <b/>
            <sz val="9"/>
            <color indexed="81"/>
            <rFont val="Tahoma"/>
            <family val="2"/>
            <charset val="186"/>
          </rPr>
          <t>P1</t>
        </r>
        <r>
          <rPr>
            <sz val="9"/>
            <color indexed="81"/>
            <rFont val="Tahoma"/>
            <family val="2"/>
            <charset val="186"/>
          </rPr>
          <t xml:space="preserve"> 8.1.1. Vykdomų Klaipėdos miesto ekonominės plėtros strategijos priemonių dalis (priskirtų Savivaldybei), proc.</t>
        </r>
      </text>
    </comment>
    <comment ref="J75" authorId="0" shapeId="0">
      <text>
        <r>
          <rPr>
            <sz val="9"/>
            <color indexed="81"/>
            <rFont val="Tahoma"/>
            <family val="2"/>
            <charset val="186"/>
          </rPr>
          <t xml:space="preserve">EPT - Ekonominės plėtros taryba
ĮVG – Įgyvendinimo valdymo grupė
RT – rinkodaros taryba
</t>
        </r>
      </text>
    </comment>
    <comment ref="E76" authorId="0" shapeId="0">
      <text>
        <r>
          <rPr>
            <b/>
            <sz val="9"/>
            <color indexed="81"/>
            <rFont val="Tahoma"/>
            <family val="2"/>
            <charset val="186"/>
          </rPr>
          <t>P(KSP) 3.3.4.1</t>
        </r>
        <r>
          <rPr>
            <sz val="9"/>
            <color indexed="81"/>
            <rFont val="Tahoma"/>
            <family val="2"/>
            <charset val="186"/>
          </rPr>
          <t xml:space="preserve">
Įkurti kūrybinio verslo inkubatorių Kultūros fabrike, siekiant plėtoti kūrybinių  ir kultūrinių industrijų veiklą;
3.3.4.3. Sudaryti palankias sąlygas kino meno plėtotei įkuriant kino biurą ir kino centrą Kultūros fabrike
</t>
        </r>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1.2.-1.5 uždaviniai,
</t>
        </r>
        <r>
          <rPr>
            <b/>
            <sz val="9"/>
            <color indexed="81"/>
            <rFont val="Tahoma"/>
            <family val="2"/>
            <charset val="186"/>
          </rPr>
          <t>P1</t>
        </r>
        <r>
          <rPr>
            <sz val="9"/>
            <color indexed="81"/>
            <rFont val="Tahoma"/>
            <family val="2"/>
            <charset val="186"/>
          </rPr>
          <t xml:space="preserve"> 4.2.1. SVV rėmimo projektų, įgyvendinamų senamiestyje</t>
        </r>
      </text>
    </comment>
    <comment ref="E80" authorId="0" shapeId="0">
      <text>
        <r>
          <rPr>
            <b/>
            <sz val="9"/>
            <color indexed="81"/>
            <rFont val="Tahoma"/>
            <family val="2"/>
            <charset val="186"/>
          </rPr>
          <t>P (KSP) 3.1.4.3.</t>
        </r>
        <r>
          <rPr>
            <sz val="9"/>
            <color indexed="81"/>
            <rFont val="Tahoma"/>
            <family val="2"/>
            <charset val="186"/>
          </rPr>
          <t xml:space="preserve">
Didinti Klaipėdos miesto pasiekiamumą įvairiomis transporto rūšimis,
</t>
        </r>
      </text>
    </comment>
    <comment ref="E81" authorId="0" shapeId="0">
      <text>
        <r>
          <rPr>
            <b/>
            <sz val="9"/>
            <color indexed="81"/>
            <rFont val="Tahoma"/>
            <family val="2"/>
            <charset val="186"/>
          </rPr>
          <t>P6.</t>
        </r>
        <r>
          <rPr>
            <sz val="9"/>
            <color indexed="81"/>
            <rFont val="Tahoma"/>
            <family val="2"/>
            <charset val="186"/>
          </rPr>
          <t xml:space="preserve"> KEPS iki 2030, 3.2 uždavinys „Optimaliai subalansuoti tarptautinius ir regioninius transporto ryšius“</t>
        </r>
      </text>
    </comment>
    <comment ref="E82" authorId="0" shapeId="0">
      <text>
        <r>
          <rPr>
            <b/>
            <sz val="9"/>
            <color indexed="81"/>
            <rFont val="Tahoma"/>
            <family val="2"/>
            <charset val="186"/>
          </rPr>
          <t xml:space="preserve">P (KSP) 3.1.1.1.
</t>
        </r>
        <r>
          <rPr>
            <sz val="9"/>
            <color indexed="81"/>
            <rFont val="Tahoma"/>
            <family val="2"/>
            <charset val="186"/>
          </rPr>
          <t xml:space="preserve">Skleisti verslumo idėjas tarp mokinių, studentų ir jaunimo (Suorganizuotų renginių skaičius)
</t>
        </r>
      </text>
    </comment>
    <comment ref="E83" authorId="0" shapeId="0">
      <text>
        <r>
          <rPr>
            <b/>
            <sz val="9"/>
            <color indexed="81"/>
            <rFont val="Tahoma"/>
            <family val="2"/>
            <charset val="186"/>
          </rPr>
          <t>P1, 3.1.1.1.</t>
        </r>
        <r>
          <rPr>
            <sz val="9"/>
            <color indexed="81"/>
            <rFont val="Tahoma"/>
            <family val="2"/>
            <charset val="186"/>
          </rPr>
          <t xml:space="preserve">
Skleisti verslumo idėjas tarp mokinių, studentų ir jaunimo (Suorganizuotų renginių skaičius)
</t>
        </r>
      </text>
    </comment>
    <comment ref="E84" authorId="0" shapeId="0">
      <text>
        <r>
          <rPr>
            <b/>
            <sz val="9"/>
            <color indexed="81"/>
            <rFont val="Tahoma"/>
            <family val="2"/>
            <charset val="186"/>
          </rPr>
          <t>KEPS 2030 7.1.</t>
        </r>
        <r>
          <rPr>
            <sz val="9"/>
            <color indexed="81"/>
            <rFont val="Tahoma"/>
            <family val="2"/>
            <charset val="186"/>
          </rPr>
          <t xml:space="preserve"> „Pritraukti profesinių paslaugų centrus“ 7.1.1. veiksmas „Sukurti patrauklių motyvacinių investicijų pritraukimo paketų pirmiesiems paslaugų centrams: (iki 2030 m. yra numatyta sukurti 25 000 naujų darbo vietų, įgyvendinti 100 naujų TUI projektų bei dvigubai „išauginti“ vidutinį atlyginimą);</t>
        </r>
      </text>
    </comment>
    <comment ref="E88" authorId="0" shapeId="0">
      <text>
        <r>
          <rPr>
            <b/>
            <sz val="9"/>
            <color indexed="81"/>
            <rFont val="Tahoma"/>
            <family val="2"/>
            <charset val="186"/>
          </rPr>
          <t>KEPS 3.4.2.</t>
        </r>
        <r>
          <rPr>
            <sz val="9"/>
            <color indexed="81"/>
            <rFont val="Tahoma"/>
            <family val="2"/>
            <charset val="186"/>
          </rPr>
          <t xml:space="preserve"> Plėsti Klaipėdos apskrities, vienijančios 7 savivaldybes, bendradarbiavimą</t>
        </r>
      </text>
    </comment>
    <comment ref="G101" authorId="0" shapeId="0">
      <text>
        <r>
          <rPr>
            <b/>
            <sz val="9"/>
            <color indexed="81"/>
            <rFont val="Tahoma"/>
            <family val="2"/>
            <charset val="186"/>
          </rPr>
          <t xml:space="preserve">1646,1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Indrė Butenienė</author>
  </authors>
  <commentList>
    <comment ref="F15" authorId="0" shapeId="0">
      <text>
        <r>
          <rPr>
            <b/>
            <sz val="9"/>
            <color indexed="81"/>
            <rFont val="Tahoma"/>
            <family val="2"/>
            <charset val="186"/>
          </rPr>
          <t>3.2.2.3</t>
        </r>
        <r>
          <rPr>
            <sz val="9"/>
            <color indexed="81"/>
            <rFont val="Tahoma"/>
            <family val="2"/>
            <charset val="186"/>
          </rPr>
          <t xml:space="preserve">
Skatinti laivais keliaujančių turistų pritraukimą į Klaipėdos miestą</t>
        </r>
      </text>
    </comment>
    <comment ref="F19" authorId="0" shapeId="0">
      <text>
        <r>
          <rPr>
            <b/>
            <sz val="9"/>
            <color indexed="81"/>
            <rFont val="Tahoma"/>
            <family val="2"/>
            <charset val="186"/>
          </rPr>
          <t>KSP 3.2.3.1</t>
        </r>
        <r>
          <rPr>
            <sz val="9"/>
            <color indexed="81"/>
            <rFont val="Tahoma"/>
            <family val="2"/>
            <charset val="186"/>
          </rPr>
          <t xml:space="preserve">
Periodiškai rengti, leisti ir platinti Klaipėdą ir jos turizmo produktus (įtraukiant ir svarbiausius Klaipėdos regiono turizmo produktus) pristatančius leidinius, skirtus tikslinėms teritorijoms</t>
        </r>
      </text>
    </comment>
    <comment ref="M22" authorId="0" shapeId="0">
      <text>
        <r>
          <rPr>
            <b/>
            <sz val="9"/>
            <color indexed="81"/>
            <rFont val="Tahoma"/>
            <family val="2"/>
            <charset val="186"/>
          </rPr>
          <t xml:space="preserve">3 vnt. e. interaktyvūs stendai - </t>
        </r>
        <r>
          <rPr>
            <sz val="9"/>
            <color indexed="81"/>
            <rFont val="Tahoma"/>
            <family val="2"/>
            <charset val="186"/>
          </rPr>
          <t>Karlskronos aikštėje šalia Žvejų g.;
Danės g. prie Rotušės;
Tiltų g. šalia PC Kiras prie autobusų stovėjimo aikštelės</t>
        </r>
      </text>
    </comment>
    <comment ref="F28" authorId="0" shapeId="0">
      <text>
        <r>
          <rPr>
            <b/>
            <sz val="9"/>
            <color indexed="81"/>
            <rFont val="Tahoma"/>
            <family val="2"/>
            <charset val="186"/>
          </rPr>
          <t xml:space="preserve">KEPS veiksmų planas iki 2030 m. </t>
        </r>
        <r>
          <rPr>
            <sz val="9"/>
            <color indexed="81"/>
            <rFont val="Tahoma"/>
            <family val="2"/>
            <charset val="186"/>
          </rPr>
          <t xml:space="preserve">7.3.2. priemonė „Plėtoti konferencinio turizmo infrastruktūrą"                                                  </t>
        </r>
        <r>
          <rPr>
            <b/>
            <sz val="9"/>
            <color indexed="81"/>
            <rFont val="Tahoma"/>
            <family val="2"/>
            <charset val="186"/>
          </rPr>
          <t>P1 8.1.1.</t>
        </r>
        <r>
          <rPr>
            <sz val="9"/>
            <color indexed="81"/>
            <rFont val="Tahoma"/>
            <family val="2"/>
            <charset val="186"/>
          </rPr>
          <t xml:space="preserve"> Vykdomų Klaipėdos miesto ekonominės plėtros strategijos priemonių dalis (priskirtų Savivaldybei), proc.</t>
        </r>
      </text>
    </comment>
    <comment ref="F30" authorId="1" shapeId="0">
      <text>
        <r>
          <rPr>
            <b/>
            <sz val="9"/>
            <color indexed="81"/>
            <rFont val="Tahoma"/>
            <family val="2"/>
            <charset val="186"/>
          </rPr>
          <t>Indrė Butenienė:</t>
        </r>
        <r>
          <rPr>
            <sz val="9"/>
            <color indexed="81"/>
            <rFont val="Tahoma"/>
            <family val="2"/>
            <charset val="186"/>
          </rPr>
          <t xml:space="preserve">
KEPS 4.5.4. Įtraukti Klaipėdos turistinius objektus į regioninius turizmo maršrutus ir išnaudoti juos pozicionuojant tarptautiniame kontekste</t>
        </r>
      </text>
    </comment>
    <comment ref="E32" authorId="0" shapeId="0">
      <text>
        <r>
          <rPr>
            <sz val="9"/>
            <color indexed="81"/>
            <rFont val="Tahoma"/>
            <family val="2"/>
            <charset val="186"/>
          </rPr>
          <t>Projektas vykdomas kartu su Klaipėdos r., Šilutės r., ir Neringos m. savivaldybėmis. Projekto pagrindinis partneris yra Klaipėdos rajono savivaldybės administracija</t>
        </r>
      </text>
    </comment>
    <comment ref="F32" authorId="0" shapeId="0">
      <text>
        <r>
          <rPr>
            <b/>
            <sz val="9"/>
            <color indexed="81"/>
            <rFont val="Tahoma"/>
            <family val="2"/>
            <charset val="186"/>
          </rPr>
          <t xml:space="preserve">3.2.2.3
</t>
        </r>
        <r>
          <rPr>
            <sz val="9"/>
            <color indexed="81"/>
            <rFont val="Tahoma"/>
            <family val="2"/>
            <charset val="186"/>
          </rPr>
          <t>Skatinti laivais keliaujančių turistų pritraukimą į Klaipėdos miestą</t>
        </r>
      </text>
    </comment>
    <comment ref="F35" authorId="1" shapeId="0">
      <text>
        <r>
          <rPr>
            <sz val="9"/>
            <color indexed="81"/>
            <rFont val="Tahoma"/>
            <family val="2"/>
            <charset val="186"/>
          </rPr>
          <t xml:space="preserve">KEPS 4.5.4. Įtraukti Klaipėdos turistinius objektus į regioninius turizmo maršrutus ir išnaudoti juos pozicionuojant tarptautiniame kontekste,
KEPS 3.4.2. Plėsti Klaipėdos apskrities, vienijančios 7 savivaldybes, bendradarbiavimą </t>
        </r>
      </text>
    </comment>
    <comment ref="E36" authorId="0" shapeId="0">
      <text>
        <r>
          <rPr>
            <sz val="9"/>
            <color indexed="81"/>
            <rFont val="Tahoma"/>
            <family val="2"/>
            <charset val="186"/>
          </rPr>
          <t xml:space="preserve">Paraiškos pateikimas, vertinimas ir sprendimo dėl projekto finansavimo priėmimas atliekamas pagal Lietuvos Respublikos ūkio ministro 2015 m. gruodžio 11 d. įsakymą Nr. 4-789 </t>
        </r>
        <r>
          <rPr>
            <b/>
            <sz val="9"/>
            <color indexed="81"/>
            <rFont val="Tahoma"/>
            <family val="2"/>
            <charset val="186"/>
          </rPr>
          <t xml:space="preserve">„2014–2020 metų Europos Sąjungos fondų investicijų veiksmų programos 5 prioriteto </t>
        </r>
        <r>
          <rPr>
            <sz val="9"/>
            <color indexed="81"/>
            <rFont val="Tahoma"/>
            <family val="2"/>
            <charset val="186"/>
          </rPr>
          <t xml:space="preserve">„Aplinkosauga, gamtos išteklių darnus naudojimas ir prisitaikymas prie klimato kaitos“ priemonės Nr. 05.4.1-LVPA-K-808 „Prioritetinių turizmo plėtros regionų e-rinkodara“ projektų finansavimo sąlygų aprašas Nr. 1. Paraiškų teikimo terminas – 2016 m. kovo 14 d. Paraiškų vertinimo būdas – konkursinis.
</t>
        </r>
        <r>
          <rPr>
            <b/>
            <sz val="9"/>
            <color indexed="81"/>
            <rFont val="Tahoma"/>
            <family val="2"/>
            <charset val="186"/>
          </rPr>
          <t xml:space="preserve">Planuojami viešinti objektai </t>
        </r>
        <r>
          <rPr>
            <sz val="9"/>
            <color indexed="81"/>
            <rFont val="Tahoma"/>
            <family val="2"/>
            <charset val="186"/>
          </rPr>
          <t xml:space="preserve">Klaipėdos mieste: istoriniai architektūros paminklai: Klaipėdos pilies ir bastionų kompleksas, Klaipėdos piliavietė, Bastionų kompleksas (Jono kalnelis, Gelderno bastionas), Neringos fortas vad. Kopgalio; gamtos ir istorijos paveldo objektai - Žardės, Kuncų piliakalnis su gyvenviete, Purmalių piliakalnis; taip pat - Antrąjį  pasaulinį karą menantys istoriniai reliktai - Sovietų Sąjungos karių palaidojimo vieta, Karo laikų slėptuvės, Gynybinis žiedas ir jį sudarantys bunkeriai. </t>
        </r>
      </text>
    </comment>
    <comment ref="F36" authorId="1" shapeId="0">
      <text>
        <r>
          <rPr>
            <sz val="9"/>
            <color indexed="81"/>
            <rFont val="Tahoma"/>
            <family val="2"/>
            <charset val="186"/>
          </rPr>
          <t>KEPS 4.5.4. Įtraukti Klaipėdos turistinius objektus į regioninius turizmo maršrutus ir išnaudoti juos pozicionuojant tarptautiniame kontekste</t>
        </r>
      </text>
    </comment>
    <comment ref="E38" authorId="0" shapeId="0">
      <text>
        <r>
          <rPr>
            <b/>
            <sz val="9"/>
            <color indexed="81"/>
            <rFont val="Tahoma"/>
            <family val="2"/>
            <charset val="186"/>
          </rPr>
          <t>2017 m. rugsėjo 20 d.sutartis  Nr. J9-1926</t>
        </r>
        <r>
          <rPr>
            <sz val="9"/>
            <color indexed="81"/>
            <rFont val="Tahoma"/>
            <family val="2"/>
            <charset val="186"/>
          </rPr>
          <t xml:space="preserve">
Klaipėdos miesto savivaldybės administracija (toliau – Pagrindinis partneris)
Klaipėdos rajono savivaldybės administracija (toliau – Partneris Nr. 1);
 Šilutės rajono savivaldybės administracija (toliau – Partneris Nr. 2);
 Neringos savivaldybės administracija (toliau – Partneris Nr. 3);
Kretingos rajono savivaldybės administracija (toliau – Partneris Nr. 4);
Palangos miesto savivaldybės administracija (toliau – Partneris Nr. 5);
 Skuodo rajono savivaldybės administracija (toliau – Partneris Nr. 6).
III. ŠALIŲ ĮNAŠAI IR IŠLAIDOS
7. Šalys susitaria, kad Pagrindinis partneris yra Pareiškėjas, kuris tvarkys bendrus reikalus, atstovaus šalims santykiuose su Projektą administruojančiomis institucijomis, organizuos investicijų projekto parengimą, teiks projektinį pasiūlymą ir paraišką ES struktūrinių fondų paramai gauti, sudarys Projekto finansavimo administravimo  sutartį su įgyvendinančiąja institucija.
8. Partneriai padengs 15 procentų partneriams tenkančią visų tinkamų finansuoti Projekto išlaidų ir tinkamų finansuoti išlaidų dalį, kurių nepadengia Projekto finansavimas.
9. Partneriai susitaria, kad padengs jiems tenkančias finansuoti netinkamas, tačiau šiam Projektui įgyvendinti būtinas išlaidas.
10. Partneriai įgis nuosavybės teisę į Projekto metu sukurtą turtą, vadovaujantis Projekto biudžeto paskirstymu tarp partnerių.
11. Partnerių patirtos išlaidos, kurios pagal Aprašo nuostatas yra tinkamos finansuoti, bus tiesiogiai arba netiesiogiai finansuojamos tam partneriui, kuris pagal Sutartį patirs tinkamas fina
</t>
        </r>
      </text>
    </comment>
    <comment ref="F38" authorId="1" shapeId="0">
      <text>
        <r>
          <rPr>
            <sz val="9"/>
            <color indexed="81"/>
            <rFont val="Tahoma"/>
            <family val="2"/>
            <charset val="186"/>
          </rPr>
          <t>KEPS 4.5.4. Įtraukti Klaipėdos turistinius objektus į regioninius turizmo maršrutus ir išnaudoti juos pozicionuojant tarptautiniame kontekste;
KEPS 3.4.2. Plėsti Klaipėdos apskrities, vienijančios 7 savivaldybes, bendradarbiavimą</t>
        </r>
      </text>
    </comment>
    <comment ref="F51" authorId="0" shapeId="0">
      <text>
        <r>
          <rPr>
            <b/>
            <sz val="9"/>
            <color indexed="81"/>
            <rFont val="Tahoma"/>
            <family val="2"/>
            <charset val="186"/>
          </rPr>
          <t xml:space="preserve">KEPS veiksmų planas iki 2030 m. </t>
        </r>
        <r>
          <rPr>
            <sz val="9"/>
            <color indexed="81"/>
            <rFont val="Tahoma"/>
            <family val="2"/>
            <charset val="186"/>
          </rPr>
          <t xml:space="preserve">7.3.2. priemonė „Plėtoti konferencinio turizmo infrastruktūrą"                                                  </t>
        </r>
        <r>
          <rPr>
            <b/>
            <sz val="9"/>
            <color indexed="81"/>
            <rFont val="Tahoma"/>
            <family val="2"/>
            <charset val="186"/>
          </rPr>
          <t>P1 8.1.1.</t>
        </r>
        <r>
          <rPr>
            <sz val="9"/>
            <color indexed="81"/>
            <rFont val="Tahoma"/>
            <family val="2"/>
            <charset val="186"/>
          </rPr>
          <t xml:space="preserve"> Vykdomų Klaipėdos miesto ekonominės plėtros strategijos priemonių dalis (priskirtų Savivaldybei), proc.</t>
        </r>
      </text>
    </comment>
    <comment ref="E55" authorId="0" shapeId="0">
      <text>
        <r>
          <rPr>
            <sz val="9"/>
            <color indexed="81"/>
            <rFont val="Tahoma"/>
            <family val="2"/>
            <charset val="186"/>
          </rPr>
          <t xml:space="preserve">Klaipėdos miesto strateginiame 2017–2019 m. veiklos plane Subalansuoto turizmo skatinimo ir vystymo programoje (02) numatyti naują priemonę </t>
        </r>
        <r>
          <rPr>
            <b/>
            <sz val="9"/>
            <color indexed="81"/>
            <rFont val="Tahoma"/>
            <family val="2"/>
            <charset val="186"/>
          </rPr>
          <t>„Baltijos jūros turizmo centras“</t>
        </r>
        <r>
          <rPr>
            <sz val="9"/>
            <color indexed="81"/>
            <rFont val="Tahoma"/>
            <family val="2"/>
            <charset val="186"/>
          </rPr>
          <t xml:space="preserve"> įgyvendinti ir finansavimą – 15 % asociacijai „Klaipėdos regionas“ tenkančių tinkamų finansuoti projekto išlaidų ir 85 % projekto veikloms vykdyti (2016 m sausio 28 d. sprendimas Nr. T2-11).
Klaipėdos regiono savivaldybių (7 savivaldybės: Klaipėdos miesto savivaldybės, Neringos miesto savivaldybės, Palangos miesto savivaldybės, Klaipėdos rajono savivaldybės, Kretingos rajono savivaldybės, Skuodo rajono savivaldybės, Šilutės rajono savivaldybės) finansinis indėlis </t>
        </r>
      </text>
    </comment>
    <comment ref="F65" authorId="0" shapeId="0">
      <text>
        <r>
          <rPr>
            <b/>
            <sz val="9"/>
            <color indexed="81"/>
            <rFont val="Tahoma"/>
            <family val="2"/>
            <charset val="186"/>
          </rPr>
          <t xml:space="preserve">P6. </t>
        </r>
        <r>
          <rPr>
            <sz val="9"/>
            <color indexed="81"/>
            <rFont val="Tahoma"/>
            <family val="2"/>
            <charset val="186"/>
          </rPr>
          <t>Klaipėdos miesto ekonominės plėtros strategija ir įgyvendinimo veiksmų planas iki 2030 m.</t>
        </r>
        <r>
          <rPr>
            <b/>
            <sz val="9"/>
            <color indexed="81"/>
            <rFont val="Tahoma"/>
            <family val="2"/>
            <charset val="186"/>
          </rPr>
          <t>,</t>
        </r>
        <r>
          <rPr>
            <sz val="9"/>
            <color indexed="81"/>
            <rFont val="Tahoma"/>
            <family val="2"/>
            <charset val="186"/>
          </rPr>
          <t xml:space="preserve"> 3.1.4 priemonė "Išvystyti piliavietės teritoriją"
</t>
        </r>
        <r>
          <rPr>
            <b/>
            <sz val="9"/>
            <color indexed="81"/>
            <rFont val="Tahoma"/>
            <family val="2"/>
            <charset val="186"/>
          </rPr>
          <t>P1</t>
        </r>
        <r>
          <rPr>
            <sz val="9"/>
            <color indexed="81"/>
            <rFont val="Tahoma"/>
            <family val="2"/>
            <charset val="186"/>
          </rPr>
          <t xml:space="preserve"> 4.1.6. Atstatytas pilies bokštas, vnt.
</t>
        </r>
      </text>
    </comment>
    <comment ref="M65" authorId="0" shapeId="0">
      <text>
        <r>
          <rPr>
            <sz val="9"/>
            <color indexed="81"/>
            <rFont val="Tahoma"/>
            <family val="2"/>
            <charset val="186"/>
          </rPr>
          <t xml:space="preserve">II etapas - pilies didžiojo bokšto atkūrimas. Lėšos numatytos projektavimui, projekto priežiūrai, rangos darbams ir techninei priežiūrai. Projekto parengimas numatytas 2019 m. vertė padidėjo dėl išlaidų projekto ekspertizei bei techninei priežiūrai. </t>
        </r>
      </text>
    </comment>
    <comment ref="F66" authorId="1" shapeId="0">
      <text>
        <r>
          <rPr>
            <b/>
            <sz val="9"/>
            <color indexed="81"/>
            <rFont val="Tahoma"/>
            <family val="2"/>
            <charset val="186"/>
          </rPr>
          <t>Indrė Butenienė:</t>
        </r>
        <r>
          <rPr>
            <sz val="9"/>
            <color indexed="81"/>
            <rFont val="Tahoma"/>
            <family val="2"/>
            <charset val="186"/>
          </rPr>
          <t xml:space="preserve">
</t>
        </r>
        <r>
          <rPr>
            <b/>
            <sz val="9"/>
            <color indexed="81"/>
            <rFont val="Tahoma"/>
            <family val="2"/>
            <charset val="186"/>
          </rPr>
          <t>KEPS</t>
        </r>
        <r>
          <rPr>
            <sz val="9"/>
            <color indexed="81"/>
            <rFont val="Tahoma"/>
            <family val="2"/>
            <charset val="186"/>
          </rPr>
          <t xml:space="preserve"> 3.1.4. Išvystyti piliavietės teritoriją</t>
        </r>
      </text>
    </comment>
    <comment ref="F67" authorId="0" shapeId="0">
      <text>
        <r>
          <rPr>
            <b/>
            <sz val="9"/>
            <color indexed="81"/>
            <rFont val="Tahoma"/>
            <family val="2"/>
            <charset val="186"/>
          </rPr>
          <t>3.2.1.1.</t>
        </r>
        <r>
          <rPr>
            <sz val="9"/>
            <color indexed="81"/>
            <rFont val="Tahoma"/>
            <family val="2"/>
            <charset val="186"/>
          </rPr>
          <t xml:space="preserve">
Atkurti Klaipėdos piliavietę bei pritaikyti kultūros ir turizmo poreikiams</t>
        </r>
      </text>
    </comment>
    <comment ref="F69" authorId="0" shapeId="0">
      <text>
        <r>
          <rPr>
            <b/>
            <sz val="9"/>
            <color indexed="81"/>
            <rFont val="Tahoma"/>
            <family val="2"/>
            <charset val="186"/>
          </rPr>
          <t>P 3.2.1.7</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70" authorId="1" shapeId="0">
      <text>
        <r>
          <rPr>
            <sz val="9"/>
            <color indexed="81"/>
            <rFont val="Tahoma"/>
            <family val="2"/>
            <charset val="186"/>
          </rPr>
          <t>KEPS 3.1.13. Vystyti viešųjų erdvių gerinimo programas ir lokalius urbanistinės struktūros atgaivinimo projektu</t>
        </r>
      </text>
    </comment>
    <comment ref="F74" authorId="0" shapeId="0">
      <text>
        <r>
          <rPr>
            <b/>
            <sz val="9"/>
            <color indexed="81"/>
            <rFont val="Tahoma"/>
            <family val="2"/>
            <charset val="186"/>
          </rPr>
          <t xml:space="preserve">P6. </t>
        </r>
        <r>
          <rPr>
            <sz val="9"/>
            <color indexed="81"/>
            <rFont val="Tahoma"/>
            <family val="2"/>
            <charset val="186"/>
          </rPr>
          <t>KEPS iki 2030 metų, 3.1.8 priemonė "Paversti Smiltynę kurortine teritorija"</t>
        </r>
      </text>
    </comment>
    <comment ref="F75" authorId="0" shapeId="0">
      <text>
        <r>
          <rPr>
            <b/>
            <sz val="9"/>
            <color indexed="81"/>
            <rFont val="Tahoma"/>
            <family val="2"/>
            <charset val="186"/>
          </rPr>
          <t>3.2.1.3.</t>
        </r>
        <r>
          <rPr>
            <sz val="9"/>
            <color indexed="81"/>
            <rFont val="Tahoma"/>
            <family val="2"/>
            <charset val="186"/>
          </rPr>
          <t xml:space="preserve">
Įrengti turizmo infrastruktūrą Smiltynėje, Antrojoje Melnragėje, Giruliuose </t>
        </r>
      </text>
    </comment>
    <comment ref="F80"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F82"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t>
        </r>
        <r>
          <rPr>
            <b/>
            <sz val="9"/>
            <color indexed="81"/>
            <rFont val="Tahoma"/>
            <family val="2"/>
            <charset val="186"/>
          </rPr>
          <t xml:space="preserve">, </t>
        </r>
        <r>
          <rPr>
            <sz val="9"/>
            <color indexed="81"/>
            <rFont val="Tahoma"/>
            <family val="2"/>
            <charset val="186"/>
          </rPr>
          <t xml:space="preserve">3.2 uždavinys 
</t>
        </r>
        <r>
          <rPr>
            <b/>
            <sz val="9"/>
            <color indexed="81"/>
            <rFont val="Tahoma"/>
            <family val="2"/>
            <charset val="186"/>
          </rPr>
          <t>P1</t>
        </r>
        <r>
          <rPr>
            <sz val="9"/>
            <color indexed="81"/>
            <rFont val="Tahoma"/>
            <family val="2"/>
            <charset val="186"/>
          </rPr>
          <t xml:space="preserve"> 8.1.1. Vykdomų Klaipėdos miesto ekonominės plėtros strategijos priemonių dalis (priskirtų Savivaldybei), proc.</t>
        </r>
      </text>
    </comment>
    <comment ref="F88" authorId="0" shape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
</t>
        </r>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1.2.-1.5 uždaviniai,
</t>
        </r>
        <r>
          <rPr>
            <b/>
            <sz val="9"/>
            <color indexed="81"/>
            <rFont val="Tahoma"/>
            <family val="2"/>
            <charset val="186"/>
          </rPr>
          <t xml:space="preserve">P1 </t>
        </r>
        <r>
          <rPr>
            <sz val="9"/>
            <color indexed="81"/>
            <rFont val="Tahoma"/>
            <family val="2"/>
            <charset val="186"/>
          </rPr>
          <t>4.2.1. SVV rėmimo projektų, įgyvendinamų senamiestyje</t>
        </r>
      </text>
    </comment>
    <comment ref="F92"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r>
          <rPr>
            <b/>
            <sz val="9"/>
            <color indexed="81"/>
            <rFont val="Tahoma"/>
            <family val="2"/>
            <charset val="186"/>
          </rPr>
          <t>P6. KEPS iki 2030, 3.2 uždavinys „Optimaliai subalansuoti tarptautinius ir regioninius transporto ryšius“</t>
        </r>
      </text>
    </comment>
    <comment ref="F94" authorId="0" shapeId="0">
      <text>
        <r>
          <rPr>
            <b/>
            <sz val="9"/>
            <color indexed="81"/>
            <rFont val="Tahoma"/>
            <family val="2"/>
            <charset val="186"/>
          </rPr>
          <t>KEPS 2030 7.1.</t>
        </r>
        <r>
          <rPr>
            <sz val="9"/>
            <color indexed="81"/>
            <rFont val="Tahoma"/>
            <family val="2"/>
            <charset val="186"/>
          </rPr>
          <t xml:space="preserve"> „Pritraukti profesinių paslaugų centrus“ 7.1.1. veiksmas „Sukurti patrauklių motyvacinių investicijų pritraukimo paketų pirmiesiems paslaugų centrams: (iki 2030 m. yra numatyta sukurti 25 000 naujų darbo vietų, įgyvendinti 100 naujų TUI projektų bei dvigubai „išauginti“ vidutinį atlyginimą);
</t>
        </r>
        <r>
          <rPr>
            <b/>
            <sz val="9"/>
            <color indexed="81"/>
            <rFont val="Tahoma"/>
            <family val="2"/>
            <charset val="186"/>
          </rPr>
          <t xml:space="preserve">
P1 4.2.1. </t>
        </r>
        <r>
          <rPr>
            <sz val="9"/>
            <color indexed="81"/>
            <rFont val="Tahoma"/>
            <family val="2"/>
            <charset val="186"/>
          </rPr>
          <t>SVV rėmimo projektų, įgyvendinamų senamiestyje</t>
        </r>
      </text>
    </comment>
    <comment ref="F95" authorId="0" shapeId="0">
      <text>
        <r>
          <rPr>
            <b/>
            <sz val="9"/>
            <color indexed="81"/>
            <rFont val="Tahoma"/>
            <family val="2"/>
            <charset val="186"/>
          </rPr>
          <t>P3.1.1.1.</t>
        </r>
        <r>
          <rPr>
            <sz val="9"/>
            <color indexed="81"/>
            <rFont val="Tahoma"/>
            <family val="2"/>
            <charset val="186"/>
          </rPr>
          <t xml:space="preserve">
Skleisti verslumo idėjas tarp mokinių, studentų ir jaunimo (Suorganizuotų renginių skaičius)
</t>
        </r>
      </text>
    </comment>
    <comment ref="E100" authorId="0" shapeId="0">
      <text>
        <r>
          <rPr>
            <sz val="9"/>
            <color indexed="81"/>
            <rFont val="Tahoma"/>
            <family val="2"/>
            <charset val="186"/>
          </rPr>
          <t>2019 m. liepos 25 d. tarybos sprendimas Nr. T2-229 "Dėl pritarimo asociacijos „Klaipėdos regionas“ dalyvavimui interreg 2014–2020 m. Latvijos–Lietuvos bendradarbiavimo per sieną programos projekte „Tarpsieninio bendradarbiavimo stiprinimas, kuriant tvarią ilgalaikę plėtrą tarp klaipėdos ir kuržemės regionų“ partnerio teisėmis. Paraiška pateikta, rezultatai bus 2020 m. I ketv.</t>
        </r>
      </text>
    </comment>
    <comment ref="F100" authorId="1" shapeId="0">
      <text>
        <r>
          <rPr>
            <b/>
            <sz val="9"/>
            <color indexed="81"/>
            <rFont val="Tahoma"/>
            <family val="2"/>
            <charset val="186"/>
          </rPr>
          <t>Indrė Butenienė:</t>
        </r>
        <r>
          <rPr>
            <sz val="9"/>
            <color indexed="81"/>
            <rFont val="Tahoma"/>
            <family val="2"/>
            <charset val="186"/>
          </rPr>
          <t xml:space="preserve">
KEPS 3.4.2. Plėsti Klaipėdos apskrities, vienijančios 7 savivaldybes, bendradarbiavimą</t>
        </r>
      </text>
    </comment>
    <comment ref="F104"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M104" authorId="0" shapeId="0">
      <text>
        <r>
          <rPr>
            <b/>
            <sz val="9"/>
            <color indexed="81"/>
            <rFont val="Tahoma"/>
            <family val="2"/>
            <charset val="186"/>
          </rPr>
          <t>Informaciniai vienetai -</t>
        </r>
        <r>
          <rPr>
            <sz val="9"/>
            <color indexed="81"/>
            <rFont val="Tahoma"/>
            <family val="2"/>
            <charset val="186"/>
          </rPr>
          <t xml:space="preserve"> publikaciijos, video reportažai, fotogalerijos, video transliacijos ir reklaminiai skydeliai</t>
        </r>
      </text>
    </comment>
    <comment ref="M106" authorId="0" shapeId="0">
      <text>
        <r>
          <rPr>
            <b/>
            <sz val="9"/>
            <color indexed="81"/>
            <rFont val="Tahoma"/>
            <family val="2"/>
            <charset val="186"/>
          </rPr>
          <t xml:space="preserve"> Komunikacijos priemonių paketas.</t>
        </r>
        <r>
          <rPr>
            <sz val="9"/>
            <color indexed="81"/>
            <rFont val="Tahoma"/>
            <family val="2"/>
            <charset val="186"/>
          </rPr>
          <t xml:space="preserve"> Sukurta ir viešinama informacinių vienetų radijo eteryje, val. sk. per metus    40
Sukurta ir viešinama informacinių vienetų spausdintose leidybos priemonėse, vnt. 4
Parengta individualių viešųjų ryšių ir komunikacijos planų pagal Klaipėdos miesto ekonominės plėtros galimybių pristatymo tematiką, vnt. 2
Dalyvauta renginiuose, kuriuose pristatomos Klaipėdos miesto ekonominės plėtros galimybės, vnt.  4
Sukurta skirtingų rinkodaros priemonių, vnt.    4
Rinkodaros priemonių eksponavimas skirtingose vietose, vnt.  2
Sukurtas portalas, integruotas su socialiniais tinklais ir vartotojų generuojamu turiniu, vnt. 1
</t>
        </r>
      </text>
    </comment>
    <comment ref="I125" authorId="0" shapeId="0">
      <text>
        <r>
          <rPr>
            <b/>
            <sz val="9"/>
            <color indexed="81"/>
            <rFont val="Tahoma"/>
            <family val="2"/>
            <charset val="186"/>
          </rPr>
          <t>2724,7 - 2pr.(2247,6)+4 pr. (477,1)</t>
        </r>
        <r>
          <rPr>
            <sz val="9"/>
            <color indexed="81"/>
            <rFont val="Tahoma"/>
            <family val="2"/>
            <charset val="186"/>
          </rPr>
          <t xml:space="preserve">
</t>
        </r>
      </text>
    </comment>
    <comment ref="J125" authorId="0" shapeId="0">
      <text>
        <r>
          <rPr>
            <b/>
            <sz val="9"/>
            <color indexed="81"/>
            <rFont val="Tahoma"/>
            <family val="2"/>
            <charset val="186"/>
          </rPr>
          <t xml:space="preserve">biudžetas 1646,1
</t>
        </r>
        <r>
          <rPr>
            <sz val="9"/>
            <color indexed="81"/>
            <rFont val="Tahoma"/>
            <family val="2"/>
            <charset val="186"/>
          </rPr>
          <t xml:space="preserve">
</t>
        </r>
      </text>
    </comment>
  </commentList>
</comments>
</file>

<file path=xl/sharedStrings.xml><?xml version="1.0" encoding="utf-8"?>
<sst xmlns="http://schemas.openxmlformats.org/spreadsheetml/2006/main" count="529" uniqueCount="204">
  <si>
    <t>Uždavinio kodas</t>
  </si>
  <si>
    <t>Priemonės kodas</t>
  </si>
  <si>
    <t>Priemonės požymis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</si>
  <si>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</si>
  <si>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</si>
  <si>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</si>
  <si>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</si>
  <si>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</si>
  <si>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</si>
  <si>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</si>
  <si>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</si>
  <si>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</si>
  <si>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</si>
  <si>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</si>
  <si>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</si>
  <si>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</si>
  <si>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</si>
  <si>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Veiklos plano tikslo kodas</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</si>
  <si>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</si>
  <si>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</si>
  <si>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</si>
  <si>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</si>
  <si>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Papriemonės kodas</t>
  </si>
  <si>
    <t>03</t>
  </si>
  <si>
    <t>I</t>
  </si>
  <si>
    <t>Kruizų ir regatų organizavimas, vandens turizmo rinkodaros vykdymas</t>
  </si>
  <si>
    <t>Strateginis tikslas 01. Didinti miesto konkurencingumą, kryptingai vystant infrastruktūrą ir sudarant palankias sąlygas verslui</t>
  </si>
  <si>
    <t>P3.2.1.1.</t>
  </si>
  <si>
    <t>P3.2.2.1, P3.2.2.3</t>
  </si>
  <si>
    <t>Išleista nemokamų informacinių leidinių, žemėlapių, tūkst. egz.</t>
  </si>
  <si>
    <t>Išleistų specializuotų leidinių kruizinių laivų turistams, tūkst. egz.</t>
  </si>
  <si>
    <r>
      <t xml:space="preserve">Valstybės biudžeto tikslinės dotacijos lėšos </t>
    </r>
    <r>
      <rPr>
        <b/>
        <sz val="10"/>
        <rFont val="Times New Roman"/>
        <family val="1"/>
        <charset val="186"/>
      </rPr>
      <t>SB(VB)</t>
    </r>
  </si>
  <si>
    <t>P3.2.3.1</t>
  </si>
  <si>
    <t>Planas</t>
  </si>
  <si>
    <t>Savivaldybės biudžetas, iš jo:</t>
  </si>
  <si>
    <t>Dalyvauta specializuotose kruizinės laivybos parodose, kartai</t>
  </si>
  <si>
    <t>tūkst. Eur</t>
  </si>
  <si>
    <t>Aptarnauta turistų (suteikta informacija), tūkst. vnt.</t>
  </si>
  <si>
    <t xml:space="preserve"> TIKSLŲ, UŽDAVINIŲ, PRIEMONIŲ, PRIEMONIŲ IŠLAIDŲ IR PRODUKTO KRITERIJŲ SUVESTINĖ</t>
  </si>
  <si>
    <t>Vykdytojas (skyrius / asmuo)</t>
  </si>
  <si>
    <t>2019-ieji metai</t>
  </si>
  <si>
    <t>Aiškinamojo rašto priedas Nr.3</t>
  </si>
  <si>
    <t>Parengtas techninis projektas, vnt.</t>
  </si>
  <si>
    <t>Kt</t>
  </si>
  <si>
    <t>Atlikta įrengimo darbų. Užbaigtumas, proc.</t>
  </si>
  <si>
    <r>
      <t xml:space="preserve">Kiti finansavimo šaltiniai </t>
    </r>
    <r>
      <rPr>
        <b/>
        <sz val="10"/>
        <rFont val="Times New Roman"/>
        <family val="1"/>
        <charset val="186"/>
      </rPr>
      <t>Kt</t>
    </r>
  </si>
  <si>
    <t xml:space="preserve">Projekto „Gynybinio ir gamtos paveldo keliai“ įgyvendinimas </t>
  </si>
  <si>
    <t>Išleista Klaipėdos miesto informacinių leidinių, skirtų parodoms, tūkst. egz.</t>
  </si>
  <si>
    <t>P3.2.1.3.</t>
  </si>
  <si>
    <t>Sukurta informacinė sistema (5 informaciniai stendai prie įvažiavimo į miestą, 20 informacinių kolonų, 1 informacinės rodyklės komplektas). Užbaigtumas, proc.</t>
  </si>
  <si>
    <t>Patrauklių turistinių maršrutų kūrimas ir plėtojimas</t>
  </si>
  <si>
    <t>Priemonių, skatinančių klaipėdiečius būti miesto ambasadoriais, įgyvendinimas</t>
  </si>
  <si>
    <t>SB(ES)</t>
  </si>
  <si>
    <t>Projekto „Pietų Baltijos krantas – ilgalaikių laivybos krypčių tarp šalių kūrimas MARRIAGE bendradarbiavimo tinklų pagrindu“ įgyvendinimas</t>
  </si>
  <si>
    <t>SB(L)</t>
  </si>
  <si>
    <r>
      <t xml:space="preserve">Programų lėšų likučių laikinai laisvos lėšos </t>
    </r>
    <r>
      <rPr>
        <b/>
        <sz val="10"/>
        <rFont val="Times New Roman"/>
        <family val="1"/>
        <charset val="186"/>
      </rPr>
      <t>SB(L)</t>
    </r>
  </si>
  <si>
    <t>Projekto „Turizmo informacinės infrastruktūros sukūrimas ir pritaikymas neįgaliųjų poreikiams pietvakarinėje Klaipėdos regiono dalyje“ įgyvendinimas</t>
  </si>
  <si>
    <t>SB(ESA)</t>
  </si>
  <si>
    <r>
      <t xml:space="preserve">Savivaldybės biudžeto apyvartos lėšos Europos Sąjungos finansinės paramos programų laikinam lėšų stygiui dengti  </t>
    </r>
    <r>
      <rPr>
        <b/>
        <sz val="10"/>
        <rFont val="Times New Roman"/>
        <family val="1"/>
        <charset val="186"/>
      </rPr>
      <t>SB(ESA)</t>
    </r>
  </si>
  <si>
    <t>2020-ieji metai</t>
  </si>
  <si>
    <t>1</t>
  </si>
  <si>
    <t xml:space="preserve">Bastionų komplekso (Jono kalnelio) ir jo prieigų sutvarkymas, sukuriant išskirtinį kultūros ir turizmo traukos centrą bei skatinant smulkųjį ir vidutinį verslą </t>
  </si>
  <si>
    <r>
      <t xml:space="preserve">Valstybės biudžeto lėšos </t>
    </r>
    <r>
      <rPr>
        <b/>
        <sz val="10"/>
        <rFont val="Times New Roman"/>
        <family val="1"/>
        <charset val="186"/>
      </rPr>
      <t>LRVB</t>
    </r>
  </si>
  <si>
    <t>SB(VB)</t>
  </si>
  <si>
    <t>Dalyvauta tarptautiniuose renginiuose ir verslo misijose, vnt.</t>
  </si>
  <si>
    <t>Pagaminta reprezentacinės medžiagos pagal atitinkamą paslaugų paketą, tūkst. vnt</t>
  </si>
  <si>
    <t xml:space="preserve">Naujų turizmo krypčių (aktyviojo ir konferencinio bei jūrinio ir sveikatinimo) paslaugų  ir priemonių sukūrimas ir plėtojimas </t>
  </si>
  <si>
    <t>Atplaukusių burlaivių ir jachtų į uostą, vnt.</t>
  </si>
  <si>
    <t>Viešinamų objektų, vnt.</t>
  </si>
  <si>
    <t>Sukurta bedra Baltijos jūros turizmo centro informacijos sistema Pietų Baltijos jūros regione, vnt.</t>
  </si>
  <si>
    <t xml:space="preserve">Atlikta informacinių ženklų įrengimo darbų. Užbaigtumas, proc. </t>
  </si>
  <si>
    <t>Klaipėdos miesto turizmo informacinės sistemos plėtojimas:</t>
  </si>
  <si>
    <t>Parengtas pilies didžiojo bokšto techninis projektas, vnt.</t>
  </si>
  <si>
    <t>2021-ųjų metų lėšų projektas</t>
  </si>
  <si>
    <t>2021-ieji metai</t>
  </si>
  <si>
    <t>Projekto „Savivaldybes jungiančių turizmo trasų ir turizmo maršrutų informacinės infrastruktūros plėtra“ įgyvendinimas</t>
  </si>
  <si>
    <t>Dalyvauta nacionalinėse parodose ir pristatomuosiuose renginiuose, vnt.</t>
  </si>
  <si>
    <t>2</t>
  </si>
  <si>
    <t>Parengta galimybių studija „Dėl laivybos kliūčių šalinimo Kuršių mariose“, vnt.</t>
  </si>
  <si>
    <t xml:space="preserve">Įrengtas informacijos taškas Smiltynės jachtklube, vnt.  </t>
  </si>
  <si>
    <t>P6</t>
  </si>
  <si>
    <t xml:space="preserve">Smiltynės turizmo ir rekreacijos schemos priemonių įgyvendinimas </t>
  </si>
  <si>
    <t xml:space="preserve">Vietų, kuriose teikiamos sveikatos priežiūros paslaugos Smiltynės teritorijoje, skaičius </t>
  </si>
  <si>
    <t>Įgyvendinta projekto „Miško parkas“ koncepcija, vnt.</t>
  </si>
  <si>
    <t>Parengta naujų teminių turistinių maršrutų, vnt.</t>
  </si>
  <si>
    <t>Išleista nemokamų turistinių maršrutų brošiūrų (kiekvienam maršrutui atskira brošiūra), tūkst. egz.</t>
  </si>
  <si>
    <t>Suorganizuota gidų mokyklėlių skirtingoms amžiaus grupėms, kartai per metus</t>
  </si>
  <si>
    <r>
      <t xml:space="preserve">Europos Sąjungos paramos lėšos, kurios įtrauktos į Savivaldybės biudžetą, lėšų likučių lėšos </t>
    </r>
    <r>
      <rPr>
        <b/>
        <sz val="10"/>
        <rFont val="Times New Roman"/>
        <family val="1"/>
        <charset val="186"/>
      </rPr>
      <t>SB(ESL)</t>
    </r>
  </si>
  <si>
    <r>
      <t xml:space="preserve">Valstybės biudžeto tikslinės dotacijos lėšų likutis </t>
    </r>
    <r>
      <rPr>
        <b/>
        <sz val="10"/>
        <rFont val="Times New Roman"/>
        <family val="1"/>
        <charset val="186"/>
      </rPr>
      <t>SB(VBL)</t>
    </r>
  </si>
  <si>
    <t>SB(ESL)</t>
  </si>
  <si>
    <t>SB(VBL)</t>
  </si>
  <si>
    <t>Suorganizuotos nemokamos ekskursijos moksleiviams, panaudojant sukurtą interaktyvų žaidimą, vnt.</t>
  </si>
  <si>
    <t>2020-ųjų metų asignavimų planas</t>
  </si>
  <si>
    <t>2022-ųjų metų lėšų projektas</t>
  </si>
  <si>
    <t>2022-ieji metai</t>
  </si>
  <si>
    <r>
      <t xml:space="preserve">2019–2022 M. KLAIPĖDOS MIESTO SAVIVALDYBĖS      </t>
    </r>
    <r>
      <rPr>
        <b/>
        <sz val="11"/>
        <rFont val="Times New Roman"/>
        <family val="1"/>
        <charset val="186"/>
      </rPr>
      <t xml:space="preserve">            </t>
    </r>
  </si>
  <si>
    <t>Parengta projekto „Miško parkas“  koncepcija (schema), vnt</t>
  </si>
  <si>
    <t>KEPS 2030</t>
  </si>
  <si>
    <t>Inkubuojama SVV subjektų, skaičius</t>
  </si>
  <si>
    <t>40</t>
  </si>
  <si>
    <t>Atnaujinama verslo inkubatoriaus interneto svetainė, socialinės medijos, kartai per metus</t>
  </si>
  <si>
    <t>Suteikta nemokamų konsultacijų, metodinių paslaugų (iki 1 val.), val.</t>
  </si>
  <si>
    <t>55</t>
  </si>
  <si>
    <t>Suorganizuota kvalifikacijos kėlimo renginių (iki 6 val.), vnt.</t>
  </si>
  <si>
    <t>10</t>
  </si>
  <si>
    <t>3</t>
  </si>
  <si>
    <t>P3.1.4.3, P6</t>
  </si>
  <si>
    <t>Klaipėdos regiono oro uosto rinkodaros priemonių rėmimas</t>
  </si>
  <si>
    <t>Pritraukta skrydžių krypčių į Klaipėdos regiono oro uostą, vnt.</t>
  </si>
  <si>
    <t>Įgyvendintos rinkodaros priemonės, vnt.</t>
  </si>
  <si>
    <t>Miesto ekonominės plėtros galimybių pristatymas</t>
  </si>
  <si>
    <t>P3.1.4.1</t>
  </si>
  <si>
    <t>Įgyvendintas komunikacijos priemonių paketas, vnt.</t>
  </si>
  <si>
    <t>Įgyvendintas projektas, vnt</t>
  </si>
  <si>
    <t>Klaipėdos ekonominės plėtros strategijos valdymo užtikrinimas</t>
  </si>
  <si>
    <t>Įsigyta administravimo paslauga, vnt.</t>
  </si>
  <si>
    <t>Investuoti skatinančių priemonių vykdymas</t>
  </si>
  <si>
    <t>Organizuota renginių, skirtų verslumui bei investavimo galimybėms skatinti, vnt.</t>
  </si>
  <si>
    <t>Parengtas ir išplatintas leidinys investuotojams, tūkst. egz.</t>
  </si>
  <si>
    <t>Organizuota užsienio žurnalistų vizitų į Klaipėdą, vnt.</t>
  </si>
  <si>
    <t>Informacinių technologijų srityje dirbančių įmonių pritraukimas į Klaipėdos miestą</t>
  </si>
  <si>
    <t xml:space="preserve">Parengtas paketas, vnt. </t>
  </si>
  <si>
    <t>P3.2.2.3</t>
  </si>
  <si>
    <t>90</t>
  </si>
  <si>
    <r>
      <t>P3.1.4.3</t>
    </r>
    <r>
      <rPr>
        <b/>
        <sz val="10"/>
        <rFont val="Times New Roman"/>
        <family val="1"/>
        <charset val="186"/>
      </rPr>
      <t>, P6, P1</t>
    </r>
  </si>
  <si>
    <t>Informacinio turinio palaikymas trijuose e. interaktyviuose stenduose  ir e. svetainėje www.klaipedatravel.lt, kartai/metus</t>
  </si>
  <si>
    <t>P1</t>
  </si>
  <si>
    <r>
      <rPr>
        <b/>
        <sz val="10"/>
        <rFont val="Times New Roman"/>
        <family val="1"/>
        <charset val="186"/>
      </rPr>
      <t>P1, P6</t>
    </r>
    <r>
      <rPr>
        <sz val="10"/>
        <rFont val="Times New Roman"/>
        <family val="1"/>
        <charset val="186"/>
      </rPr>
      <t>, P3.3.4.1,  P3.3.4.3</t>
    </r>
  </si>
  <si>
    <t>2019-ųjų metų asignavimų planas*</t>
  </si>
  <si>
    <t xml:space="preserve">Viešųjų paslaugų smulkiojo ir vidutinio verslo (toliau – SVV) subjektams teikimas verslo inkubatoriuje </t>
  </si>
  <si>
    <t>04</t>
  </si>
  <si>
    <t>05</t>
  </si>
  <si>
    <t>06</t>
  </si>
  <si>
    <t>P3.1.1.1</t>
  </si>
  <si>
    <t>P1, P6</t>
  </si>
  <si>
    <t>Verslo sąlygų gerinimas, remiant SVV subjektus</t>
  </si>
  <si>
    <r>
      <t>SVV subjektų, kuriems kompensuotos išlaidos</t>
    </r>
    <r>
      <rPr>
        <i/>
        <sz val="10"/>
        <rFont val="Times New Roman"/>
        <family val="1"/>
        <charset val="186"/>
      </rPr>
      <t>,</t>
    </r>
    <r>
      <rPr>
        <sz val="10"/>
        <rFont val="Times New Roman"/>
        <family val="1"/>
        <charset val="186"/>
      </rPr>
      <t xml:space="preserve"> vnt.</t>
    </r>
  </si>
  <si>
    <t>Iš dalies finansuotų verslo projektų, reprezentuojančių Klaipėdos miestą, vnt.</t>
  </si>
  <si>
    <t>Įgyvendinta verslumo skatinimo priemonių, vnt.</t>
  </si>
  <si>
    <t>Įgyvendinta investicinės aplinkos gerinimo priemonių, vnt.</t>
  </si>
  <si>
    <t>Sukurta ir įgyvendinta (tęsiama) miesto rinkodaros kampanijų, vnt.</t>
  </si>
  <si>
    <t>Įgyvendinta priemonių, skatinančių rinktis ir studijuoti gamtos mokslų, technologijų ir inžinerijos, matematikos programas, vnt.</t>
  </si>
  <si>
    <t>EKONOMINĖS PLĖTROS PROGRAMOS (NR. 02)</t>
  </si>
  <si>
    <t>02 Ekonominės plėtros programa</t>
  </si>
  <si>
    <t>20</t>
  </si>
  <si>
    <t>KEPS2030</t>
  </si>
  <si>
    <t>07</t>
  </si>
  <si>
    <t>08</t>
  </si>
  <si>
    <t>09</t>
  </si>
  <si>
    <t xml:space="preserve">Atvykusių kruizinių laivų skaičius, vnt. </t>
  </si>
  <si>
    <t>I, P1</t>
  </si>
  <si>
    <t>11</t>
  </si>
  <si>
    <t>Turistų traukos centrų formavimas gerinant rekreacijos infrastruktūrą:</t>
  </si>
  <si>
    <t>50</t>
  </si>
  <si>
    <t>P</t>
  </si>
  <si>
    <t>Klaipėdos miesto ekonominės plėtros strategijos įgyvendinimo veiksmų plano iki 2030 metų priemonių, susijusių su miesto rinkodara, investuotojų pritraukimu, verslumo skatinimu, įgyvendinimas</t>
  </si>
  <si>
    <r>
      <t xml:space="preserve">Tarptautinės programos Interreg Europe projekto „Tarptautinės įmonės“ (angl. </t>
    </r>
    <r>
      <rPr>
        <i/>
        <sz val="10"/>
        <rFont val="Times New Roman"/>
        <family val="1"/>
        <charset val="186"/>
      </rPr>
      <t>Inter Ventures)</t>
    </r>
    <r>
      <rPr>
        <sz val="10"/>
        <rFont val="Times New Roman"/>
        <family val="1"/>
        <charset val="186"/>
      </rPr>
      <t xml:space="preserve"> įgyvendinimas </t>
    </r>
  </si>
  <si>
    <t>Kokybiškos ir efektyvios paramos verslui sistemos kūrimas:</t>
  </si>
  <si>
    <t>Dalyvauta tarptautinėse laivybos parodose, vnt.</t>
  </si>
  <si>
    <t>Sudaryti palankias sąlygas turizmui ir verslui vystytis Klaipėdos mieste</t>
  </si>
  <si>
    <t>Plėtoti turizmo ir rekreacijos infrastruktūrą bei paslaugas</t>
  </si>
  <si>
    <t>Teikti paramą verslo subjektams, įsikuriantiems Klaipėdos mieste</t>
  </si>
  <si>
    <t>Įgyvendintas projektas, vnt.</t>
  </si>
  <si>
    <t xml:space="preserve">Klaipėdos miesto turizmo galimybių pristatymas tarptautinėje erdvėje </t>
  </si>
  <si>
    <t xml:space="preserve">Klaipėdos miesto turizmo galimybių pristatymas nacionalinėje erdvėje </t>
  </si>
  <si>
    <t>Informacijos teikimas turistams bei turistines paslaugas teikiantiems subjektams Klaipėdos mieste</t>
  </si>
  <si>
    <t>Tarptautinių ryšių ir ekonominės plėtros skyrius</t>
  </si>
  <si>
    <t xml:space="preserve">Turistų srautų Klaipėdos mieste analizės vykdymas  </t>
  </si>
  <si>
    <t>Sukurta ir nuolat atnaujinama duomenų bazė pagal naudojamus turizmo rodiklius, kartai</t>
  </si>
  <si>
    <t xml:space="preserve">Klaipėdos miesto turizmo galimybių vystymas  </t>
  </si>
  <si>
    <t>Pritraukta konferencijų, vnt.</t>
  </si>
  <si>
    <t>Surengta rinkodaros kampanija, skirta viešinti Klaipėdą kaip geriausią vietą vandens ir sveikatingumo turizmui, vnt.</t>
  </si>
  <si>
    <t>Surengta nemokamų ekskursijų po miestą pasitelkiant specializuotą įrangą, vnt.</t>
  </si>
  <si>
    <t>Įgyvendinta priemonių pagal atitinkamą paslaugų paketą, vnt.</t>
  </si>
  <si>
    <t>Parengtas turizmo sezoniškumo mažinimo analizės paketas, vnt.</t>
  </si>
  <si>
    <t>Turizmo sezoniškumo Klaipėdoje mažinimo veiksmų plano parengimas ir įgyvendinimas</t>
  </si>
  <si>
    <t xml:space="preserve">Klaipėdos miesto savivaldybės ekonominės plėtros programos (Nr. 02) aprašymo              </t>
  </si>
  <si>
    <t>priedas</t>
  </si>
  <si>
    <r>
      <t xml:space="preserve">2020–2022 M. KLAIPĖDOS MIESTO SAVIVALDYBĖS      </t>
    </r>
    <r>
      <rPr>
        <b/>
        <sz val="11"/>
        <rFont val="Times New Roman"/>
        <family val="1"/>
        <charset val="186"/>
      </rPr>
      <t xml:space="preserve">            </t>
    </r>
  </si>
  <si>
    <t>VšĮ KID</t>
  </si>
  <si>
    <t xml:space="preserve"> Projektų skyrius </t>
  </si>
  <si>
    <t xml:space="preserve">Projektų skyrius </t>
  </si>
  <si>
    <t>Turto skyrius</t>
  </si>
  <si>
    <t>Tarptautinių ryšių ir ekonominės plėtros sk.</t>
  </si>
  <si>
    <t>Suformuotas dalininko kapitalas, proc.</t>
  </si>
  <si>
    <t>Parengta specializuotų vandens turizmo ir sveikatinimo turizmo maršrutų, vnt.</t>
  </si>
  <si>
    <t xml:space="preserve">Kompensuota įkurtų darbo vietų, vnt.
</t>
  </si>
  <si>
    <t xml:space="preserve">Kompensuota įkurtų darbo vietų, vnt. 
</t>
  </si>
  <si>
    <t>Įdiegta e. rinkodaros priemonių, vnt.</t>
  </si>
  <si>
    <t>Klaipėdos pilies ir bastionų komplekso restauravimas ir atgaivinimas (II etapas, pilies didžiojo bokšto atkūrimas)</t>
  </si>
  <si>
    <t>VšĮ Klaipėdos turizmo ir kultūros informacijos centro dalininko kapitalo suformavimas (pastato Turgaus g. 5, 7 remontas)</t>
  </si>
  <si>
    <t xml:space="preserve">VšĮ Klaipėdos turizmo ir kultūros informacijos centro dalininko kapitalo suformavimas (pastato Turgaus g. 5, 7 remontas) </t>
  </si>
  <si>
    <t>Projekto „Baltijos jūros turizmo centras“ įgyvendinimas</t>
  </si>
  <si>
    <t xml:space="preserve">Įgyvendinta aukštos kvalifikacijos darbuotojų (talentų) pritraukimo / išlaikymo priemonių, vnt. </t>
  </si>
  <si>
    <t>Organizuotas priemonių įgyvendinimo administravimas (organizuoti Ekonominės plėtros tarybos, įgyvendinimo valdymo grupės bei Rinkodaros tarybos posėdžiai, parengti protokolai ir t. t.), vnt.</t>
  </si>
  <si>
    <t>Organizuotas priemonių įgyvendinimo administravimas (organizuoti  Ekonominės plėtros tarybos, Įgyvendinimo valdymo grupės bei Rinkodaros tarybos posėdžiai, parengti protokolai ir t. t.), vnt.</t>
  </si>
  <si>
    <t>Tarptautinės programos „Interreg 2014–2020 m.“ projekto „Tarpsieninio bendradarbiavimo stiprinimas, kuriant tvarią ilgalaikę plėtrą tarp Klaipėdos ir Kuržemės regionų“ įgyvendinimas</t>
  </si>
  <si>
    <t>Tarptautinio projekto su miestais partneriais (Karlskruna ir Gdyne) įgyvendinimas pagal Švedijos instituto programą</t>
  </si>
  <si>
    <t>Sukurta ir viešinama informacinių vienetų respublikiniuose ir vietiniuose interneto naujienų portaluose, sicialinėse paskyrose, radijo eteryje, kartai per metus</t>
  </si>
  <si>
    <t>Atnaujinama  interneto svetainių  www.kaipedaid.lt ir www.klaipeda.lt, kartai per metus</t>
  </si>
  <si>
    <t>__________________________________</t>
  </si>
  <si>
    <r>
      <t xml:space="preserve">Europos Sąjungos paramos lėšos, kurios įtrauktos į savivaldybės biudžetą, lėšų likučių lėšos </t>
    </r>
    <r>
      <rPr>
        <b/>
        <sz val="10"/>
        <rFont val="Times New Roman"/>
        <family val="1"/>
        <charset val="186"/>
      </rPr>
      <t>SB(ESL)</t>
    </r>
  </si>
  <si>
    <t>*Pagal Klaipėdos miesto savivaldybės tarybos 2019-10-24 sprendimą Nr. T2-293</t>
  </si>
  <si>
    <r>
      <t xml:space="preserve">Europos Sąjungos paramos lėšos, kurios įtrauktos į savivaldybės biudžetą </t>
    </r>
    <r>
      <rPr>
        <b/>
        <sz val="10"/>
        <rFont val="Times New Roman"/>
        <family val="1"/>
        <charset val="186"/>
      </rPr>
      <t>SB(ES)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</si>
</sst>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409]General"/>
  </numFmts>
  <fonts count="37">
    <font>
      <sz val="10"/>
      <name val="Arial"/>
      <charset val="186"/>
    </font>
    <font>
      <sz val="8"/>
      <name val="Times New Roman"/>
      <family val="1"/>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9"/>
      <name val="Times New Roman"/>
      <family val="1"/>
      <charset val="186"/>
    </font>
    <font>
      <sz val="10"/>
      <name val="Times New Roman"/>
      <family val="1"/>
    </font>
    <font>
      <sz val="9"/>
      <color indexed="81"/>
      <name val="Tahoma"/>
      <family val="2"/>
      <charset val="186"/>
    </font>
    <font>
      <b/>
      <sz val="9"/>
      <color indexed="81"/>
      <name val="Tahoma"/>
      <family val="2"/>
      <charset val="186"/>
    </font>
    <font>
      <sz val="10"/>
      <name val="Arial"/>
      <family val="2"/>
      <charset val="186"/>
    </font>
    <font>
      <sz val="9"/>
      <name val="Times New Roman"/>
      <family val="1"/>
    </font>
    <font>
      <sz val="11"/>
      <name val="Times New Roman"/>
      <family val="1"/>
      <charset val="186"/>
    </font>
    <font>
      <b/>
      <sz val="11"/>
      <name val="Times New Roman"/>
      <family val="1"/>
      <charset val="186"/>
    </font>
    <font>
      <sz val="11"/>
      <name val="Calibri"/>
      <family val="2"/>
      <charset val="186"/>
      <scheme val="minor"/>
    </font>
    <font>
      <i/>
      <sz val="10"/>
      <name val="Times New Roman"/>
      <family val="1"/>
      <charset val="186"/>
    </font>
    <font>
      <sz val="11"/>
      <name val="Arial"/>
      <family val="2"/>
      <charset val="186"/>
    </font>
    <font>
      <sz val="10"/>
      <color rgb="FFFF0000"/>
      <name val="Times New Roman"/>
      <family val="1"/>
      <charset val="186"/>
    </font>
    <font>
      <i/>
      <sz val="9"/>
      <name val="Times New Roman"/>
      <family val="1"/>
      <charset val="186"/>
    </font>
    <font>
      <b/>
      <i/>
      <sz val="10"/>
      <name val="Times New Roman"/>
      <family val="1"/>
      <charset val="186"/>
    </font>
    <font>
      <i/>
      <sz val="10"/>
      <name val="Arial"/>
      <family val="2"/>
      <charset val="186"/>
    </font>
    <font>
      <sz val="8"/>
      <name val="Arial"/>
      <family val="2"/>
      <charset val="186"/>
    </font>
    <font>
      <i/>
      <sz val="10"/>
      <name val="Times New Roman"/>
      <family val="1"/>
    </font>
    <font>
      <sz val="8"/>
      <name val="Times New Roman"/>
      <family val="1"/>
    </font>
    <font>
      <i/>
      <sz val="8"/>
      <name val="Times New Roman"/>
      <family val="1"/>
    </font>
    <font>
      <b/>
      <sz val="8"/>
      <name val="Times New Roman"/>
      <family val="1"/>
      <charset val="186"/>
    </font>
    <font>
      <b/>
      <i/>
      <sz val="8"/>
      <name val="Times New Roman"/>
      <family val="1"/>
      <charset val="186"/>
    </font>
    <font>
      <b/>
      <i/>
      <sz val="10"/>
      <name val="Arial"/>
      <family val="2"/>
      <charset val="186"/>
    </font>
    <font>
      <b/>
      <sz val="9"/>
      <name val="Times New Roman"/>
      <family val="1"/>
      <charset val="186"/>
    </font>
    <font>
      <b/>
      <sz val="10"/>
      <name val="Arial"/>
      <family val="2"/>
      <charset val="186"/>
    </font>
    <font>
      <sz val="18"/>
      <name val="Times New Roman"/>
      <family val="1"/>
      <charset val="186"/>
    </font>
    <font>
      <sz val="11"/>
      <color rgb="FF000000"/>
      <name val="Calibri"/>
      <family val="2"/>
      <charset val="186"/>
    </font>
    <font>
      <sz val="9"/>
      <name val="Arial"/>
      <family val="2"/>
      <charset val="186"/>
    </font>
    <font>
      <sz val="10"/>
      <name val="Arial"/>
      <family val="2"/>
      <charset val="186"/>
    </font>
    <font>
      <sz val="12"/>
      <name val="Times New Roman"/>
      <family val="1"/>
      <charset val="186"/>
    </font>
    <font>
      <sz val="12"/>
      <name val="Arial"/>
      <family val="2"/>
      <charset val="186"/>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FCCFF"/>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indexed="64"/>
      </patternFill>
    </fill>
    <fill>
      <patternFill patternType="solid">
        <fgColor rgb="FFCCFFCC"/>
        <bgColor indexed="64"/>
      </patternFill>
    </fill>
    <fill>
      <patternFill patternType="solid">
        <fgColor rgb="FFFFFF99"/>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5">
    <xf numFmtId="0" fontId="0" fillId="0" borderId="0"/>
    <xf numFmtId="0" fontId="4" fillId="0" borderId="0"/>
    <xf numFmtId="0" fontId="11" fillId="0" borderId="0">
      <alignment vertical="center"/>
    </xf>
    <xf numFmtId="165" fontId="32" fillId="0" borderId="0" applyBorder="0" applyProtection="0"/>
    <xf numFmtId="43" fontId="34" fillId="0" borderId="0" applyFont="0" applyFill="0" applyBorder="0" applyAlignment="0" applyProtection="0"/>
  </cellStyleXfs>
  <cellXfs count="955">
    <xf numFmtId="0" fontId="0" fillId="0" borderId="0" xfId="0"/>
    <xf numFmtId="0" fontId="2" fillId="0" borderId="0" xfId="0" applyFont="1" applyFill="1" applyBorder="1" applyAlignment="1">
      <alignment horizontal="center" vertical="top"/>
    </xf>
    <xf numFmtId="0" fontId="2" fillId="0" borderId="0" xfId="0" applyFont="1" applyBorder="1" applyAlignment="1">
      <alignment vertical="top"/>
    </xf>
    <xf numFmtId="0" fontId="2" fillId="0" borderId="0" xfId="0" applyFont="1" applyAlignment="1">
      <alignment vertical="top"/>
    </xf>
    <xf numFmtId="0" fontId="2" fillId="0" borderId="0" xfId="0" applyNumberFormat="1" applyFont="1" applyAlignment="1">
      <alignment vertical="top"/>
    </xf>
    <xf numFmtId="49" fontId="3" fillId="2" borderId="2" xfId="0" applyNumberFormat="1" applyFont="1" applyFill="1" applyBorder="1" applyAlignment="1">
      <alignment horizontal="center" vertical="top"/>
    </xf>
    <xf numFmtId="0" fontId="2" fillId="0" borderId="0" xfId="0" applyFont="1" applyFill="1" applyAlignment="1">
      <alignment vertical="top"/>
    </xf>
    <xf numFmtId="0" fontId="2" fillId="3" borderId="0" xfId="0" applyFont="1" applyFill="1" applyAlignment="1">
      <alignment vertical="top"/>
    </xf>
    <xf numFmtId="0" fontId="5" fillId="0" borderId="0" xfId="0" applyFont="1"/>
    <xf numFmtId="49" fontId="3" fillId="2" borderId="1" xfId="0" applyNumberFormat="1" applyFont="1" applyFill="1" applyBorder="1" applyAlignment="1">
      <alignment horizontal="center" vertical="top"/>
    </xf>
    <xf numFmtId="164" fontId="2" fillId="0" borderId="0" xfId="0" applyNumberFormat="1" applyFont="1" applyAlignment="1">
      <alignment vertical="top"/>
    </xf>
    <xf numFmtId="49" fontId="3" fillId="9" borderId="9" xfId="0" applyNumberFormat="1" applyFont="1" applyFill="1" applyBorder="1" applyAlignment="1">
      <alignment horizontal="center" vertical="top" wrapText="1"/>
    </xf>
    <xf numFmtId="49" fontId="3" fillId="9" borderId="9" xfId="0" applyNumberFormat="1" applyFont="1" applyFill="1" applyBorder="1" applyAlignment="1">
      <alignment horizontal="center" vertical="top"/>
    </xf>
    <xf numFmtId="49" fontId="3" fillId="9" borderId="28" xfId="0" applyNumberFormat="1" applyFont="1" applyFill="1" applyBorder="1" applyAlignment="1">
      <alignment horizontal="center" vertical="top"/>
    </xf>
    <xf numFmtId="49" fontId="3" fillId="9" borderId="40" xfId="0" applyNumberFormat="1" applyFont="1" applyFill="1" applyBorder="1" applyAlignment="1">
      <alignment horizontal="center" vertical="top"/>
    </xf>
    <xf numFmtId="0" fontId="2" fillId="8" borderId="0" xfId="0" applyFont="1" applyFill="1" applyBorder="1" applyAlignment="1">
      <alignment vertical="top"/>
    </xf>
    <xf numFmtId="0" fontId="2" fillId="8" borderId="52" xfId="0" applyFont="1" applyFill="1" applyBorder="1" applyAlignment="1">
      <alignment horizontal="center" vertical="top" wrapText="1"/>
    </xf>
    <xf numFmtId="49" fontId="3" fillId="8" borderId="20" xfId="0" applyNumberFormat="1" applyFont="1" applyFill="1" applyBorder="1" applyAlignment="1">
      <alignment horizontal="center" vertical="top" wrapText="1"/>
    </xf>
    <xf numFmtId="0" fontId="2" fillId="8" borderId="6" xfId="0" applyFont="1" applyFill="1" applyBorder="1" applyAlignment="1">
      <alignment horizontal="left" vertical="top" wrapText="1"/>
    </xf>
    <xf numFmtId="164" fontId="3" fillId="7" borderId="13" xfId="0" applyNumberFormat="1" applyFont="1" applyFill="1" applyBorder="1" applyAlignment="1">
      <alignment horizontal="center" vertical="top" wrapText="1"/>
    </xf>
    <xf numFmtId="164" fontId="2" fillId="0" borderId="13" xfId="0" applyNumberFormat="1" applyFont="1" applyBorder="1" applyAlignment="1">
      <alignment horizontal="center" vertical="top" wrapText="1"/>
    </xf>
    <xf numFmtId="164" fontId="2" fillId="7" borderId="13" xfId="0" applyNumberFormat="1" applyFont="1" applyFill="1" applyBorder="1" applyAlignment="1">
      <alignment horizontal="center" vertical="top" wrapText="1"/>
    </xf>
    <xf numFmtId="164" fontId="2" fillId="8" borderId="0" xfId="0" applyNumberFormat="1" applyFont="1" applyFill="1" applyBorder="1" applyAlignment="1">
      <alignment horizontal="center" vertical="top"/>
    </xf>
    <xf numFmtId="164" fontId="2" fillId="8" borderId="44" xfId="0" applyNumberFormat="1" applyFont="1" applyFill="1" applyBorder="1" applyAlignment="1">
      <alignment horizontal="center" vertical="top"/>
    </xf>
    <xf numFmtId="164" fontId="2" fillId="0" borderId="14" xfId="0" applyNumberFormat="1" applyFont="1" applyBorder="1" applyAlignment="1">
      <alignment horizontal="center" vertical="top"/>
    </xf>
    <xf numFmtId="164" fontId="3" fillId="2" borderId="15" xfId="0" applyNumberFormat="1" applyFont="1" applyFill="1" applyBorder="1" applyAlignment="1">
      <alignment horizontal="center" vertical="top"/>
    </xf>
    <xf numFmtId="164" fontId="3" fillId="9" borderId="15" xfId="0" applyNumberFormat="1" applyFont="1" applyFill="1" applyBorder="1" applyAlignment="1">
      <alignment horizontal="center" vertical="top"/>
    </xf>
    <xf numFmtId="0" fontId="2" fillId="3" borderId="55" xfId="2" applyFont="1" applyFill="1" applyBorder="1" applyAlignment="1">
      <alignment horizontal="center" vertical="top"/>
    </xf>
    <xf numFmtId="49" fontId="6" fillId="6" borderId="34" xfId="0" applyNumberFormat="1" applyFont="1" applyFill="1" applyBorder="1" applyAlignment="1">
      <alignment horizontal="left" vertical="top" wrapText="1"/>
    </xf>
    <xf numFmtId="0" fontId="6" fillId="4" borderId="26"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4" xfId="0" applyFont="1" applyFill="1" applyBorder="1" applyAlignment="1">
      <alignment horizontal="left" vertical="top" wrapText="1"/>
    </xf>
    <xf numFmtId="0" fontId="2" fillId="9" borderId="24" xfId="0" applyFont="1" applyFill="1" applyBorder="1" applyAlignment="1">
      <alignment horizontal="center" vertical="top"/>
    </xf>
    <xf numFmtId="0" fontId="2" fillId="2" borderId="24" xfId="0" applyFont="1" applyFill="1" applyBorder="1" applyAlignment="1">
      <alignment horizontal="center" vertical="top" wrapText="1"/>
    </xf>
    <xf numFmtId="0" fontId="2" fillId="0" borderId="59" xfId="0" applyFont="1" applyBorder="1" applyAlignment="1">
      <alignment horizontal="center" vertical="center" textRotation="90"/>
    </xf>
    <xf numFmtId="0" fontId="2" fillId="0" borderId="54" xfId="0" applyFont="1" applyBorder="1" applyAlignment="1">
      <alignment horizontal="center" vertical="center" textRotation="90"/>
    </xf>
    <xf numFmtId="0" fontId="15" fillId="0" borderId="0" xfId="0" applyFont="1"/>
    <xf numFmtId="164" fontId="3" fillId="7" borderId="30" xfId="0" applyNumberFormat="1" applyFont="1" applyFill="1" applyBorder="1" applyAlignment="1">
      <alignment horizontal="center" vertical="top"/>
    </xf>
    <xf numFmtId="3" fontId="2" fillId="8" borderId="65" xfId="0" applyNumberFormat="1" applyFont="1" applyFill="1" applyBorder="1" applyAlignment="1">
      <alignment horizontal="center" vertical="top"/>
    </xf>
    <xf numFmtId="1" fontId="2" fillId="3" borderId="62" xfId="2" applyNumberFormat="1" applyFont="1" applyFill="1" applyBorder="1" applyAlignment="1">
      <alignment horizontal="center" vertical="top"/>
    </xf>
    <xf numFmtId="0" fontId="3" fillId="7" borderId="40" xfId="0" applyFont="1" applyFill="1" applyBorder="1" applyAlignment="1">
      <alignment horizontal="center" vertical="top"/>
    </xf>
    <xf numFmtId="3" fontId="2" fillId="8" borderId="29"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164" fontId="8" fillId="8" borderId="3" xfId="0" applyNumberFormat="1" applyFont="1" applyFill="1" applyBorder="1" applyAlignment="1">
      <alignment horizontal="center" vertical="top"/>
    </xf>
    <xf numFmtId="0" fontId="2" fillId="8" borderId="39" xfId="0" applyFont="1" applyFill="1" applyBorder="1" applyAlignment="1">
      <alignment horizontal="center" vertical="top" wrapText="1"/>
    </xf>
    <xf numFmtId="164" fontId="3" fillId="4" borderId="14" xfId="0" applyNumberFormat="1" applyFont="1" applyFill="1" applyBorder="1" applyAlignment="1">
      <alignment horizontal="center" vertical="top"/>
    </xf>
    <xf numFmtId="164" fontId="3" fillId="5" borderId="30" xfId="0" applyNumberFormat="1" applyFont="1" applyFill="1" applyBorder="1" applyAlignment="1">
      <alignment horizontal="center" vertical="top"/>
    </xf>
    <xf numFmtId="0" fontId="2" fillId="8" borderId="43" xfId="0" applyFont="1" applyFill="1" applyBorder="1" applyAlignment="1">
      <alignment horizontal="center" vertical="top" wrapText="1"/>
    </xf>
    <xf numFmtId="164" fontId="3" fillId="2" borderId="22" xfId="0" applyNumberFormat="1" applyFont="1" applyFill="1" applyBorder="1" applyAlignment="1">
      <alignment horizontal="center" vertical="top"/>
    </xf>
    <xf numFmtId="3" fontId="2" fillId="8" borderId="20" xfId="0" applyNumberFormat="1" applyFont="1" applyFill="1" applyBorder="1" applyAlignment="1">
      <alignment horizontal="center" vertical="top"/>
    </xf>
    <xf numFmtId="0" fontId="2" fillId="8" borderId="65" xfId="0" applyFont="1" applyFill="1" applyBorder="1" applyAlignment="1">
      <alignment horizontal="center" vertical="top"/>
    </xf>
    <xf numFmtId="0" fontId="2" fillId="8" borderId="20" xfId="0" applyFont="1" applyFill="1" applyBorder="1" applyAlignment="1">
      <alignment horizontal="center" vertical="top"/>
    </xf>
    <xf numFmtId="0" fontId="2" fillId="8" borderId="29" xfId="0" applyFont="1" applyFill="1" applyBorder="1" applyAlignment="1">
      <alignment horizontal="center" vertical="top"/>
    </xf>
    <xf numFmtId="0" fontId="2" fillId="8" borderId="58" xfId="0" applyFont="1" applyFill="1" applyBorder="1" applyAlignment="1">
      <alignment horizontal="center" vertical="top"/>
    </xf>
    <xf numFmtId="1" fontId="2" fillId="8" borderId="67" xfId="0" applyNumberFormat="1" applyFont="1" applyFill="1" applyBorder="1" applyAlignment="1">
      <alignment horizontal="center" vertical="top"/>
    </xf>
    <xf numFmtId="164" fontId="2" fillId="8" borderId="14" xfId="0" applyNumberFormat="1" applyFont="1" applyFill="1" applyBorder="1" applyAlignment="1">
      <alignment horizontal="center"/>
    </xf>
    <xf numFmtId="164" fontId="2" fillId="8" borderId="3" xfId="0" applyNumberFormat="1" applyFont="1" applyFill="1" applyBorder="1" applyAlignment="1">
      <alignment horizontal="center"/>
    </xf>
    <xf numFmtId="49" fontId="3" fillId="8" borderId="20" xfId="0" applyNumberFormat="1" applyFont="1" applyFill="1" applyBorder="1" applyAlignment="1">
      <alignment horizontal="center" vertical="top"/>
    </xf>
    <xf numFmtId="164" fontId="2" fillId="8" borderId="6" xfId="0" applyNumberFormat="1" applyFont="1" applyFill="1" applyBorder="1" applyAlignment="1">
      <alignment horizontal="left" vertical="top" wrapText="1"/>
    </xf>
    <xf numFmtId="0" fontId="2" fillId="8" borderId="69" xfId="0" applyFont="1" applyFill="1" applyBorder="1" applyAlignment="1">
      <alignment horizontal="center" vertical="top"/>
    </xf>
    <xf numFmtId="164" fontId="2" fillId="8" borderId="68" xfId="0" applyNumberFormat="1" applyFont="1" applyFill="1" applyBorder="1" applyAlignment="1">
      <alignment horizontal="left" vertical="top" wrapText="1"/>
    </xf>
    <xf numFmtId="0" fontId="2" fillId="3" borderId="29" xfId="2" applyFont="1" applyFill="1" applyBorder="1" applyAlignment="1">
      <alignment horizontal="center" vertical="top"/>
    </xf>
    <xf numFmtId="0" fontId="2" fillId="3" borderId="60" xfId="2" applyFont="1" applyFill="1" applyBorder="1" applyAlignment="1">
      <alignment horizontal="center" vertical="top"/>
    </xf>
    <xf numFmtId="0" fontId="2" fillId="3" borderId="58" xfId="2" applyFont="1" applyFill="1" applyBorder="1" applyAlignment="1">
      <alignment horizontal="center" vertical="top"/>
    </xf>
    <xf numFmtId="49" fontId="3" fillId="8" borderId="65" xfId="0" applyNumberFormat="1" applyFont="1" applyFill="1" applyBorder="1" applyAlignment="1">
      <alignment horizontal="center" vertical="top" wrapText="1"/>
    </xf>
    <xf numFmtId="0" fontId="2" fillId="8" borderId="66" xfId="0" applyFont="1" applyFill="1" applyBorder="1" applyAlignment="1">
      <alignment horizontal="center" vertical="top"/>
    </xf>
    <xf numFmtId="0" fontId="2" fillId="0" borderId="20" xfId="0" applyFont="1" applyFill="1" applyBorder="1" applyAlignment="1">
      <alignment horizontal="center" vertical="top"/>
    </xf>
    <xf numFmtId="49" fontId="3" fillId="7" borderId="37" xfId="0" applyNumberFormat="1" applyFont="1" applyFill="1" applyBorder="1" applyAlignment="1">
      <alignment horizontal="center" vertical="top" wrapText="1"/>
    </xf>
    <xf numFmtId="49" fontId="3" fillId="7" borderId="19" xfId="0" applyNumberFormat="1" applyFont="1" applyFill="1" applyBorder="1" applyAlignment="1">
      <alignment horizontal="center" vertical="top" wrapText="1"/>
    </xf>
    <xf numFmtId="0" fontId="5" fillId="7" borderId="19" xfId="0" applyFont="1" applyFill="1" applyBorder="1" applyAlignment="1">
      <alignment horizontal="left" vertical="top" wrapText="1"/>
    </xf>
    <xf numFmtId="0" fontId="2" fillId="7" borderId="19" xfId="0" applyFont="1" applyFill="1" applyBorder="1" applyAlignment="1">
      <alignment horizontal="center" vertical="center" textRotation="90" wrapText="1"/>
    </xf>
    <xf numFmtId="49" fontId="2" fillId="7" borderId="41" xfId="0" applyNumberFormat="1" applyFont="1" applyFill="1" applyBorder="1" applyAlignment="1">
      <alignment horizontal="center" vertical="top" wrapText="1"/>
    </xf>
    <xf numFmtId="0" fontId="12" fillId="7" borderId="40" xfId="0" applyFont="1" applyFill="1" applyBorder="1" applyAlignment="1">
      <alignment vertical="top" wrapText="1"/>
    </xf>
    <xf numFmtId="0" fontId="5" fillId="7" borderId="19" xfId="0" applyFont="1" applyFill="1" applyBorder="1" applyAlignment="1">
      <alignment horizontal="center" vertical="top"/>
    </xf>
    <xf numFmtId="3" fontId="2" fillId="8" borderId="53" xfId="0" applyNumberFormat="1" applyFont="1" applyFill="1" applyBorder="1" applyAlignment="1">
      <alignment horizontal="center" vertical="top"/>
    </xf>
    <xf numFmtId="164" fontId="2" fillId="8" borderId="48" xfId="0" applyNumberFormat="1" applyFont="1" applyFill="1" applyBorder="1" applyAlignment="1">
      <alignment vertical="top" wrapText="1"/>
    </xf>
    <xf numFmtId="3" fontId="2" fillId="8" borderId="62" xfId="0" applyNumberFormat="1" applyFont="1" applyFill="1" applyBorder="1" applyAlignment="1">
      <alignment horizontal="center" vertical="top"/>
    </xf>
    <xf numFmtId="3" fontId="2" fillId="8" borderId="11" xfId="0" applyNumberFormat="1" applyFont="1" applyFill="1" applyBorder="1" applyAlignment="1">
      <alignment horizontal="center" vertical="top"/>
    </xf>
    <xf numFmtId="164" fontId="3" fillId="7" borderId="3" xfId="0" applyNumberFormat="1" applyFont="1" applyFill="1" applyBorder="1" applyAlignment="1">
      <alignment horizontal="center" vertical="top"/>
    </xf>
    <xf numFmtId="0" fontId="2" fillId="8" borderId="43" xfId="0" applyFont="1" applyFill="1" applyBorder="1" applyAlignment="1">
      <alignment vertical="top" wrapText="1"/>
    </xf>
    <xf numFmtId="0" fontId="2" fillId="0" borderId="0" xfId="0" applyNumberFormat="1" applyFont="1" applyFill="1" applyAlignment="1">
      <alignment vertical="top"/>
    </xf>
    <xf numFmtId="3" fontId="2" fillId="8" borderId="49" xfId="0" applyNumberFormat="1" applyFont="1" applyFill="1" applyBorder="1" applyAlignment="1">
      <alignment horizontal="center" vertical="top"/>
    </xf>
    <xf numFmtId="3" fontId="2" fillId="8" borderId="58" xfId="0" applyNumberFormat="1" applyFont="1" applyFill="1" applyBorder="1" applyAlignment="1">
      <alignment horizontal="center" vertical="top"/>
    </xf>
    <xf numFmtId="3" fontId="2" fillId="8" borderId="55" xfId="0" applyNumberFormat="1" applyFont="1" applyFill="1" applyBorder="1" applyAlignment="1">
      <alignment horizontal="center" vertical="top"/>
    </xf>
    <xf numFmtId="0" fontId="2" fillId="0" borderId="60" xfId="1" applyFont="1" applyFill="1" applyBorder="1" applyAlignment="1">
      <alignment horizontal="center" vertical="top"/>
    </xf>
    <xf numFmtId="0" fontId="2" fillId="0" borderId="55" xfId="1" applyFont="1" applyFill="1" applyBorder="1" applyAlignment="1">
      <alignment horizontal="center" vertical="top"/>
    </xf>
    <xf numFmtId="0" fontId="2" fillId="8" borderId="10" xfId="0" applyFont="1" applyFill="1" applyBorder="1" applyAlignment="1">
      <alignment horizontal="center" vertical="top"/>
    </xf>
    <xf numFmtId="0" fontId="2" fillId="8" borderId="11" xfId="0" applyFont="1" applyFill="1" applyBorder="1" applyAlignment="1">
      <alignment horizontal="center" vertical="top"/>
    </xf>
    <xf numFmtId="0" fontId="2" fillId="8" borderId="61" xfId="1" applyFont="1" applyFill="1" applyBorder="1" applyAlignment="1">
      <alignment horizontal="center" vertical="top"/>
    </xf>
    <xf numFmtId="0" fontId="2" fillId="8" borderId="56" xfId="1" applyFont="1" applyFill="1" applyBorder="1" applyAlignment="1">
      <alignment horizontal="center" vertical="top"/>
    </xf>
    <xf numFmtId="0" fontId="2" fillId="8" borderId="53" xfId="0" applyFont="1" applyFill="1" applyBorder="1" applyAlignment="1">
      <alignment horizontal="center" vertical="top"/>
    </xf>
    <xf numFmtId="164" fontId="2" fillId="0" borderId="0" xfId="0" applyNumberFormat="1" applyFont="1" applyFill="1" applyAlignment="1">
      <alignment vertical="top"/>
    </xf>
    <xf numFmtId="0" fontId="2" fillId="0" borderId="44" xfId="0" applyFont="1" applyFill="1" applyBorder="1" applyAlignment="1">
      <alignment horizontal="center" vertical="top"/>
    </xf>
    <xf numFmtId="0" fontId="2" fillId="0" borderId="53" xfId="0" applyFont="1" applyFill="1" applyBorder="1" applyAlignment="1">
      <alignment horizontal="center" vertical="top"/>
    </xf>
    <xf numFmtId="164" fontId="3" fillId="4" borderId="33" xfId="0" applyNumberFormat="1" applyFont="1" applyFill="1" applyBorder="1" applyAlignment="1">
      <alignment horizontal="center" vertical="top" wrapText="1"/>
    </xf>
    <xf numFmtId="0" fontId="2" fillId="9" borderId="22" xfId="0" applyFont="1" applyFill="1" applyBorder="1" applyAlignment="1">
      <alignment horizontal="center" vertical="top"/>
    </xf>
    <xf numFmtId="0" fontId="2" fillId="9" borderId="23" xfId="0" applyFont="1" applyFill="1" applyBorder="1" applyAlignment="1">
      <alignment horizontal="center" vertical="top"/>
    </xf>
    <xf numFmtId="0" fontId="2" fillId="2" borderId="22"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0" borderId="19" xfId="0" applyFont="1" applyBorder="1" applyAlignment="1">
      <alignment horizontal="right" vertical="top"/>
    </xf>
    <xf numFmtId="164" fontId="7" fillId="8" borderId="4" xfId="0" applyNumberFormat="1" applyFont="1" applyFill="1" applyBorder="1" applyAlignment="1">
      <alignment horizontal="center" vertical="top"/>
    </xf>
    <xf numFmtId="164" fontId="7" fillId="8" borderId="3" xfId="0" applyNumberFormat="1" applyFont="1" applyFill="1" applyBorder="1" applyAlignment="1">
      <alignment horizontal="center" vertical="top"/>
    </xf>
    <xf numFmtId="164" fontId="7" fillId="8" borderId="14" xfId="0" applyNumberFormat="1" applyFont="1" applyFill="1" applyBorder="1" applyAlignment="1">
      <alignment horizontal="center" vertical="top"/>
    </xf>
    <xf numFmtId="3" fontId="2" fillId="8" borderId="47" xfId="0" applyNumberFormat="1" applyFont="1" applyFill="1" applyBorder="1" applyAlignment="1">
      <alignment horizontal="center" vertical="top"/>
    </xf>
    <xf numFmtId="1" fontId="2" fillId="8" borderId="82" xfId="0" applyNumberFormat="1" applyFont="1" applyFill="1" applyBorder="1" applyAlignment="1">
      <alignment horizontal="center" vertical="top"/>
    </xf>
    <xf numFmtId="3" fontId="2" fillId="8" borderId="66" xfId="0" applyNumberFormat="1" applyFont="1" applyFill="1" applyBorder="1" applyAlignment="1">
      <alignment horizontal="center" vertical="top"/>
    </xf>
    <xf numFmtId="0" fontId="2" fillId="8" borderId="81" xfId="0" applyFont="1" applyFill="1" applyBorder="1" applyAlignment="1">
      <alignment horizontal="center" vertical="top"/>
    </xf>
    <xf numFmtId="3" fontId="2" fillId="8" borderId="0" xfId="0" applyNumberFormat="1" applyFont="1" applyFill="1" applyBorder="1" applyAlignment="1">
      <alignment horizontal="center" vertical="top"/>
    </xf>
    <xf numFmtId="0" fontId="2" fillId="3" borderId="66" xfId="2" applyFont="1" applyFill="1" applyBorder="1" applyAlignment="1">
      <alignment horizontal="center" vertical="top"/>
    </xf>
    <xf numFmtId="1" fontId="2" fillId="8" borderId="73" xfId="0" applyNumberFormat="1" applyFont="1" applyFill="1" applyBorder="1" applyAlignment="1">
      <alignment horizontal="center" vertical="top"/>
    </xf>
    <xf numFmtId="0" fontId="2" fillId="0" borderId="49" xfId="0" applyFont="1" applyFill="1" applyBorder="1" applyAlignment="1">
      <alignment horizontal="center" vertical="top"/>
    </xf>
    <xf numFmtId="0" fontId="5" fillId="7" borderId="83" xfId="0" applyFont="1" applyFill="1" applyBorder="1" applyAlignment="1">
      <alignment horizontal="center" vertical="top"/>
    </xf>
    <xf numFmtId="0" fontId="2" fillId="8" borderId="0" xfId="0" applyFont="1" applyFill="1" applyBorder="1" applyAlignment="1">
      <alignment horizontal="center" vertical="top"/>
    </xf>
    <xf numFmtId="0" fontId="2" fillId="10" borderId="10" xfId="0" applyFont="1" applyFill="1" applyBorder="1" applyAlignment="1">
      <alignment horizontal="center" vertical="top" wrapText="1"/>
    </xf>
    <xf numFmtId="0" fontId="2" fillId="10" borderId="11" xfId="0" applyFont="1" applyFill="1" applyBorder="1" applyAlignment="1">
      <alignment horizontal="center" vertical="top" wrapText="1"/>
    </xf>
    <xf numFmtId="0" fontId="2" fillId="10" borderId="29" xfId="0" applyFont="1" applyFill="1" applyBorder="1" applyAlignment="1">
      <alignment horizontal="center" vertical="top" wrapText="1"/>
    </xf>
    <xf numFmtId="0" fontId="3" fillId="0" borderId="5" xfId="0" applyFont="1" applyBorder="1" applyAlignment="1">
      <alignment horizontal="center" vertical="center" wrapText="1"/>
    </xf>
    <xf numFmtId="0" fontId="2" fillId="8" borderId="78" xfId="0" applyFont="1" applyFill="1" applyBorder="1" applyAlignment="1">
      <alignment vertical="top" wrapText="1"/>
    </xf>
    <xf numFmtId="49" fontId="7" fillId="8" borderId="61" xfId="0" applyNumberFormat="1" applyFont="1" applyFill="1" applyBorder="1" applyAlignment="1">
      <alignment horizontal="center" vertical="center" wrapText="1"/>
    </xf>
    <xf numFmtId="49" fontId="2" fillId="8" borderId="84" xfId="0" applyNumberFormat="1" applyFont="1" applyFill="1" applyBorder="1" applyAlignment="1">
      <alignment horizontal="center" vertical="center"/>
    </xf>
    <xf numFmtId="49" fontId="2" fillId="8" borderId="56" xfId="0" applyNumberFormat="1" applyFont="1" applyFill="1" applyBorder="1" applyAlignment="1">
      <alignment horizontal="center" vertical="center"/>
    </xf>
    <xf numFmtId="49" fontId="7" fillId="8" borderId="63" xfId="0" applyNumberFormat="1" applyFont="1" applyFill="1" applyBorder="1" applyAlignment="1">
      <alignment horizontal="center" vertical="center" wrapText="1"/>
    </xf>
    <xf numFmtId="49" fontId="7" fillId="8" borderId="56" xfId="0" applyNumberFormat="1" applyFont="1" applyFill="1" applyBorder="1" applyAlignment="1">
      <alignment horizontal="center" vertical="center" wrapText="1"/>
    </xf>
    <xf numFmtId="1" fontId="2" fillId="0" borderId="20" xfId="0" applyNumberFormat="1" applyFont="1" applyFill="1" applyBorder="1" applyAlignment="1">
      <alignment horizontal="center" vertical="top"/>
    </xf>
    <xf numFmtId="1" fontId="2" fillId="0" borderId="44" xfId="0" applyNumberFormat="1" applyFont="1" applyFill="1" applyBorder="1" applyAlignment="1">
      <alignment horizontal="center" vertical="top"/>
    </xf>
    <xf numFmtId="1" fontId="2" fillId="0" borderId="49" xfId="0" applyNumberFormat="1" applyFont="1" applyFill="1" applyBorder="1" applyAlignment="1">
      <alignment horizontal="center" vertical="top"/>
    </xf>
    <xf numFmtId="1" fontId="2" fillId="0" borderId="62" xfId="0" applyNumberFormat="1" applyFont="1" applyFill="1" applyBorder="1" applyAlignment="1">
      <alignment horizontal="center" vertical="top"/>
    </xf>
    <xf numFmtId="1" fontId="2" fillId="0" borderId="55" xfId="0" applyNumberFormat="1" applyFont="1" applyFill="1" applyBorder="1" applyAlignment="1">
      <alignment horizontal="center" vertical="top"/>
    </xf>
    <xf numFmtId="3" fontId="2" fillId="8" borderId="69" xfId="0" applyNumberFormat="1" applyFont="1" applyFill="1" applyBorder="1" applyAlignment="1">
      <alignment horizontal="center" vertical="top"/>
    </xf>
    <xf numFmtId="3" fontId="2" fillId="8" borderId="76"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0" fontId="2" fillId="8" borderId="62" xfId="0" applyFont="1" applyFill="1" applyBorder="1" applyAlignment="1">
      <alignment horizontal="center" vertical="center" wrapText="1"/>
    </xf>
    <xf numFmtId="0" fontId="2" fillId="8" borderId="80" xfId="0" applyFont="1" applyFill="1" applyBorder="1" applyAlignment="1">
      <alignment vertical="top" wrapText="1"/>
    </xf>
    <xf numFmtId="0" fontId="2" fillId="8" borderId="62" xfId="0" applyFont="1" applyFill="1" applyBorder="1" applyAlignment="1">
      <alignment horizontal="center" vertical="top"/>
    </xf>
    <xf numFmtId="0" fontId="2" fillId="8" borderId="55" xfId="0" applyFont="1" applyFill="1" applyBorder="1" applyAlignment="1">
      <alignment horizontal="center" vertical="top"/>
    </xf>
    <xf numFmtId="0" fontId="2" fillId="0" borderId="0" xfId="0" applyFont="1" applyAlignment="1">
      <alignment horizontal="center" vertical="top"/>
    </xf>
    <xf numFmtId="164" fontId="2" fillId="8" borderId="64" xfId="0" applyNumberFormat="1" applyFont="1" applyFill="1" applyBorder="1" applyAlignment="1">
      <alignment horizontal="center" vertical="top"/>
    </xf>
    <xf numFmtId="3" fontId="2" fillId="8" borderId="75" xfId="0" applyNumberFormat="1" applyFont="1" applyFill="1" applyBorder="1" applyAlignment="1">
      <alignment horizontal="center" vertical="top"/>
    </xf>
    <xf numFmtId="3" fontId="2" fillId="8" borderId="60" xfId="0" applyNumberFormat="1" applyFont="1" applyFill="1" applyBorder="1" applyAlignment="1">
      <alignment horizontal="center" vertical="top"/>
    </xf>
    <xf numFmtId="0" fontId="8" fillId="8" borderId="11" xfId="0" applyFont="1" applyFill="1" applyBorder="1" applyAlignment="1">
      <alignment horizontal="center" vertical="top"/>
    </xf>
    <xf numFmtId="49" fontId="2" fillId="8" borderId="61" xfId="0" applyNumberFormat="1" applyFont="1" applyFill="1" applyBorder="1" applyAlignment="1">
      <alignment horizontal="center" vertical="center"/>
    </xf>
    <xf numFmtId="1" fontId="2" fillId="3" borderId="60" xfId="2" applyNumberFormat="1" applyFont="1" applyFill="1" applyBorder="1" applyAlignment="1">
      <alignment horizontal="center" vertical="top"/>
    </xf>
    <xf numFmtId="0" fontId="2" fillId="8" borderId="60" xfId="0" applyFont="1" applyFill="1" applyBorder="1" applyAlignment="1">
      <alignment horizontal="center" vertical="top"/>
    </xf>
    <xf numFmtId="0" fontId="2" fillId="8" borderId="75" xfId="0" applyFont="1" applyFill="1" applyBorder="1" applyAlignment="1">
      <alignment horizontal="center" vertical="top"/>
    </xf>
    <xf numFmtId="0" fontId="18" fillId="0" borderId="0" xfId="0" applyFont="1" applyBorder="1" applyAlignment="1">
      <alignment vertical="top"/>
    </xf>
    <xf numFmtId="0" fontId="2" fillId="8" borderId="77" xfId="0" applyFont="1" applyFill="1" applyBorder="1" applyAlignment="1">
      <alignment horizontal="center" vertical="center" wrapText="1"/>
    </xf>
    <xf numFmtId="164" fontId="2" fillId="7" borderId="14" xfId="0" applyNumberFormat="1" applyFont="1" applyFill="1" applyBorder="1" applyAlignment="1">
      <alignment horizontal="center" vertical="top"/>
    </xf>
    <xf numFmtId="164" fontId="3" fillId="4" borderId="5" xfId="0" applyNumberFormat="1" applyFont="1" applyFill="1" applyBorder="1" applyAlignment="1">
      <alignment horizontal="center" vertical="top" wrapText="1"/>
    </xf>
    <xf numFmtId="0" fontId="2" fillId="10" borderId="6" xfId="0" applyFont="1" applyFill="1" applyBorder="1" applyAlignment="1">
      <alignment vertical="top" wrapText="1"/>
    </xf>
    <xf numFmtId="0" fontId="2" fillId="0" borderId="79" xfId="0" applyFont="1" applyFill="1" applyBorder="1" applyAlignment="1">
      <alignment vertical="top" wrapText="1"/>
    </xf>
    <xf numFmtId="0" fontId="5" fillId="0" borderId="0" xfId="0" applyFont="1" applyBorder="1" applyAlignment="1">
      <alignment horizontal="right" vertical="top"/>
    </xf>
    <xf numFmtId="0" fontId="2" fillId="8" borderId="47" xfId="0" applyFont="1" applyFill="1" applyBorder="1" applyAlignment="1">
      <alignment horizontal="center" vertical="top"/>
    </xf>
    <xf numFmtId="0" fontId="2" fillId="0" borderId="48" xfId="0" applyFont="1" applyFill="1" applyBorder="1" applyAlignment="1">
      <alignment vertical="top" wrapText="1"/>
    </xf>
    <xf numFmtId="0" fontId="2" fillId="0" borderId="0" xfId="0" applyFont="1" applyFill="1" applyAlignment="1">
      <alignment horizontal="center" vertical="top"/>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3" fontId="2"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13" fillId="0" borderId="0" xfId="0" applyFont="1" applyAlignment="1">
      <alignment horizontal="center" vertical="top"/>
    </xf>
    <xf numFmtId="3" fontId="2" fillId="0" borderId="0" xfId="0" applyNumberFormat="1" applyFont="1" applyBorder="1" applyAlignment="1">
      <alignment vertical="top"/>
    </xf>
    <xf numFmtId="0" fontId="2" fillId="8" borderId="55" xfId="0" applyFont="1" applyFill="1" applyBorder="1" applyAlignment="1">
      <alignment horizontal="center" vertical="center" wrapText="1"/>
    </xf>
    <xf numFmtId="164" fontId="8" fillId="8" borderId="14" xfId="0" applyNumberFormat="1" applyFont="1" applyFill="1" applyBorder="1" applyAlignment="1">
      <alignment horizontal="center" vertical="top"/>
    </xf>
    <xf numFmtId="164" fontId="7" fillId="8" borderId="39" xfId="0" applyNumberFormat="1" applyFont="1" applyFill="1" applyBorder="1" applyAlignment="1">
      <alignment horizontal="center" vertical="top"/>
    </xf>
    <xf numFmtId="0" fontId="5" fillId="8" borderId="68" xfId="0" applyFont="1" applyFill="1" applyBorder="1" applyAlignment="1">
      <alignment vertical="top" wrapText="1"/>
    </xf>
    <xf numFmtId="0" fontId="16" fillId="8" borderId="3" xfId="0" applyFont="1" applyFill="1" applyBorder="1" applyAlignment="1">
      <alignment horizontal="center" vertical="top"/>
    </xf>
    <xf numFmtId="164" fontId="16" fillId="8" borderId="3" xfId="0" applyNumberFormat="1" applyFont="1" applyFill="1" applyBorder="1" applyAlignment="1">
      <alignment horizontal="center" vertical="top"/>
    </xf>
    <xf numFmtId="164" fontId="16" fillId="8" borderId="39" xfId="0" applyNumberFormat="1" applyFont="1" applyFill="1" applyBorder="1" applyAlignment="1">
      <alignment horizontal="center" vertical="top"/>
    </xf>
    <xf numFmtId="0" fontId="16" fillId="8" borderId="14" xfId="0" applyFont="1" applyFill="1" applyBorder="1" applyAlignment="1">
      <alignment horizontal="center" vertical="top"/>
    </xf>
    <xf numFmtId="164" fontId="16" fillId="8" borderId="14" xfId="0" applyNumberFormat="1" applyFont="1" applyFill="1" applyBorder="1" applyAlignment="1">
      <alignment horizontal="center" vertical="top"/>
    </xf>
    <xf numFmtId="164" fontId="16" fillId="8" borderId="43" xfId="0" applyNumberFormat="1" applyFont="1" applyFill="1" applyBorder="1" applyAlignment="1">
      <alignment horizontal="center" vertical="top"/>
    </xf>
    <xf numFmtId="1" fontId="2" fillId="3" borderId="65" xfId="2" applyNumberFormat="1" applyFont="1" applyFill="1" applyBorder="1" applyAlignment="1">
      <alignment horizontal="center" vertical="top"/>
    </xf>
    <xf numFmtId="1" fontId="2" fillId="3" borderId="66" xfId="2" applyNumberFormat="1" applyFont="1" applyFill="1" applyBorder="1" applyAlignment="1">
      <alignment horizontal="center" vertical="top"/>
    </xf>
    <xf numFmtId="0" fontId="16" fillId="8" borderId="10" xfId="0" applyFont="1" applyFill="1" applyBorder="1" applyAlignment="1">
      <alignment horizontal="center" vertical="top"/>
    </xf>
    <xf numFmtId="0" fontId="16" fillId="8" borderId="52" xfId="0" applyFont="1" applyFill="1" applyBorder="1" applyAlignment="1">
      <alignment horizontal="center" vertical="top" wrapText="1"/>
    </xf>
    <xf numFmtId="164" fontId="16" fillId="8" borderId="4" xfId="0" applyNumberFormat="1" applyFont="1" applyFill="1" applyBorder="1" applyAlignment="1">
      <alignment horizontal="center" vertical="top"/>
    </xf>
    <xf numFmtId="0" fontId="16" fillId="8" borderId="65" xfId="0" applyFont="1" applyFill="1" applyBorder="1" applyAlignment="1">
      <alignment horizontal="center" vertical="top"/>
    </xf>
    <xf numFmtId="0" fontId="16" fillId="8" borderId="66" xfId="0" applyFont="1" applyFill="1" applyBorder="1" applyAlignment="1">
      <alignment horizontal="center" vertical="top"/>
    </xf>
    <xf numFmtId="0" fontId="16" fillId="8" borderId="58" xfId="0" applyFont="1" applyFill="1" applyBorder="1" applyAlignment="1">
      <alignment horizontal="center" vertical="top"/>
    </xf>
    <xf numFmtId="0" fontId="16" fillId="8" borderId="39" xfId="0" applyFont="1" applyFill="1" applyBorder="1" applyAlignment="1">
      <alignment horizontal="center" vertical="top" wrapText="1"/>
    </xf>
    <xf numFmtId="0" fontId="16" fillId="8" borderId="29" xfId="0" applyFont="1" applyFill="1" applyBorder="1" applyAlignment="1">
      <alignment horizontal="center" vertical="top"/>
    </xf>
    <xf numFmtId="0" fontId="16" fillId="8" borderId="11" xfId="0" applyFont="1" applyFill="1" applyBorder="1" applyAlignment="1">
      <alignment horizontal="center" vertical="top"/>
    </xf>
    <xf numFmtId="0" fontId="16" fillId="8" borderId="20" xfId="0" applyFont="1" applyFill="1" applyBorder="1" applyAlignment="1">
      <alignment horizontal="center" vertical="top"/>
    </xf>
    <xf numFmtId="0" fontId="16" fillId="8" borderId="53" xfId="0" applyFont="1" applyFill="1" applyBorder="1" applyAlignment="1">
      <alignment horizontal="center" vertical="top"/>
    </xf>
    <xf numFmtId="0" fontId="16" fillId="8" borderId="49" xfId="0" applyFont="1" applyFill="1" applyBorder="1" applyAlignment="1">
      <alignment horizontal="center" vertical="top"/>
    </xf>
    <xf numFmtId="0" fontId="16" fillId="8" borderId="43" xfId="0" applyFont="1" applyFill="1" applyBorder="1" applyAlignment="1">
      <alignment horizontal="center" vertical="top" wrapText="1"/>
    </xf>
    <xf numFmtId="0" fontId="2" fillId="0" borderId="58" xfId="0" applyFont="1" applyFill="1" applyBorder="1" applyAlignment="1">
      <alignment horizontal="center" vertical="top"/>
    </xf>
    <xf numFmtId="164" fontId="19" fillId="8" borderId="3" xfId="0" applyNumberFormat="1" applyFont="1" applyFill="1" applyBorder="1" applyAlignment="1">
      <alignment horizontal="center" vertical="top"/>
    </xf>
    <xf numFmtId="0" fontId="23" fillId="8" borderId="66" xfId="0" applyFont="1" applyFill="1" applyBorder="1" applyAlignment="1">
      <alignment horizontal="center" vertical="top"/>
    </xf>
    <xf numFmtId="0" fontId="23" fillId="8" borderId="58" xfId="0" applyFont="1" applyFill="1" applyBorder="1" applyAlignment="1">
      <alignment horizontal="center" vertical="top"/>
    </xf>
    <xf numFmtId="49" fontId="20" fillId="8" borderId="10" xfId="0" applyNumberFormat="1" applyFont="1" applyFill="1" applyBorder="1" applyAlignment="1">
      <alignment horizontal="center" vertical="top" wrapText="1"/>
    </xf>
    <xf numFmtId="49" fontId="20" fillId="8" borderId="20" xfId="0" applyNumberFormat="1" applyFont="1" applyFill="1" applyBorder="1" applyAlignment="1">
      <alignment horizontal="center" vertical="top" wrapText="1"/>
    </xf>
    <xf numFmtId="164" fontId="19" fillId="8" borderId="14" xfId="0" applyNumberFormat="1" applyFont="1" applyFill="1" applyBorder="1" applyAlignment="1">
      <alignment horizontal="center" vertical="top"/>
    </xf>
    <xf numFmtId="0" fontId="2" fillId="8" borderId="4" xfId="0" applyFont="1" applyFill="1" applyBorder="1" applyAlignment="1">
      <alignment horizontal="center" vertical="top" wrapText="1"/>
    </xf>
    <xf numFmtId="0" fontId="2" fillId="0" borderId="0" xfId="0" applyFont="1" applyBorder="1" applyAlignment="1">
      <alignment vertical="top" wrapText="1"/>
    </xf>
    <xf numFmtId="0" fontId="2" fillId="0" borderId="80" xfId="0" applyFont="1" applyFill="1" applyBorder="1" applyAlignment="1">
      <alignment horizontal="left" vertical="top" wrapText="1"/>
    </xf>
    <xf numFmtId="49" fontId="2" fillId="0" borderId="60" xfId="0" applyNumberFormat="1" applyFont="1" applyFill="1" applyBorder="1" applyAlignment="1">
      <alignment horizontal="center" vertical="top" wrapText="1"/>
    </xf>
    <xf numFmtId="49" fontId="2" fillId="0" borderId="62" xfId="0" applyNumberFormat="1" applyFont="1" applyFill="1" applyBorder="1" applyAlignment="1">
      <alignment horizontal="center" vertical="top" wrapText="1"/>
    </xf>
    <xf numFmtId="49" fontId="2" fillId="0" borderId="77" xfId="0" applyNumberFormat="1" applyFont="1" applyFill="1" applyBorder="1" applyAlignment="1">
      <alignment horizontal="center" vertical="top" wrapText="1"/>
    </xf>
    <xf numFmtId="49" fontId="2" fillId="0" borderId="55"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0" fontId="2" fillId="8" borderId="4" xfId="0" applyFont="1" applyFill="1" applyBorder="1" applyAlignment="1">
      <alignment horizontal="center" vertical="top"/>
    </xf>
    <xf numFmtId="49" fontId="3" fillId="11" borderId="8" xfId="0" applyNumberFormat="1" applyFont="1" applyFill="1" applyBorder="1" applyAlignment="1">
      <alignment horizontal="center" vertical="top"/>
    </xf>
    <xf numFmtId="0" fontId="5" fillId="7" borderId="40" xfId="0" applyFont="1" applyFill="1" applyBorder="1" applyAlignment="1"/>
    <xf numFmtId="0" fontId="5" fillId="7" borderId="19" xfId="0" applyFont="1" applyFill="1" applyBorder="1" applyAlignment="1"/>
    <xf numFmtId="0" fontId="5" fillId="7" borderId="83" xfId="0" applyFont="1" applyFill="1" applyBorder="1" applyAlignment="1"/>
    <xf numFmtId="0" fontId="2" fillId="8" borderId="79" xfId="0" applyFont="1" applyFill="1" applyBorder="1" applyAlignment="1">
      <alignment vertical="top" wrapText="1"/>
    </xf>
    <xf numFmtId="0" fontId="8" fillId="0" borderId="38" xfId="0" applyFont="1" applyBorder="1" applyAlignment="1">
      <alignment horizontal="left" vertical="top" wrapText="1"/>
    </xf>
    <xf numFmtId="0" fontId="24" fillId="0" borderId="65" xfId="0" applyFont="1" applyFill="1" applyBorder="1" applyAlignment="1">
      <alignment horizontal="center" vertical="top"/>
    </xf>
    <xf numFmtId="0" fontId="24" fillId="0" borderId="47" xfId="0" applyFont="1" applyFill="1" applyBorder="1" applyAlignment="1">
      <alignment horizontal="center" vertical="top"/>
    </xf>
    <xf numFmtId="0" fontId="24" fillId="0" borderId="58" xfId="0" applyFont="1" applyFill="1" applyBorder="1" applyAlignment="1">
      <alignment horizontal="center" vertical="top"/>
    </xf>
    <xf numFmtId="0" fontId="24" fillId="0" borderId="53" xfId="0" applyFont="1" applyFill="1" applyBorder="1" applyAlignment="1">
      <alignment horizontal="center" vertical="top"/>
    </xf>
    <xf numFmtId="0" fontId="24" fillId="0" borderId="20" xfId="0" applyFont="1" applyFill="1" applyBorder="1" applyAlignment="1">
      <alignment horizontal="center" vertical="top"/>
    </xf>
    <xf numFmtId="0" fontId="24" fillId="0" borderId="49" xfId="0" applyFont="1" applyFill="1" applyBorder="1" applyAlignment="1">
      <alignment horizontal="center" vertical="top"/>
    </xf>
    <xf numFmtId="49" fontId="3" fillId="7" borderId="0" xfId="0" applyNumberFormat="1" applyFont="1" applyFill="1" applyBorder="1" applyAlignment="1">
      <alignment horizontal="center" vertical="top" wrapText="1"/>
    </xf>
    <xf numFmtId="0" fontId="16" fillId="8" borderId="4" xfId="0" applyFont="1" applyFill="1" applyBorder="1" applyAlignment="1">
      <alignment horizontal="center" vertical="top"/>
    </xf>
    <xf numFmtId="164" fontId="16" fillId="8" borderId="52" xfId="0" applyNumberFormat="1" applyFont="1" applyFill="1" applyBorder="1" applyAlignment="1">
      <alignment horizontal="center" vertical="top"/>
    </xf>
    <xf numFmtId="0" fontId="25" fillId="8" borderId="66" xfId="0" applyFont="1" applyFill="1" applyBorder="1" applyAlignment="1">
      <alignment horizontal="center" vertical="top"/>
    </xf>
    <xf numFmtId="0" fontId="24" fillId="8" borderId="66" xfId="0" applyFont="1" applyFill="1" applyBorder="1" applyAlignment="1">
      <alignment horizontal="center" vertical="top"/>
    </xf>
    <xf numFmtId="0" fontId="24" fillId="8" borderId="65" xfId="0" applyFont="1" applyFill="1" applyBorder="1" applyAlignment="1">
      <alignment horizontal="center" vertical="top"/>
    </xf>
    <xf numFmtId="0" fontId="24" fillId="8" borderId="58" xfId="0" applyFont="1" applyFill="1" applyBorder="1" applyAlignment="1">
      <alignment horizontal="center" vertical="top"/>
    </xf>
    <xf numFmtId="0" fontId="25" fillId="8" borderId="90" xfId="0" applyFont="1" applyFill="1" applyBorder="1" applyAlignment="1">
      <alignment horizontal="center" vertical="top"/>
    </xf>
    <xf numFmtId="0" fontId="24" fillId="8" borderId="90" xfId="0" applyFont="1" applyFill="1" applyBorder="1" applyAlignment="1">
      <alignment horizontal="center" vertical="top"/>
    </xf>
    <xf numFmtId="0" fontId="24" fillId="8" borderId="91" xfId="0" applyFont="1" applyFill="1" applyBorder="1" applyAlignment="1">
      <alignment horizontal="center" vertical="top"/>
    </xf>
    <xf numFmtId="0" fontId="24" fillId="8" borderId="92" xfId="0" applyFont="1" applyFill="1" applyBorder="1" applyAlignment="1">
      <alignment horizontal="center" vertical="top"/>
    </xf>
    <xf numFmtId="0" fontId="16" fillId="0" borderId="89" xfId="0" applyFont="1" applyFill="1" applyBorder="1" applyAlignment="1">
      <alignment horizontal="left" vertical="top" wrapText="1"/>
    </xf>
    <xf numFmtId="0" fontId="25" fillId="0" borderId="90" xfId="0" applyFont="1" applyFill="1" applyBorder="1" applyAlignment="1">
      <alignment horizontal="center" vertical="top"/>
    </xf>
    <xf numFmtId="0" fontId="24" fillId="0" borderId="90" xfId="0" applyFont="1" applyFill="1" applyBorder="1" applyAlignment="1">
      <alignment horizontal="center" vertical="top"/>
    </xf>
    <xf numFmtId="0" fontId="24" fillId="0" borderId="91" xfId="0" applyFont="1" applyFill="1" applyBorder="1" applyAlignment="1">
      <alignment horizontal="center" vertical="top"/>
    </xf>
    <xf numFmtId="0" fontId="24" fillId="0" borderId="92" xfId="0" applyFont="1" applyFill="1" applyBorder="1" applyAlignment="1">
      <alignment horizontal="center" vertical="top"/>
    </xf>
    <xf numFmtId="0" fontId="16" fillId="0" borderId="12" xfId="0" applyFont="1" applyFill="1" applyBorder="1" applyAlignment="1">
      <alignment horizontal="left" vertical="top" wrapText="1"/>
    </xf>
    <xf numFmtId="0" fontId="25" fillId="0" borderId="20" xfId="0" applyFont="1" applyFill="1" applyBorder="1" applyAlignment="1">
      <alignment horizontal="center" vertical="top"/>
    </xf>
    <xf numFmtId="49" fontId="3" fillId="7" borderId="0" xfId="0" applyNumberFormat="1" applyFont="1" applyFill="1" applyBorder="1" applyAlignment="1">
      <alignment horizontal="center" vertical="top"/>
    </xf>
    <xf numFmtId="0" fontId="8" fillId="8" borderId="6" xfId="0" applyFont="1" applyFill="1" applyBorder="1" applyAlignment="1">
      <alignment vertical="top" wrapText="1"/>
    </xf>
    <xf numFmtId="0" fontId="8" fillId="8" borderId="10" xfId="0" applyFont="1" applyFill="1" applyBorder="1" applyAlignment="1">
      <alignment horizontal="center" vertical="top"/>
    </xf>
    <xf numFmtId="0" fontId="8" fillId="3" borderId="47" xfId="0" applyFont="1" applyFill="1" applyBorder="1" applyAlignment="1">
      <alignment horizontal="center" vertical="top"/>
    </xf>
    <xf numFmtId="0" fontId="8" fillId="3" borderId="66" xfId="0" applyFont="1" applyFill="1" applyBorder="1" applyAlignment="1">
      <alignment horizontal="center" vertical="top"/>
    </xf>
    <xf numFmtId="0" fontId="8" fillId="3" borderId="58" xfId="0" applyFont="1" applyFill="1" applyBorder="1" applyAlignment="1">
      <alignment horizontal="center" vertical="top"/>
    </xf>
    <xf numFmtId="0" fontId="2" fillId="8" borderId="43" xfId="0" applyFont="1" applyFill="1" applyBorder="1" applyAlignment="1">
      <alignment horizontal="center" vertical="center"/>
    </xf>
    <xf numFmtId="164" fontId="2" fillId="8" borderId="14" xfId="0" applyNumberFormat="1" applyFont="1" applyFill="1" applyBorder="1" applyAlignment="1">
      <alignment horizontal="center" vertical="center"/>
    </xf>
    <xf numFmtId="164" fontId="2" fillId="8" borderId="43" xfId="0" applyNumberFormat="1" applyFont="1" applyFill="1" applyBorder="1" applyAlignment="1">
      <alignment horizontal="center" vertical="center"/>
    </xf>
    <xf numFmtId="0" fontId="8" fillId="3" borderId="68" xfId="0" applyFont="1" applyFill="1" applyBorder="1" applyAlignment="1">
      <alignment horizontal="left" vertical="top" wrapText="1"/>
    </xf>
    <xf numFmtId="0" fontId="8" fillId="3" borderId="20" xfId="0" applyFont="1" applyFill="1" applyBorder="1" applyAlignment="1">
      <alignment horizontal="center" vertical="top"/>
    </xf>
    <xf numFmtId="0" fontId="8" fillId="3" borderId="44" xfId="0" applyFont="1" applyFill="1" applyBorder="1" applyAlignment="1">
      <alignment horizontal="center" vertical="top"/>
    </xf>
    <xf numFmtId="0" fontId="8" fillId="3" borderId="53" xfId="0" applyFont="1" applyFill="1" applyBorder="1" applyAlignment="1">
      <alignment horizontal="center" vertical="top"/>
    </xf>
    <xf numFmtId="0" fontId="8" fillId="3" borderId="49" xfId="0" applyFont="1" applyFill="1" applyBorder="1" applyAlignment="1">
      <alignment horizontal="center" vertical="top"/>
    </xf>
    <xf numFmtId="0" fontId="16" fillId="8" borderId="52" xfId="0" applyFont="1" applyFill="1" applyBorder="1" applyAlignment="1">
      <alignment horizontal="center" vertical="top"/>
    </xf>
    <xf numFmtId="0" fontId="23" fillId="3" borderId="65" xfId="0" applyFont="1" applyFill="1" applyBorder="1" applyAlignment="1">
      <alignment horizontal="center" vertical="top"/>
    </xf>
    <xf numFmtId="0" fontId="16" fillId="8" borderId="39" xfId="0" applyFont="1" applyFill="1" applyBorder="1" applyAlignment="1">
      <alignment horizontal="center" vertical="top"/>
    </xf>
    <xf numFmtId="0" fontId="23" fillId="3" borderId="10" xfId="0" applyFont="1" applyFill="1" applyBorder="1" applyAlignment="1">
      <alignment horizontal="center" vertical="top"/>
    </xf>
    <xf numFmtId="0" fontId="8" fillId="3" borderId="0" xfId="0" applyFont="1" applyFill="1" applyBorder="1" applyAlignment="1">
      <alignment horizontal="center" vertical="top"/>
    </xf>
    <xf numFmtId="0" fontId="8" fillId="3" borderId="29" xfId="0" applyFont="1" applyFill="1" applyBorder="1" applyAlignment="1">
      <alignment horizontal="center" vertical="top"/>
    </xf>
    <xf numFmtId="0" fontId="8" fillId="3" borderId="11" xfId="0" applyFont="1" applyFill="1" applyBorder="1" applyAlignment="1">
      <alignment horizontal="center" vertical="top"/>
    </xf>
    <xf numFmtId="0" fontId="16" fillId="8" borderId="43" xfId="0" applyFont="1" applyFill="1" applyBorder="1" applyAlignment="1">
      <alignment horizontal="center" vertical="top"/>
    </xf>
    <xf numFmtId="0" fontId="23" fillId="3" borderId="68" xfId="0" applyFont="1" applyFill="1" applyBorder="1" applyAlignment="1">
      <alignment horizontal="left" vertical="top" wrapText="1"/>
    </xf>
    <xf numFmtId="0" fontId="23" fillId="3" borderId="20" xfId="0" applyFont="1" applyFill="1" applyBorder="1" applyAlignment="1">
      <alignment horizontal="center" vertical="center"/>
    </xf>
    <xf numFmtId="164" fontId="16" fillId="8" borderId="57" xfId="0" applyNumberFormat="1" applyFont="1" applyFill="1" applyBorder="1" applyAlignment="1">
      <alignment horizontal="center" vertical="top"/>
    </xf>
    <xf numFmtId="164" fontId="16" fillId="8" borderId="0" xfId="0" applyNumberFormat="1" applyFont="1" applyFill="1" applyBorder="1" applyAlignment="1">
      <alignment horizontal="center" vertical="top"/>
    </xf>
    <xf numFmtId="0" fontId="23" fillId="8" borderId="89" xfId="0" applyFont="1" applyFill="1" applyBorder="1" applyAlignment="1">
      <alignment horizontal="left" vertical="top" wrapText="1"/>
    </xf>
    <xf numFmtId="1" fontId="23" fillId="8" borderId="90" xfId="0" applyNumberFormat="1" applyFont="1" applyFill="1" applyBorder="1" applyAlignment="1">
      <alignment horizontal="center" vertical="top"/>
    </xf>
    <xf numFmtId="1" fontId="8" fillId="8" borderId="88" xfId="0" applyNumberFormat="1" applyFont="1" applyFill="1" applyBorder="1" applyAlignment="1">
      <alignment horizontal="center" vertical="top"/>
    </xf>
    <xf numFmtId="1" fontId="8" fillId="8" borderId="92" xfId="0" applyNumberFormat="1" applyFont="1" applyFill="1" applyBorder="1" applyAlignment="1">
      <alignment horizontal="center" vertical="top"/>
    </xf>
    <xf numFmtId="0" fontId="23" fillId="3" borderId="48" xfId="0" applyFont="1" applyFill="1" applyBorder="1" applyAlignment="1">
      <alignment horizontal="left" vertical="top" wrapText="1"/>
    </xf>
    <xf numFmtId="49" fontId="23" fillId="3" borderId="60" xfId="0" applyNumberFormat="1" applyFont="1" applyFill="1" applyBorder="1" applyAlignment="1">
      <alignment horizontal="center" vertical="top"/>
    </xf>
    <xf numFmtId="49" fontId="8" fillId="3" borderId="60" xfId="0" applyNumberFormat="1" applyFont="1" applyFill="1" applyBorder="1" applyAlignment="1">
      <alignment horizontal="center" vertical="top"/>
    </xf>
    <xf numFmtId="49" fontId="8" fillId="3" borderId="55" xfId="0" applyNumberFormat="1" applyFont="1" applyFill="1" applyBorder="1" applyAlignment="1">
      <alignment horizontal="center" vertical="top"/>
    </xf>
    <xf numFmtId="0" fontId="23" fillId="0" borderId="71" xfId="0" applyFont="1" applyBorder="1" applyAlignment="1">
      <alignment horizontal="left" vertical="top" wrapText="1"/>
    </xf>
    <xf numFmtId="1" fontId="23" fillId="3" borderId="72" xfId="0" applyNumberFormat="1" applyFont="1" applyFill="1" applyBorder="1" applyAlignment="1">
      <alignment horizontal="center" vertical="top"/>
    </xf>
    <xf numFmtId="1" fontId="8" fillId="3" borderId="72" xfId="0" applyNumberFormat="1" applyFont="1" applyFill="1" applyBorder="1" applyAlignment="1">
      <alignment horizontal="center" vertical="top"/>
    </xf>
    <xf numFmtId="1" fontId="8" fillId="3" borderId="73" xfId="0" applyNumberFormat="1" applyFont="1" applyFill="1" applyBorder="1" applyAlignment="1">
      <alignment horizontal="center" vertical="top"/>
    </xf>
    <xf numFmtId="0" fontId="16" fillId="8" borderId="43" xfId="0" applyFont="1" applyFill="1" applyBorder="1" applyAlignment="1">
      <alignment horizontal="center" vertical="center"/>
    </xf>
    <xf numFmtId="164" fontId="16" fillId="8" borderId="14" xfId="0" applyNumberFormat="1" applyFont="1" applyFill="1" applyBorder="1" applyAlignment="1">
      <alignment horizontal="center" vertical="center"/>
    </xf>
    <xf numFmtId="164" fontId="16" fillId="8" borderId="43" xfId="0" applyNumberFormat="1" applyFont="1" applyFill="1" applyBorder="1" applyAlignment="1">
      <alignment horizontal="center" vertical="center"/>
    </xf>
    <xf numFmtId="0" fontId="16" fillId="3" borderId="10" xfId="0" applyFont="1" applyFill="1" applyBorder="1" applyAlignment="1">
      <alignment horizontal="center" vertical="top"/>
    </xf>
    <xf numFmtId="0" fontId="23" fillId="3" borderId="47" xfId="0" applyFont="1" applyFill="1" applyBorder="1" applyAlignment="1">
      <alignment horizontal="center" vertical="top"/>
    </xf>
    <xf numFmtId="0" fontId="16" fillId="3" borderId="68" xfId="0" applyFont="1" applyFill="1" applyBorder="1" applyAlignment="1">
      <alignment horizontal="left" vertical="top" wrapText="1"/>
    </xf>
    <xf numFmtId="0" fontId="16" fillId="3" borderId="20" xfId="0" applyFont="1" applyFill="1" applyBorder="1" applyAlignment="1">
      <alignment horizontal="center" vertical="top"/>
    </xf>
    <xf numFmtId="0" fontId="23" fillId="3" borderId="44" xfId="0" applyFont="1" applyFill="1" applyBorder="1" applyAlignment="1">
      <alignment horizontal="center" vertical="top"/>
    </xf>
    <xf numFmtId="0" fontId="8" fillId="11" borderId="40" xfId="0" applyFont="1" applyFill="1" applyBorder="1" applyAlignment="1">
      <alignment horizontal="left" vertical="top" wrapText="1"/>
    </xf>
    <xf numFmtId="0" fontId="5" fillId="11" borderId="19" xfId="0" applyFont="1" applyFill="1" applyBorder="1" applyAlignment="1">
      <alignment horizontal="center" vertical="top"/>
    </xf>
    <xf numFmtId="0" fontId="5" fillId="11" borderId="41" xfId="0" applyFont="1" applyFill="1" applyBorder="1" applyAlignment="1">
      <alignment horizontal="center" vertical="top"/>
    </xf>
    <xf numFmtId="49" fontId="3" fillId="12" borderId="28" xfId="0" applyNumberFormat="1" applyFont="1" applyFill="1" applyBorder="1" applyAlignment="1">
      <alignment horizontal="center" vertical="top"/>
    </xf>
    <xf numFmtId="164" fontId="3" fillId="12" borderId="15" xfId="0" applyNumberFormat="1" applyFont="1" applyFill="1" applyBorder="1" applyAlignment="1">
      <alignment horizontal="center" vertical="top"/>
    </xf>
    <xf numFmtId="0" fontId="2" fillId="12" borderId="22" xfId="0" applyFont="1" applyFill="1" applyBorder="1" applyAlignment="1">
      <alignment horizontal="center" vertical="top"/>
    </xf>
    <xf numFmtId="0" fontId="2" fillId="12" borderId="23" xfId="0" applyFont="1" applyFill="1" applyBorder="1" applyAlignment="1">
      <alignment horizontal="center" vertical="top"/>
    </xf>
    <xf numFmtId="0" fontId="2" fillId="12" borderId="24" xfId="0"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9" borderId="7"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49" fontId="3" fillId="2" borderId="8" xfId="0" applyNumberFormat="1" applyFont="1" applyFill="1" applyBorder="1" applyAlignment="1">
      <alignment horizontal="center" vertical="top"/>
    </xf>
    <xf numFmtId="0" fontId="16" fillId="3" borderId="6" xfId="0" applyFont="1" applyFill="1" applyBorder="1" applyAlignment="1">
      <alignment horizontal="left" vertical="top" wrapText="1"/>
    </xf>
    <xf numFmtId="49" fontId="3" fillId="9" borderId="39" xfId="0" applyNumberFormat="1" applyFont="1" applyFill="1" applyBorder="1" applyAlignment="1">
      <alignment horizontal="center" vertical="top"/>
    </xf>
    <xf numFmtId="49" fontId="3" fillId="7"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wrapText="1"/>
    </xf>
    <xf numFmtId="49" fontId="3" fillId="8" borderId="65" xfId="0" applyNumberFormat="1" applyFont="1" applyFill="1" applyBorder="1" applyAlignment="1">
      <alignment horizontal="center" vertical="top"/>
    </xf>
    <xf numFmtId="0" fontId="2" fillId="0" borderId="3" xfId="0" applyFont="1" applyBorder="1" applyAlignment="1">
      <alignment horizontal="center" vertical="top"/>
    </xf>
    <xf numFmtId="0" fontId="2" fillId="0" borderId="29" xfId="0" applyFont="1" applyFill="1" applyBorder="1" applyAlignment="1">
      <alignment horizontal="center" vertical="top"/>
    </xf>
    <xf numFmtId="0" fontId="2" fillId="8" borderId="72" xfId="1" applyFont="1" applyFill="1" applyBorder="1" applyAlignment="1">
      <alignment horizontal="center" vertical="top"/>
    </xf>
    <xf numFmtId="0" fontId="2" fillId="8" borderId="67" xfId="1" applyFont="1" applyFill="1" applyBorder="1" applyAlignment="1">
      <alignment horizontal="center" vertical="top"/>
    </xf>
    <xf numFmtId="0" fontId="3" fillId="8" borderId="11" xfId="0" applyFont="1" applyFill="1" applyBorder="1" applyAlignment="1">
      <alignment horizontal="left" vertical="top" wrapText="1"/>
    </xf>
    <xf numFmtId="0" fontId="5" fillId="9" borderId="26" xfId="0" applyFont="1" applyFill="1" applyBorder="1" applyAlignment="1">
      <alignment horizontal="left" vertical="top" wrapText="1"/>
    </xf>
    <xf numFmtId="0" fontId="3" fillId="8" borderId="0" xfId="0" applyFont="1" applyFill="1" applyBorder="1" applyAlignment="1">
      <alignment horizontal="center" vertical="center" wrapText="1"/>
    </xf>
    <xf numFmtId="0" fontId="2" fillId="8" borderId="68" xfId="0" applyFont="1" applyFill="1" applyBorder="1" applyAlignment="1">
      <alignment horizontal="left" vertical="top" wrapText="1"/>
    </xf>
    <xf numFmtId="3" fontId="2" fillId="8" borderId="44" xfId="0" applyNumberFormat="1" applyFont="1" applyFill="1" applyBorder="1" applyAlignment="1">
      <alignment horizontal="center" vertical="top"/>
    </xf>
    <xf numFmtId="0" fontId="2" fillId="8" borderId="58" xfId="0" applyFont="1" applyFill="1" applyBorder="1" applyAlignment="1">
      <alignment horizontal="center" vertical="center" wrapText="1"/>
    </xf>
    <xf numFmtId="0" fontId="5" fillId="7" borderId="0" xfId="0" applyFont="1" applyFill="1" applyBorder="1" applyAlignment="1">
      <alignment horizontal="left" vertical="top" wrapText="1"/>
    </xf>
    <xf numFmtId="0" fontId="1" fillId="7" borderId="0" xfId="0" applyFont="1" applyFill="1" applyBorder="1" applyAlignment="1">
      <alignment horizontal="center" vertical="center" textRotation="90" wrapText="1"/>
    </xf>
    <xf numFmtId="0" fontId="3" fillId="7" borderId="39" xfId="0" applyFont="1" applyFill="1" applyBorder="1" applyAlignment="1">
      <alignment horizontal="center" vertical="top"/>
    </xf>
    <xf numFmtId="0" fontId="12" fillId="7" borderId="39" xfId="0" applyFont="1" applyFill="1" applyBorder="1" applyAlignment="1">
      <alignment vertical="top" wrapText="1"/>
    </xf>
    <xf numFmtId="0" fontId="5" fillId="7" borderId="0" xfId="0" applyFont="1" applyFill="1" applyBorder="1" applyAlignment="1">
      <alignment horizontal="center" vertical="top"/>
    </xf>
    <xf numFmtId="0" fontId="5" fillId="7" borderId="57" xfId="0" applyFont="1" applyFill="1" applyBorder="1" applyAlignment="1">
      <alignment horizontal="center" vertical="top"/>
    </xf>
    <xf numFmtId="49" fontId="2" fillId="7" borderId="57" xfId="0" applyNumberFormat="1" applyFont="1" applyFill="1" applyBorder="1" applyAlignment="1">
      <alignment horizontal="center" vertical="top" wrapText="1"/>
    </xf>
    <xf numFmtId="0" fontId="31" fillId="0" borderId="0" xfId="0" applyFont="1" applyAlignment="1">
      <alignment vertical="top"/>
    </xf>
    <xf numFmtId="49" fontId="2" fillId="8" borderId="62" xfId="0" applyNumberFormat="1" applyFont="1" applyFill="1" applyBorder="1" applyAlignment="1">
      <alignment horizontal="center" vertical="top" wrapText="1"/>
    </xf>
    <xf numFmtId="0" fontId="2" fillId="8" borderId="76" xfId="0" applyFont="1" applyFill="1" applyBorder="1" applyAlignment="1">
      <alignment horizontal="center" vertical="top"/>
    </xf>
    <xf numFmtId="0" fontId="2" fillId="8" borderId="6" xfId="0" applyFont="1" applyFill="1" applyBorder="1" applyAlignment="1">
      <alignment vertical="top" wrapText="1"/>
    </xf>
    <xf numFmtId="49" fontId="3" fillId="8" borderId="65" xfId="0" applyNumberFormat="1" applyFont="1" applyFill="1" applyBorder="1" applyAlignment="1">
      <alignment horizontal="center" vertical="top"/>
    </xf>
    <xf numFmtId="0" fontId="2" fillId="0" borderId="0" xfId="0" applyFont="1" applyFill="1" applyAlignment="1">
      <alignment horizontal="center" vertical="top"/>
    </xf>
    <xf numFmtId="49" fontId="3" fillId="8" borderId="10" xfId="0" applyNumberFormat="1" applyFont="1" applyFill="1" applyBorder="1" applyAlignment="1">
      <alignment horizontal="center" vertical="top"/>
    </xf>
    <xf numFmtId="0" fontId="2" fillId="8" borderId="10" xfId="0" applyFont="1" applyFill="1" applyBorder="1" applyAlignment="1">
      <alignment horizontal="center" vertical="top" wrapText="1"/>
    </xf>
    <xf numFmtId="0" fontId="2" fillId="8" borderId="29" xfId="0" applyFont="1" applyFill="1" applyBorder="1" applyAlignment="1">
      <alignment horizontal="center" vertical="top" wrapText="1"/>
    </xf>
    <xf numFmtId="0" fontId="2" fillId="8" borderId="11" xfId="0" applyFont="1" applyFill="1" applyBorder="1" applyAlignment="1">
      <alignment horizontal="center" vertical="top" wrapText="1"/>
    </xf>
    <xf numFmtId="0" fontId="2" fillId="8" borderId="65" xfId="0" applyFont="1" applyFill="1" applyBorder="1" applyAlignment="1">
      <alignment horizontal="center" vertical="top" wrapText="1"/>
    </xf>
    <xf numFmtId="0" fontId="2" fillId="8" borderId="66" xfId="0" applyFont="1" applyFill="1" applyBorder="1" applyAlignment="1">
      <alignment horizontal="center" vertical="top" wrapText="1"/>
    </xf>
    <xf numFmtId="0" fontId="2" fillId="8" borderId="58" xfId="0" applyFont="1" applyFill="1" applyBorder="1" applyAlignment="1">
      <alignment horizontal="center" vertical="top" wrapText="1"/>
    </xf>
    <xf numFmtId="0" fontId="2" fillId="8" borderId="20" xfId="0" applyFont="1" applyFill="1" applyBorder="1" applyAlignment="1">
      <alignment horizontal="center" vertical="top" wrapText="1"/>
    </xf>
    <xf numFmtId="0" fontId="2" fillId="8" borderId="53" xfId="0" applyFont="1" applyFill="1" applyBorder="1" applyAlignment="1">
      <alignment horizontal="center" vertical="top" wrapText="1"/>
    </xf>
    <xf numFmtId="0" fontId="2" fillId="8" borderId="49" xfId="0" applyFont="1" applyFill="1" applyBorder="1" applyAlignment="1">
      <alignment horizontal="center" vertical="top" wrapText="1"/>
    </xf>
    <xf numFmtId="0" fontId="2" fillId="0" borderId="93" xfId="0" applyFont="1" applyFill="1" applyBorder="1" applyAlignment="1">
      <alignment horizontal="left" vertical="top" wrapText="1"/>
    </xf>
    <xf numFmtId="49" fontId="2" fillId="0" borderId="67" xfId="0" applyNumberFormat="1" applyFont="1" applyFill="1" applyBorder="1" applyAlignment="1">
      <alignment horizontal="center" vertical="top" wrapText="1"/>
    </xf>
    <xf numFmtId="0" fontId="15" fillId="0" borderId="0" xfId="0" applyFont="1" applyAlignment="1">
      <alignment horizontal="center"/>
    </xf>
    <xf numFmtId="0" fontId="16" fillId="8" borderId="10" xfId="0" applyFont="1" applyFill="1" applyBorder="1" applyAlignment="1">
      <alignment horizontal="left" vertical="top" wrapText="1"/>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9" borderId="39" xfId="0" applyNumberFormat="1" applyFont="1" applyFill="1" applyBorder="1" applyAlignment="1">
      <alignment horizontal="center" vertical="top"/>
    </xf>
    <xf numFmtId="49" fontId="3" fillId="11" borderId="10" xfId="0" applyNumberFormat="1" applyFont="1" applyFill="1" applyBorder="1" applyAlignment="1">
      <alignment horizontal="center" vertical="top"/>
    </xf>
    <xf numFmtId="0" fontId="2" fillId="8" borderId="94" xfId="0" applyFont="1" applyFill="1" applyBorder="1" applyAlignment="1">
      <alignment horizontal="center" vertical="top"/>
    </xf>
    <xf numFmtId="164" fontId="2" fillId="8" borderId="94" xfId="0" applyNumberFormat="1" applyFont="1" applyFill="1" applyBorder="1" applyAlignment="1">
      <alignment horizontal="center" vertical="top"/>
    </xf>
    <xf numFmtId="49" fontId="2" fillId="8" borderId="81" xfId="0" applyNumberFormat="1" applyFont="1" applyFill="1" applyBorder="1" applyAlignment="1">
      <alignment horizontal="center" vertical="top"/>
    </xf>
    <xf numFmtId="0" fontId="2" fillId="8" borderId="71" xfId="0" applyFont="1" applyFill="1" applyBorder="1" applyAlignment="1">
      <alignment horizontal="left" vertical="top" wrapText="1"/>
    </xf>
    <xf numFmtId="49" fontId="16" fillId="8" borderId="67" xfId="0" applyNumberFormat="1" applyFont="1" applyFill="1" applyBorder="1" applyAlignment="1">
      <alignment horizontal="center" vertical="top"/>
    </xf>
    <xf numFmtId="0" fontId="2" fillId="8" borderId="51" xfId="0" applyFont="1" applyFill="1" applyBorder="1" applyAlignment="1">
      <alignment horizontal="left" vertical="top" wrapText="1"/>
    </xf>
    <xf numFmtId="49" fontId="2" fillId="8" borderId="90" xfId="0" applyNumberFormat="1" applyFont="1" applyFill="1" applyBorder="1" applyAlignment="1">
      <alignment horizontal="center" vertical="top"/>
    </xf>
    <xf numFmtId="49" fontId="2" fillId="8" borderId="88" xfId="0" applyNumberFormat="1" applyFont="1" applyFill="1" applyBorder="1" applyAlignment="1">
      <alignment horizontal="center" vertical="top"/>
    </xf>
    <xf numFmtId="49" fontId="2" fillId="8" borderId="67" xfId="0" applyNumberFormat="1" applyFont="1" applyFill="1" applyBorder="1" applyAlignment="1">
      <alignment horizontal="center" vertical="top"/>
    </xf>
    <xf numFmtId="49" fontId="2" fillId="8" borderId="72" xfId="0" applyNumberFormat="1" applyFont="1" applyFill="1" applyBorder="1" applyAlignment="1">
      <alignment horizontal="center" vertical="top"/>
    </xf>
    <xf numFmtId="49" fontId="2" fillId="8" borderId="73"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2" fillId="8" borderId="92" xfId="0" applyNumberFormat="1" applyFont="1" applyFill="1" applyBorder="1" applyAlignment="1">
      <alignment horizontal="center" vertical="top"/>
    </xf>
    <xf numFmtId="0" fontId="2" fillId="8" borderId="52" xfId="0" applyFont="1" applyFill="1" applyBorder="1" applyAlignment="1">
      <alignment horizontal="left" vertical="top" wrapText="1"/>
    </xf>
    <xf numFmtId="0" fontId="2" fillId="3" borderId="80" xfId="0" applyFont="1" applyFill="1" applyBorder="1" applyAlignment="1">
      <alignment horizontal="left" vertical="top" wrapText="1"/>
    </xf>
    <xf numFmtId="0" fontId="2" fillId="0" borderId="93" xfId="0" applyFont="1" applyBorder="1" applyAlignment="1">
      <alignment horizontal="left" vertical="top" wrapText="1"/>
    </xf>
    <xf numFmtId="1" fontId="2" fillId="8" borderId="65" xfId="0" applyNumberFormat="1" applyFont="1" applyFill="1" applyBorder="1" applyAlignment="1">
      <alignment horizontal="center" vertical="top"/>
    </xf>
    <xf numFmtId="0" fontId="1" fillId="0" borderId="62" xfId="0" applyFont="1" applyFill="1" applyBorder="1" applyAlignment="1">
      <alignment horizontal="center" vertical="top"/>
    </xf>
    <xf numFmtId="0" fontId="1" fillId="8" borderId="62" xfId="0" applyFont="1" applyFill="1" applyBorder="1" applyAlignment="1">
      <alignment horizontal="center" vertical="top"/>
    </xf>
    <xf numFmtId="0" fontId="1" fillId="8" borderId="85" xfId="0" applyFont="1" applyFill="1" applyBorder="1" applyAlignment="1">
      <alignment horizontal="center" vertical="top"/>
    </xf>
    <xf numFmtId="49" fontId="2" fillId="3" borderId="62" xfId="0" applyNumberFormat="1" applyFont="1" applyFill="1" applyBorder="1" applyAlignment="1">
      <alignment horizontal="center" vertical="top"/>
    </xf>
    <xf numFmtId="1" fontId="2" fillId="3" borderId="67" xfId="0" applyNumberFormat="1" applyFont="1" applyFill="1" applyBorder="1" applyAlignment="1">
      <alignment horizontal="center" vertical="top"/>
    </xf>
    <xf numFmtId="0" fontId="2" fillId="8" borderId="67" xfId="0" applyFont="1" applyFill="1" applyBorder="1" applyAlignment="1">
      <alignment horizontal="center" vertical="top"/>
    </xf>
    <xf numFmtId="0" fontId="1" fillId="0" borderId="67" xfId="0" applyFont="1" applyFill="1" applyBorder="1" applyAlignment="1">
      <alignment horizontal="center" vertical="top"/>
    </xf>
    <xf numFmtId="0" fontId="1" fillId="0" borderId="96" xfId="0" applyFont="1" applyFill="1" applyBorder="1" applyAlignment="1">
      <alignment horizontal="center" vertical="top"/>
    </xf>
    <xf numFmtId="0" fontId="14" fillId="0" borderId="0" xfId="0" applyFont="1" applyAlignment="1">
      <alignment horizontal="center" vertical="top" wrapText="1"/>
    </xf>
    <xf numFmtId="0" fontId="13" fillId="0" borderId="0" xfId="0" applyFont="1" applyAlignment="1">
      <alignment horizontal="center" vertical="top"/>
    </xf>
    <xf numFmtId="49" fontId="3" fillId="7" borderId="46" xfId="0" applyNumberFormat="1" applyFont="1" applyFill="1" applyBorder="1" applyAlignment="1">
      <alignment horizontal="center" vertical="top"/>
    </xf>
    <xf numFmtId="49" fontId="7" fillId="8" borderId="75" xfId="0" applyNumberFormat="1" applyFont="1" applyFill="1" applyBorder="1" applyAlignment="1">
      <alignment horizontal="center" vertical="center" wrapText="1"/>
    </xf>
    <xf numFmtId="49" fontId="7" fillId="8" borderId="53" xfId="0" applyNumberFormat="1" applyFont="1" applyFill="1" applyBorder="1" applyAlignment="1">
      <alignment horizontal="center" vertical="center" wrapText="1"/>
    </xf>
    <xf numFmtId="49" fontId="3" fillId="7" borderId="46" xfId="0" applyNumberFormat="1" applyFont="1" applyFill="1" applyBorder="1" applyAlignment="1">
      <alignment vertical="top"/>
    </xf>
    <xf numFmtId="49" fontId="3" fillId="2" borderId="10" xfId="0" applyNumberFormat="1" applyFont="1" applyFill="1" applyBorder="1" applyAlignment="1">
      <alignment vertical="top"/>
    </xf>
    <xf numFmtId="0" fontId="16" fillId="8" borderId="39" xfId="0" applyFont="1" applyFill="1" applyBorder="1" applyAlignment="1">
      <alignment vertical="top" wrapText="1"/>
    </xf>
    <xf numFmtId="0" fontId="2" fillId="8" borderId="63" xfId="0" applyFont="1" applyFill="1" applyBorder="1" applyAlignment="1">
      <alignment horizontal="center" vertical="top"/>
    </xf>
    <xf numFmtId="0" fontId="2" fillId="8" borderId="84" xfId="0" applyFont="1" applyFill="1" applyBorder="1" applyAlignment="1">
      <alignment horizontal="center" vertical="top"/>
    </xf>
    <xf numFmtId="0" fontId="23" fillId="8" borderId="29" xfId="0" applyFont="1" applyFill="1" applyBorder="1" applyAlignment="1">
      <alignment horizontal="center" vertical="top"/>
    </xf>
    <xf numFmtId="0" fontId="23" fillId="8" borderId="11" xfId="0" applyFont="1" applyFill="1" applyBorder="1" applyAlignment="1">
      <alignment horizontal="center" vertical="top"/>
    </xf>
    <xf numFmtId="0" fontId="8" fillId="8" borderId="12" xfId="0" applyFont="1" applyFill="1" applyBorder="1" applyAlignment="1">
      <alignment horizontal="left" vertical="top" wrapText="1"/>
    </xf>
    <xf numFmtId="0" fontId="24" fillId="8" borderId="53" xfId="0" applyFont="1" applyFill="1" applyBorder="1" applyAlignment="1">
      <alignment horizontal="center" vertical="top"/>
    </xf>
    <xf numFmtId="49" fontId="2" fillId="8" borderId="75"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3" fillId="2" borderId="23" xfId="0" applyFont="1" applyFill="1" applyBorder="1" applyAlignment="1">
      <alignment horizontal="left" vertical="top" wrapText="1"/>
    </xf>
    <xf numFmtId="49" fontId="3" fillId="7" borderId="10" xfId="0" applyNumberFormat="1" applyFont="1" applyFill="1" applyBorder="1" applyAlignment="1">
      <alignment horizontal="center" vertical="top"/>
    </xf>
    <xf numFmtId="0" fontId="8" fillId="8" borderId="6" xfId="0" applyFont="1" applyFill="1" applyBorder="1" applyAlignment="1">
      <alignment horizontal="left" vertical="top" wrapText="1"/>
    </xf>
    <xf numFmtId="0" fontId="8" fillId="8" borderId="39" xfId="0" applyFont="1" applyFill="1" applyBorder="1" applyAlignment="1">
      <alignment horizontal="left" vertical="top" wrapText="1"/>
    </xf>
    <xf numFmtId="0" fontId="8" fillId="8" borderId="29" xfId="0" applyFont="1" applyFill="1" applyBorder="1" applyAlignment="1">
      <alignment horizontal="center" vertical="top"/>
    </xf>
    <xf numFmtId="49" fontId="3" fillId="8" borderId="10" xfId="0" applyNumberFormat="1" applyFont="1" applyFill="1" applyBorder="1" applyAlignment="1">
      <alignment horizontal="center" vertical="top"/>
    </xf>
    <xf numFmtId="49" fontId="3" fillId="7" borderId="46" xfId="0" applyNumberFormat="1" applyFont="1" applyFill="1" applyBorder="1" applyAlignment="1">
      <alignment horizontal="center" vertical="top"/>
    </xf>
    <xf numFmtId="49" fontId="3" fillId="8" borderId="65" xfId="0" applyNumberFormat="1" applyFont="1" applyFill="1" applyBorder="1" applyAlignment="1">
      <alignment horizontal="center" vertical="top"/>
    </xf>
    <xf numFmtId="49" fontId="1" fillId="7" borderId="10" xfId="0" applyNumberFormat="1" applyFont="1" applyFill="1" applyBorder="1" applyAlignment="1">
      <alignment horizontal="center" vertical="top" textRotation="90" wrapText="1"/>
    </xf>
    <xf numFmtId="0" fontId="5" fillId="8" borderId="11" xfId="0" applyFont="1" applyFill="1" applyBorder="1" applyAlignment="1">
      <alignment horizontal="center" vertical="top" wrapText="1"/>
    </xf>
    <xf numFmtId="49" fontId="2" fillId="8" borderId="74" xfId="0" applyNumberFormat="1" applyFont="1" applyFill="1" applyBorder="1" applyAlignment="1">
      <alignment horizontal="left" vertical="top" wrapText="1"/>
    </xf>
    <xf numFmtId="0" fontId="2" fillId="8" borderId="93" xfId="0" applyFont="1" applyFill="1" applyBorder="1" applyAlignment="1">
      <alignment vertical="top" wrapText="1"/>
    </xf>
    <xf numFmtId="0" fontId="2" fillId="8" borderId="67" xfId="0" applyFont="1" applyFill="1" applyBorder="1" applyAlignment="1">
      <alignment horizontal="center" vertical="center"/>
    </xf>
    <xf numFmtId="0" fontId="2" fillId="8" borderId="82" xfId="0" applyFont="1" applyFill="1" applyBorder="1" applyAlignment="1">
      <alignment horizontal="center" vertical="center"/>
    </xf>
    <xf numFmtId="0" fontId="2" fillId="8" borderId="73" xfId="0" applyFont="1" applyFill="1" applyBorder="1" applyAlignment="1">
      <alignment horizontal="center" vertical="center" wrapText="1"/>
    </xf>
    <xf numFmtId="0" fontId="2" fillId="8" borderId="47" xfId="0" applyFont="1" applyFill="1" applyBorder="1" applyAlignment="1">
      <alignment vertical="top" wrapText="1"/>
    </xf>
    <xf numFmtId="0" fontId="27" fillId="8" borderId="29" xfId="0" applyFont="1" applyFill="1" applyBorder="1" applyAlignment="1">
      <alignment horizontal="center" vertical="top" wrapText="1"/>
    </xf>
    <xf numFmtId="0" fontId="28" fillId="8" borderId="29" xfId="0" applyFont="1" applyFill="1" applyBorder="1" applyAlignment="1">
      <alignment horizontal="center" vertical="center" textRotation="90" wrapText="1"/>
    </xf>
    <xf numFmtId="0" fontId="27" fillId="8" borderId="66" xfId="0" applyFont="1" applyFill="1" applyBorder="1" applyAlignment="1">
      <alignment horizontal="center" vertical="top" wrapText="1"/>
    </xf>
    <xf numFmtId="0" fontId="16" fillId="8" borderId="29" xfId="0" applyFont="1" applyFill="1" applyBorder="1" applyAlignment="1">
      <alignment horizontal="center" vertical="center" textRotation="90" wrapText="1"/>
    </xf>
    <xf numFmtId="49" fontId="2" fillId="8" borderId="18" xfId="0" applyNumberFormat="1" applyFont="1" applyFill="1" applyBorder="1" applyAlignment="1">
      <alignment horizontal="center" vertical="top" wrapText="1"/>
    </xf>
    <xf numFmtId="0" fontId="5" fillId="8" borderId="11" xfId="0" applyFont="1" applyFill="1" applyBorder="1" applyAlignment="1">
      <alignment horizontal="center" vertical="center" wrapText="1"/>
    </xf>
    <xf numFmtId="0" fontId="21" fillId="8" borderId="11" xfId="0" applyFont="1" applyFill="1" applyBorder="1" applyAlignment="1">
      <alignment horizontal="center" vertical="center" wrapText="1"/>
    </xf>
    <xf numFmtId="49" fontId="16" fillId="8" borderId="11" xfId="0" applyNumberFormat="1" applyFont="1" applyFill="1" applyBorder="1" applyAlignment="1">
      <alignment horizontal="center" wrapText="1"/>
    </xf>
    <xf numFmtId="49" fontId="16" fillId="8" borderId="49" xfId="0" applyNumberFormat="1" applyFont="1" applyFill="1" applyBorder="1" applyAlignment="1">
      <alignment horizontal="center" wrapText="1"/>
    </xf>
    <xf numFmtId="0" fontId="2" fillId="8" borderId="0" xfId="0" applyFont="1" applyFill="1" applyBorder="1" applyAlignment="1">
      <alignment horizontal="center" vertical="top" textRotation="90" wrapText="1"/>
    </xf>
    <xf numFmtId="0" fontId="0" fillId="8" borderId="29" xfId="0" applyFill="1" applyBorder="1" applyAlignment="1">
      <alignment horizontal="center" textRotation="90" wrapText="1"/>
    </xf>
    <xf numFmtId="0" fontId="3" fillId="8" borderId="49" xfId="0" applyFont="1" applyFill="1" applyBorder="1" applyAlignment="1">
      <alignment horizontal="left" vertical="top" wrapText="1"/>
    </xf>
    <xf numFmtId="0" fontId="21" fillId="8" borderId="49" xfId="0" applyFont="1" applyFill="1" applyBorder="1" applyAlignment="1">
      <alignment horizontal="center" vertical="center" wrapText="1"/>
    </xf>
    <xf numFmtId="49" fontId="2" fillId="8" borderId="69" xfId="0" applyNumberFormat="1" applyFont="1" applyFill="1" applyBorder="1" applyAlignment="1">
      <alignment horizontal="center" vertical="top"/>
    </xf>
    <xf numFmtId="49" fontId="2" fillId="8" borderId="95" xfId="0" applyNumberFormat="1" applyFont="1" applyFill="1" applyBorder="1" applyAlignment="1">
      <alignment horizontal="center" vertical="top"/>
    </xf>
    <xf numFmtId="0" fontId="16" fillId="8" borderId="0" xfId="0" applyFont="1" applyFill="1" applyBorder="1" applyAlignment="1">
      <alignment horizontal="center" vertical="top"/>
    </xf>
    <xf numFmtId="164" fontId="19" fillId="8" borderId="39" xfId="0" applyNumberFormat="1" applyFont="1" applyFill="1" applyBorder="1" applyAlignment="1">
      <alignment horizontal="center" vertical="top"/>
    </xf>
    <xf numFmtId="164" fontId="7" fillId="8" borderId="43" xfId="0" applyNumberFormat="1" applyFont="1" applyFill="1" applyBorder="1" applyAlignment="1">
      <alignment horizontal="center" vertical="top"/>
    </xf>
    <xf numFmtId="164" fontId="7" fillId="8" borderId="52" xfId="0" applyNumberFormat="1" applyFont="1" applyFill="1" applyBorder="1" applyAlignment="1">
      <alignment horizontal="center" vertical="top"/>
    </xf>
    <xf numFmtId="164" fontId="19" fillId="8" borderId="43" xfId="0" applyNumberFormat="1" applyFont="1" applyFill="1" applyBorder="1" applyAlignment="1">
      <alignment horizontal="center" vertical="top"/>
    </xf>
    <xf numFmtId="0" fontId="2" fillId="8" borderId="38" xfId="0" applyFont="1" applyFill="1" applyBorder="1" applyAlignment="1">
      <alignment horizontal="left" vertical="top" wrapText="1"/>
    </xf>
    <xf numFmtId="0" fontId="2" fillId="0" borderId="48" xfId="0" applyFont="1" applyBorder="1" applyAlignment="1">
      <alignment vertical="top" wrapText="1"/>
    </xf>
    <xf numFmtId="49" fontId="7" fillId="8" borderId="76" xfId="0" applyNumberFormat="1" applyFont="1" applyFill="1" applyBorder="1" applyAlignment="1">
      <alignment horizontal="center" vertical="center" wrapText="1"/>
    </xf>
    <xf numFmtId="49" fontId="7" fillId="8" borderId="49" xfId="0" applyNumberFormat="1" applyFont="1" applyFill="1" applyBorder="1" applyAlignment="1">
      <alignment horizontal="center" vertical="center" wrapText="1"/>
    </xf>
    <xf numFmtId="0" fontId="2" fillId="8" borderId="9" xfId="0" applyFont="1" applyFill="1" applyBorder="1" applyAlignment="1">
      <alignment vertical="top" wrapText="1"/>
    </xf>
    <xf numFmtId="0" fontId="2" fillId="8" borderId="1" xfId="0" applyFont="1" applyFill="1" applyBorder="1" applyAlignment="1">
      <alignment horizontal="center" vertical="top"/>
    </xf>
    <xf numFmtId="0" fontId="2" fillId="8" borderId="27" xfId="0" applyFont="1" applyFill="1" applyBorder="1" applyAlignment="1">
      <alignment horizontal="center" vertical="top"/>
    </xf>
    <xf numFmtId="0" fontId="2" fillId="8" borderId="87" xfId="0" applyFont="1" applyFill="1" applyBorder="1" applyAlignment="1">
      <alignment horizontal="center" vertical="top"/>
    </xf>
    <xf numFmtId="49" fontId="19" fillId="8" borderId="69" xfId="0" applyNumberFormat="1" applyFont="1" applyFill="1" applyBorder="1" applyAlignment="1">
      <alignment horizontal="center" vertical="center" wrapText="1"/>
    </xf>
    <xf numFmtId="49" fontId="16" fillId="8" borderId="63" xfId="0" applyNumberFormat="1" applyFont="1" applyFill="1" applyBorder="1" applyAlignment="1">
      <alignment horizontal="center" vertical="center"/>
    </xf>
    <xf numFmtId="0" fontId="2" fillId="8" borderId="29" xfId="0" applyFont="1" applyFill="1" applyBorder="1" applyAlignment="1">
      <alignment horizontal="center" textRotation="90" wrapText="1"/>
    </xf>
    <xf numFmtId="0" fontId="3" fillId="8" borderId="29" xfId="0" applyFont="1" applyFill="1" applyBorder="1" applyAlignment="1">
      <alignment horizontal="center" vertical="center" wrapText="1"/>
    </xf>
    <xf numFmtId="49" fontId="3" fillId="8" borderId="10" xfId="0" applyNumberFormat="1" applyFont="1" applyFill="1" applyBorder="1" applyAlignment="1">
      <alignment horizontal="center" vertical="top"/>
    </xf>
    <xf numFmtId="49" fontId="3" fillId="7" borderId="10" xfId="0" applyNumberFormat="1" applyFont="1" applyFill="1" applyBorder="1" applyAlignment="1">
      <alignment horizontal="center" vertical="top" wrapText="1"/>
    </xf>
    <xf numFmtId="164" fontId="2" fillId="8" borderId="52" xfId="0" applyNumberFormat="1" applyFont="1" applyFill="1" applyBorder="1" applyAlignment="1">
      <alignment horizontal="center" vertical="top"/>
    </xf>
    <xf numFmtId="3" fontId="3" fillId="9" borderId="6" xfId="0" applyNumberFormat="1" applyFont="1" applyFill="1" applyBorder="1" applyAlignment="1">
      <alignment horizontal="center" vertical="top"/>
    </xf>
    <xf numFmtId="3" fontId="3" fillId="2" borderId="46" xfId="0" applyNumberFormat="1" applyFont="1" applyFill="1" applyBorder="1" applyAlignment="1">
      <alignment horizontal="center" vertical="top"/>
    </xf>
    <xf numFmtId="3" fontId="3" fillId="7" borderId="0" xfId="0" applyNumberFormat="1" applyFont="1" applyFill="1" applyBorder="1" applyAlignment="1">
      <alignment horizontal="center" vertical="top"/>
    </xf>
    <xf numFmtId="3" fontId="12" fillId="8" borderId="4" xfId="0" applyNumberFormat="1" applyFont="1" applyFill="1" applyBorder="1" applyAlignment="1">
      <alignment horizontal="center" vertical="top" wrapText="1"/>
    </xf>
    <xf numFmtId="164" fontId="12" fillId="8" borderId="4" xfId="0" applyNumberFormat="1" applyFont="1" applyFill="1" applyBorder="1" applyAlignment="1">
      <alignment horizontal="center" vertical="top"/>
    </xf>
    <xf numFmtId="164" fontId="12" fillId="8" borderId="52" xfId="0" applyNumberFormat="1" applyFont="1" applyFill="1" applyBorder="1" applyAlignment="1">
      <alignment horizontal="center" vertical="top"/>
    </xf>
    <xf numFmtId="3" fontId="8" fillId="8" borderId="10" xfId="0" applyNumberFormat="1" applyFont="1" applyFill="1" applyBorder="1" applyAlignment="1">
      <alignment horizontal="center" vertical="top"/>
    </xf>
    <xf numFmtId="3" fontId="8" fillId="8" borderId="47" xfId="0" applyNumberFormat="1" applyFont="1" applyFill="1" applyBorder="1" applyAlignment="1">
      <alignment horizontal="center" vertical="top"/>
    </xf>
    <xf numFmtId="3" fontId="8" fillId="8" borderId="66" xfId="0" applyNumberFormat="1" applyFont="1" applyFill="1" applyBorder="1" applyAlignment="1">
      <alignment horizontal="center" vertical="top"/>
    </xf>
    <xf numFmtId="3" fontId="8" fillId="8" borderId="58" xfId="0" applyNumberFormat="1" applyFont="1" applyFill="1" applyBorder="1" applyAlignment="1">
      <alignment horizontal="center" vertical="top"/>
    </xf>
    <xf numFmtId="3" fontId="12" fillId="8" borderId="14" xfId="0" applyNumberFormat="1" applyFont="1" applyFill="1" applyBorder="1" applyAlignment="1">
      <alignment horizontal="center" vertical="top" wrapText="1"/>
    </xf>
    <xf numFmtId="164" fontId="12" fillId="8" borderId="14" xfId="0" applyNumberFormat="1" applyFont="1" applyFill="1" applyBorder="1" applyAlignment="1">
      <alignment horizontal="center" vertical="top"/>
    </xf>
    <xf numFmtId="164" fontId="12" fillId="8" borderId="45" xfId="0" applyNumberFormat="1" applyFont="1" applyFill="1" applyBorder="1" applyAlignment="1">
      <alignment horizontal="center" vertical="top"/>
    </xf>
    <xf numFmtId="0" fontId="8" fillId="8" borderId="68" xfId="0" applyFont="1" applyFill="1" applyBorder="1" applyAlignment="1">
      <alignment horizontal="left" vertical="top" wrapText="1"/>
    </xf>
    <xf numFmtId="3" fontId="8" fillId="8" borderId="20" xfId="0" applyNumberFormat="1" applyFont="1" applyFill="1" applyBorder="1" applyAlignment="1">
      <alignment horizontal="center" vertical="top"/>
    </xf>
    <xf numFmtId="3" fontId="8" fillId="8" borderId="44" xfId="0" applyNumberFormat="1" applyFont="1" applyFill="1" applyBorder="1" applyAlignment="1">
      <alignment horizontal="center" vertical="top"/>
    </xf>
    <xf numFmtId="3" fontId="8" fillId="8" borderId="53" xfId="0" applyNumberFormat="1" applyFont="1" applyFill="1" applyBorder="1" applyAlignment="1">
      <alignment horizontal="center" vertical="top"/>
    </xf>
    <xf numFmtId="3" fontId="8" fillId="8" borderId="49" xfId="0" applyNumberFormat="1" applyFont="1" applyFill="1" applyBorder="1" applyAlignment="1">
      <alignment horizontal="center" vertical="top"/>
    </xf>
    <xf numFmtId="3" fontId="24" fillId="8" borderId="29" xfId="0" applyNumberFormat="1" applyFont="1" applyFill="1" applyBorder="1" applyAlignment="1">
      <alignment horizontal="center" vertical="top" wrapText="1"/>
    </xf>
    <xf numFmtId="3" fontId="24" fillId="8" borderId="53" xfId="0" applyNumberFormat="1" applyFont="1" applyFill="1" applyBorder="1" applyAlignment="1">
      <alignment horizontal="center" vertical="top" wrapText="1"/>
    </xf>
    <xf numFmtId="3" fontId="12" fillId="8" borderId="11" xfId="0" applyNumberFormat="1" applyFont="1" applyFill="1" applyBorder="1" applyAlignment="1">
      <alignment horizontal="left" vertical="top" wrapText="1"/>
    </xf>
    <xf numFmtId="0" fontId="2" fillId="8" borderId="3" xfId="0" applyFont="1" applyFill="1" applyBorder="1" applyAlignment="1">
      <alignment horizontal="center" vertical="top" wrapText="1"/>
    </xf>
    <xf numFmtId="0" fontId="2" fillId="8" borderId="52" xfId="0" applyFont="1" applyFill="1" applyBorder="1" applyAlignment="1">
      <alignment horizontal="center" vertical="top"/>
    </xf>
    <xf numFmtId="164" fontId="2" fillId="8" borderId="4" xfId="0" applyNumberFormat="1" applyFont="1" applyFill="1" applyBorder="1" applyAlignment="1">
      <alignment horizontal="center" vertical="top"/>
    </xf>
    <xf numFmtId="0" fontId="2" fillId="8" borderId="53" xfId="0" applyFont="1" applyFill="1" applyBorder="1" applyAlignment="1">
      <alignment horizontal="center" vertical="center" textRotation="90"/>
    </xf>
    <xf numFmtId="0" fontId="29" fillId="8" borderId="44" xfId="0" applyFont="1" applyFill="1" applyBorder="1" applyAlignment="1">
      <alignment horizontal="center" vertical="center" wrapText="1"/>
    </xf>
    <xf numFmtId="164" fontId="19" fillId="8" borderId="13" xfId="0" applyNumberFormat="1" applyFont="1" applyFill="1" applyBorder="1" applyAlignment="1">
      <alignment horizontal="center" vertical="top"/>
    </xf>
    <xf numFmtId="164" fontId="19" fillId="8" borderId="35" xfId="0" applyNumberFormat="1" applyFont="1" applyFill="1" applyBorder="1" applyAlignment="1">
      <alignment horizontal="center" vertical="top"/>
    </xf>
    <xf numFmtId="0" fontId="3" fillId="8" borderId="29" xfId="0" applyFont="1" applyFill="1" applyBorder="1" applyAlignment="1">
      <alignment horizontal="center" vertical="top" wrapText="1"/>
    </xf>
    <xf numFmtId="0" fontId="29" fillId="8" borderId="29" xfId="0" applyFont="1" applyFill="1" applyBorder="1" applyAlignment="1">
      <alignment horizontal="center" vertical="top" wrapText="1"/>
    </xf>
    <xf numFmtId="0" fontId="29" fillId="8" borderId="53" xfId="0" applyFont="1" applyFill="1" applyBorder="1" applyAlignment="1">
      <alignment horizontal="center" vertical="top" wrapText="1"/>
    </xf>
    <xf numFmtId="164" fontId="16" fillId="8" borderId="6" xfId="0" applyNumberFormat="1" applyFont="1" applyFill="1" applyBorder="1" applyAlignment="1">
      <alignment horizontal="left" vertical="top" wrapText="1"/>
    </xf>
    <xf numFmtId="3" fontId="16" fillId="8" borderId="10" xfId="0" applyNumberFormat="1" applyFont="1" applyFill="1" applyBorder="1" applyAlignment="1">
      <alignment horizontal="center" vertical="top"/>
    </xf>
    <xf numFmtId="164" fontId="16" fillId="8" borderId="71" xfId="0" applyNumberFormat="1" applyFont="1" applyFill="1" applyBorder="1" applyAlignment="1">
      <alignment horizontal="left" vertical="top" wrapText="1"/>
    </xf>
    <xf numFmtId="1" fontId="16" fillId="8" borderId="67" xfId="0" applyNumberFormat="1" applyFont="1" applyFill="1" applyBorder="1" applyAlignment="1">
      <alignment horizontal="center" vertical="top"/>
    </xf>
    <xf numFmtId="164" fontId="16" fillId="8" borderId="38" xfId="0" applyNumberFormat="1" applyFont="1" applyFill="1" applyBorder="1" applyAlignment="1">
      <alignment horizontal="left" vertical="top" wrapText="1"/>
    </xf>
    <xf numFmtId="3" fontId="16" fillId="8" borderId="65" xfId="0" applyNumberFormat="1" applyFont="1" applyFill="1" applyBorder="1" applyAlignment="1">
      <alignment horizontal="center" vertical="top"/>
    </xf>
    <xf numFmtId="0" fontId="16" fillId="8" borderId="52" xfId="0" applyFont="1" applyFill="1" applyBorder="1" applyAlignment="1">
      <alignment vertical="top" wrapText="1"/>
    </xf>
    <xf numFmtId="164" fontId="16" fillId="8" borderId="89" xfId="0" applyNumberFormat="1" applyFont="1" applyFill="1" applyBorder="1" applyAlignment="1">
      <alignment vertical="top" wrapText="1"/>
    </xf>
    <xf numFmtId="3" fontId="16" fillId="8" borderId="90" xfId="0" applyNumberFormat="1" applyFont="1" applyFill="1" applyBorder="1" applyAlignment="1">
      <alignment horizontal="center" vertical="top"/>
    </xf>
    <xf numFmtId="3" fontId="2" fillId="8" borderId="90" xfId="0" applyNumberFormat="1" applyFont="1" applyFill="1" applyBorder="1" applyAlignment="1">
      <alignment horizontal="center" vertical="top"/>
    </xf>
    <xf numFmtId="3" fontId="2" fillId="8" borderId="88" xfId="0" applyNumberFormat="1" applyFont="1" applyFill="1" applyBorder="1" applyAlignment="1">
      <alignment horizontal="center" vertical="top"/>
    </xf>
    <xf numFmtId="3" fontId="2" fillId="8" borderId="92" xfId="0" applyNumberFormat="1" applyFont="1" applyFill="1" applyBorder="1" applyAlignment="1">
      <alignment horizontal="center" vertical="top"/>
    </xf>
    <xf numFmtId="164" fontId="16" fillId="8" borderId="38" xfId="0" applyNumberFormat="1" applyFont="1" applyFill="1" applyBorder="1" applyAlignment="1">
      <alignment vertical="top" wrapText="1"/>
    </xf>
    <xf numFmtId="3" fontId="2" fillId="3" borderId="62" xfId="2" applyNumberFormat="1" applyFont="1" applyFill="1" applyBorder="1" applyAlignment="1">
      <alignment horizontal="center" vertical="top"/>
    </xf>
    <xf numFmtId="3" fontId="2" fillId="8" borderId="64" xfId="0" applyNumberFormat="1" applyFont="1" applyFill="1" applyBorder="1" applyAlignment="1">
      <alignment horizontal="center" vertical="top"/>
    </xf>
    <xf numFmtId="0" fontId="2" fillId="3" borderId="6" xfId="0" applyFont="1" applyFill="1" applyBorder="1" applyAlignment="1">
      <alignment vertical="top" wrapText="1"/>
    </xf>
    <xf numFmtId="0" fontId="2" fillId="3" borderId="48" xfId="0" applyFont="1" applyFill="1" applyBorder="1" applyAlignment="1">
      <alignment vertical="top" wrapText="1"/>
    </xf>
    <xf numFmtId="0" fontId="2" fillId="8" borderId="71" xfId="0" applyFont="1" applyFill="1" applyBorder="1" applyAlignment="1">
      <alignment vertical="top" wrapText="1"/>
    </xf>
    <xf numFmtId="0" fontId="2" fillId="8" borderId="48" xfId="0" applyFont="1" applyFill="1" applyBorder="1" applyAlignment="1">
      <alignment horizontal="left" vertical="top" wrapText="1"/>
    </xf>
    <xf numFmtId="1" fontId="2" fillId="8" borderId="20" xfId="0" applyNumberFormat="1" applyFont="1" applyFill="1" applyBorder="1" applyAlignment="1">
      <alignment horizontal="center" vertical="top"/>
    </xf>
    <xf numFmtId="1" fontId="2" fillId="8" borderId="44" xfId="0" applyNumberFormat="1" applyFont="1" applyFill="1" applyBorder="1" applyAlignment="1">
      <alignment horizontal="center" vertical="top"/>
    </xf>
    <xf numFmtId="1" fontId="2" fillId="8" borderId="49" xfId="0" applyNumberFormat="1" applyFont="1" applyFill="1" applyBorder="1" applyAlignment="1">
      <alignment horizontal="center" vertical="top"/>
    </xf>
    <xf numFmtId="49" fontId="2" fillId="8" borderId="11" xfId="0" applyNumberFormat="1" applyFont="1" applyFill="1" applyBorder="1" applyAlignment="1">
      <alignment vertical="center" wrapText="1"/>
    </xf>
    <xf numFmtId="164" fontId="18" fillId="8" borderId="3" xfId="0" applyNumberFormat="1" applyFont="1" applyFill="1" applyBorder="1" applyAlignment="1">
      <alignment horizontal="center" vertical="top"/>
    </xf>
    <xf numFmtId="0" fontId="2" fillId="8" borderId="10" xfId="0" applyFont="1" applyFill="1" applyBorder="1" applyAlignment="1">
      <alignment horizontal="left" vertical="top" wrapText="1"/>
    </xf>
    <xf numFmtId="0" fontId="2" fillId="8" borderId="39" xfId="0" applyFont="1" applyFill="1" applyBorder="1" applyAlignment="1">
      <alignment horizontal="center" vertical="top"/>
    </xf>
    <xf numFmtId="164" fontId="2" fillId="8" borderId="39" xfId="0" applyNumberFormat="1" applyFont="1" applyFill="1" applyBorder="1" applyAlignment="1">
      <alignment horizontal="center" vertical="top"/>
    </xf>
    <xf numFmtId="164" fontId="2" fillId="8" borderId="57" xfId="0" applyNumberFormat="1" applyFont="1" applyFill="1" applyBorder="1" applyAlignment="1">
      <alignment horizontal="center" vertical="top"/>
    </xf>
    <xf numFmtId="164" fontId="2" fillId="8" borderId="10"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2" fillId="8" borderId="43" xfId="0"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49" fontId="3" fillId="8" borderId="10" xfId="0" applyNumberFormat="1" applyFont="1" applyFill="1" applyBorder="1" applyAlignment="1">
      <alignment horizontal="center" vertical="top" wrapText="1"/>
    </xf>
    <xf numFmtId="0" fontId="3" fillId="8" borderId="66" xfId="0" applyFont="1" applyFill="1" applyBorder="1" applyAlignment="1">
      <alignment horizontal="center" vertical="top" wrapText="1"/>
    </xf>
    <xf numFmtId="0" fontId="0" fillId="8" borderId="10" xfId="0" applyFill="1" applyBorder="1" applyAlignment="1">
      <alignment vertical="top" wrapText="1"/>
    </xf>
    <xf numFmtId="49" fontId="2" fillId="8" borderId="11" xfId="0" applyNumberFormat="1" applyFont="1" applyFill="1" applyBorder="1" applyAlignment="1">
      <alignment horizontal="center" vertical="center" wrapText="1"/>
    </xf>
    <xf numFmtId="0" fontId="2" fillId="8" borderId="14" xfId="0" applyFont="1" applyFill="1" applyBorder="1" applyAlignment="1">
      <alignment horizontal="center" vertical="top"/>
    </xf>
    <xf numFmtId="49" fontId="2" fillId="8" borderId="11" xfId="0" applyNumberFormat="1" applyFont="1" applyFill="1" applyBorder="1" applyAlignment="1">
      <alignment horizontal="center" vertical="top" wrapText="1"/>
    </xf>
    <xf numFmtId="49" fontId="3" fillId="8" borderId="65" xfId="0" applyNumberFormat="1" applyFont="1" applyFill="1" applyBorder="1" applyAlignment="1">
      <alignment horizontal="center" vertical="top"/>
    </xf>
    <xf numFmtId="164" fontId="2" fillId="8" borderId="39" xfId="0"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3" fillId="2" borderId="25" xfId="0" applyFont="1" applyFill="1" applyBorder="1" applyAlignment="1">
      <alignment horizontal="left" vertical="top" wrapText="1"/>
    </xf>
    <xf numFmtId="49" fontId="6" fillId="6" borderId="36" xfId="0" applyNumberFormat="1" applyFont="1" applyFill="1" applyBorder="1" applyAlignment="1">
      <alignment horizontal="left" vertical="top" wrapText="1"/>
    </xf>
    <xf numFmtId="0" fontId="6" fillId="4" borderId="25" xfId="0" applyFont="1" applyFill="1" applyBorder="1" applyAlignment="1">
      <alignment horizontal="left" vertical="top" wrapText="1"/>
    </xf>
    <xf numFmtId="0" fontId="2" fillId="8" borderId="50" xfId="0" applyFont="1" applyFill="1" applyBorder="1" applyAlignment="1">
      <alignment horizontal="left" vertical="top" wrapText="1"/>
    </xf>
    <xf numFmtId="49" fontId="3" fillId="9" borderId="39" xfId="0" applyNumberFormat="1" applyFont="1" applyFill="1" applyBorder="1" applyAlignment="1">
      <alignment horizontal="center" vertical="top"/>
    </xf>
    <xf numFmtId="0" fontId="2" fillId="8" borderId="6" xfId="0" applyFont="1" applyFill="1" applyBorder="1" applyAlignment="1">
      <alignment vertical="top" wrapText="1"/>
    </xf>
    <xf numFmtId="164" fontId="2" fillId="8" borderId="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0" fontId="2" fillId="8" borderId="29" xfId="0" applyFont="1" applyFill="1" applyBorder="1" applyAlignment="1">
      <alignment horizontal="center" vertical="center" textRotation="90" wrapText="1"/>
    </xf>
    <xf numFmtId="49" fontId="2" fillId="8" borderId="11" xfId="0" applyNumberFormat="1" applyFont="1" applyFill="1" applyBorder="1" applyAlignment="1">
      <alignment horizontal="center" vertical="top" wrapText="1"/>
    </xf>
    <xf numFmtId="49" fontId="3" fillId="7" borderId="46" xfId="0" applyNumberFormat="1" applyFont="1" applyFill="1" applyBorder="1" applyAlignment="1">
      <alignment horizontal="center" vertical="top" wrapText="1"/>
    </xf>
    <xf numFmtId="49" fontId="3" fillId="7" borderId="46" xfId="0" applyNumberFormat="1" applyFont="1" applyFill="1" applyBorder="1" applyAlignment="1">
      <alignment horizontal="center" vertical="top"/>
    </xf>
    <xf numFmtId="49" fontId="3" fillId="8" borderId="65" xfId="0" applyNumberFormat="1" applyFont="1" applyFill="1" applyBorder="1" applyAlignment="1">
      <alignment horizontal="center" vertical="top"/>
    </xf>
    <xf numFmtId="0" fontId="16" fillId="8" borderId="6" xfId="0" applyFont="1" applyFill="1" applyBorder="1" applyAlignment="1">
      <alignment vertical="top" wrapText="1"/>
    </xf>
    <xf numFmtId="0" fontId="16" fillId="8" borderId="29" xfId="0" applyFont="1" applyFill="1" applyBorder="1" applyAlignment="1">
      <alignment horizontal="center" vertical="center" textRotation="90" wrapText="1"/>
    </xf>
    <xf numFmtId="0" fontId="16" fillId="8" borderId="53" xfId="0" applyFont="1" applyFill="1" applyBorder="1" applyAlignment="1">
      <alignment horizontal="center" vertical="center" textRotation="90" wrapText="1"/>
    </xf>
    <xf numFmtId="0" fontId="7" fillId="8" borderId="29" xfId="0" applyFont="1" applyFill="1" applyBorder="1" applyAlignment="1">
      <alignment horizontal="center" vertical="center" textRotation="90" wrapText="1"/>
    </xf>
    <xf numFmtId="0" fontId="2" fillId="8" borderId="3" xfId="0" applyFont="1" applyFill="1" applyBorder="1" applyAlignment="1">
      <alignment horizontal="center" vertical="top"/>
    </xf>
    <xf numFmtId="0" fontId="2" fillId="8" borderId="14" xfId="0" applyFont="1" applyFill="1" applyBorder="1" applyAlignment="1">
      <alignment horizontal="center" vertical="top"/>
    </xf>
    <xf numFmtId="0" fontId="3" fillId="8" borderId="1" xfId="0" applyFont="1" applyFill="1" applyBorder="1" applyAlignment="1">
      <alignment horizontal="center" vertical="center" wrapText="1"/>
    </xf>
    <xf numFmtId="164" fontId="7" fillId="3" borderId="3" xfId="0" applyNumberFormat="1" applyFont="1" applyFill="1" applyBorder="1" applyAlignment="1">
      <alignment horizontal="center" vertical="top" wrapText="1"/>
    </xf>
    <xf numFmtId="164" fontId="7" fillId="3" borderId="0" xfId="0" applyNumberFormat="1" applyFont="1" applyFill="1" applyBorder="1" applyAlignment="1">
      <alignment horizontal="center" vertical="top" wrapText="1"/>
    </xf>
    <xf numFmtId="164" fontId="7" fillId="3" borderId="39" xfId="0" applyNumberFormat="1" applyFont="1" applyFill="1" applyBorder="1" applyAlignment="1">
      <alignment horizontal="center" vertical="top" wrapText="1"/>
    </xf>
    <xf numFmtId="0" fontId="2" fillId="8" borderId="86" xfId="0" applyFont="1" applyFill="1" applyBorder="1" applyAlignment="1">
      <alignment horizontal="center" vertical="center" textRotation="90" wrapText="1"/>
    </xf>
    <xf numFmtId="0" fontId="2" fillId="8" borderId="12" xfId="0" applyFont="1" applyFill="1" applyBorder="1" applyAlignment="1">
      <alignment horizontal="center" vertical="center" textRotation="90" wrapText="1"/>
    </xf>
    <xf numFmtId="0" fontId="2" fillId="0" borderId="68" xfId="0" applyFont="1" applyFill="1" applyBorder="1" applyAlignment="1">
      <alignment vertical="top" wrapText="1"/>
    </xf>
    <xf numFmtId="1" fontId="2" fillId="0" borderId="70" xfId="0" applyNumberFormat="1" applyFont="1" applyFill="1" applyBorder="1" applyAlignment="1">
      <alignment horizontal="center" vertical="top"/>
    </xf>
    <xf numFmtId="0" fontId="3" fillId="8" borderId="65" xfId="0" applyFont="1" applyFill="1" applyBorder="1" applyAlignment="1">
      <alignment horizontal="center" vertical="top" wrapText="1"/>
    </xf>
    <xf numFmtId="0" fontId="3" fillId="8" borderId="20" xfId="0" applyFont="1" applyFill="1" applyBorder="1" applyAlignment="1">
      <alignment horizontal="center" vertical="top" wrapText="1"/>
    </xf>
    <xf numFmtId="0" fontId="3" fillId="8" borderId="27" xfId="0" applyFont="1" applyFill="1" applyBorder="1" applyAlignment="1">
      <alignment horizontal="center" vertical="top" wrapText="1"/>
    </xf>
    <xf numFmtId="0" fontId="2" fillId="8" borderId="27" xfId="0" applyFont="1" applyFill="1" applyBorder="1" applyAlignment="1">
      <alignment horizontal="center" vertical="center" textRotation="90"/>
    </xf>
    <xf numFmtId="0" fontId="3" fillId="8" borderId="1" xfId="0" applyFont="1" applyFill="1" applyBorder="1" applyAlignment="1">
      <alignment horizontal="center" vertical="center"/>
    </xf>
    <xf numFmtId="0" fontId="3" fillId="8" borderId="66" xfId="0" applyFont="1" applyFill="1" applyBorder="1" applyAlignment="1">
      <alignment horizontal="center" vertical="top"/>
    </xf>
    <xf numFmtId="0" fontId="0" fillId="8" borderId="53" xfId="0" applyFill="1" applyBorder="1" applyAlignment="1">
      <alignment horizontal="center" vertical="center" textRotation="90" wrapText="1"/>
    </xf>
    <xf numFmtId="49" fontId="3" fillId="8" borderId="20" xfId="0" applyNumberFormat="1" applyFont="1" applyFill="1" applyBorder="1" applyAlignment="1">
      <alignment horizontal="center" vertical="top"/>
    </xf>
    <xf numFmtId="0" fontId="26" fillId="8" borderId="75" xfId="0" applyFont="1" applyFill="1" applyBorder="1" applyAlignment="1">
      <alignment horizontal="center" vertical="top" wrapText="1"/>
    </xf>
    <xf numFmtId="164" fontId="2" fillId="8" borderId="81" xfId="0" applyNumberFormat="1" applyFont="1" applyFill="1" applyBorder="1" applyAlignment="1">
      <alignment horizontal="center" vertical="top"/>
    </xf>
    <xf numFmtId="0" fontId="3" fillId="8" borderId="66" xfId="0" applyFont="1" applyFill="1" applyBorder="1" applyAlignment="1">
      <alignment horizontal="center" vertical="center" wrapText="1"/>
    </xf>
    <xf numFmtId="1" fontId="2" fillId="3" borderId="64" xfId="2" applyNumberFormat="1" applyFont="1" applyFill="1" applyBorder="1" applyAlignment="1">
      <alignment horizontal="center" vertical="top"/>
    </xf>
    <xf numFmtId="1" fontId="2" fillId="3" borderId="85" xfId="2" applyNumberFormat="1" applyFont="1" applyFill="1" applyBorder="1" applyAlignment="1">
      <alignment horizontal="center" vertical="top"/>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0" fontId="2" fillId="8" borderId="10" xfId="0" applyFont="1" applyFill="1" applyBorder="1" applyAlignment="1">
      <alignment horizontal="left" vertical="top" wrapText="1"/>
    </xf>
    <xf numFmtId="164" fontId="2" fillId="8" borderId="39"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0" fontId="7" fillId="8" borderId="29" xfId="0" applyFont="1" applyFill="1" applyBorder="1" applyAlignment="1">
      <alignment horizontal="center" vertical="center" textRotation="90" wrapText="1"/>
    </xf>
    <xf numFmtId="0" fontId="2" fillId="8" borderId="3" xfId="0" applyFont="1" applyFill="1" applyBorder="1" applyAlignment="1">
      <alignment horizontal="center" vertical="top"/>
    </xf>
    <xf numFmtId="0" fontId="2" fillId="8" borderId="14" xfId="0"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0" fontId="3" fillId="8" borderId="29" xfId="0" applyFont="1" applyFill="1" applyBorder="1" applyAlignment="1">
      <alignment horizontal="center" vertical="center" wrapText="1"/>
    </xf>
    <xf numFmtId="49" fontId="3"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0" fontId="5" fillId="0" borderId="0" xfId="0" applyFont="1" applyFill="1" applyAlignment="1">
      <alignment horizontal="left" vertical="top" wrapText="1"/>
    </xf>
    <xf numFmtId="0" fontId="7" fillId="0" borderId="0" xfId="0" applyNumberFormat="1" applyFont="1" applyFill="1" applyBorder="1" applyAlignment="1">
      <alignment horizontal="left" vertical="top" wrapText="1"/>
    </xf>
    <xf numFmtId="0" fontId="2" fillId="7" borderId="26" xfId="0" applyFont="1" applyFill="1" applyBorder="1" applyAlignment="1">
      <alignment horizontal="left" vertical="top" wrapText="1"/>
    </xf>
    <xf numFmtId="49" fontId="3" fillId="9" borderId="39" xfId="0" applyNumberFormat="1" applyFont="1" applyFill="1" applyBorder="1" applyAlignment="1">
      <alignment horizontal="center" vertical="top"/>
    </xf>
    <xf numFmtId="0" fontId="0" fillId="8" borderId="10" xfId="0" applyFill="1" applyBorder="1" applyAlignment="1">
      <alignment vertical="top" wrapText="1"/>
    </xf>
    <xf numFmtId="0" fontId="2" fillId="8" borderId="29" xfId="0" applyFont="1"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2" fillId="8" borderId="11" xfId="0" applyFont="1" applyFill="1" applyBorder="1" applyAlignment="1">
      <alignment horizontal="center" vertical="top" wrapText="1"/>
    </xf>
    <xf numFmtId="0" fontId="3" fillId="8" borderId="66" xfId="0" applyFont="1" applyFill="1" applyBorder="1" applyAlignment="1">
      <alignment horizontal="center" vertical="center" wrapText="1"/>
    </xf>
    <xf numFmtId="0" fontId="2" fillId="8" borderId="50" xfId="0" applyFont="1" applyFill="1" applyBorder="1" applyAlignment="1">
      <alignment horizontal="left" vertical="top" wrapText="1"/>
    </xf>
    <xf numFmtId="0" fontId="16" fillId="8" borderId="53" xfId="0" applyFont="1" applyFill="1" applyBorder="1" applyAlignment="1">
      <alignment horizontal="center" vertical="center" textRotation="90" wrapText="1"/>
    </xf>
    <xf numFmtId="49" fontId="3" fillId="8" borderId="10" xfId="0" applyNumberFormat="1" applyFont="1" applyFill="1" applyBorder="1" applyAlignment="1">
      <alignment horizontal="center" vertical="top"/>
    </xf>
    <xf numFmtId="0" fontId="3" fillId="2" borderId="23" xfId="0" applyFont="1" applyFill="1" applyBorder="1" applyAlignment="1">
      <alignment horizontal="left" vertical="top" wrapText="1"/>
    </xf>
    <xf numFmtId="0" fontId="13" fillId="0" borderId="0" xfId="0" applyFont="1" applyAlignment="1">
      <alignment horizontal="center" vertical="top" wrapText="1"/>
    </xf>
    <xf numFmtId="0" fontId="0" fillId="0" borderId="0" xfId="0" applyAlignment="1">
      <alignment horizontal="center" vertical="top"/>
    </xf>
    <xf numFmtId="0" fontId="13" fillId="0" borderId="0" xfId="0" applyFont="1" applyAlignment="1">
      <alignment horizontal="center" vertical="top"/>
    </xf>
    <xf numFmtId="49" fontId="6" fillId="6" borderId="36" xfId="0" applyNumberFormat="1" applyFont="1" applyFill="1" applyBorder="1" applyAlignment="1">
      <alignment horizontal="left" vertical="top" wrapText="1"/>
    </xf>
    <xf numFmtId="0" fontId="6" fillId="4" borderId="25" xfId="0" applyFont="1" applyFill="1" applyBorder="1" applyAlignment="1">
      <alignment horizontal="left" vertical="top" wrapText="1"/>
    </xf>
    <xf numFmtId="0" fontId="3" fillId="2" borderId="25" xfId="0" applyFont="1" applyFill="1" applyBorder="1" applyAlignment="1">
      <alignment horizontal="left" vertical="top" wrapText="1"/>
    </xf>
    <xf numFmtId="0" fontId="2" fillId="8" borderId="0" xfId="0" applyFont="1" applyFill="1" applyBorder="1" applyAlignment="1">
      <alignment horizontal="center" vertical="center" textRotation="90" wrapText="1"/>
    </xf>
    <xf numFmtId="0" fontId="2" fillId="0" borderId="0" xfId="0" applyFont="1" applyAlignment="1">
      <alignment vertical="center"/>
    </xf>
    <xf numFmtId="0" fontId="35" fillId="8" borderId="0" xfId="0" applyFont="1" applyFill="1" applyAlignment="1">
      <alignment vertical="center" wrapText="1"/>
    </xf>
    <xf numFmtId="0" fontId="36" fillId="8" borderId="0" xfId="0" applyFont="1" applyFill="1" applyAlignment="1"/>
    <xf numFmtId="0" fontId="2" fillId="0" borderId="0" xfId="0" applyFont="1" applyFill="1" applyAlignment="1">
      <alignment vertical="center" wrapText="1"/>
    </xf>
    <xf numFmtId="0" fontId="5" fillId="0" borderId="0" xfId="0" applyFont="1" applyFill="1" applyAlignment="1"/>
    <xf numFmtId="49" fontId="3" fillId="8" borderId="46" xfId="0" applyNumberFormat="1" applyFont="1" applyFill="1" applyBorder="1" applyAlignment="1">
      <alignment horizontal="center" vertical="top"/>
    </xf>
    <xf numFmtId="0" fontId="2" fillId="8" borderId="80" xfId="0" applyFont="1" applyFill="1" applyBorder="1" applyAlignment="1">
      <alignment horizontal="center" vertical="top"/>
    </xf>
    <xf numFmtId="164" fontId="7" fillId="8" borderId="97" xfId="0" applyNumberFormat="1" applyFont="1" applyFill="1" applyBorder="1" applyAlignment="1">
      <alignment horizontal="center" vertical="top"/>
    </xf>
    <xf numFmtId="164" fontId="7" fillId="8" borderId="80" xfId="0" applyNumberFormat="1" applyFont="1" applyFill="1" applyBorder="1" applyAlignment="1">
      <alignment horizontal="center" vertical="top"/>
    </xf>
    <xf numFmtId="0" fontId="2" fillId="8" borderId="44" xfId="0" applyFont="1" applyFill="1" applyBorder="1" applyAlignment="1">
      <alignment horizontal="center" vertical="center" textRotation="90" wrapText="1"/>
    </xf>
    <xf numFmtId="164" fontId="7" fillId="8" borderId="4" xfId="0" applyNumberFormat="1" applyFont="1" applyFill="1" applyBorder="1" applyAlignment="1">
      <alignment horizontal="center" vertical="top" wrapText="1"/>
    </xf>
    <xf numFmtId="164" fontId="7" fillId="8" borderId="52" xfId="0" applyNumberFormat="1" applyFont="1" applyFill="1" applyBorder="1" applyAlignment="1">
      <alignment horizontal="center" vertical="top" wrapText="1"/>
    </xf>
    <xf numFmtId="0" fontId="8" fillId="3" borderId="6" xfId="0" applyFont="1" applyFill="1" applyBorder="1" applyAlignment="1">
      <alignment vertical="top" wrapText="1"/>
    </xf>
    <xf numFmtId="0" fontId="8" fillId="3" borderId="48" xfId="0" applyFont="1" applyFill="1" applyBorder="1" applyAlignment="1">
      <alignment vertical="top" wrapText="1"/>
    </xf>
    <xf numFmtId="0" fontId="8" fillId="0" borderId="48" xfId="0" applyFont="1" applyBorder="1" applyAlignment="1">
      <alignment vertical="top" wrapText="1"/>
    </xf>
    <xf numFmtId="0" fontId="8" fillId="8" borderId="71" xfId="0" applyFont="1" applyFill="1" applyBorder="1" applyAlignment="1">
      <alignment vertical="top" wrapText="1"/>
    </xf>
    <xf numFmtId="49" fontId="3" fillId="8" borderId="46" xfId="0" applyNumberFormat="1" applyFont="1" applyFill="1" applyBorder="1" applyAlignment="1">
      <alignment horizontal="center" vertical="top" wrapText="1"/>
    </xf>
    <xf numFmtId="49" fontId="3" fillId="8" borderId="0" xfId="0" applyNumberFormat="1" applyFont="1" applyFill="1" applyBorder="1" applyAlignment="1">
      <alignment horizontal="center" vertical="top" wrapText="1"/>
    </xf>
    <xf numFmtId="49" fontId="3" fillId="8" borderId="46" xfId="0" applyNumberFormat="1" applyFont="1" applyFill="1" applyBorder="1" applyAlignment="1">
      <alignment vertical="top"/>
    </xf>
    <xf numFmtId="0" fontId="29" fillId="8" borderId="47" xfId="0" applyFont="1" applyFill="1" applyBorder="1" applyAlignment="1">
      <alignment horizontal="center" vertical="top" wrapText="1"/>
    </xf>
    <xf numFmtId="49" fontId="7" fillId="8" borderId="69" xfId="0" applyNumberFormat="1" applyFont="1" applyFill="1" applyBorder="1" applyAlignment="1">
      <alignment horizontal="center" vertical="center" wrapText="1"/>
    </xf>
    <xf numFmtId="0" fontId="29" fillId="8" borderId="0" xfId="0" applyFont="1" applyFill="1" applyBorder="1" applyAlignment="1">
      <alignment horizontal="center" vertical="center" wrapText="1"/>
    </xf>
    <xf numFmtId="49" fontId="2" fillId="8" borderId="63" xfId="0" applyNumberFormat="1" applyFont="1" applyFill="1" applyBorder="1" applyAlignment="1">
      <alignment horizontal="center" vertical="center"/>
    </xf>
    <xf numFmtId="49" fontId="7" fillId="8" borderId="20" xfId="0" applyNumberFormat="1" applyFont="1" applyFill="1" applyBorder="1" applyAlignment="1">
      <alignment horizontal="center" vertical="center" wrapText="1"/>
    </xf>
    <xf numFmtId="0" fontId="2" fillId="8" borderId="39" xfId="0" applyFont="1" applyFill="1" applyBorder="1" applyAlignment="1">
      <alignment vertical="top" wrapText="1"/>
    </xf>
    <xf numFmtId="0" fontId="3" fillId="8" borderId="58" xfId="0" applyFont="1" applyFill="1" applyBorder="1" applyAlignment="1">
      <alignment horizontal="center" vertical="center" wrapText="1"/>
    </xf>
    <xf numFmtId="0" fontId="2" fillId="0" borderId="10" xfId="0" applyFont="1" applyFill="1" applyBorder="1" applyAlignment="1">
      <alignment horizontal="center" vertical="top"/>
    </xf>
    <xf numFmtId="0" fontId="2" fillId="8" borderId="61" xfId="0" applyFont="1" applyFill="1" applyBorder="1" applyAlignment="1">
      <alignment horizontal="center" vertical="top"/>
    </xf>
    <xf numFmtId="0" fontId="23" fillId="8" borderId="65" xfId="0" applyFont="1" applyFill="1" applyBorder="1" applyAlignment="1">
      <alignment horizontal="center" vertical="top"/>
    </xf>
    <xf numFmtId="0" fontId="23" fillId="8" borderId="10" xfId="0" applyFont="1" applyFill="1" applyBorder="1" applyAlignment="1">
      <alignment horizontal="center" vertical="top"/>
    </xf>
    <xf numFmtId="0" fontId="2" fillId="8" borderId="1" xfId="0" applyFont="1" applyFill="1" applyBorder="1" applyAlignment="1">
      <alignment horizontal="left" vertical="top" wrapText="1"/>
    </xf>
    <xf numFmtId="0" fontId="16" fillId="8" borderId="27" xfId="0" applyFont="1" applyFill="1" applyBorder="1" applyAlignment="1">
      <alignment horizontal="center" vertical="center" textRotation="90" wrapText="1"/>
    </xf>
    <xf numFmtId="0" fontId="2" fillId="8" borderId="35" xfId="0" applyFont="1" applyFill="1" applyBorder="1" applyAlignment="1">
      <alignment horizontal="center" vertical="top" wrapText="1"/>
    </xf>
    <xf numFmtId="164" fontId="7" fillId="8" borderId="13" xfId="0" applyNumberFormat="1" applyFont="1" applyFill="1" applyBorder="1" applyAlignment="1">
      <alignment horizontal="center" vertical="top"/>
    </xf>
    <xf numFmtId="49" fontId="3" fillId="8" borderId="19" xfId="0" applyNumberFormat="1" applyFont="1" applyFill="1" applyBorder="1" applyAlignment="1">
      <alignment horizontal="center" vertical="top" wrapText="1"/>
    </xf>
    <xf numFmtId="0" fontId="5" fillId="8" borderId="98" xfId="0" applyFont="1" applyFill="1" applyBorder="1" applyAlignment="1">
      <alignment horizontal="left" vertical="top" wrapText="1"/>
    </xf>
    <xf numFmtId="0" fontId="2" fillId="8" borderId="19" xfId="0" applyFont="1" applyFill="1" applyBorder="1" applyAlignment="1">
      <alignment horizontal="center" vertical="center" textRotation="90" wrapText="1"/>
    </xf>
    <xf numFmtId="0" fontId="3" fillId="7" borderId="3" xfId="0" applyFont="1" applyFill="1" applyBorder="1" applyAlignment="1">
      <alignment horizontal="center" vertical="top"/>
    </xf>
    <xf numFmtId="0" fontId="8" fillId="8" borderId="7" xfId="0" applyFont="1" applyFill="1" applyBorder="1" applyAlignment="1">
      <alignment vertical="top" wrapText="1"/>
    </xf>
    <xf numFmtId="0" fontId="2" fillId="8" borderId="37" xfId="0" applyFont="1" applyFill="1" applyBorder="1" applyAlignment="1">
      <alignment horizontal="center" vertical="top"/>
    </xf>
    <xf numFmtId="0" fontId="2" fillId="8" borderId="16" xfId="0" applyFont="1" applyFill="1" applyBorder="1" applyAlignment="1">
      <alignment horizontal="center" vertical="top"/>
    </xf>
    <xf numFmtId="49" fontId="3" fillId="8" borderId="99" xfId="0" applyNumberFormat="1" applyFont="1" applyFill="1" applyBorder="1" applyAlignment="1">
      <alignment horizontal="center" vertical="top"/>
    </xf>
    <xf numFmtId="0" fontId="3" fillId="8" borderId="32" xfId="0" applyFont="1" applyFill="1" applyBorder="1" applyAlignment="1">
      <alignment horizontal="center" vertical="center" wrapText="1"/>
    </xf>
    <xf numFmtId="0" fontId="2" fillId="8" borderId="100" xfId="0" applyFont="1" applyFill="1" applyBorder="1" applyAlignment="1">
      <alignment horizontal="center" vertical="top" wrapText="1"/>
    </xf>
    <xf numFmtId="164" fontId="2" fillId="8" borderId="31" xfId="0" applyNumberFormat="1" applyFont="1" applyFill="1" applyBorder="1" applyAlignment="1">
      <alignment horizontal="center" vertical="top"/>
    </xf>
    <xf numFmtId="0" fontId="2" fillId="10" borderId="50" xfId="0" applyFont="1" applyFill="1" applyBorder="1" applyAlignment="1">
      <alignment vertical="top" wrapText="1"/>
    </xf>
    <xf numFmtId="0" fontId="2" fillId="10" borderId="61" xfId="0" applyFont="1" applyFill="1" applyBorder="1" applyAlignment="1">
      <alignment horizontal="center" vertical="top" wrapText="1"/>
    </xf>
    <xf numFmtId="0" fontId="2" fillId="10" borderId="18"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8" borderId="49" xfId="0" applyFont="1" applyFill="1" applyBorder="1" applyAlignment="1">
      <alignment horizontal="center" vertical="top"/>
    </xf>
    <xf numFmtId="0" fontId="3" fillId="8" borderId="11" xfId="0" applyFont="1" applyFill="1" applyBorder="1" applyAlignment="1">
      <alignment horizontal="center" vertical="center"/>
    </xf>
    <xf numFmtId="0" fontId="3" fillId="8" borderId="58" xfId="0" applyFont="1" applyFill="1" applyBorder="1" applyAlignment="1">
      <alignment horizontal="center" vertical="top"/>
    </xf>
    <xf numFmtId="49" fontId="1" fillId="8" borderId="20" xfId="0" applyNumberFormat="1" applyFont="1" applyFill="1" applyBorder="1" applyAlignment="1">
      <alignment horizontal="center" vertical="top" textRotation="90" wrapText="1"/>
    </xf>
    <xf numFmtId="0" fontId="1" fillId="8" borderId="53" xfId="0" applyFont="1" applyFill="1" applyBorder="1" applyAlignment="1">
      <alignment vertical="center" textRotation="90" wrapText="1"/>
    </xf>
    <xf numFmtId="49" fontId="3" fillId="9" borderId="21" xfId="0" applyNumberFormat="1" applyFont="1" applyFill="1" applyBorder="1" applyAlignment="1">
      <alignment horizontal="center" vertical="top"/>
    </xf>
    <xf numFmtId="49" fontId="3" fillId="2" borderId="17"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0" fontId="29" fillId="8" borderId="32" xfId="0" applyFont="1" applyFill="1" applyBorder="1" applyAlignment="1">
      <alignment horizontal="center" vertical="top" wrapText="1"/>
    </xf>
    <xf numFmtId="0" fontId="2" fillId="8" borderId="31" xfId="0" applyFont="1" applyFill="1" applyBorder="1" applyAlignment="1">
      <alignment horizontal="center" vertical="top" wrapText="1"/>
    </xf>
    <xf numFmtId="164" fontId="2" fillId="8" borderId="101" xfId="0" applyNumberFormat="1" applyFont="1" applyFill="1" applyBorder="1" applyAlignment="1">
      <alignment horizontal="center" vertical="top"/>
    </xf>
    <xf numFmtId="0" fontId="8" fillId="8" borderId="21" xfId="0" applyFont="1" applyFill="1" applyBorder="1" applyAlignment="1">
      <alignment horizontal="left" vertical="top" wrapText="1"/>
    </xf>
    <xf numFmtId="0" fontId="8" fillId="8" borderId="32" xfId="0" applyFont="1" applyFill="1" applyBorder="1" applyAlignment="1">
      <alignment horizontal="center" vertical="top"/>
    </xf>
    <xf numFmtId="0" fontId="8" fillId="8" borderId="18" xfId="0" applyFont="1" applyFill="1" applyBorder="1" applyAlignment="1">
      <alignment horizontal="center" vertical="top"/>
    </xf>
    <xf numFmtId="0" fontId="2" fillId="8" borderId="80" xfId="0" applyFont="1" applyFill="1" applyBorder="1" applyAlignment="1">
      <alignment horizontal="left" vertical="top" wrapText="1"/>
    </xf>
    <xf numFmtId="0" fontId="2" fillId="8" borderId="29" xfId="0" applyFont="1" applyFill="1" applyBorder="1" applyAlignment="1">
      <alignment vertical="center" textRotation="90" wrapText="1"/>
    </xf>
    <xf numFmtId="0" fontId="0" fillId="8" borderId="53" xfId="0" applyFill="1" applyBorder="1" applyAlignment="1">
      <alignment vertical="center" textRotation="90" wrapText="1"/>
    </xf>
    <xf numFmtId="0" fontId="2" fillId="8" borderId="14" xfId="0" applyFont="1" applyFill="1" applyBorder="1" applyAlignment="1">
      <alignment horizontal="center" vertical="top" wrapText="1"/>
    </xf>
    <xf numFmtId="0" fontId="2" fillId="8" borderId="93" xfId="0" applyFont="1" applyFill="1" applyBorder="1" applyAlignment="1">
      <alignment horizontal="left" vertical="top" wrapText="1"/>
    </xf>
    <xf numFmtId="0" fontId="2" fillId="8" borderId="53" xfId="0" applyFont="1" applyFill="1" applyBorder="1" applyAlignment="1">
      <alignment vertical="center" textRotation="90" wrapText="1"/>
    </xf>
    <xf numFmtId="164" fontId="2" fillId="8" borderId="47" xfId="0" applyNumberFormat="1" applyFont="1" applyFill="1" applyBorder="1" applyAlignment="1">
      <alignment horizontal="center" vertical="top"/>
    </xf>
    <xf numFmtId="0" fontId="8" fillId="8" borderId="38" xfId="0" applyFont="1" applyFill="1" applyBorder="1" applyAlignment="1">
      <alignment horizontal="left" vertical="top" wrapText="1"/>
    </xf>
    <xf numFmtId="0" fontId="24" fillId="8" borderId="47" xfId="0" applyFont="1" applyFill="1" applyBorder="1" applyAlignment="1">
      <alignment horizontal="center" vertical="top"/>
    </xf>
    <xf numFmtId="0" fontId="3" fillId="8" borderId="53" xfId="0" applyFont="1" applyFill="1" applyBorder="1" applyAlignment="1">
      <alignment horizontal="center" vertical="top" wrapText="1"/>
    </xf>
    <xf numFmtId="0" fontId="24" fillId="8" borderId="20" xfId="0" applyFont="1" applyFill="1" applyBorder="1" applyAlignment="1">
      <alignment horizontal="center" vertical="top"/>
    </xf>
    <xf numFmtId="0" fontId="24" fillId="8" borderId="49" xfId="0" applyFont="1" applyFill="1" applyBorder="1" applyAlignment="1">
      <alignment horizontal="center" vertical="top"/>
    </xf>
    <xf numFmtId="0" fontId="29" fillId="8" borderId="58" xfId="0" applyFont="1" applyFill="1" applyBorder="1" applyAlignment="1">
      <alignment horizontal="center" vertical="center" wrapText="1"/>
    </xf>
    <xf numFmtId="0" fontId="29" fillId="8" borderId="29" xfId="0" applyFont="1" applyFill="1" applyBorder="1" applyAlignment="1">
      <alignment horizontal="center" vertical="center" wrapText="1"/>
    </xf>
    <xf numFmtId="0" fontId="2" fillId="8" borderId="53" xfId="0" applyFont="1" applyFill="1" applyBorder="1" applyAlignment="1">
      <alignment vertical="center" wrapText="1"/>
    </xf>
    <xf numFmtId="0" fontId="2" fillId="8" borderId="14" xfId="0" applyFont="1" applyFill="1" applyBorder="1" applyAlignment="1">
      <alignment horizontal="center" vertical="center"/>
    </xf>
    <xf numFmtId="164" fontId="2" fillId="8" borderId="45" xfId="0" applyNumberFormat="1" applyFont="1" applyFill="1" applyBorder="1" applyAlignment="1">
      <alignment horizontal="center" vertical="center"/>
    </xf>
    <xf numFmtId="164" fontId="2" fillId="8" borderId="45" xfId="0" applyNumberFormat="1" applyFont="1" applyFill="1" applyBorder="1" applyAlignment="1">
      <alignment horizontal="center" vertical="top"/>
    </xf>
    <xf numFmtId="3" fontId="3" fillId="9" borderId="39" xfId="0" applyNumberFormat="1" applyFont="1" applyFill="1" applyBorder="1" applyAlignment="1">
      <alignment horizontal="center" vertical="top"/>
    </xf>
    <xf numFmtId="3" fontId="3" fillId="2" borderId="10" xfId="0" applyNumberFormat="1" applyFont="1" applyFill="1" applyBorder="1" applyAlignment="1">
      <alignment horizontal="center" vertical="top"/>
    </xf>
    <xf numFmtId="3" fontId="3" fillId="8" borderId="0" xfId="0" applyNumberFormat="1" applyFont="1" applyFill="1" applyBorder="1" applyAlignment="1">
      <alignment horizontal="center" vertical="top"/>
    </xf>
    <xf numFmtId="164" fontId="12" fillId="8" borderId="47" xfId="0" applyNumberFormat="1" applyFont="1" applyFill="1" applyBorder="1" applyAlignment="1">
      <alignment horizontal="center" vertical="top"/>
    </xf>
    <xf numFmtId="3" fontId="3" fillId="9" borderId="40" xfId="0" applyNumberFormat="1" applyFont="1" applyFill="1" applyBorder="1" applyAlignment="1">
      <alignment horizontal="center" vertical="top"/>
    </xf>
    <xf numFmtId="3" fontId="3" fillId="2" borderId="8" xfId="0" applyNumberFormat="1" applyFont="1" applyFill="1" applyBorder="1" applyAlignment="1">
      <alignment horizontal="center" vertical="top"/>
    </xf>
    <xf numFmtId="0" fontId="3" fillId="7" borderId="30" xfId="0" applyFont="1" applyFill="1" applyBorder="1" applyAlignment="1">
      <alignment horizontal="center" vertical="top"/>
    </xf>
    <xf numFmtId="164" fontId="3" fillId="2" borderId="30" xfId="0" applyNumberFormat="1" applyFont="1" applyFill="1" applyBorder="1" applyAlignment="1">
      <alignment horizontal="center" vertical="top"/>
    </xf>
    <xf numFmtId="0" fontId="7" fillId="8" borderId="53" xfId="0" applyFont="1" applyFill="1" applyBorder="1" applyAlignment="1">
      <alignment horizontal="center" vertical="center" textRotation="90" wrapText="1"/>
    </xf>
    <xf numFmtId="0" fontId="2" fillId="8" borderId="10" xfId="0" applyFont="1" applyFill="1" applyBorder="1" applyAlignment="1">
      <alignment horizontal="left" vertical="top" wrapText="1"/>
    </xf>
    <xf numFmtId="0" fontId="3" fillId="8" borderId="66" xfId="0" applyFont="1" applyFill="1" applyBorder="1" applyAlignment="1">
      <alignment horizontal="center" vertical="top" wrapText="1"/>
    </xf>
    <xf numFmtId="0" fontId="3" fillId="8" borderId="29" xfId="0" applyFont="1" applyFill="1" applyBorder="1" applyAlignment="1">
      <alignment horizontal="center" vertical="top" wrapText="1"/>
    </xf>
    <xf numFmtId="0" fontId="2" fillId="8" borderId="39" xfId="0"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8" borderId="39"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49" fontId="3" fillId="8" borderId="10" xfId="0" applyNumberFormat="1" applyFont="1" applyFill="1" applyBorder="1" applyAlignment="1">
      <alignment horizontal="center" vertical="top" wrapText="1"/>
    </xf>
    <xf numFmtId="49" fontId="3" fillId="8" borderId="65" xfId="0" applyNumberFormat="1" applyFont="1" applyFill="1" applyBorder="1" applyAlignment="1">
      <alignment horizontal="center" vertical="top"/>
    </xf>
    <xf numFmtId="49" fontId="3" fillId="8" borderId="10" xfId="0" applyNumberFormat="1" applyFont="1" applyFill="1" applyBorder="1" applyAlignment="1">
      <alignment horizontal="center" vertical="top"/>
    </xf>
    <xf numFmtId="0" fontId="16" fillId="8" borderId="20" xfId="0" applyFont="1" applyFill="1" applyBorder="1" applyAlignment="1">
      <alignment horizontal="left" vertical="top" wrapText="1"/>
    </xf>
    <xf numFmtId="49" fontId="3" fillId="8" borderId="20" xfId="0" applyNumberFormat="1" applyFont="1" applyFill="1" applyBorder="1" applyAlignment="1">
      <alignment horizontal="center" vertical="top"/>
    </xf>
    <xf numFmtId="0" fontId="16" fillId="8" borderId="66" xfId="0" applyFont="1" applyFill="1" applyBorder="1" applyAlignment="1">
      <alignment horizontal="center" vertical="center" textRotation="90" wrapText="1"/>
    </xf>
    <xf numFmtId="0" fontId="16" fillId="8" borderId="29" xfId="0" applyFont="1" applyFill="1" applyBorder="1" applyAlignment="1">
      <alignment horizontal="center" vertical="center" textRotation="90" wrapText="1"/>
    </xf>
    <xf numFmtId="0" fontId="16" fillId="8" borderId="53" xfId="0" applyFont="1" applyFill="1" applyBorder="1" applyAlignment="1">
      <alignment horizontal="center" vertical="center" textRotation="90" wrapText="1"/>
    </xf>
    <xf numFmtId="0" fontId="7" fillId="8" borderId="29" xfId="0" applyFont="1" applyFill="1" applyBorder="1" applyAlignment="1">
      <alignment horizontal="center" vertical="center" textRotation="90" wrapText="1"/>
    </xf>
    <xf numFmtId="0" fontId="2" fillId="8" borderId="14" xfId="0" applyFont="1" applyFill="1" applyBorder="1" applyAlignment="1">
      <alignment horizontal="center" vertical="top"/>
    </xf>
    <xf numFmtId="0" fontId="2" fillId="8" borderId="25" xfId="0" applyFont="1" applyFill="1" applyBorder="1" applyAlignment="1">
      <alignment horizontal="center" vertical="top"/>
    </xf>
    <xf numFmtId="164" fontId="16" fillId="8" borderId="89" xfId="0" applyNumberFormat="1" applyFont="1" applyFill="1" applyBorder="1" applyAlignment="1">
      <alignment horizontal="left" vertical="top" wrapText="1"/>
    </xf>
    <xf numFmtId="1" fontId="16" fillId="8" borderId="90" xfId="0" applyNumberFormat="1" applyFont="1" applyFill="1" applyBorder="1" applyAlignment="1">
      <alignment horizontal="center" vertical="top"/>
    </xf>
    <xf numFmtId="1" fontId="2" fillId="8" borderId="90" xfId="0" applyNumberFormat="1" applyFont="1" applyFill="1" applyBorder="1" applyAlignment="1">
      <alignment horizontal="center" vertical="top"/>
    </xf>
    <xf numFmtId="1" fontId="2" fillId="8" borderId="91" xfId="0" applyNumberFormat="1" applyFont="1" applyFill="1" applyBorder="1" applyAlignment="1">
      <alignment horizontal="center" vertical="top"/>
    </xf>
    <xf numFmtId="1" fontId="2" fillId="8" borderId="92" xfId="0" applyNumberFormat="1" applyFont="1" applyFill="1" applyBorder="1" applyAlignment="1">
      <alignment horizontal="center" vertical="top"/>
    </xf>
    <xf numFmtId="0" fontId="16" fillId="8" borderId="48" xfId="0" applyFont="1" applyFill="1" applyBorder="1" applyAlignment="1">
      <alignment vertical="top" wrapText="1"/>
    </xf>
    <xf numFmtId="0" fontId="16" fillId="8" borderId="62" xfId="0" applyFont="1" applyFill="1" applyBorder="1" applyAlignment="1">
      <alignment horizontal="center" vertical="top"/>
    </xf>
    <xf numFmtId="0" fontId="2" fillId="8" borderId="43" xfId="0" applyFont="1" applyFill="1" applyBorder="1" applyAlignment="1">
      <alignment horizontal="center" vertical="top"/>
    </xf>
    <xf numFmtId="164" fontId="2" fillId="8" borderId="14"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3" fillId="9" borderId="39" xfId="0" applyNumberFormat="1" applyFont="1" applyFill="1" applyBorder="1" applyAlignment="1">
      <alignment horizontal="center" vertical="top"/>
    </xf>
    <xf numFmtId="49" fontId="2" fillId="8" borderId="11" xfId="0" applyNumberFormat="1" applyFont="1" applyFill="1" applyBorder="1" applyAlignment="1">
      <alignment horizontal="center" vertical="top" wrapText="1"/>
    </xf>
    <xf numFmtId="3" fontId="2" fillId="8" borderId="11" xfId="4" applyNumberFormat="1" applyFont="1" applyFill="1" applyBorder="1" applyAlignment="1">
      <alignment vertical="top" wrapText="1"/>
    </xf>
    <xf numFmtId="3" fontId="2" fillId="8" borderId="87" xfId="4" applyNumberFormat="1" applyFont="1" applyFill="1" applyBorder="1" applyAlignment="1">
      <alignment vertical="top" wrapText="1"/>
    </xf>
    <xf numFmtId="0" fontId="2" fillId="8" borderId="13" xfId="0" applyFont="1" applyFill="1" applyBorder="1" applyAlignment="1">
      <alignment horizontal="center" vertical="top" wrapText="1"/>
    </xf>
    <xf numFmtId="0" fontId="2" fillId="3" borderId="43" xfId="0" applyFont="1" applyFill="1" applyBorder="1" applyAlignment="1">
      <alignment horizontal="left" vertical="top" wrapText="1"/>
    </xf>
    <xf numFmtId="0" fontId="2" fillId="3" borderId="44" xfId="0" applyFont="1" applyFill="1" applyBorder="1" applyAlignment="1">
      <alignment horizontal="left" vertical="top" wrapText="1"/>
    </xf>
    <xf numFmtId="0" fontId="2" fillId="3" borderId="45" xfId="0" applyFont="1" applyFill="1" applyBorder="1" applyAlignment="1">
      <alignment horizontal="left" vertical="top" wrapText="1"/>
    </xf>
    <xf numFmtId="0" fontId="2" fillId="3" borderId="35" xfId="0" applyFont="1" applyFill="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3" fillId="5" borderId="40" xfId="0" applyFont="1" applyFill="1" applyBorder="1" applyAlignment="1">
      <alignment horizontal="right" vertical="top" wrapText="1"/>
    </xf>
    <xf numFmtId="0" fontId="3" fillId="5" borderId="19" xfId="0" applyFont="1" applyFill="1" applyBorder="1" applyAlignment="1">
      <alignment horizontal="right" vertical="top" wrapText="1"/>
    </xf>
    <xf numFmtId="0" fontId="3" fillId="5" borderId="41" xfId="0" applyFont="1" applyFill="1" applyBorder="1" applyAlignment="1">
      <alignment horizontal="right" vertical="top" wrapText="1"/>
    </xf>
    <xf numFmtId="164" fontId="2" fillId="8" borderId="6" xfId="0" applyNumberFormat="1" applyFont="1" applyFill="1" applyBorder="1" applyAlignment="1">
      <alignment horizontal="left" vertical="top" wrapText="1"/>
    </xf>
    <xf numFmtId="164" fontId="2" fillId="8" borderId="68" xfId="0" applyNumberFormat="1"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68"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7" borderId="43" xfId="0" applyFont="1" applyFill="1" applyBorder="1" applyAlignment="1">
      <alignment horizontal="left" vertical="top" wrapText="1"/>
    </xf>
    <xf numFmtId="0" fontId="2" fillId="7" borderId="44" xfId="0" applyFont="1" applyFill="1" applyBorder="1" applyAlignment="1">
      <alignment horizontal="left" vertical="top" wrapText="1"/>
    </xf>
    <xf numFmtId="0" fontId="2" fillId="7" borderId="45" xfId="0" applyFont="1" applyFill="1" applyBorder="1" applyAlignment="1">
      <alignment horizontal="left" vertical="top" wrapText="1"/>
    </xf>
    <xf numFmtId="0" fontId="2" fillId="7" borderId="35" xfId="0" applyFont="1" applyFill="1" applyBorder="1" applyAlignment="1">
      <alignment horizontal="left" vertical="top" wrapText="1"/>
    </xf>
    <xf numFmtId="0" fontId="2" fillId="7" borderId="25" xfId="0" applyFont="1" applyFill="1" applyBorder="1" applyAlignment="1">
      <alignment horizontal="left" vertical="top" wrapText="1"/>
    </xf>
    <xf numFmtId="0" fontId="2" fillId="7" borderId="26" xfId="0" applyFont="1" applyFill="1" applyBorder="1" applyAlignment="1">
      <alignment horizontal="left" vertical="top" wrapText="1"/>
    </xf>
    <xf numFmtId="0" fontId="5" fillId="7" borderId="25" xfId="0" applyFont="1" applyFill="1" applyBorder="1" applyAlignment="1">
      <alignment horizontal="left" vertical="top" wrapText="1"/>
    </xf>
    <xf numFmtId="0" fontId="3" fillId="4" borderId="35" xfId="0" applyFont="1" applyFill="1" applyBorder="1" applyAlignment="1">
      <alignment horizontal="right" vertical="top" wrapText="1"/>
    </xf>
    <xf numFmtId="0" fontId="3" fillId="4" borderId="25" xfId="0" applyFont="1" applyFill="1" applyBorder="1" applyAlignment="1">
      <alignment horizontal="right" vertical="top" wrapText="1"/>
    </xf>
    <xf numFmtId="0" fontId="3" fillId="4" borderId="26" xfId="0" applyFont="1" applyFill="1" applyBorder="1" applyAlignment="1">
      <alignment horizontal="right" vertical="top"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4" borderId="33" xfId="0" applyFont="1" applyFill="1" applyBorder="1" applyAlignment="1">
      <alignment horizontal="right" vertical="top" wrapText="1"/>
    </xf>
    <xf numFmtId="0" fontId="3" fillId="4" borderId="36" xfId="0" applyFont="1" applyFill="1" applyBorder="1" applyAlignment="1">
      <alignment horizontal="right" vertical="top" wrapText="1"/>
    </xf>
    <xf numFmtId="0" fontId="3" fillId="4" borderId="34" xfId="0" applyFont="1" applyFill="1" applyBorder="1" applyAlignment="1">
      <alignment horizontal="right" vertical="top" wrapText="1"/>
    </xf>
    <xf numFmtId="0" fontId="3" fillId="7" borderId="35" xfId="0" applyFont="1" applyFill="1" applyBorder="1" applyAlignment="1">
      <alignment horizontal="right" vertical="top" wrapText="1"/>
    </xf>
    <xf numFmtId="0" fontId="3" fillId="7" borderId="25" xfId="0" applyFont="1" applyFill="1" applyBorder="1" applyAlignment="1">
      <alignment horizontal="right" vertical="top" wrapText="1"/>
    </xf>
    <xf numFmtId="0" fontId="3" fillId="7" borderId="26" xfId="0" applyFont="1" applyFill="1" applyBorder="1" applyAlignment="1">
      <alignment horizontal="righ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3" fontId="8" fillId="8" borderId="65" xfId="0" applyNumberFormat="1" applyFont="1" applyFill="1" applyBorder="1" applyAlignment="1">
      <alignment horizontal="left" vertical="top" wrapText="1"/>
    </xf>
    <xf numFmtId="0" fontId="15" fillId="8" borderId="20" xfId="0" applyFont="1" applyFill="1" applyBorder="1" applyAlignment="1">
      <alignment horizontal="left" vertical="top" wrapText="1"/>
    </xf>
    <xf numFmtId="49" fontId="3" fillId="2" borderId="37" xfId="0" applyNumberFormat="1" applyFont="1" applyFill="1" applyBorder="1" applyAlignment="1">
      <alignment horizontal="right" vertical="top"/>
    </xf>
    <xf numFmtId="49" fontId="3" fillId="2" borderId="19" xfId="0" applyNumberFormat="1" applyFont="1" applyFill="1" applyBorder="1" applyAlignment="1">
      <alignment horizontal="right" vertical="top"/>
    </xf>
    <xf numFmtId="49" fontId="3" fillId="2" borderId="41" xfId="0" applyNumberFormat="1" applyFont="1" applyFill="1" applyBorder="1" applyAlignment="1">
      <alignment horizontal="right" vertical="top"/>
    </xf>
    <xf numFmtId="49" fontId="3" fillId="9" borderId="42" xfId="0" applyNumberFormat="1" applyFont="1" applyFill="1" applyBorder="1" applyAlignment="1">
      <alignment horizontal="right" vertical="top"/>
    </xf>
    <xf numFmtId="49" fontId="3" fillId="9" borderId="23" xfId="0" applyNumberFormat="1" applyFont="1" applyFill="1" applyBorder="1" applyAlignment="1">
      <alignment horizontal="right" vertical="top"/>
    </xf>
    <xf numFmtId="49" fontId="3" fillId="12" borderId="42" xfId="0" applyNumberFormat="1" applyFont="1" applyFill="1" applyBorder="1" applyAlignment="1">
      <alignment horizontal="right" vertical="top"/>
    </xf>
    <xf numFmtId="49" fontId="3" fillId="12" borderId="23" xfId="0" applyNumberFormat="1" applyFont="1" applyFill="1" applyBorder="1" applyAlignment="1">
      <alignment horizontal="right" vertical="top"/>
    </xf>
    <xf numFmtId="0" fontId="7"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wrapText="1"/>
    </xf>
    <xf numFmtId="0" fontId="2" fillId="8" borderId="50" xfId="0" applyFont="1" applyFill="1" applyBorder="1" applyAlignment="1">
      <alignment horizontal="left" vertical="top" wrapText="1"/>
    </xf>
    <xf numFmtId="0" fontId="0" fillId="8" borderId="89" xfId="0" applyFill="1" applyBorder="1" applyAlignment="1">
      <alignment horizontal="left" vertical="top" wrapText="1"/>
    </xf>
    <xf numFmtId="0" fontId="2" fillId="8" borderId="66"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66" xfId="0" applyFont="1" applyFill="1" applyBorder="1" applyAlignment="1">
      <alignment horizontal="center" vertical="center" textRotation="90" wrapText="1"/>
    </xf>
    <xf numFmtId="0" fontId="5" fillId="8" borderId="53" xfId="0" applyFont="1" applyFill="1" applyBorder="1" applyAlignment="1">
      <alignment horizontal="center" vertical="center" textRotation="90" wrapText="1"/>
    </xf>
    <xf numFmtId="0" fontId="3" fillId="8" borderId="66" xfId="0" applyFont="1" applyFill="1" applyBorder="1" applyAlignment="1">
      <alignment horizontal="center" vertical="top" wrapText="1"/>
    </xf>
    <xf numFmtId="0" fontId="30" fillId="8" borderId="53" xfId="0" applyFont="1" applyFill="1" applyBorder="1" applyAlignment="1">
      <alignment horizontal="center" vertical="top" wrapText="1"/>
    </xf>
    <xf numFmtId="49" fontId="3" fillId="9" borderId="6" xfId="0" applyNumberFormat="1" applyFont="1" applyFill="1" applyBorder="1" applyAlignment="1">
      <alignment horizontal="center" vertical="top"/>
    </xf>
    <xf numFmtId="49" fontId="3" fillId="2" borderId="10" xfId="0" applyNumberFormat="1" applyFont="1" applyFill="1" applyBorder="1" applyAlignment="1">
      <alignment horizontal="center" vertical="top"/>
    </xf>
    <xf numFmtId="49" fontId="2" fillId="8" borderId="65" xfId="0" applyNumberFormat="1" applyFont="1" applyFill="1" applyBorder="1" applyAlignment="1">
      <alignment horizontal="center" vertical="center" textRotation="90"/>
    </xf>
    <xf numFmtId="49" fontId="2" fillId="8" borderId="10" xfId="0" applyNumberFormat="1" applyFont="1" applyFill="1" applyBorder="1" applyAlignment="1">
      <alignment horizontal="center" vertical="center" textRotation="90"/>
    </xf>
    <xf numFmtId="49" fontId="2" fillId="8" borderId="20" xfId="0" applyNumberFormat="1" applyFont="1" applyFill="1" applyBorder="1" applyAlignment="1">
      <alignment horizontal="center" vertical="center" textRotation="90"/>
    </xf>
    <xf numFmtId="0" fontId="2" fillId="8" borderId="29" xfId="0" applyFont="1" applyFill="1" applyBorder="1" applyAlignment="1">
      <alignment vertical="top" wrapText="1"/>
    </xf>
    <xf numFmtId="49" fontId="3" fillId="9" borderId="39" xfId="0" applyNumberFormat="1" applyFont="1" applyFill="1" applyBorder="1" applyAlignment="1">
      <alignment horizontal="center" vertical="top"/>
    </xf>
    <xf numFmtId="49" fontId="7" fillId="8" borderId="65" xfId="0" applyNumberFormat="1" applyFont="1" applyFill="1" applyBorder="1" applyAlignment="1">
      <alignment horizontal="center" vertical="center" textRotation="90" wrapText="1"/>
    </xf>
    <xf numFmtId="0" fontId="33" fillId="8" borderId="10" xfId="0" applyFont="1" applyFill="1" applyBorder="1" applyAlignment="1">
      <alignment horizontal="center" vertical="center" textRotation="90" wrapText="1"/>
    </xf>
    <xf numFmtId="0" fontId="2" fillId="8" borderId="65" xfId="0" applyFont="1" applyFill="1" applyBorder="1" applyAlignment="1">
      <alignment horizontal="left" vertical="top" wrapText="1"/>
    </xf>
    <xf numFmtId="0" fontId="0" fillId="8" borderId="20" xfId="0" applyFill="1" applyBorder="1" applyAlignment="1">
      <alignment horizontal="left" vertical="top" wrapText="1"/>
    </xf>
    <xf numFmtId="49" fontId="3" fillId="8" borderId="10" xfId="0" applyNumberFormat="1" applyFont="1" applyFill="1" applyBorder="1" applyAlignment="1">
      <alignment horizontal="center" vertical="top" wrapText="1"/>
    </xf>
    <xf numFmtId="0" fontId="2" fillId="8" borderId="10" xfId="0" applyFont="1" applyFill="1" applyBorder="1" applyAlignment="1">
      <alignment horizontal="left" vertical="top" wrapText="1"/>
    </xf>
    <xf numFmtId="0" fontId="2" fillId="8" borderId="65" xfId="0" applyFont="1" applyFill="1" applyBorder="1" applyAlignment="1">
      <alignment vertical="top" wrapText="1"/>
    </xf>
    <xf numFmtId="0" fontId="2" fillId="8" borderId="10" xfId="0" applyFont="1" applyFill="1" applyBorder="1" applyAlignment="1">
      <alignment vertical="top" wrapText="1"/>
    </xf>
    <xf numFmtId="0" fontId="5" fillId="8" borderId="20" xfId="0" applyFont="1" applyFill="1" applyBorder="1" applyAlignment="1">
      <alignment vertical="top" wrapText="1"/>
    </xf>
    <xf numFmtId="49" fontId="2" fillId="8" borderId="10" xfId="0" applyNumberFormat="1" applyFont="1" applyFill="1" applyBorder="1" applyAlignment="1">
      <alignment horizontal="center" vertical="center" textRotation="90" wrapText="1"/>
    </xf>
    <xf numFmtId="0" fontId="0" fillId="8" borderId="10" xfId="0" applyFill="1" applyBorder="1" applyAlignment="1">
      <alignment vertical="top" wrapText="1"/>
    </xf>
    <xf numFmtId="49" fontId="1" fillId="8" borderId="86" xfId="0" applyNumberFormat="1" applyFont="1" applyFill="1" applyBorder="1" applyAlignment="1">
      <alignment horizontal="center" vertical="center" textRotation="90" wrapText="1"/>
    </xf>
    <xf numFmtId="49" fontId="1" fillId="8" borderId="46" xfId="0" applyNumberFormat="1" applyFont="1" applyFill="1" applyBorder="1" applyAlignment="1">
      <alignment horizontal="center" vertical="center" textRotation="90" wrapText="1"/>
    </xf>
    <xf numFmtId="0" fontId="0" fillId="8" borderId="46" xfId="0" applyFill="1" applyBorder="1" applyAlignment="1">
      <alignment horizontal="center" vertical="center"/>
    </xf>
    <xf numFmtId="0" fontId="0" fillId="8" borderId="20" xfId="0" applyFill="1" applyBorder="1" applyAlignment="1">
      <alignment vertical="top" wrapText="1"/>
    </xf>
    <xf numFmtId="0" fontId="2" fillId="8" borderId="38" xfId="0" applyFont="1" applyFill="1" applyBorder="1" applyAlignment="1">
      <alignment vertical="top" wrapText="1"/>
    </xf>
    <xf numFmtId="0" fontId="2" fillId="8" borderId="6" xfId="0" applyFont="1" applyFill="1" applyBorder="1" applyAlignment="1">
      <alignment vertical="top" wrapText="1"/>
    </xf>
    <xf numFmtId="0" fontId="0" fillId="0" borderId="68" xfId="0" applyBorder="1" applyAlignment="1">
      <alignment vertical="top" wrapText="1"/>
    </xf>
    <xf numFmtId="49" fontId="3" fillId="2" borderId="42" xfId="0" applyNumberFormat="1" applyFont="1" applyFill="1" applyBorder="1" applyAlignment="1">
      <alignment horizontal="right" vertical="top"/>
    </xf>
    <xf numFmtId="49" fontId="3" fillId="2" borderId="23" xfId="0" applyNumberFormat="1" applyFont="1" applyFill="1" applyBorder="1" applyAlignment="1">
      <alignment horizontal="right" vertical="top"/>
    </xf>
    <xf numFmtId="0" fontId="3" fillId="2" borderId="4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0" xfId="0" applyFont="1" applyFill="1" applyBorder="1" applyAlignment="1">
      <alignment horizontal="left" vertical="top" wrapText="1"/>
    </xf>
    <xf numFmtId="49" fontId="1" fillId="8" borderId="65" xfId="0" applyNumberFormat="1" applyFont="1" applyFill="1" applyBorder="1" applyAlignment="1">
      <alignment horizontal="center" vertical="center" textRotation="90" wrapText="1"/>
    </xf>
    <xf numFmtId="49" fontId="1" fillId="8" borderId="10" xfId="0" applyNumberFormat="1" applyFont="1" applyFill="1" applyBorder="1" applyAlignment="1">
      <alignment horizontal="center" vertical="center" textRotation="90" wrapText="1"/>
    </xf>
    <xf numFmtId="0" fontId="22" fillId="8" borderId="20" xfId="0" applyFont="1" applyFill="1" applyBorder="1" applyAlignment="1">
      <alignment horizontal="center" vertical="center" textRotation="90" wrapText="1"/>
    </xf>
    <xf numFmtId="0" fontId="18" fillId="0" borderId="39" xfId="0" applyFont="1" applyBorder="1" applyAlignment="1">
      <alignment horizontal="left" vertical="top" wrapText="1"/>
    </xf>
    <xf numFmtId="0" fontId="35" fillId="8" borderId="0" xfId="0" applyFont="1" applyFill="1" applyAlignment="1">
      <alignment vertical="center" wrapText="1"/>
    </xf>
    <xf numFmtId="0" fontId="36" fillId="8" borderId="0" xfId="0" applyFont="1" applyFill="1" applyAlignment="1"/>
    <xf numFmtId="0" fontId="13" fillId="0" borderId="0" xfId="0" applyFont="1" applyAlignment="1">
      <alignment horizontal="center" vertical="top" wrapText="1"/>
    </xf>
    <xf numFmtId="0" fontId="14" fillId="0" borderId="0" xfId="0" applyFont="1" applyAlignment="1">
      <alignment horizontal="center" vertical="top"/>
    </xf>
    <xf numFmtId="0" fontId="0" fillId="0" borderId="0" xfId="0" applyAlignment="1">
      <alignment horizontal="center" vertical="top"/>
    </xf>
    <xf numFmtId="0" fontId="13" fillId="0" borderId="0" xfId="0" applyFont="1" applyAlignment="1">
      <alignment horizontal="center" vertical="top"/>
    </xf>
    <xf numFmtId="0" fontId="2" fillId="0" borderId="19" xfId="0" applyFont="1" applyBorder="1" applyAlignment="1">
      <alignment horizontal="center" vertical="top"/>
    </xf>
    <xf numFmtId="0" fontId="2" fillId="8" borderId="20" xfId="0" applyFont="1" applyFill="1" applyBorder="1" applyAlignment="1">
      <alignment horizontal="left" vertical="top" wrapText="1"/>
    </xf>
    <xf numFmtId="0" fontId="2" fillId="8" borderId="20" xfId="0" applyFont="1" applyFill="1" applyBorder="1" applyAlignment="1">
      <alignment vertical="top" wrapText="1"/>
    </xf>
    <xf numFmtId="0" fontId="3" fillId="8" borderId="29" xfId="0" applyFont="1" applyFill="1" applyBorder="1" applyAlignment="1">
      <alignment horizontal="center" vertical="top" wrapText="1"/>
    </xf>
    <xf numFmtId="0" fontId="3" fillId="8" borderId="53" xfId="0" applyFont="1" applyFill="1" applyBorder="1" applyAlignment="1">
      <alignment horizontal="center" vertical="top" wrapText="1"/>
    </xf>
    <xf numFmtId="0" fontId="5" fillId="8" borderId="20" xfId="0" applyFont="1" applyFill="1" applyBorder="1" applyAlignment="1">
      <alignment horizontal="left" vertical="top" wrapText="1"/>
    </xf>
    <xf numFmtId="0" fontId="0" fillId="8" borderId="10" xfId="0" applyFill="1" applyBorder="1" applyAlignment="1">
      <alignment horizontal="left" vertical="top" wrapText="1"/>
    </xf>
    <xf numFmtId="49" fontId="6" fillId="6" borderId="33" xfId="0" applyNumberFormat="1" applyFont="1" applyFill="1" applyBorder="1" applyAlignment="1">
      <alignment horizontal="left" vertical="top" wrapText="1"/>
    </xf>
    <xf numFmtId="49" fontId="6" fillId="6" borderId="36" xfId="0" applyNumberFormat="1" applyFont="1" applyFill="1" applyBorder="1" applyAlignment="1">
      <alignment horizontal="left" vertical="top" wrapText="1"/>
    </xf>
    <xf numFmtId="0" fontId="6" fillId="4" borderId="35" xfId="0" applyFont="1" applyFill="1" applyBorder="1" applyAlignment="1">
      <alignment horizontal="left" vertical="top" wrapText="1"/>
    </xf>
    <xf numFmtId="0" fontId="6" fillId="4" borderId="25" xfId="0" applyFont="1" applyFill="1" applyBorder="1" applyAlignment="1">
      <alignment horizontal="left" vertical="top" wrapText="1"/>
    </xf>
    <xf numFmtId="0" fontId="3" fillId="9" borderId="27" xfId="0" applyFont="1" applyFill="1" applyBorder="1" applyAlignment="1">
      <alignment horizontal="left" vertical="top" wrapText="1"/>
    </xf>
    <xf numFmtId="0" fontId="0" fillId="9" borderId="25" xfId="0" applyFill="1" applyBorder="1" applyAlignment="1">
      <alignment horizontal="left" vertical="top" wrapText="1"/>
    </xf>
    <xf numFmtId="0" fontId="0" fillId="0" borderId="25" xfId="0" applyBorder="1" applyAlignment="1">
      <alignment horizontal="left" vertical="top" wrapText="1"/>
    </xf>
    <xf numFmtId="0" fontId="3" fillId="2" borderId="27" xfId="0" applyFont="1" applyFill="1" applyBorder="1" applyAlignment="1">
      <alignment horizontal="left" vertical="top" wrapText="1"/>
    </xf>
    <xf numFmtId="0" fontId="3" fillId="2" borderId="25" xfId="0" applyFont="1" applyFill="1" applyBorder="1" applyAlignment="1">
      <alignment horizontal="left" vertical="top" wrapText="1"/>
    </xf>
    <xf numFmtId="49" fontId="3" fillId="8" borderId="46" xfId="0" applyNumberFormat="1" applyFont="1" applyFill="1" applyBorder="1" applyAlignment="1">
      <alignment horizontal="center" vertical="top"/>
    </xf>
    <xf numFmtId="0" fontId="3" fillId="8" borderId="0" xfId="0" applyFont="1" applyFill="1" applyBorder="1" applyAlignment="1">
      <alignment horizontal="center" vertical="top" wrapText="1"/>
    </xf>
    <xf numFmtId="0" fontId="2" fillId="8" borderId="50" xfId="0" applyFont="1" applyFill="1" applyBorder="1" applyAlignment="1">
      <alignment horizontal="center" vertical="top" wrapText="1"/>
    </xf>
    <xf numFmtId="0" fontId="2" fillId="8" borderId="68" xfId="0" applyFont="1" applyFill="1" applyBorder="1" applyAlignment="1">
      <alignment horizontal="center" vertical="top" wrapText="1"/>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Fill="1" applyAlignment="1">
      <alignment horizontal="center" vertical="top"/>
    </xf>
    <xf numFmtId="3" fontId="2" fillId="0" borderId="21" xfId="0" applyNumberFormat="1" applyFont="1" applyBorder="1" applyAlignment="1">
      <alignment horizontal="center" vertical="center" textRotation="90" shrinkToFit="1"/>
    </xf>
    <xf numFmtId="3" fontId="2" fillId="0" borderId="6" xfId="0" applyNumberFormat="1" applyFont="1" applyBorder="1" applyAlignment="1">
      <alignment horizontal="center" vertical="center" textRotation="90" shrinkToFit="1"/>
    </xf>
    <xf numFmtId="3" fontId="2" fillId="0" borderId="7" xfId="0" applyNumberFormat="1" applyFont="1" applyBorder="1" applyAlignment="1">
      <alignment horizontal="center" vertical="center" textRotation="90" shrinkToFit="1"/>
    </xf>
    <xf numFmtId="3" fontId="2" fillId="0" borderId="17"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8" xfId="0" applyNumberFormat="1" applyFont="1" applyBorder="1" applyAlignment="1">
      <alignment horizontal="center" vertical="center" textRotation="90" shrinkToFit="1"/>
    </xf>
    <xf numFmtId="3" fontId="2" fillId="0" borderId="32" xfId="0" applyNumberFormat="1" applyFont="1" applyBorder="1" applyAlignment="1">
      <alignment horizontal="center" vertical="center" shrinkToFit="1"/>
    </xf>
    <xf numFmtId="3" fontId="2" fillId="0" borderId="29" xfId="0" applyNumberFormat="1" applyFont="1" applyBorder="1" applyAlignment="1">
      <alignment horizontal="center" vertical="center" shrinkToFit="1"/>
    </xf>
    <xf numFmtId="3" fontId="2" fillId="0" borderId="37" xfId="0" applyNumberFormat="1" applyFont="1" applyBorder="1" applyAlignment="1">
      <alignment horizontal="center" vertical="center" shrinkToFit="1"/>
    </xf>
    <xf numFmtId="3" fontId="2" fillId="0" borderId="32" xfId="0" applyNumberFormat="1" applyFont="1" applyBorder="1" applyAlignment="1">
      <alignment horizontal="center" vertical="center" textRotation="90" shrinkToFit="1"/>
    </xf>
    <xf numFmtId="3" fontId="2" fillId="0" borderId="29" xfId="0" applyNumberFormat="1" applyFont="1" applyBorder="1" applyAlignment="1">
      <alignment horizontal="center" vertical="center" textRotation="90" shrinkToFit="1"/>
    </xf>
    <xf numFmtId="3" fontId="2" fillId="0" borderId="37" xfId="0" applyNumberFormat="1" applyFont="1" applyBorder="1" applyAlignment="1">
      <alignment horizontal="center" vertical="center" textRotation="90" shrinkToFit="1"/>
    </xf>
    <xf numFmtId="3" fontId="2" fillId="0" borderId="31" xfId="0" applyNumberFormat="1" applyFont="1" applyBorder="1" applyAlignment="1">
      <alignment horizontal="center" vertical="center" textRotation="90" wrapText="1" shrinkToFit="1"/>
    </xf>
    <xf numFmtId="3" fontId="2" fillId="0" borderId="3" xfId="0" applyNumberFormat="1" applyFont="1" applyBorder="1" applyAlignment="1">
      <alignment horizontal="center" vertical="center" textRotation="90" wrapText="1" shrinkToFit="1"/>
    </xf>
    <xf numFmtId="3" fontId="2" fillId="0" borderId="30" xfId="0" applyNumberFormat="1" applyFont="1" applyBorder="1" applyAlignment="1">
      <alignment horizontal="center" vertical="center" textRotation="90" wrapText="1" shrinkToFit="1"/>
    </xf>
    <xf numFmtId="0" fontId="2" fillId="0" borderId="31"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49" fontId="2" fillId="8" borderId="46" xfId="0" applyNumberFormat="1" applyFont="1" applyFill="1" applyBorder="1" applyAlignment="1">
      <alignment horizontal="center" vertical="center" textRotation="90" wrapText="1"/>
    </xf>
    <xf numFmtId="0" fontId="5" fillId="8" borderId="10" xfId="0" applyFont="1" applyFill="1" applyBorder="1" applyAlignment="1">
      <alignment horizontal="left" vertical="top" wrapText="1"/>
    </xf>
    <xf numFmtId="0" fontId="0" fillId="8" borderId="6" xfId="0" applyFill="1" applyBorder="1" applyAlignment="1">
      <alignment vertical="top" wrapText="1"/>
    </xf>
    <xf numFmtId="0" fontId="2" fillId="8" borderId="52" xfId="0" applyFont="1" applyFill="1" applyBorder="1" applyAlignment="1">
      <alignment vertical="top" wrapText="1"/>
    </xf>
    <xf numFmtId="0" fontId="0" fillId="0" borderId="39" xfId="0" applyBorder="1" applyAlignment="1">
      <alignment vertical="top" wrapText="1"/>
    </xf>
    <xf numFmtId="0" fontId="3" fillId="8" borderId="17" xfId="0" applyFont="1" applyFill="1" applyBorder="1" applyAlignment="1">
      <alignment vertical="top" wrapText="1"/>
    </xf>
    <xf numFmtId="0" fontId="30" fillId="8" borderId="10" xfId="0" applyFont="1" applyFill="1" applyBorder="1" applyAlignment="1">
      <alignment vertical="top" wrapText="1"/>
    </xf>
    <xf numFmtId="49" fontId="2" fillId="7" borderId="46" xfId="0" applyNumberFormat="1" applyFont="1" applyFill="1" applyBorder="1" applyAlignment="1">
      <alignment horizontal="center" vertical="center" textRotation="90" wrapText="1"/>
    </xf>
    <xf numFmtId="49" fontId="3" fillId="0" borderId="65" xfId="0" applyNumberFormat="1" applyFont="1" applyBorder="1" applyAlignment="1">
      <alignment horizontal="center" vertical="top"/>
    </xf>
    <xf numFmtId="49" fontId="3" fillId="0" borderId="10" xfId="0" applyNumberFormat="1" applyFont="1" applyBorder="1" applyAlignment="1">
      <alignment horizontal="center" vertical="top"/>
    </xf>
    <xf numFmtId="49" fontId="3" fillId="0" borderId="20" xfId="0" applyNumberFormat="1" applyFont="1" applyBorder="1" applyAlignment="1">
      <alignment horizontal="center" vertical="top"/>
    </xf>
    <xf numFmtId="49" fontId="1" fillId="7" borderId="86" xfId="0" applyNumberFormat="1" applyFont="1" applyFill="1" applyBorder="1" applyAlignment="1">
      <alignment horizontal="center" vertical="center" textRotation="90" wrapText="1"/>
    </xf>
    <xf numFmtId="49" fontId="1" fillId="7" borderId="46" xfId="0" applyNumberFormat="1" applyFont="1" applyFill="1" applyBorder="1" applyAlignment="1">
      <alignment horizontal="center" vertical="center" textRotation="90" wrapText="1"/>
    </xf>
    <xf numFmtId="0" fontId="0" fillId="0" borderId="12" xfId="0" applyBorder="1" applyAlignment="1">
      <alignment horizontal="center" vertical="center"/>
    </xf>
    <xf numFmtId="0" fontId="16" fillId="8" borderId="65" xfId="0" applyFont="1" applyFill="1" applyBorder="1" applyAlignment="1">
      <alignment vertical="top" wrapText="1"/>
    </xf>
    <xf numFmtId="0" fontId="16" fillId="8" borderId="20" xfId="0" applyFont="1" applyFill="1" applyBorder="1" applyAlignment="1">
      <alignment vertical="top" wrapText="1"/>
    </xf>
    <xf numFmtId="0" fontId="16" fillId="8" borderId="10" xfId="0" applyFont="1" applyFill="1" applyBorder="1" applyAlignment="1">
      <alignment horizontal="left" vertical="top" wrapText="1"/>
    </xf>
    <xf numFmtId="0" fontId="1" fillId="8" borderId="66" xfId="0" applyFont="1" applyFill="1" applyBorder="1" applyAlignment="1">
      <alignment horizontal="center" vertical="center" textRotation="90" wrapText="1"/>
    </xf>
    <xf numFmtId="0" fontId="1" fillId="8" borderId="53" xfId="0" applyFont="1" applyFill="1" applyBorder="1" applyAlignment="1">
      <alignment horizontal="center" vertical="center" textRotation="90" wrapText="1"/>
    </xf>
    <xf numFmtId="164" fontId="2" fillId="8" borderId="39" xfId="0" applyNumberFormat="1" applyFont="1" applyFill="1" applyBorder="1" applyAlignment="1">
      <alignment horizontal="center" vertical="top"/>
    </xf>
    <xf numFmtId="164" fontId="2" fillId="8" borderId="43" xfId="0" applyNumberFormat="1" applyFont="1" applyFill="1" applyBorder="1" applyAlignment="1">
      <alignment horizontal="center" vertical="top"/>
    </xf>
    <xf numFmtId="0" fontId="3" fillId="8" borderId="65" xfId="0" applyFont="1" applyFill="1" applyBorder="1" applyAlignment="1">
      <alignment horizontal="left" vertical="top" wrapText="1"/>
    </xf>
    <xf numFmtId="0" fontId="3" fillId="8" borderId="20" xfId="0" applyFont="1" applyFill="1" applyBorder="1" applyAlignment="1">
      <alignment horizontal="left" vertical="top" wrapText="1"/>
    </xf>
    <xf numFmtId="0" fontId="16" fillId="8" borderId="65" xfId="0" applyFont="1" applyFill="1" applyBorder="1" applyAlignment="1">
      <alignment horizontal="left" vertical="top" wrapText="1"/>
    </xf>
    <xf numFmtId="0" fontId="21" fillId="8" borderId="10" xfId="0" applyFont="1" applyFill="1" applyBorder="1" applyAlignment="1">
      <alignment horizontal="left" vertical="top" wrapText="1"/>
    </xf>
    <xf numFmtId="49" fontId="2" fillId="8" borderId="11" xfId="0" applyNumberFormat="1" applyFont="1" applyFill="1" applyBorder="1" applyAlignment="1">
      <alignment horizontal="center" vertical="center" wrapText="1"/>
    </xf>
    <xf numFmtId="0" fontId="7" fillId="8" borderId="66" xfId="0" applyFont="1" applyFill="1" applyBorder="1" applyAlignment="1">
      <alignment horizontal="center" vertical="center" textRotation="90" wrapText="1"/>
    </xf>
    <xf numFmtId="0" fontId="7" fillId="8" borderId="29" xfId="0" applyFont="1" applyFill="1" applyBorder="1" applyAlignment="1">
      <alignment horizontal="center" vertical="center" textRotation="90" wrapText="1"/>
    </xf>
    <xf numFmtId="0" fontId="2" fillId="8" borderId="3" xfId="0" applyFont="1" applyFill="1" applyBorder="1" applyAlignment="1">
      <alignment horizontal="center" vertical="top"/>
    </xf>
    <xf numFmtId="0" fontId="2" fillId="8" borderId="14" xfId="0"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14" xfId="0" applyNumberFormat="1" applyFont="1" applyFill="1" applyBorder="1" applyAlignment="1">
      <alignment horizontal="center" vertical="top"/>
    </xf>
    <xf numFmtId="0" fontId="7" fillId="8" borderId="47" xfId="0" applyFont="1" applyFill="1" applyBorder="1" applyAlignment="1">
      <alignment horizontal="center" vertical="center" textRotation="90" wrapText="1"/>
    </xf>
    <xf numFmtId="0" fontId="7" fillId="8" borderId="0" xfId="0" applyFont="1" applyFill="1" applyBorder="1" applyAlignment="1">
      <alignment horizontal="center" vertical="center" textRotation="90" wrapText="1"/>
    </xf>
    <xf numFmtId="0" fontId="7" fillId="8" borderId="44" xfId="0" applyFont="1" applyFill="1" applyBorder="1" applyAlignment="1">
      <alignment horizontal="center" vertical="center" textRotation="90" wrapText="1"/>
    </xf>
    <xf numFmtId="49" fontId="2" fillId="8" borderId="58" xfId="0" applyNumberFormat="1" applyFont="1" applyFill="1" applyBorder="1" applyAlignment="1">
      <alignment horizontal="center" vertical="top" wrapText="1"/>
    </xf>
    <xf numFmtId="49" fontId="2" fillId="8" borderId="11" xfId="0" applyNumberFormat="1" applyFont="1" applyFill="1" applyBorder="1" applyAlignment="1">
      <alignment horizontal="center" vertical="top" wrapText="1"/>
    </xf>
    <xf numFmtId="0" fontId="5" fillId="8" borderId="49" xfId="0" applyFont="1" applyFill="1" applyBorder="1" applyAlignment="1">
      <alignment horizontal="center" vertical="top" wrapText="1"/>
    </xf>
    <xf numFmtId="0" fontId="0" fillId="8" borderId="49" xfId="0" applyFill="1" applyBorder="1" applyAlignment="1">
      <alignment horizontal="center" vertical="center" wrapText="1"/>
    </xf>
    <xf numFmtId="0" fontId="3" fillId="8" borderId="10" xfId="0" applyFont="1" applyFill="1" applyBorder="1" applyAlignment="1">
      <alignment vertical="top" wrapText="1"/>
    </xf>
    <xf numFmtId="0" fontId="3" fillId="8" borderId="29" xfId="0" applyFont="1" applyFill="1" applyBorder="1" applyAlignment="1">
      <alignment horizontal="center" vertical="center" wrapText="1"/>
    </xf>
    <xf numFmtId="0" fontId="0" fillId="8" borderId="29" xfId="0" applyFill="1" applyBorder="1" applyAlignment="1">
      <alignment horizontal="center" vertical="center" wrapText="1"/>
    </xf>
    <xf numFmtId="0" fontId="0" fillId="8" borderId="49" xfId="0" applyFill="1" applyBorder="1" applyAlignment="1">
      <alignment horizontal="center" vertical="top" wrapText="1"/>
    </xf>
    <xf numFmtId="0" fontId="21" fillId="8" borderId="20" xfId="0" applyFont="1" applyFill="1" applyBorder="1" applyAlignment="1">
      <alignment horizontal="left" vertical="top" wrapText="1"/>
    </xf>
    <xf numFmtId="49" fontId="3" fillId="8" borderId="65"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3" fontId="2" fillId="0" borderId="0" xfId="0" applyNumberFormat="1" applyFont="1" applyFill="1" applyBorder="1" applyAlignment="1">
      <alignment horizontal="left" vertical="top" wrapText="1"/>
    </xf>
    <xf numFmtId="0" fontId="5" fillId="0" borderId="0" xfId="0" applyFont="1" applyFill="1" applyAlignment="1">
      <alignment horizontal="left" vertical="top" wrapText="1"/>
    </xf>
    <xf numFmtId="49" fontId="7" fillId="7" borderId="65" xfId="0" applyNumberFormat="1" applyFont="1" applyFill="1" applyBorder="1" applyAlignment="1">
      <alignment horizontal="center" vertical="center" textRotation="90" wrapText="1"/>
    </xf>
    <xf numFmtId="0" fontId="33" fillId="0" borderId="20" xfId="0" applyFont="1" applyBorder="1" applyAlignment="1">
      <alignment horizontal="center" vertical="center" textRotation="90" wrapText="1"/>
    </xf>
    <xf numFmtId="0" fontId="16" fillId="3" borderId="38" xfId="0" applyFont="1" applyFill="1" applyBorder="1" applyAlignment="1">
      <alignment horizontal="left" vertical="top" wrapText="1"/>
    </xf>
    <xf numFmtId="0" fontId="16" fillId="3" borderId="6" xfId="0" applyFont="1" applyFill="1" applyBorder="1" applyAlignment="1">
      <alignment horizontal="left" vertical="top" wrapText="1"/>
    </xf>
    <xf numFmtId="49" fontId="2" fillId="8" borderId="58" xfId="0" applyNumberFormat="1" applyFont="1" applyFill="1" applyBorder="1" applyAlignment="1">
      <alignment horizontal="center" vertical="center" wrapText="1"/>
    </xf>
    <xf numFmtId="0" fontId="0" fillId="8" borderId="11" xfId="0" applyFill="1" applyBorder="1" applyAlignment="1">
      <alignment horizontal="center" vertical="center" wrapText="1"/>
    </xf>
    <xf numFmtId="0" fontId="2" fillId="8" borderId="29" xfId="0" applyFont="1" applyFill="1" applyBorder="1" applyAlignment="1">
      <alignment horizontal="center" vertical="center" textRotation="90" wrapText="1"/>
    </xf>
    <xf numFmtId="0" fontId="0" fillId="8" borderId="53" xfId="0" applyFill="1" applyBorder="1" applyAlignment="1">
      <alignment horizontal="center" vertical="center" textRotation="90" wrapText="1"/>
    </xf>
    <xf numFmtId="0" fontId="16" fillId="8" borderId="38" xfId="0" applyFont="1" applyFill="1" applyBorder="1" applyAlignment="1">
      <alignment horizontal="left" vertical="top" wrapText="1"/>
    </xf>
    <xf numFmtId="0" fontId="21" fillId="8" borderId="89" xfId="0" applyFont="1" applyFill="1" applyBorder="1" applyAlignment="1">
      <alignment horizontal="left" vertical="top" wrapText="1"/>
    </xf>
    <xf numFmtId="0" fontId="2" fillId="8" borderId="11" xfId="0" applyFont="1" applyFill="1" applyBorder="1" applyAlignment="1">
      <alignment horizontal="center" vertical="top" wrapText="1"/>
    </xf>
    <xf numFmtId="0" fontId="3" fillId="8" borderId="66" xfId="0" applyFont="1" applyFill="1" applyBorder="1" applyAlignment="1">
      <alignment horizontal="center" vertical="center" wrapText="1"/>
    </xf>
    <xf numFmtId="0" fontId="30" fillId="8" borderId="53" xfId="0" applyFont="1" applyFill="1" applyBorder="1" applyAlignment="1">
      <alignment horizontal="center" vertical="center" wrapText="1"/>
    </xf>
    <xf numFmtId="49" fontId="2" fillId="7" borderId="65" xfId="0" applyNumberFormat="1" applyFont="1" applyFill="1" applyBorder="1" applyAlignment="1">
      <alignment horizontal="center" vertical="center" textRotation="90"/>
    </xf>
    <xf numFmtId="49" fontId="2" fillId="7" borderId="10" xfId="0" applyNumberFormat="1" applyFont="1" applyFill="1" applyBorder="1" applyAlignment="1">
      <alignment horizontal="center" vertical="center" textRotation="90"/>
    </xf>
    <xf numFmtId="49" fontId="2" fillId="7" borderId="20" xfId="0" applyNumberFormat="1" applyFont="1" applyFill="1" applyBorder="1" applyAlignment="1">
      <alignment horizontal="center" vertical="center" textRotation="90"/>
    </xf>
    <xf numFmtId="0" fontId="16" fillId="8" borderId="1" xfId="0" applyFont="1" applyFill="1" applyBorder="1" applyAlignment="1">
      <alignment horizontal="left" vertical="top" wrapText="1"/>
    </xf>
    <xf numFmtId="0" fontId="16" fillId="8" borderId="66" xfId="0" applyFont="1" applyFill="1" applyBorder="1" applyAlignment="1">
      <alignment horizontal="center" vertical="center" textRotation="90" wrapText="1"/>
    </xf>
    <xf numFmtId="0" fontId="16" fillId="8" borderId="29" xfId="0" applyFont="1" applyFill="1" applyBorder="1" applyAlignment="1">
      <alignment horizontal="center" vertical="center" textRotation="90" wrapText="1"/>
    </xf>
    <xf numFmtId="0" fontId="16" fillId="8" borderId="53" xfId="0" applyFont="1" applyFill="1" applyBorder="1" applyAlignment="1">
      <alignment horizontal="center" vertical="center" textRotation="90" wrapText="1"/>
    </xf>
    <xf numFmtId="0" fontId="15" fillId="0" borderId="20" xfId="0" applyFont="1" applyBorder="1" applyAlignment="1">
      <alignment horizontal="left" vertical="top" wrapText="1"/>
    </xf>
    <xf numFmtId="0" fontId="16" fillId="8" borderId="20" xfId="0" applyFont="1" applyFill="1" applyBorder="1" applyAlignment="1">
      <alignment horizontal="left" vertical="top" wrapText="1"/>
    </xf>
    <xf numFmtId="0" fontId="16" fillId="8" borderId="11" xfId="0" applyFont="1" applyFill="1" applyBorder="1" applyAlignment="1">
      <alignment horizontal="center" vertical="top" wrapText="1"/>
    </xf>
    <xf numFmtId="49" fontId="3" fillId="8" borderId="10" xfId="0" applyNumberFormat="1" applyFont="1" applyFill="1" applyBorder="1" applyAlignment="1">
      <alignment horizontal="center" vertical="top"/>
    </xf>
    <xf numFmtId="0" fontId="2" fillId="8" borderId="53" xfId="0" applyFont="1" applyFill="1" applyBorder="1" applyAlignment="1">
      <alignment horizontal="center" vertical="center" textRotation="90" wrapText="1"/>
    </xf>
    <xf numFmtId="0" fontId="16" fillId="8" borderId="66" xfId="0" applyFont="1" applyFill="1" applyBorder="1" applyAlignment="1">
      <alignment horizontal="left" vertical="top" wrapText="1"/>
    </xf>
    <xf numFmtId="0" fontId="16" fillId="8" borderId="53" xfId="0" applyFont="1" applyFill="1" applyBorder="1" applyAlignment="1">
      <alignment horizontal="left" vertical="top" wrapText="1"/>
    </xf>
    <xf numFmtId="0" fontId="21" fillId="8" borderId="53" xfId="0" applyFont="1" applyFill="1" applyBorder="1" applyAlignment="1">
      <alignment horizontal="center" vertical="center" textRotation="90" wrapText="1"/>
    </xf>
    <xf numFmtId="0" fontId="2" fillId="8" borderId="61" xfId="0" applyFont="1" applyFill="1" applyBorder="1" applyAlignment="1">
      <alignment horizontal="center" vertical="center" textRotation="90" wrapText="1"/>
    </xf>
    <xf numFmtId="49" fontId="2" fillId="7" borderId="10" xfId="0" applyNumberFormat="1" applyFont="1" applyFill="1" applyBorder="1" applyAlignment="1">
      <alignment horizontal="center" textRotation="90" wrapText="1"/>
    </xf>
    <xf numFmtId="49" fontId="1" fillId="7" borderId="65" xfId="0" applyNumberFormat="1" applyFont="1" applyFill="1" applyBorder="1" applyAlignment="1">
      <alignment horizontal="center" vertical="center" textRotation="90" wrapText="1"/>
    </xf>
    <xf numFmtId="49" fontId="1" fillId="7" borderId="10" xfId="0" applyNumberFormat="1" applyFont="1" applyFill="1" applyBorder="1" applyAlignment="1">
      <alignment horizontal="center" vertical="center" textRotation="90" wrapText="1"/>
    </xf>
    <xf numFmtId="0" fontId="22" fillId="0" borderId="20" xfId="0" applyFont="1" applyBorder="1" applyAlignment="1">
      <alignment horizontal="center" vertical="center" textRotation="90" wrapText="1"/>
    </xf>
    <xf numFmtId="49" fontId="2" fillId="7" borderId="65" xfId="0" applyNumberFormat="1" applyFont="1" applyFill="1" applyBorder="1" applyAlignment="1">
      <alignment horizontal="center" vertical="center" textRotation="90" wrapText="1"/>
    </xf>
    <xf numFmtId="49" fontId="2" fillId="7" borderId="10" xfId="0" applyNumberFormat="1" applyFont="1" applyFill="1" applyBorder="1" applyAlignment="1">
      <alignment horizontal="center" vertical="center" textRotation="90" wrapText="1"/>
    </xf>
    <xf numFmtId="49" fontId="2" fillId="7" borderId="20" xfId="0" applyNumberFormat="1" applyFont="1" applyFill="1" applyBorder="1" applyAlignment="1">
      <alignment horizontal="center" vertical="center" textRotation="90" wrapText="1"/>
    </xf>
    <xf numFmtId="0" fontId="0" fillId="0" borderId="6" xfId="0" applyBorder="1" applyAlignment="1">
      <alignment vertical="top" wrapText="1"/>
    </xf>
    <xf numFmtId="49" fontId="3" fillId="0" borderId="10" xfId="0" applyNumberFormat="1" applyFont="1" applyBorder="1" applyAlignment="1">
      <alignment horizontal="center" vertical="top" wrapText="1"/>
    </xf>
    <xf numFmtId="49" fontId="3" fillId="0" borderId="20" xfId="0" applyNumberFormat="1" applyFont="1" applyBorder="1" applyAlignment="1">
      <alignment horizontal="center" vertical="top" wrapText="1"/>
    </xf>
    <xf numFmtId="0" fontId="16" fillId="8" borderId="38" xfId="0" applyFont="1" applyFill="1" applyBorder="1" applyAlignment="1">
      <alignment vertical="top" wrapText="1"/>
    </xf>
    <xf numFmtId="0" fontId="16" fillId="8" borderId="6" xfId="0" applyFont="1" applyFill="1" applyBorder="1" applyAlignment="1">
      <alignment vertical="top" wrapText="1"/>
    </xf>
    <xf numFmtId="0" fontId="21" fillId="8" borderId="68" xfId="0" applyFont="1" applyFill="1" applyBorder="1" applyAlignment="1">
      <alignment vertical="top" wrapText="1"/>
    </xf>
    <xf numFmtId="0" fontId="13" fillId="0" borderId="0" xfId="0" applyFont="1" applyAlignment="1">
      <alignment horizontal="right" wrapText="1"/>
    </xf>
    <xf numFmtId="0" fontId="17" fillId="0" borderId="0" xfId="0" applyFont="1" applyAlignment="1">
      <alignment horizontal="right"/>
    </xf>
    <xf numFmtId="3" fontId="2" fillId="0" borderId="18" xfId="0" applyNumberFormat="1" applyFont="1" applyFill="1" applyBorder="1" applyAlignment="1">
      <alignment horizontal="center" vertical="center" textRotation="90" wrapText="1" shrinkToFit="1"/>
    </xf>
    <xf numFmtId="3" fontId="2" fillId="0" borderId="11" xfId="0" applyNumberFormat="1" applyFont="1" applyFill="1" applyBorder="1" applyAlignment="1">
      <alignment horizontal="center" vertical="center" textRotation="90" wrapText="1" shrinkToFit="1"/>
    </xf>
    <xf numFmtId="3" fontId="2" fillId="0" borderId="16" xfId="0" applyNumberFormat="1" applyFont="1" applyFill="1" applyBorder="1" applyAlignment="1">
      <alignment horizontal="center" vertical="center" textRotation="90" wrapText="1" shrinkToFit="1"/>
    </xf>
    <xf numFmtId="49" fontId="2" fillId="8" borderId="50" xfId="0" applyNumberFormat="1" applyFont="1" applyFill="1" applyBorder="1" applyAlignment="1">
      <alignment horizontal="left" vertical="top" wrapText="1"/>
    </xf>
    <xf numFmtId="49" fontId="2" fillId="8" borderId="68" xfId="0" applyNumberFormat="1" applyFont="1" applyFill="1" applyBorder="1" applyAlignment="1">
      <alignment horizontal="left" vertical="top" wrapText="1"/>
    </xf>
    <xf numFmtId="49" fontId="3" fillId="7" borderId="46" xfId="0" applyNumberFormat="1" applyFont="1" applyFill="1" applyBorder="1" applyAlignment="1">
      <alignment horizontal="center" vertical="top" wrapText="1"/>
    </xf>
    <xf numFmtId="49" fontId="3" fillId="7" borderId="12" xfId="0" applyNumberFormat="1" applyFont="1" applyFill="1" applyBorder="1" applyAlignment="1">
      <alignment horizontal="center" vertical="top" wrapText="1"/>
    </xf>
    <xf numFmtId="49" fontId="3" fillId="7" borderId="46" xfId="0" applyNumberFormat="1" applyFont="1" applyFill="1" applyBorder="1" applyAlignment="1">
      <alignment horizontal="center" vertical="top"/>
    </xf>
    <xf numFmtId="0" fontId="2" fillId="8" borderId="0" xfId="0" applyFont="1" applyFill="1" applyBorder="1" applyAlignment="1">
      <alignment horizontal="center" vertical="center" textRotation="90" wrapText="1"/>
    </xf>
    <xf numFmtId="49" fontId="2" fillId="8" borderId="49" xfId="0" applyNumberFormat="1" applyFont="1" applyFill="1" applyBorder="1" applyAlignment="1">
      <alignment horizontal="center" vertical="top" wrapText="1"/>
    </xf>
  </cellXfs>
  <cellStyles count="5">
    <cellStyle name="Excel Built-in Normal" xfId="3"/>
    <cellStyle name="Įprastas" xfId="0" builtinId="0"/>
    <cellStyle name="Įprastas 2" xfId="2"/>
    <cellStyle name="Kablelis" xfId="4" builtinId="3"/>
    <cellStyle name="Normal_biudz uz 2001 atskaitomybe3" xfId="1"/>
  </cellStyles>
  <dxfs count="0"/>
  <tableStyles count="0" defaultTableStyle="TableStyleMedium2" defaultPivotStyle="PivotStyleLight16"/>
  <colors>
    <mruColors>
      <color rgb="FFFFCCFF"/>
      <color rgb="FFFFFFCC"/>
      <color rgb="FFCC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0"/>
  <sheetViews>
    <sheetView tabSelected="1" zoomScaleNormal="100" zoomScaleSheetLayoutView="100" workbookViewId="0">
      <selection activeCell="X20" sqref="X20"/>
    </sheetView>
  </sheetViews>
  <sheetFormatPr defaultRowHeight="12.75"/>
  <cols>
    <col min="1" max="3" width="2.7109375" style="3" customWidth="1"/>
    <col min="4" max="4" width="31.7109375" style="3" customWidth="1"/>
    <col min="5" max="5" width="4.28515625" style="135" customWidth="1"/>
    <col min="6" max="6" width="9.28515625" style="135" customWidth="1"/>
    <col min="7" max="9" width="8.7109375" style="3" customWidth="1"/>
    <col min="10" max="10" width="37.42578125" style="3" customWidth="1"/>
    <col min="11" max="13" width="4.7109375" style="3" customWidth="1"/>
    <col min="14" max="14" width="10" style="2" customWidth="1"/>
    <col min="15" max="16384" width="9.140625" style="2"/>
  </cols>
  <sheetData>
    <row r="1" spans="1:13" ht="30.75" customHeight="1">
      <c r="E1" s="584"/>
      <c r="J1" s="801" t="s">
        <v>176</v>
      </c>
      <c r="K1" s="802"/>
      <c r="L1" s="802"/>
      <c r="M1" s="802"/>
    </row>
    <row r="2" spans="1:13" ht="14.25" customHeight="1">
      <c r="E2" s="584"/>
      <c r="J2" s="585" t="s">
        <v>177</v>
      </c>
      <c r="K2" s="586"/>
      <c r="L2" s="586"/>
      <c r="M2" s="586"/>
    </row>
    <row r="3" spans="1:13" ht="13.5" customHeight="1">
      <c r="E3" s="584"/>
      <c r="I3" s="6"/>
      <c r="J3" s="587"/>
      <c r="K3" s="588"/>
      <c r="L3" s="588"/>
      <c r="M3" s="588"/>
    </row>
    <row r="4" spans="1:13" ht="13.5" customHeight="1">
      <c r="E4" s="584"/>
      <c r="I4" s="6"/>
      <c r="J4" s="587"/>
      <c r="K4" s="588"/>
      <c r="L4" s="588"/>
      <c r="M4" s="588"/>
    </row>
    <row r="5" spans="1:13" s="3" customFormat="1" ht="15" customHeight="1">
      <c r="A5" s="577"/>
      <c r="B5" s="577"/>
      <c r="C5" s="577"/>
      <c r="D5" s="803" t="s">
        <v>178</v>
      </c>
      <c r="E5" s="803"/>
      <c r="F5" s="803"/>
      <c r="G5" s="803"/>
      <c r="H5" s="803"/>
      <c r="I5" s="803"/>
      <c r="J5" s="803"/>
      <c r="K5" s="577"/>
      <c r="L5" s="577"/>
      <c r="M5" s="577"/>
    </row>
    <row r="6" spans="1:13" ht="14.25" customHeight="1">
      <c r="A6" s="366"/>
      <c r="B6" s="366"/>
      <c r="C6" s="366"/>
      <c r="D6" s="804" t="s">
        <v>142</v>
      </c>
      <c r="E6" s="805"/>
      <c r="F6" s="805"/>
      <c r="G6" s="805"/>
      <c r="H6" s="805"/>
      <c r="I6" s="805"/>
      <c r="J6" s="805"/>
      <c r="K6" s="366"/>
      <c r="L6" s="366"/>
      <c r="M6" s="366"/>
    </row>
    <row r="7" spans="1:13" ht="15.75" customHeight="1">
      <c r="A7" s="579"/>
      <c r="B7" s="579"/>
      <c r="C7" s="579"/>
      <c r="D7" s="806" t="s">
        <v>38</v>
      </c>
      <c r="E7" s="805"/>
      <c r="F7" s="805"/>
      <c r="G7" s="805"/>
      <c r="H7" s="805"/>
      <c r="I7" s="805"/>
      <c r="J7" s="805"/>
      <c r="K7" s="579"/>
      <c r="L7" s="579"/>
      <c r="M7" s="579"/>
    </row>
    <row r="8" spans="1:13" ht="8.25" customHeight="1">
      <c r="A8" s="579"/>
      <c r="B8" s="579"/>
      <c r="C8" s="579"/>
      <c r="D8" s="579"/>
      <c r="E8" s="578"/>
      <c r="F8" s="578"/>
      <c r="G8" s="578"/>
      <c r="H8" s="578"/>
      <c r="I8" s="578"/>
      <c r="J8" s="578"/>
      <c r="K8" s="579"/>
      <c r="L8" s="579"/>
      <c r="M8" s="579"/>
    </row>
    <row r="9" spans="1:13" ht="15" customHeight="1" thickBot="1">
      <c r="J9" s="99"/>
      <c r="K9" s="807" t="s">
        <v>36</v>
      </c>
      <c r="L9" s="807"/>
      <c r="M9" s="807"/>
    </row>
    <row r="10" spans="1:13" s="162" customFormat="1" ht="33" customHeight="1">
      <c r="A10" s="835" t="s">
        <v>17</v>
      </c>
      <c r="B10" s="838" t="s">
        <v>0</v>
      </c>
      <c r="C10" s="838" t="s">
        <v>1</v>
      </c>
      <c r="D10" s="841" t="s">
        <v>11</v>
      </c>
      <c r="E10" s="844" t="s">
        <v>2</v>
      </c>
      <c r="F10" s="847" t="s">
        <v>3</v>
      </c>
      <c r="G10" s="850" t="s">
        <v>92</v>
      </c>
      <c r="H10" s="850" t="s">
        <v>73</v>
      </c>
      <c r="I10" s="850" t="s">
        <v>93</v>
      </c>
      <c r="J10" s="827" t="s">
        <v>10</v>
      </c>
      <c r="K10" s="828"/>
      <c r="L10" s="828"/>
      <c r="M10" s="829"/>
    </row>
    <row r="11" spans="1:13" s="162" customFormat="1" ht="18.75" customHeight="1">
      <c r="A11" s="836"/>
      <c r="B11" s="839"/>
      <c r="C11" s="839"/>
      <c r="D11" s="842"/>
      <c r="E11" s="845"/>
      <c r="F11" s="848"/>
      <c r="G11" s="851"/>
      <c r="H11" s="851"/>
      <c r="I11" s="851"/>
      <c r="J11" s="830" t="s">
        <v>11</v>
      </c>
      <c r="K11" s="832" t="s">
        <v>33</v>
      </c>
      <c r="L11" s="832"/>
      <c r="M11" s="833"/>
    </row>
    <row r="12" spans="1:13" s="162" customFormat="1" ht="63" customHeight="1" thickBot="1">
      <c r="A12" s="837"/>
      <c r="B12" s="840"/>
      <c r="C12" s="840"/>
      <c r="D12" s="843"/>
      <c r="E12" s="846"/>
      <c r="F12" s="849"/>
      <c r="G12" s="852"/>
      <c r="H12" s="852"/>
      <c r="I12" s="852"/>
      <c r="J12" s="831"/>
      <c r="K12" s="34" t="s">
        <v>59</v>
      </c>
      <c r="L12" s="34" t="s">
        <v>74</v>
      </c>
      <c r="M12" s="35" t="s">
        <v>94</v>
      </c>
    </row>
    <row r="13" spans="1:13" s="8" customFormat="1" ht="14.25" customHeight="1">
      <c r="A13" s="814" t="s">
        <v>26</v>
      </c>
      <c r="B13" s="815"/>
      <c r="C13" s="815"/>
      <c r="D13" s="815"/>
      <c r="E13" s="815"/>
      <c r="F13" s="815"/>
      <c r="G13" s="815"/>
      <c r="H13" s="815"/>
      <c r="I13" s="815"/>
      <c r="J13" s="815"/>
      <c r="K13" s="580"/>
      <c r="L13" s="580"/>
      <c r="M13" s="28"/>
    </row>
    <row r="14" spans="1:13" s="8" customFormat="1" ht="14.25" customHeight="1">
      <c r="A14" s="816" t="s">
        <v>143</v>
      </c>
      <c r="B14" s="817"/>
      <c r="C14" s="817"/>
      <c r="D14" s="817"/>
      <c r="E14" s="817"/>
      <c r="F14" s="817"/>
      <c r="G14" s="817"/>
      <c r="H14" s="817"/>
      <c r="I14" s="817"/>
      <c r="J14" s="817"/>
      <c r="K14" s="581"/>
      <c r="L14" s="581"/>
      <c r="M14" s="29"/>
    </row>
    <row r="15" spans="1:13" ht="15.75" customHeight="1">
      <c r="A15" s="11" t="s">
        <v>4</v>
      </c>
      <c r="B15" s="818" t="s">
        <v>159</v>
      </c>
      <c r="C15" s="819"/>
      <c r="D15" s="819"/>
      <c r="E15" s="819"/>
      <c r="F15" s="819"/>
      <c r="G15" s="819"/>
      <c r="H15" s="819"/>
      <c r="I15" s="819"/>
      <c r="J15" s="819"/>
      <c r="K15" s="820"/>
      <c r="L15" s="820"/>
      <c r="M15" s="304"/>
    </row>
    <row r="16" spans="1:13" ht="15.75" customHeight="1">
      <c r="A16" s="12" t="s">
        <v>4</v>
      </c>
      <c r="B16" s="9" t="s">
        <v>4</v>
      </c>
      <c r="C16" s="821" t="s">
        <v>160</v>
      </c>
      <c r="D16" s="822"/>
      <c r="E16" s="822"/>
      <c r="F16" s="822"/>
      <c r="G16" s="822"/>
      <c r="H16" s="822"/>
      <c r="I16" s="822"/>
      <c r="J16" s="822"/>
      <c r="K16" s="582"/>
      <c r="L16" s="582"/>
      <c r="M16" s="30"/>
    </row>
    <row r="17" spans="1:13" ht="12.75" customHeight="1">
      <c r="A17" s="551" t="s">
        <v>4</v>
      </c>
      <c r="B17" s="552" t="s">
        <v>4</v>
      </c>
      <c r="C17" s="589" t="s">
        <v>4</v>
      </c>
      <c r="D17" s="796" t="s">
        <v>71</v>
      </c>
      <c r="E17" s="583"/>
      <c r="F17" s="490" t="s">
        <v>21</v>
      </c>
      <c r="G17" s="101">
        <v>236.1</v>
      </c>
      <c r="H17" s="101">
        <v>306</v>
      </c>
      <c r="I17" s="165">
        <v>306</v>
      </c>
      <c r="J17" s="58"/>
      <c r="K17" s="107"/>
      <c r="L17" s="41"/>
      <c r="M17" s="77"/>
    </row>
    <row r="18" spans="1:13" ht="12.75" customHeight="1">
      <c r="A18" s="551"/>
      <c r="B18" s="552"/>
      <c r="C18" s="589"/>
      <c r="D18" s="796"/>
      <c r="E18" s="583"/>
      <c r="F18" s="590" t="s">
        <v>54</v>
      </c>
      <c r="G18" s="591">
        <v>30.6</v>
      </c>
      <c r="H18" s="591">
        <f>SUMIF(F21:F50,"SB(L)",H21:H50)</f>
        <v>0</v>
      </c>
      <c r="I18" s="592">
        <f>SUMIF(F21:F50,"SB(L)",I21:I50)</f>
        <v>0</v>
      </c>
      <c r="J18" s="58"/>
      <c r="K18" s="107"/>
      <c r="L18" s="41"/>
      <c r="M18" s="77"/>
    </row>
    <row r="19" spans="1:13" ht="12.75" customHeight="1">
      <c r="A19" s="551"/>
      <c r="B19" s="552"/>
      <c r="C19" s="589"/>
      <c r="D19" s="796"/>
      <c r="E19" s="583"/>
      <c r="F19" s="590" t="s">
        <v>52</v>
      </c>
      <c r="G19" s="591">
        <v>551.9</v>
      </c>
      <c r="H19" s="591">
        <f>SUMIF(F21:F50,"SB(ES)",H21:H50)</f>
        <v>0</v>
      </c>
      <c r="I19" s="592">
        <f>SUMIF(F21:F50,"SB(ES)",I21:I50)</f>
        <v>0</v>
      </c>
      <c r="J19" s="58"/>
      <c r="K19" s="107"/>
      <c r="L19" s="41"/>
      <c r="M19" s="77"/>
    </row>
    <row r="20" spans="1:13" ht="14.25" customHeight="1">
      <c r="A20" s="551"/>
      <c r="B20" s="552"/>
      <c r="C20" s="589"/>
      <c r="D20" s="812"/>
      <c r="E20" s="593"/>
      <c r="F20" s="495" t="s">
        <v>43</v>
      </c>
      <c r="G20" s="101">
        <v>77</v>
      </c>
      <c r="H20" s="101">
        <f>SUMIF(F21:F50,"Kt",H21:H50)</f>
        <v>0</v>
      </c>
      <c r="I20" s="165">
        <f>SUMIF(F21:F50,"Kt",I21:I50)</f>
        <v>0</v>
      </c>
      <c r="J20" s="60"/>
      <c r="K20" s="107"/>
      <c r="L20" s="41"/>
      <c r="M20" s="77"/>
    </row>
    <row r="21" spans="1:13" ht="15.75" customHeight="1">
      <c r="A21" s="766"/>
      <c r="B21" s="767"/>
      <c r="C21" s="823"/>
      <c r="D21" s="778" t="s">
        <v>25</v>
      </c>
      <c r="E21" s="824" t="s">
        <v>154</v>
      </c>
      <c r="F21" s="490"/>
      <c r="G21" s="594"/>
      <c r="H21" s="594"/>
      <c r="I21" s="595"/>
      <c r="J21" s="596" t="s">
        <v>149</v>
      </c>
      <c r="K21" s="108">
        <v>76</v>
      </c>
      <c r="L21" s="108">
        <v>76</v>
      </c>
      <c r="M21" s="63">
        <v>76</v>
      </c>
    </row>
    <row r="22" spans="1:13" ht="27" customHeight="1">
      <c r="A22" s="766"/>
      <c r="B22" s="767"/>
      <c r="C22" s="823"/>
      <c r="D22" s="778"/>
      <c r="E22" s="824"/>
      <c r="F22" s="490"/>
      <c r="G22" s="559"/>
      <c r="H22" s="559"/>
      <c r="I22" s="554"/>
      <c r="J22" s="597" t="s">
        <v>35</v>
      </c>
      <c r="K22" s="62">
        <v>2</v>
      </c>
      <c r="L22" s="62">
        <v>2</v>
      </c>
      <c r="M22" s="27">
        <v>2</v>
      </c>
    </row>
    <row r="23" spans="1:13" ht="25.5" customHeight="1">
      <c r="A23" s="766"/>
      <c r="B23" s="767"/>
      <c r="C23" s="823"/>
      <c r="D23" s="778"/>
      <c r="E23" s="824"/>
      <c r="F23" s="490"/>
      <c r="G23" s="559"/>
      <c r="H23" s="559"/>
      <c r="I23" s="554"/>
      <c r="J23" s="598" t="s">
        <v>30</v>
      </c>
      <c r="K23" s="84">
        <v>60</v>
      </c>
      <c r="L23" s="84">
        <v>60</v>
      </c>
      <c r="M23" s="85">
        <v>60</v>
      </c>
    </row>
    <row r="24" spans="1:13" ht="17.25" customHeight="1">
      <c r="A24" s="766"/>
      <c r="B24" s="767"/>
      <c r="C24" s="823"/>
      <c r="D24" s="778"/>
      <c r="E24" s="824"/>
      <c r="F24" s="495"/>
      <c r="G24" s="560"/>
      <c r="H24" s="560"/>
      <c r="I24" s="555"/>
      <c r="J24" s="599" t="s">
        <v>67</v>
      </c>
      <c r="K24" s="302">
        <v>1100</v>
      </c>
      <c r="L24" s="88">
        <v>1100</v>
      </c>
      <c r="M24" s="89">
        <v>1100</v>
      </c>
    </row>
    <row r="25" spans="1:13" ht="25.5" customHeight="1">
      <c r="A25" s="766"/>
      <c r="B25" s="767"/>
      <c r="C25" s="589"/>
      <c r="D25" s="779" t="s">
        <v>165</v>
      </c>
      <c r="E25" s="764" t="s">
        <v>154</v>
      </c>
      <c r="F25" s="456"/>
      <c r="G25" s="457"/>
      <c r="H25" s="457"/>
      <c r="I25" s="433"/>
      <c r="J25" s="419" t="s">
        <v>37</v>
      </c>
      <c r="K25" s="174">
        <v>150</v>
      </c>
      <c r="L25" s="173">
        <v>150</v>
      </c>
      <c r="M25" s="549">
        <v>150</v>
      </c>
    </row>
    <row r="26" spans="1:13" ht="27.75" customHeight="1">
      <c r="A26" s="766"/>
      <c r="B26" s="767"/>
      <c r="C26" s="589"/>
      <c r="D26" s="780"/>
      <c r="E26" s="810"/>
      <c r="F26" s="490"/>
      <c r="G26" s="559"/>
      <c r="H26" s="559"/>
      <c r="I26" s="554"/>
      <c r="J26" s="573" t="s">
        <v>29</v>
      </c>
      <c r="K26" s="141">
        <v>250</v>
      </c>
      <c r="L26" s="39">
        <v>250</v>
      </c>
      <c r="M26" s="550">
        <v>250</v>
      </c>
    </row>
    <row r="27" spans="1:13" ht="27.75" customHeight="1">
      <c r="A27" s="766"/>
      <c r="B27" s="767"/>
      <c r="C27" s="589"/>
      <c r="D27" s="780"/>
      <c r="E27" s="810"/>
      <c r="F27" s="490"/>
      <c r="G27" s="559"/>
      <c r="H27" s="559"/>
      <c r="I27" s="554"/>
      <c r="J27" s="483" t="s">
        <v>172</v>
      </c>
      <c r="K27" s="141">
        <v>30</v>
      </c>
      <c r="L27" s="39">
        <v>30</v>
      </c>
      <c r="M27" s="550">
        <v>30</v>
      </c>
    </row>
    <row r="28" spans="1:13" ht="28.5" customHeight="1">
      <c r="A28" s="766"/>
      <c r="B28" s="767"/>
      <c r="C28" s="589"/>
      <c r="D28" s="809"/>
      <c r="E28" s="811"/>
      <c r="F28" s="495"/>
      <c r="G28" s="560"/>
      <c r="H28" s="560"/>
      <c r="I28" s="555"/>
      <c r="J28" s="306" t="s">
        <v>125</v>
      </c>
      <c r="K28" s="478">
        <v>12</v>
      </c>
      <c r="L28" s="478">
        <v>12</v>
      </c>
      <c r="M28" s="550">
        <v>12</v>
      </c>
    </row>
    <row r="29" spans="1:13" ht="12.75" customHeight="1">
      <c r="A29" s="551"/>
      <c r="B29" s="552"/>
      <c r="C29" s="589"/>
      <c r="D29" s="778" t="s">
        <v>167</v>
      </c>
      <c r="E29" s="556"/>
      <c r="F29" s="490"/>
      <c r="G29" s="559"/>
      <c r="H29" s="492"/>
      <c r="I29" s="554"/>
      <c r="J29" s="718" t="s">
        <v>168</v>
      </c>
      <c r="K29" s="38">
        <v>4</v>
      </c>
      <c r="L29" s="38">
        <v>4</v>
      </c>
      <c r="M29" s="479">
        <v>4</v>
      </c>
    </row>
    <row r="30" spans="1:13" ht="18" customHeight="1">
      <c r="A30" s="551"/>
      <c r="B30" s="552"/>
      <c r="C30" s="589"/>
      <c r="D30" s="812"/>
      <c r="E30" s="673"/>
      <c r="F30" s="495"/>
      <c r="G30" s="560"/>
      <c r="H30" s="560"/>
      <c r="I30" s="555"/>
      <c r="J30" s="719"/>
      <c r="K30" s="484"/>
      <c r="L30" s="485"/>
      <c r="M30" s="486"/>
    </row>
    <row r="31" spans="1:13" ht="15" customHeight="1">
      <c r="A31" s="551"/>
      <c r="B31" s="552"/>
      <c r="C31" s="589"/>
      <c r="D31" s="778" t="s">
        <v>169</v>
      </c>
      <c r="E31" s="408"/>
      <c r="F31" s="490"/>
      <c r="G31" s="559"/>
      <c r="H31" s="136"/>
      <c r="I31" s="433"/>
      <c r="J31" s="149" t="s">
        <v>170</v>
      </c>
      <c r="K31" s="38">
        <v>6</v>
      </c>
      <c r="L31" s="105">
        <v>6</v>
      </c>
      <c r="M31" s="82">
        <v>6</v>
      </c>
    </row>
    <row r="32" spans="1:13" ht="38.25" customHeight="1">
      <c r="A32" s="551"/>
      <c r="B32" s="552"/>
      <c r="C32" s="589"/>
      <c r="D32" s="813"/>
      <c r="E32" s="408"/>
      <c r="F32" s="490"/>
      <c r="G32" s="559"/>
      <c r="H32" s="559"/>
      <c r="I32" s="554"/>
      <c r="J32" s="152" t="s">
        <v>171</v>
      </c>
      <c r="K32" s="126">
        <v>50</v>
      </c>
      <c r="L32" s="537">
        <v>50</v>
      </c>
      <c r="M32" s="127">
        <v>50</v>
      </c>
    </row>
    <row r="33" spans="1:13" ht="25.5" customHeight="1">
      <c r="A33" s="551"/>
      <c r="B33" s="552"/>
      <c r="C33" s="589"/>
      <c r="D33" s="776"/>
      <c r="E33" s="408"/>
      <c r="F33" s="495"/>
      <c r="G33" s="559"/>
      <c r="H33" s="559"/>
      <c r="I33" s="554"/>
      <c r="J33" s="536" t="s">
        <v>185</v>
      </c>
      <c r="K33" s="123">
        <v>1</v>
      </c>
      <c r="L33" s="124">
        <v>1</v>
      </c>
      <c r="M33" s="125">
        <v>1</v>
      </c>
    </row>
    <row r="34" spans="1:13" ht="30" customHeight="1">
      <c r="A34" s="551"/>
      <c r="B34" s="552"/>
      <c r="C34" s="853"/>
      <c r="D34" s="779" t="s">
        <v>175</v>
      </c>
      <c r="E34" s="500" t="s">
        <v>134</v>
      </c>
      <c r="F34" s="456"/>
      <c r="G34" s="457"/>
      <c r="H34" s="457"/>
      <c r="I34" s="433"/>
      <c r="J34" s="75" t="s">
        <v>174</v>
      </c>
      <c r="K34" s="128">
        <v>1</v>
      </c>
      <c r="L34" s="137"/>
      <c r="M34" s="129"/>
    </row>
    <row r="35" spans="1:13" ht="27.75" customHeight="1">
      <c r="A35" s="551"/>
      <c r="B35" s="552"/>
      <c r="C35" s="853"/>
      <c r="D35" s="809"/>
      <c r="E35" s="656"/>
      <c r="F35" s="495"/>
      <c r="G35" s="560"/>
      <c r="H35" s="559"/>
      <c r="I35" s="554"/>
      <c r="J35" s="75" t="s">
        <v>173</v>
      </c>
      <c r="K35" s="76"/>
      <c r="L35" s="138">
        <v>1</v>
      </c>
      <c r="M35" s="83">
        <v>1</v>
      </c>
    </row>
    <row r="36" spans="1:13" ht="24" customHeight="1">
      <c r="A36" s="567"/>
      <c r="B36" s="552"/>
      <c r="C36" s="600"/>
      <c r="D36" s="778" t="s">
        <v>50</v>
      </c>
      <c r="E36" s="462" t="s">
        <v>80</v>
      </c>
      <c r="F36" s="44"/>
      <c r="G36" s="559"/>
      <c r="H36" s="457"/>
      <c r="I36" s="433"/>
      <c r="J36" s="720" t="s">
        <v>85</v>
      </c>
      <c r="K36" s="65">
        <v>10</v>
      </c>
      <c r="L36" s="50">
        <v>10</v>
      </c>
      <c r="M36" s="53">
        <v>10</v>
      </c>
    </row>
    <row r="37" spans="1:13" ht="15.75" customHeight="1">
      <c r="A37" s="567"/>
      <c r="B37" s="552"/>
      <c r="C37" s="601"/>
      <c r="D37" s="778"/>
      <c r="E37" s="569"/>
      <c r="F37" s="44"/>
      <c r="G37" s="559"/>
      <c r="H37" s="559"/>
      <c r="I37" s="554"/>
      <c r="J37" s="721"/>
      <c r="K37" s="52"/>
      <c r="L37" s="86"/>
      <c r="M37" s="87"/>
    </row>
    <row r="38" spans="1:13" ht="27" customHeight="1">
      <c r="A38" s="766"/>
      <c r="B38" s="372"/>
      <c r="C38" s="602"/>
      <c r="D38" s="775" t="s">
        <v>53</v>
      </c>
      <c r="E38" s="603" t="s">
        <v>154</v>
      </c>
      <c r="F38" s="456"/>
      <c r="G38" s="457"/>
      <c r="H38" s="457"/>
      <c r="I38" s="433"/>
      <c r="J38" s="393" t="s">
        <v>78</v>
      </c>
      <c r="K38" s="369" t="s">
        <v>60</v>
      </c>
      <c r="L38" s="604"/>
      <c r="M38" s="421"/>
    </row>
    <row r="39" spans="1:13" ht="15" customHeight="1">
      <c r="A39" s="766"/>
      <c r="B39" s="372"/>
      <c r="C39" s="602"/>
      <c r="D39" s="778"/>
      <c r="E39" s="605" t="s">
        <v>80</v>
      </c>
      <c r="F39" s="490"/>
      <c r="G39" s="559"/>
      <c r="H39" s="559"/>
      <c r="I39" s="554"/>
      <c r="J39" s="825" t="s">
        <v>158</v>
      </c>
      <c r="K39" s="140" t="s">
        <v>60</v>
      </c>
      <c r="L39" s="606"/>
      <c r="M39" s="120"/>
    </row>
    <row r="40" spans="1:13" ht="11.25" customHeight="1">
      <c r="A40" s="567"/>
      <c r="B40" s="552"/>
      <c r="C40" s="589"/>
      <c r="D40" s="808"/>
      <c r="E40" s="459"/>
      <c r="F40" s="700"/>
      <c r="G40" s="701"/>
      <c r="H40" s="701"/>
      <c r="I40" s="702"/>
      <c r="J40" s="826"/>
      <c r="K40" s="370"/>
      <c r="L40" s="607"/>
      <c r="M40" s="422"/>
    </row>
    <row r="41" spans="1:13" ht="14.25" customHeight="1">
      <c r="A41" s="567"/>
      <c r="B41" s="552"/>
      <c r="C41" s="600"/>
      <c r="D41" s="778" t="s">
        <v>46</v>
      </c>
      <c r="E41" s="561" t="s">
        <v>80</v>
      </c>
      <c r="F41" s="44"/>
      <c r="G41" s="559"/>
      <c r="H41" s="559"/>
      <c r="I41" s="554"/>
      <c r="J41" s="608" t="s">
        <v>188</v>
      </c>
      <c r="K41" s="52">
        <v>4</v>
      </c>
      <c r="L41" s="86"/>
      <c r="M41" s="87"/>
    </row>
    <row r="42" spans="1:13" ht="18" customHeight="1">
      <c r="A42" s="567"/>
      <c r="B42" s="552"/>
      <c r="C42" s="600"/>
      <c r="D42" s="812"/>
      <c r="E42" s="570"/>
      <c r="F42" s="44"/>
      <c r="G42" s="102"/>
      <c r="H42" s="102"/>
      <c r="I42" s="416"/>
      <c r="J42" s="79" t="s">
        <v>68</v>
      </c>
      <c r="K42" s="90">
        <v>10</v>
      </c>
      <c r="L42" s="51"/>
      <c r="M42" s="87"/>
    </row>
    <row r="43" spans="1:13" ht="14.25" customHeight="1">
      <c r="A43" s="567"/>
      <c r="B43" s="552"/>
      <c r="C43" s="600"/>
      <c r="D43" s="775" t="s">
        <v>75</v>
      </c>
      <c r="E43" s="609" t="s">
        <v>80</v>
      </c>
      <c r="F43" s="16"/>
      <c r="G43" s="100"/>
      <c r="H43" s="100"/>
      <c r="I43" s="417"/>
      <c r="J43" s="788" t="s">
        <v>49</v>
      </c>
      <c r="K43" s="52">
        <v>100</v>
      </c>
      <c r="L43" s="610"/>
      <c r="M43" s="188"/>
    </row>
    <row r="44" spans="1:13" ht="14.25" customHeight="1">
      <c r="A44" s="567"/>
      <c r="B44" s="552"/>
      <c r="C44" s="600"/>
      <c r="D44" s="778"/>
      <c r="E44" s="561" t="s">
        <v>24</v>
      </c>
      <c r="F44" s="44"/>
      <c r="G44" s="101"/>
      <c r="H44" s="101"/>
      <c r="I44" s="165"/>
      <c r="J44" s="855"/>
      <c r="K44" s="52"/>
      <c r="L44" s="86"/>
      <c r="M44" s="87"/>
    </row>
    <row r="45" spans="1:13" ht="15" customHeight="1">
      <c r="A45" s="567"/>
      <c r="B45" s="552"/>
      <c r="C45" s="600"/>
      <c r="D45" s="778"/>
      <c r="E45" s="429"/>
      <c r="F45" s="44"/>
      <c r="G45" s="101"/>
      <c r="H45" s="101"/>
      <c r="I45" s="165"/>
      <c r="J45" s="855"/>
      <c r="K45" s="52"/>
      <c r="L45" s="86"/>
      <c r="M45" s="87"/>
    </row>
    <row r="46" spans="1:13" ht="14.25" customHeight="1">
      <c r="A46" s="567"/>
      <c r="B46" s="552"/>
      <c r="C46" s="600"/>
      <c r="D46" s="854"/>
      <c r="E46" s="569"/>
      <c r="F46" s="47"/>
      <c r="G46" s="102"/>
      <c r="H46" s="102"/>
      <c r="I46" s="416"/>
      <c r="J46" s="790"/>
      <c r="K46" s="93"/>
      <c r="L46" s="66"/>
      <c r="M46" s="110"/>
    </row>
    <row r="47" spans="1:13" ht="14.25" customHeight="1">
      <c r="A47" s="567"/>
      <c r="B47" s="552"/>
      <c r="C47" s="600"/>
      <c r="D47" s="775" t="s">
        <v>56</v>
      </c>
      <c r="E47" s="609" t="s">
        <v>80</v>
      </c>
      <c r="F47" s="44"/>
      <c r="G47" s="101"/>
      <c r="H47" s="189"/>
      <c r="I47" s="415"/>
      <c r="J47" s="856" t="s">
        <v>70</v>
      </c>
      <c r="K47" s="611">
        <v>100</v>
      </c>
      <c r="L47" s="612"/>
      <c r="M47" s="191"/>
    </row>
    <row r="48" spans="1:13" ht="13.5" customHeight="1">
      <c r="A48" s="567"/>
      <c r="B48" s="552"/>
      <c r="C48" s="600"/>
      <c r="D48" s="778"/>
      <c r="E48" s="561" t="s">
        <v>24</v>
      </c>
      <c r="F48" s="44"/>
      <c r="G48" s="189"/>
      <c r="H48" s="189"/>
      <c r="I48" s="415"/>
      <c r="J48" s="857"/>
      <c r="K48" s="52"/>
      <c r="L48" s="613"/>
      <c r="M48" s="377"/>
    </row>
    <row r="49" spans="1:14" ht="37.5" customHeight="1">
      <c r="A49" s="567"/>
      <c r="B49" s="552"/>
      <c r="C49" s="600"/>
      <c r="D49" s="812"/>
      <c r="E49" s="574"/>
      <c r="F49" s="47"/>
      <c r="G49" s="194"/>
      <c r="H49" s="194"/>
      <c r="I49" s="418"/>
      <c r="J49" s="373"/>
      <c r="K49" s="182"/>
      <c r="L49" s="175"/>
      <c r="M49" s="183"/>
    </row>
    <row r="50" spans="1:14" ht="52.5" customHeight="1">
      <c r="A50" s="567"/>
      <c r="B50" s="552"/>
      <c r="C50" s="600"/>
      <c r="D50" s="614" t="s">
        <v>191</v>
      </c>
      <c r="E50" s="615"/>
      <c r="F50" s="616"/>
      <c r="G50" s="617"/>
      <c r="H50" s="460"/>
      <c r="I50" s="461"/>
      <c r="J50" s="423" t="s">
        <v>184</v>
      </c>
      <c r="K50" s="425">
        <v>100</v>
      </c>
      <c r="L50" s="424"/>
      <c r="M50" s="426"/>
    </row>
    <row r="51" spans="1:14" ht="16.5" customHeight="1" thickBot="1">
      <c r="A51" s="567"/>
      <c r="B51" s="552"/>
      <c r="C51" s="618"/>
      <c r="D51" s="619"/>
      <c r="E51" s="620"/>
      <c r="F51" s="621" t="s">
        <v>5</v>
      </c>
      <c r="G51" s="37">
        <f>SUM(G17:G50)</f>
        <v>895.6</v>
      </c>
      <c r="H51" s="37">
        <f>SUM(H17:H50)</f>
        <v>306</v>
      </c>
      <c r="I51" s="37">
        <f>SUM(I17:I50)</f>
        <v>306</v>
      </c>
      <c r="J51" s="622"/>
      <c r="K51" s="623"/>
      <c r="L51" s="623"/>
      <c r="M51" s="624"/>
    </row>
    <row r="52" spans="1:14" ht="12.75" customHeight="1">
      <c r="A52" s="766"/>
      <c r="B52" s="767"/>
      <c r="C52" s="625" t="s">
        <v>6</v>
      </c>
      <c r="D52" s="858" t="s">
        <v>152</v>
      </c>
      <c r="E52" s="626" t="s">
        <v>24</v>
      </c>
      <c r="F52" s="627" t="s">
        <v>21</v>
      </c>
      <c r="G52" s="628">
        <v>240.8</v>
      </c>
      <c r="H52" s="628">
        <v>12</v>
      </c>
      <c r="I52" s="628">
        <v>12</v>
      </c>
      <c r="J52" s="629"/>
      <c r="K52" s="630"/>
      <c r="L52" s="630"/>
      <c r="M52" s="631"/>
    </row>
    <row r="53" spans="1:14" ht="12.75" customHeight="1">
      <c r="A53" s="766"/>
      <c r="B53" s="767"/>
      <c r="C53" s="589"/>
      <c r="D53" s="859"/>
      <c r="E53" s="305"/>
      <c r="F53" s="44" t="s">
        <v>54</v>
      </c>
      <c r="G53" s="559">
        <v>245.1</v>
      </c>
      <c r="H53" s="559">
        <v>0</v>
      </c>
      <c r="I53" s="559">
        <v>0</v>
      </c>
      <c r="J53" s="148"/>
      <c r="K53" s="115"/>
      <c r="L53" s="113"/>
      <c r="M53" s="114"/>
    </row>
    <row r="54" spans="1:14" ht="12.75" customHeight="1">
      <c r="A54" s="766"/>
      <c r="B54" s="767"/>
      <c r="C54" s="589"/>
      <c r="D54" s="859"/>
      <c r="E54" s="305"/>
      <c r="F54" s="44" t="s">
        <v>89</v>
      </c>
      <c r="G54" s="559">
        <v>54.6</v>
      </c>
      <c r="H54" s="559"/>
      <c r="I54" s="559"/>
      <c r="J54" s="148"/>
      <c r="K54" s="115"/>
      <c r="L54" s="113"/>
      <c r="M54" s="114"/>
    </row>
    <row r="55" spans="1:14" ht="15.75" customHeight="1">
      <c r="A55" s="766"/>
      <c r="B55" s="767"/>
      <c r="C55" s="784"/>
      <c r="D55" s="779" t="s">
        <v>189</v>
      </c>
      <c r="E55" s="500" t="s">
        <v>126</v>
      </c>
      <c r="F55" s="456"/>
      <c r="G55" s="457"/>
      <c r="H55" s="457"/>
      <c r="I55" s="457"/>
      <c r="J55" s="788" t="s">
        <v>72</v>
      </c>
      <c r="K55" s="327">
        <v>1</v>
      </c>
      <c r="L55" s="327"/>
      <c r="M55" s="328"/>
      <c r="N55" s="144"/>
    </row>
    <row r="56" spans="1:14" ht="13.5" customHeight="1">
      <c r="A56" s="766"/>
      <c r="B56" s="767"/>
      <c r="C56" s="785"/>
      <c r="D56" s="780"/>
      <c r="E56" s="632" t="s">
        <v>80</v>
      </c>
      <c r="F56" s="490"/>
      <c r="G56" s="559"/>
      <c r="H56" s="559"/>
      <c r="I56" s="559"/>
      <c r="J56" s="789"/>
      <c r="K56" s="324"/>
      <c r="L56" s="324"/>
      <c r="M56" s="571"/>
      <c r="N56" s="144"/>
    </row>
    <row r="57" spans="1:14" ht="15" customHeight="1">
      <c r="A57" s="766"/>
      <c r="B57" s="767"/>
      <c r="C57" s="786"/>
      <c r="D57" s="787"/>
      <c r="E57" s="633" t="s">
        <v>154</v>
      </c>
      <c r="F57" s="495"/>
      <c r="G57" s="560"/>
      <c r="H57" s="560"/>
      <c r="I57" s="560"/>
      <c r="J57" s="790"/>
      <c r="K57" s="330"/>
      <c r="L57" s="330"/>
      <c r="M57" s="331"/>
    </row>
    <row r="58" spans="1:14" ht="15" customHeight="1">
      <c r="A58" s="766"/>
      <c r="B58" s="767"/>
      <c r="C58" s="777"/>
      <c r="D58" s="775" t="s">
        <v>61</v>
      </c>
      <c r="E58" s="500" t="s">
        <v>126</v>
      </c>
      <c r="F58" s="44"/>
      <c r="G58" s="559"/>
      <c r="H58" s="559"/>
      <c r="I58" s="559"/>
      <c r="J58" s="18" t="s">
        <v>44</v>
      </c>
      <c r="K58" s="107">
        <v>100</v>
      </c>
      <c r="L58" s="41"/>
      <c r="M58" s="77"/>
    </row>
    <row r="59" spans="1:14" ht="15" customHeight="1">
      <c r="A59" s="766"/>
      <c r="B59" s="767"/>
      <c r="C59" s="777"/>
      <c r="D59" s="778"/>
      <c r="E59" s="462" t="s">
        <v>154</v>
      </c>
      <c r="F59" s="44"/>
      <c r="G59" s="559"/>
      <c r="H59" s="559"/>
      <c r="I59" s="559"/>
      <c r="J59" s="18"/>
      <c r="K59" s="107"/>
      <c r="L59" s="41"/>
      <c r="M59" s="77"/>
    </row>
    <row r="60" spans="1:14" ht="21.75" customHeight="1">
      <c r="A60" s="766"/>
      <c r="B60" s="767"/>
      <c r="C60" s="777"/>
      <c r="D60" s="778"/>
      <c r="E60" s="634" t="s">
        <v>80</v>
      </c>
      <c r="F60" s="44"/>
      <c r="G60" s="559"/>
      <c r="H60" s="56"/>
      <c r="I60" s="56"/>
      <c r="J60" s="18"/>
      <c r="K60" s="107"/>
      <c r="L60" s="41"/>
      <c r="M60" s="77"/>
    </row>
    <row r="61" spans="1:14" ht="26.25" customHeight="1">
      <c r="A61" s="766"/>
      <c r="B61" s="767"/>
      <c r="C61" s="589"/>
      <c r="D61" s="779" t="s">
        <v>81</v>
      </c>
      <c r="E61" s="635" t="s">
        <v>80</v>
      </c>
      <c r="F61" s="16"/>
      <c r="G61" s="457"/>
      <c r="H61" s="457"/>
      <c r="I61" s="457"/>
      <c r="J61" s="398" t="s">
        <v>96</v>
      </c>
      <c r="K61" s="105">
        <v>1</v>
      </c>
      <c r="L61" s="105"/>
      <c r="M61" s="308"/>
      <c r="N61" s="144"/>
    </row>
    <row r="62" spans="1:14" ht="26.25" customHeight="1">
      <c r="A62" s="766"/>
      <c r="B62" s="767"/>
      <c r="C62" s="589"/>
      <c r="D62" s="780"/>
      <c r="E62" s="463" t="s">
        <v>154</v>
      </c>
      <c r="F62" s="490"/>
      <c r="G62" s="559"/>
      <c r="H62" s="559"/>
      <c r="I62" s="559"/>
      <c r="J62" s="132" t="s">
        <v>83</v>
      </c>
      <c r="K62" s="131">
        <v>1</v>
      </c>
      <c r="L62" s="145">
        <v>1</v>
      </c>
      <c r="M62" s="163"/>
      <c r="N62" s="144"/>
    </row>
    <row r="63" spans="1:14" ht="29.25" customHeight="1">
      <c r="A63" s="766"/>
      <c r="B63" s="767"/>
      <c r="C63" s="636"/>
      <c r="D63" s="781"/>
      <c r="E63" s="637"/>
      <c r="F63" s="495"/>
      <c r="G63" s="560"/>
      <c r="H63" s="560"/>
      <c r="I63" s="560"/>
      <c r="J63" s="394" t="s">
        <v>82</v>
      </c>
      <c r="K63" s="395"/>
      <c r="L63" s="396"/>
      <c r="M63" s="397">
        <v>1</v>
      </c>
    </row>
    <row r="64" spans="1:14" ht="16.5" customHeight="1" thickBot="1">
      <c r="A64" s="766"/>
      <c r="B64" s="767"/>
      <c r="C64" s="618"/>
      <c r="D64" s="619"/>
      <c r="E64" s="620"/>
      <c r="F64" s="621" t="s">
        <v>5</v>
      </c>
      <c r="G64" s="37">
        <f>SUM(G52:G63)</f>
        <v>540.5</v>
      </c>
      <c r="H64" s="37">
        <f t="shared" ref="H64:I64" si="0">SUM(H52:H63)</f>
        <v>12</v>
      </c>
      <c r="I64" s="37">
        <f t="shared" si="0"/>
        <v>12</v>
      </c>
      <c r="J64" s="622"/>
      <c r="K64" s="623"/>
      <c r="L64" s="623"/>
      <c r="M64" s="624"/>
    </row>
    <row r="65" spans="1:14" ht="15.75" customHeight="1" thickBot="1">
      <c r="A65" s="13" t="s">
        <v>4</v>
      </c>
      <c r="B65" s="5" t="s">
        <v>4</v>
      </c>
      <c r="C65" s="791" t="s">
        <v>7</v>
      </c>
      <c r="D65" s="792"/>
      <c r="E65" s="792"/>
      <c r="F65" s="792"/>
      <c r="G65" s="25">
        <f>G64+G51</f>
        <v>1436.1</v>
      </c>
      <c r="H65" s="25">
        <f t="shared" ref="H65:I65" si="1">H64+H51</f>
        <v>318</v>
      </c>
      <c r="I65" s="25">
        <f t="shared" si="1"/>
        <v>318</v>
      </c>
      <c r="J65" s="97"/>
      <c r="K65" s="98"/>
      <c r="L65" s="98"/>
      <c r="M65" s="33"/>
    </row>
    <row r="66" spans="1:14" ht="15" customHeight="1" thickBot="1">
      <c r="A66" s="13" t="s">
        <v>4</v>
      </c>
      <c r="B66" s="5" t="s">
        <v>6</v>
      </c>
      <c r="C66" s="793" t="s">
        <v>161</v>
      </c>
      <c r="D66" s="794"/>
      <c r="E66" s="794"/>
      <c r="F66" s="794"/>
      <c r="G66" s="794"/>
      <c r="H66" s="794"/>
      <c r="I66" s="794"/>
      <c r="J66" s="794"/>
      <c r="K66" s="576"/>
      <c r="L66" s="576"/>
      <c r="M66" s="31"/>
    </row>
    <row r="67" spans="1:14" ht="13.5" customHeight="1">
      <c r="A67" s="638" t="s">
        <v>4</v>
      </c>
      <c r="B67" s="639" t="s">
        <v>6</v>
      </c>
      <c r="C67" s="640" t="s">
        <v>4</v>
      </c>
      <c r="D67" s="795" t="s">
        <v>157</v>
      </c>
      <c r="E67" s="641" t="s">
        <v>80</v>
      </c>
      <c r="F67" s="642" t="s">
        <v>21</v>
      </c>
      <c r="G67" s="643">
        <v>572.6</v>
      </c>
      <c r="H67" s="643">
        <v>791.3</v>
      </c>
      <c r="I67" s="643">
        <v>875.5</v>
      </c>
      <c r="J67" s="644"/>
      <c r="K67" s="645"/>
      <c r="L67" s="645"/>
      <c r="M67" s="646"/>
    </row>
    <row r="68" spans="1:14" ht="13.5" customHeight="1">
      <c r="A68" s="551"/>
      <c r="B68" s="552"/>
      <c r="C68" s="575"/>
      <c r="D68" s="796"/>
      <c r="E68" s="463"/>
      <c r="F68" s="455" t="s">
        <v>54</v>
      </c>
      <c r="G68" s="492">
        <v>25.9</v>
      </c>
      <c r="H68" s="492"/>
      <c r="I68" s="492"/>
      <c r="J68" s="386"/>
      <c r="K68" s="387"/>
      <c r="L68" s="387"/>
      <c r="M68" s="139"/>
    </row>
    <row r="69" spans="1:14" ht="14.25" customHeight="1">
      <c r="A69" s="551"/>
      <c r="B69" s="552"/>
      <c r="C69" s="575"/>
      <c r="D69" s="776"/>
      <c r="E69" s="464"/>
      <c r="F69" s="455" t="s">
        <v>57</v>
      </c>
      <c r="G69" s="492">
        <v>44.7</v>
      </c>
      <c r="H69" s="559"/>
      <c r="I69" s="559"/>
      <c r="J69" s="386"/>
      <c r="K69" s="387"/>
      <c r="L69" s="387"/>
      <c r="M69" s="139"/>
    </row>
    <row r="70" spans="1:14" ht="14.25" customHeight="1">
      <c r="A70" s="551"/>
      <c r="B70" s="552"/>
      <c r="C70" s="797" t="s">
        <v>97</v>
      </c>
      <c r="D70" s="775" t="s">
        <v>155</v>
      </c>
      <c r="E70" s="561" t="s">
        <v>154</v>
      </c>
      <c r="F70" s="195"/>
      <c r="G70" s="136"/>
      <c r="H70" s="457"/>
      <c r="I70" s="457"/>
      <c r="J70" s="354" t="s">
        <v>138</v>
      </c>
      <c r="K70" s="50">
        <v>5</v>
      </c>
      <c r="L70" s="65">
        <v>5</v>
      </c>
      <c r="M70" s="53">
        <v>5</v>
      </c>
    </row>
    <row r="71" spans="1:14" ht="27" customHeight="1">
      <c r="A71" s="551"/>
      <c r="B71" s="552"/>
      <c r="C71" s="798"/>
      <c r="D71" s="778"/>
      <c r="E71" s="561" t="s">
        <v>126</v>
      </c>
      <c r="F71" s="455"/>
      <c r="G71" s="492"/>
      <c r="H71" s="559"/>
      <c r="I71" s="559"/>
      <c r="J71" s="647" t="s">
        <v>139</v>
      </c>
      <c r="K71" s="133">
        <v>5</v>
      </c>
      <c r="L71" s="142">
        <v>5</v>
      </c>
      <c r="M71" s="134">
        <v>5</v>
      </c>
      <c r="N71" s="800"/>
    </row>
    <row r="72" spans="1:14" ht="28.5" customHeight="1">
      <c r="A72" s="551"/>
      <c r="B72" s="552"/>
      <c r="C72" s="798"/>
      <c r="D72" s="778"/>
      <c r="E72" s="561" t="s">
        <v>80</v>
      </c>
      <c r="F72" s="455"/>
      <c r="G72" s="22"/>
      <c r="H72" s="559"/>
      <c r="I72" s="559"/>
      <c r="J72" s="132" t="s">
        <v>193</v>
      </c>
      <c r="K72" s="133">
        <v>2</v>
      </c>
      <c r="L72" s="359">
        <v>3</v>
      </c>
      <c r="M72" s="360">
        <v>3</v>
      </c>
      <c r="N72" s="800"/>
    </row>
    <row r="73" spans="1:14" ht="28.5" customHeight="1">
      <c r="A73" s="551"/>
      <c r="B73" s="552"/>
      <c r="C73" s="798"/>
      <c r="D73" s="778"/>
      <c r="E73" s="648"/>
      <c r="F73" s="455"/>
      <c r="G73" s="22"/>
      <c r="H73" s="559"/>
      <c r="I73" s="559"/>
      <c r="J73" s="132" t="s">
        <v>140</v>
      </c>
      <c r="K73" s="133">
        <v>1</v>
      </c>
      <c r="L73" s="359">
        <v>1</v>
      </c>
      <c r="M73" s="360">
        <v>1</v>
      </c>
      <c r="N73" s="800"/>
    </row>
    <row r="74" spans="1:14" ht="39.75" customHeight="1">
      <c r="A74" s="551"/>
      <c r="B74" s="552"/>
      <c r="C74" s="798"/>
      <c r="D74" s="778"/>
      <c r="E74" s="648"/>
      <c r="F74" s="455"/>
      <c r="G74" s="22"/>
      <c r="H74" s="559"/>
      <c r="I74" s="559"/>
      <c r="J74" s="647" t="s">
        <v>141</v>
      </c>
      <c r="K74" s="133">
        <v>1</v>
      </c>
      <c r="L74" s="359">
        <v>1</v>
      </c>
      <c r="M74" s="360">
        <v>1</v>
      </c>
      <c r="N74" s="800"/>
    </row>
    <row r="75" spans="1:14" ht="69" customHeight="1">
      <c r="A75" s="551"/>
      <c r="B75" s="552"/>
      <c r="C75" s="799"/>
      <c r="D75" s="776"/>
      <c r="E75" s="649"/>
      <c r="F75" s="650"/>
      <c r="G75" s="23"/>
      <c r="H75" s="560"/>
      <c r="I75" s="560"/>
      <c r="J75" s="651" t="s">
        <v>194</v>
      </c>
      <c r="K75" s="363">
        <v>60</v>
      </c>
      <c r="L75" s="364">
        <v>60</v>
      </c>
      <c r="M75" s="365">
        <v>60</v>
      </c>
      <c r="N75" s="800"/>
    </row>
    <row r="76" spans="1:14" ht="15.75" customHeight="1">
      <c r="A76" s="766"/>
      <c r="B76" s="767"/>
      <c r="C76" s="768" t="s">
        <v>179</v>
      </c>
      <c r="D76" s="771" t="s">
        <v>129</v>
      </c>
      <c r="E76" s="572" t="s">
        <v>154</v>
      </c>
      <c r="F76" s="557"/>
      <c r="G76" s="492"/>
      <c r="H76" s="559"/>
      <c r="I76" s="559"/>
      <c r="J76" s="345" t="s">
        <v>98</v>
      </c>
      <c r="K76" s="346" t="s">
        <v>99</v>
      </c>
      <c r="L76" s="347" t="s">
        <v>99</v>
      </c>
      <c r="M76" s="353" t="s">
        <v>99</v>
      </c>
    </row>
    <row r="77" spans="1:14" ht="27" customHeight="1">
      <c r="A77" s="766"/>
      <c r="B77" s="767"/>
      <c r="C77" s="769"/>
      <c r="D77" s="771"/>
      <c r="E77" s="561" t="s">
        <v>126</v>
      </c>
      <c r="F77" s="557"/>
      <c r="G77" s="22"/>
      <c r="H77" s="559"/>
      <c r="I77" s="559"/>
      <c r="J77" s="647" t="s">
        <v>100</v>
      </c>
      <c r="K77" s="199">
        <v>12</v>
      </c>
      <c r="L77" s="200">
        <v>12</v>
      </c>
      <c r="M77" s="201">
        <v>12</v>
      </c>
    </row>
    <row r="78" spans="1:14" ht="26.25" customHeight="1">
      <c r="A78" s="766"/>
      <c r="B78" s="767"/>
      <c r="C78" s="769"/>
      <c r="D78" s="771"/>
      <c r="E78" s="561" t="s">
        <v>80</v>
      </c>
      <c r="F78" s="557"/>
      <c r="G78" s="22"/>
      <c r="H78" s="559"/>
      <c r="I78" s="559"/>
      <c r="J78" s="647" t="s">
        <v>101</v>
      </c>
      <c r="K78" s="317" t="s">
        <v>123</v>
      </c>
      <c r="L78" s="200" t="s">
        <v>123</v>
      </c>
      <c r="M78" s="201" t="s">
        <v>123</v>
      </c>
    </row>
    <row r="79" spans="1:14" ht="27" customHeight="1">
      <c r="A79" s="766"/>
      <c r="B79" s="767"/>
      <c r="C79" s="770"/>
      <c r="D79" s="771"/>
      <c r="E79" s="652"/>
      <c r="F79" s="557"/>
      <c r="G79" s="22"/>
      <c r="H79" s="559"/>
      <c r="I79" s="559"/>
      <c r="J79" s="651" t="s">
        <v>103</v>
      </c>
      <c r="K79" s="202" t="s">
        <v>104</v>
      </c>
      <c r="L79" s="203" t="s">
        <v>104</v>
      </c>
      <c r="M79" s="297" t="s">
        <v>104</v>
      </c>
    </row>
    <row r="80" spans="1:14" ht="25.5" customHeight="1">
      <c r="A80" s="772"/>
      <c r="B80" s="767"/>
      <c r="C80" s="773"/>
      <c r="D80" s="775" t="s">
        <v>107</v>
      </c>
      <c r="E80" s="462" t="s">
        <v>154</v>
      </c>
      <c r="F80" s="195"/>
      <c r="G80" s="653"/>
      <c r="H80" s="457"/>
      <c r="I80" s="457"/>
      <c r="J80" s="654" t="s">
        <v>108</v>
      </c>
      <c r="K80" s="222">
        <v>1</v>
      </c>
      <c r="L80" s="655">
        <v>1</v>
      </c>
      <c r="M80" s="223">
        <v>1</v>
      </c>
    </row>
    <row r="81" spans="1:14" ht="20.25" customHeight="1">
      <c r="A81" s="772"/>
      <c r="B81" s="767"/>
      <c r="C81" s="774"/>
      <c r="D81" s="776"/>
      <c r="E81" s="656" t="s">
        <v>80</v>
      </c>
      <c r="F81" s="650"/>
      <c r="G81" s="23"/>
      <c r="H81" s="560"/>
      <c r="I81" s="560"/>
      <c r="J81" s="378" t="s">
        <v>109</v>
      </c>
      <c r="K81" s="379">
        <v>7</v>
      </c>
      <c r="L81" s="657">
        <v>7</v>
      </c>
      <c r="M81" s="658">
        <v>7</v>
      </c>
    </row>
    <row r="82" spans="1:14" ht="15.75" customHeight="1">
      <c r="A82" s="567"/>
      <c r="B82" s="339"/>
      <c r="C82" s="782"/>
      <c r="D82" s="779" t="s">
        <v>135</v>
      </c>
      <c r="E82" s="659" t="s">
        <v>154</v>
      </c>
      <c r="F82" s="204"/>
      <c r="G82" s="653"/>
      <c r="H82" s="457"/>
      <c r="I82" s="457"/>
      <c r="J82" s="209" t="s">
        <v>186</v>
      </c>
      <c r="K82" s="380" t="s">
        <v>144</v>
      </c>
      <c r="L82" s="412" t="s">
        <v>153</v>
      </c>
      <c r="M82" s="413" t="s">
        <v>153</v>
      </c>
      <c r="N82" s="196"/>
    </row>
    <row r="83" spans="1:14" ht="15" customHeight="1">
      <c r="A83" s="551"/>
      <c r="B83" s="552"/>
      <c r="C83" s="782"/>
      <c r="D83" s="783"/>
      <c r="E83" s="660" t="s">
        <v>126</v>
      </c>
      <c r="F83" s="455"/>
      <c r="G83" s="492"/>
      <c r="H83" s="559"/>
      <c r="I83" s="559"/>
      <c r="J83" s="758" t="s">
        <v>136</v>
      </c>
      <c r="K83" s="86">
        <v>10</v>
      </c>
      <c r="L83" s="52">
        <v>10</v>
      </c>
      <c r="M83" s="87">
        <v>10</v>
      </c>
      <c r="N83" s="196"/>
    </row>
    <row r="84" spans="1:14" ht="12.75" customHeight="1">
      <c r="A84" s="567"/>
      <c r="B84" s="552"/>
      <c r="C84" s="782"/>
      <c r="D84" s="553"/>
      <c r="E84" s="660" t="s">
        <v>80</v>
      </c>
      <c r="F84" s="455"/>
      <c r="G84" s="22"/>
      <c r="H84" s="559"/>
      <c r="I84" s="559"/>
      <c r="J84" s="759"/>
      <c r="K84" s="86"/>
      <c r="L84" s="52"/>
      <c r="M84" s="87"/>
      <c r="N84" s="196"/>
    </row>
    <row r="85" spans="1:14" ht="26.25" customHeight="1">
      <c r="A85" s="567"/>
      <c r="B85" s="339"/>
      <c r="C85" s="782"/>
      <c r="D85" s="568"/>
      <c r="E85" s="661"/>
      <c r="F85" s="558"/>
      <c r="G85" s="23"/>
      <c r="H85" s="560"/>
      <c r="I85" s="560"/>
      <c r="J85" s="343" t="s">
        <v>137</v>
      </c>
      <c r="K85" s="348" t="s">
        <v>60</v>
      </c>
      <c r="L85" s="349" t="s">
        <v>60</v>
      </c>
      <c r="M85" s="350" t="s">
        <v>60</v>
      </c>
      <c r="N85" s="196"/>
    </row>
    <row r="86" spans="1:14" ht="18" customHeight="1">
      <c r="A86" s="567"/>
      <c r="B86" s="552"/>
      <c r="C86" s="575"/>
      <c r="D86" s="760" t="s">
        <v>156</v>
      </c>
      <c r="E86" s="762"/>
      <c r="F86" s="557"/>
      <c r="G86" s="22"/>
      <c r="H86" s="554"/>
      <c r="I86" s="559"/>
      <c r="J86" s="236" t="s">
        <v>113</v>
      </c>
      <c r="K86" s="253"/>
      <c r="L86" s="254">
        <v>1</v>
      </c>
      <c r="M86" s="255"/>
    </row>
    <row r="87" spans="1:14" ht="21.75" customHeight="1">
      <c r="A87" s="567"/>
      <c r="B87" s="552"/>
      <c r="C87" s="575"/>
      <c r="D87" s="761"/>
      <c r="E87" s="763"/>
      <c r="F87" s="662"/>
      <c r="G87" s="663"/>
      <c r="H87" s="243"/>
      <c r="I87" s="242"/>
      <c r="J87" s="447"/>
      <c r="K87" s="246"/>
      <c r="L87" s="247"/>
      <c r="M87" s="248"/>
    </row>
    <row r="88" spans="1:14" ht="19.5" customHeight="1">
      <c r="A88" s="567"/>
      <c r="B88" s="552"/>
      <c r="C88" s="575"/>
      <c r="D88" s="760" t="s">
        <v>196</v>
      </c>
      <c r="E88" s="764" t="s">
        <v>80</v>
      </c>
      <c r="F88" s="204"/>
      <c r="G88" s="653"/>
      <c r="H88" s="433"/>
      <c r="I88" s="457"/>
      <c r="J88" s="236" t="s">
        <v>113</v>
      </c>
      <c r="K88" s="238"/>
      <c r="L88" s="239">
        <v>1</v>
      </c>
      <c r="M88" s="240"/>
    </row>
    <row r="89" spans="1:14" ht="46.5" customHeight="1">
      <c r="A89" s="567"/>
      <c r="B89" s="552"/>
      <c r="C89" s="575"/>
      <c r="D89" s="761"/>
      <c r="E89" s="765"/>
      <c r="F89" s="558"/>
      <c r="G89" s="664"/>
      <c r="H89" s="243"/>
      <c r="I89" s="242"/>
      <c r="J89" s="447"/>
      <c r="K89" s="246"/>
      <c r="L89" s="247"/>
      <c r="M89" s="248"/>
    </row>
    <row r="90" spans="1:14" s="3" customFormat="1" ht="22.5" customHeight="1">
      <c r="A90" s="665"/>
      <c r="B90" s="666"/>
      <c r="C90" s="667"/>
      <c r="D90" s="747" t="s">
        <v>197</v>
      </c>
      <c r="E90" s="452"/>
      <c r="F90" s="437"/>
      <c r="G90" s="668"/>
      <c r="H90" s="438"/>
      <c r="I90" s="438"/>
      <c r="J90" s="385" t="s">
        <v>162</v>
      </c>
      <c r="K90" s="441">
        <v>1</v>
      </c>
      <c r="L90" s="442"/>
      <c r="M90" s="443"/>
    </row>
    <row r="91" spans="1:14" s="3" customFormat="1" ht="30" customHeight="1">
      <c r="A91" s="665"/>
      <c r="B91" s="666"/>
      <c r="C91" s="667"/>
      <c r="D91" s="748"/>
      <c r="E91" s="453"/>
      <c r="F91" s="444"/>
      <c r="G91" s="446"/>
      <c r="H91" s="446"/>
      <c r="I91" s="446"/>
      <c r="J91" s="447"/>
      <c r="K91" s="449"/>
      <c r="L91" s="450"/>
      <c r="M91" s="451"/>
    </row>
    <row r="92" spans="1:14" ht="16.5" customHeight="1" thickBot="1">
      <c r="A92" s="669"/>
      <c r="B92" s="670"/>
      <c r="C92" s="618"/>
      <c r="D92" s="619"/>
      <c r="E92" s="620"/>
      <c r="F92" s="671" t="s">
        <v>5</v>
      </c>
      <c r="G92" s="37">
        <f>SUM(G67:G91)</f>
        <v>643.20000000000005</v>
      </c>
      <c r="H92" s="37">
        <f t="shared" ref="H92:I92" si="2">SUM(H67:H91)</f>
        <v>791.3</v>
      </c>
      <c r="I92" s="37">
        <f t="shared" si="2"/>
        <v>875.5</v>
      </c>
      <c r="J92" s="622"/>
      <c r="K92" s="623"/>
      <c r="L92" s="623"/>
      <c r="M92" s="624"/>
    </row>
    <row r="93" spans="1:14" ht="14.25" customHeight="1" thickBot="1">
      <c r="A93" s="14" t="s">
        <v>4</v>
      </c>
      <c r="B93" s="293" t="s">
        <v>6</v>
      </c>
      <c r="C93" s="749" t="s">
        <v>7</v>
      </c>
      <c r="D93" s="750"/>
      <c r="E93" s="750"/>
      <c r="F93" s="751"/>
      <c r="G93" s="672">
        <f>G92</f>
        <v>643.20000000000005</v>
      </c>
      <c r="H93" s="672">
        <f t="shared" ref="H93:I93" si="3">H92</f>
        <v>791.3</v>
      </c>
      <c r="I93" s="672">
        <f t="shared" si="3"/>
        <v>875.5</v>
      </c>
      <c r="J93" s="281"/>
      <c r="K93" s="282"/>
      <c r="L93" s="282"/>
      <c r="M93" s="283"/>
    </row>
    <row r="94" spans="1:14" ht="14.25" customHeight="1" thickBot="1">
      <c r="A94" s="13" t="s">
        <v>4</v>
      </c>
      <c r="B94" s="752" t="s">
        <v>8</v>
      </c>
      <c r="C94" s="753"/>
      <c r="D94" s="753"/>
      <c r="E94" s="753"/>
      <c r="F94" s="753"/>
      <c r="G94" s="26">
        <f>G93+G65</f>
        <v>2079.3000000000002</v>
      </c>
      <c r="H94" s="26">
        <f>H93+H65</f>
        <v>1109.3</v>
      </c>
      <c r="I94" s="26">
        <f>I93+I65</f>
        <v>1193.5</v>
      </c>
      <c r="J94" s="95"/>
      <c r="K94" s="96"/>
      <c r="L94" s="96"/>
      <c r="M94" s="32"/>
    </row>
    <row r="95" spans="1:14" ht="14.25" customHeight="1" thickBot="1">
      <c r="A95" s="284" t="s">
        <v>4</v>
      </c>
      <c r="B95" s="754" t="s">
        <v>16</v>
      </c>
      <c r="C95" s="755"/>
      <c r="D95" s="755"/>
      <c r="E95" s="755"/>
      <c r="F95" s="755"/>
      <c r="G95" s="285">
        <f t="shared" ref="G95:I95" si="4">G94</f>
        <v>2079.3000000000002</v>
      </c>
      <c r="H95" s="285">
        <f t="shared" si="4"/>
        <v>1109.3</v>
      </c>
      <c r="I95" s="285">
        <f t="shared" si="4"/>
        <v>1193.5</v>
      </c>
      <c r="J95" s="286"/>
      <c r="K95" s="287"/>
      <c r="L95" s="287"/>
      <c r="M95" s="288"/>
    </row>
    <row r="96" spans="1:14" s="6" customFormat="1" ht="17.25" customHeight="1">
      <c r="A96" s="563"/>
      <c r="B96" s="564"/>
      <c r="C96" s="564"/>
      <c r="D96" s="564"/>
      <c r="E96" s="564"/>
      <c r="F96" s="564"/>
      <c r="G96" s="564"/>
      <c r="H96" s="564"/>
      <c r="I96" s="564"/>
      <c r="J96" s="564"/>
      <c r="K96" s="563"/>
      <c r="L96" s="563"/>
      <c r="M96" s="563"/>
    </row>
    <row r="97" spans="1:13" s="6" customFormat="1" ht="17.25" customHeight="1">
      <c r="A97" s="756"/>
      <c r="B97" s="756"/>
      <c r="C97" s="756"/>
      <c r="D97" s="756"/>
      <c r="E97" s="756"/>
      <c r="F97" s="756"/>
      <c r="G97" s="756"/>
      <c r="H97" s="756"/>
      <c r="I97" s="756"/>
      <c r="J97" s="756"/>
      <c r="K97" s="565"/>
      <c r="L97" s="565"/>
      <c r="M97" s="565"/>
    </row>
    <row r="98" spans="1:13" s="7" customFormat="1" ht="14.25" customHeight="1" thickBot="1">
      <c r="A98" s="757" t="s">
        <v>12</v>
      </c>
      <c r="B98" s="757"/>
      <c r="C98" s="757"/>
      <c r="D98" s="757"/>
      <c r="E98" s="757"/>
      <c r="F98" s="757"/>
      <c r="G98" s="562"/>
      <c r="H98" s="562"/>
      <c r="I98" s="562"/>
      <c r="J98" s="1"/>
      <c r="K98" s="1"/>
      <c r="L98" s="1"/>
      <c r="M98" s="1"/>
    </row>
    <row r="99" spans="1:13" ht="60" customHeight="1" thickBot="1">
      <c r="A99" s="735" t="s">
        <v>9</v>
      </c>
      <c r="B99" s="736"/>
      <c r="C99" s="736"/>
      <c r="D99" s="736"/>
      <c r="E99" s="736"/>
      <c r="F99" s="737"/>
      <c r="G99" s="116" t="s">
        <v>92</v>
      </c>
      <c r="H99" s="116" t="s">
        <v>73</v>
      </c>
      <c r="I99" s="116" t="s">
        <v>93</v>
      </c>
      <c r="J99" s="6"/>
      <c r="K99" s="6"/>
      <c r="L99" s="6"/>
      <c r="M99" s="6"/>
    </row>
    <row r="100" spans="1:13" ht="14.25" customHeight="1">
      <c r="A100" s="738" t="s">
        <v>13</v>
      </c>
      <c r="B100" s="739"/>
      <c r="C100" s="739"/>
      <c r="D100" s="739"/>
      <c r="E100" s="739"/>
      <c r="F100" s="740"/>
      <c r="G100" s="94">
        <f t="shared" ref="G100:I100" si="5">G101+G109+G107+G108</f>
        <v>2002.3</v>
      </c>
      <c r="H100" s="147">
        <f t="shared" si="5"/>
        <v>1109.3</v>
      </c>
      <c r="I100" s="147">
        <f t="shared" si="5"/>
        <v>1193.5</v>
      </c>
      <c r="J100" s="6"/>
      <c r="K100" s="6"/>
      <c r="L100" s="6"/>
      <c r="M100" s="6"/>
    </row>
    <row r="101" spans="1:13" s="15" customFormat="1" ht="14.25" customHeight="1">
      <c r="A101" s="741" t="s">
        <v>34</v>
      </c>
      <c r="B101" s="742"/>
      <c r="C101" s="742"/>
      <c r="D101" s="742"/>
      <c r="E101" s="742"/>
      <c r="F101" s="743"/>
      <c r="G101" s="19">
        <f>SUM(G102:G106)</f>
        <v>1646.1</v>
      </c>
      <c r="H101" s="19">
        <f>SUM(H102:H106)</f>
        <v>1109.3</v>
      </c>
      <c r="I101" s="19">
        <f>SUM(I102:I106)</f>
        <v>1193.5</v>
      </c>
      <c r="J101" s="6"/>
      <c r="K101" s="6"/>
      <c r="L101" s="6"/>
      <c r="M101" s="6"/>
    </row>
    <row r="102" spans="1:13" ht="14.25" customHeight="1">
      <c r="A102" s="744" t="s">
        <v>18</v>
      </c>
      <c r="B102" s="745"/>
      <c r="C102" s="745"/>
      <c r="D102" s="745"/>
      <c r="E102" s="745"/>
      <c r="F102" s="746"/>
      <c r="G102" s="24">
        <f>SUMIF(F16:F95,"SB",G16:G95)</f>
        <v>1049.5</v>
      </c>
      <c r="H102" s="24">
        <f>SUMIF(F16:F95,"SB",H16:H95)</f>
        <v>1109.3</v>
      </c>
      <c r="I102" s="24">
        <f>SUMIF(F16:F95,"SB",I16:I95)</f>
        <v>1193.5</v>
      </c>
      <c r="J102" s="6"/>
      <c r="K102" s="6"/>
      <c r="L102" s="6"/>
      <c r="M102" s="6"/>
    </row>
    <row r="103" spans="1:13" ht="29.25" customHeight="1">
      <c r="A103" s="744" t="s">
        <v>58</v>
      </c>
      <c r="B103" s="745"/>
      <c r="C103" s="745"/>
      <c r="D103" s="745"/>
      <c r="E103" s="745"/>
      <c r="F103" s="746"/>
      <c r="G103" s="24">
        <f>SUMIF(F16:F95,"SB(esA)",G16:G95)</f>
        <v>44.7</v>
      </c>
      <c r="H103" s="24">
        <f>SUMIF(F16:F95,"SB(esA)",H16:H95)</f>
        <v>0</v>
      </c>
      <c r="I103" s="24">
        <f>SUMIF(F16:F95,"SB(esA)",I16:I95)</f>
        <v>0</v>
      </c>
      <c r="J103" s="6"/>
      <c r="K103" s="6"/>
      <c r="L103" s="6"/>
      <c r="M103" s="6"/>
    </row>
    <row r="104" spans="1:13" ht="30.75" customHeight="1">
      <c r="A104" s="744" t="s">
        <v>203</v>
      </c>
      <c r="B104" s="745"/>
      <c r="C104" s="745"/>
      <c r="D104" s="745"/>
      <c r="E104" s="745"/>
      <c r="F104" s="746"/>
      <c r="G104" s="24">
        <f>SUMIF(F16:F95,"SB(es)",G16:G95)</f>
        <v>551.9</v>
      </c>
      <c r="H104" s="24">
        <f>SUMIF(F16:F95,"SB(es)",H16:H95)</f>
        <v>0</v>
      </c>
      <c r="I104" s="24">
        <f>SUMIF(F16:F95,"SB(es)",I16:I95)</f>
        <v>0</v>
      </c>
      <c r="K104" s="6"/>
      <c r="L104" s="6"/>
      <c r="M104" s="6"/>
    </row>
    <row r="105" spans="1:13" ht="14.25" customHeight="1">
      <c r="A105" s="722" t="s">
        <v>31</v>
      </c>
      <c r="B105" s="723"/>
      <c r="C105" s="723"/>
      <c r="D105" s="723"/>
      <c r="E105" s="723"/>
      <c r="F105" s="724"/>
      <c r="G105" s="24">
        <f>SUMIF(F16:F95,"SB(VB)",G16:G95)</f>
        <v>0</v>
      </c>
      <c r="H105" s="24">
        <f>SUMIF(F16:F95,"SB(VB)",H16:H95)</f>
        <v>0</v>
      </c>
      <c r="I105" s="24">
        <f>SUMIF(F16:F95,"SB(VB)",I16:I95)</f>
        <v>0</v>
      </c>
      <c r="K105" s="6"/>
      <c r="L105" s="6"/>
      <c r="M105" s="6"/>
    </row>
    <row r="106" spans="1:13" ht="14.25" customHeight="1">
      <c r="A106" s="722" t="s">
        <v>19</v>
      </c>
      <c r="B106" s="723"/>
      <c r="C106" s="723"/>
      <c r="D106" s="723"/>
      <c r="E106" s="723"/>
      <c r="F106" s="724"/>
      <c r="G106" s="24">
        <f>SUMIF(F16:F65,"SB(P)",G16:G65)</f>
        <v>0</v>
      </c>
      <c r="H106" s="24">
        <f>SUMIF(F22:F96,"SB(P)",H22:H96)</f>
        <v>0</v>
      </c>
      <c r="I106" s="24">
        <f>SUMIF(F22:F96,"SB(P)",I22:I96)</f>
        <v>0</v>
      </c>
      <c r="J106" s="10"/>
    </row>
    <row r="107" spans="1:13" ht="26.25" customHeight="1">
      <c r="A107" s="725" t="s">
        <v>201</v>
      </c>
      <c r="B107" s="726"/>
      <c r="C107" s="726"/>
      <c r="D107" s="726"/>
      <c r="E107" s="726"/>
      <c r="F107" s="727"/>
      <c r="G107" s="146">
        <f>SUMIF(F13:F95,"SB(esl)",G13:G95)</f>
        <v>54.6</v>
      </c>
      <c r="H107" s="146">
        <f>SUMIF(F13:F95,"SB(esl)",H13:H95)</f>
        <v>0</v>
      </c>
      <c r="I107" s="146">
        <f>SUMIF(F13:F95,"SB(esl)",I13:I95)</f>
        <v>0</v>
      </c>
      <c r="K107" s="6"/>
      <c r="L107" s="6"/>
      <c r="M107" s="6"/>
    </row>
    <row r="108" spans="1:13" ht="14.25" customHeight="1">
      <c r="A108" s="728" t="s">
        <v>88</v>
      </c>
      <c r="B108" s="729"/>
      <c r="C108" s="729"/>
      <c r="D108" s="729"/>
      <c r="E108" s="729"/>
      <c r="F108" s="730"/>
      <c r="G108" s="146">
        <f>SUMIF(F16:F95,"SB(VBl)",G16:G95)</f>
        <v>0</v>
      </c>
      <c r="H108" s="146">
        <f>SUMIF(F16:F95,"SB(VBl)",H16:H95)</f>
        <v>0</v>
      </c>
      <c r="I108" s="146">
        <f>SUMIF(F16:F95,"SB(VBl)",I16:I95)</f>
        <v>0</v>
      </c>
      <c r="K108" s="6"/>
      <c r="L108" s="6"/>
      <c r="M108" s="6"/>
    </row>
    <row r="109" spans="1:13" ht="15.75" customHeight="1">
      <c r="A109" s="728" t="s">
        <v>55</v>
      </c>
      <c r="B109" s="731"/>
      <c r="C109" s="731"/>
      <c r="D109" s="731"/>
      <c r="E109" s="731"/>
      <c r="F109" s="566"/>
      <c r="G109" s="21">
        <f>SUMIF(F16:F95,"sb(l)",G16:G95)</f>
        <v>301.60000000000002</v>
      </c>
      <c r="H109" s="21">
        <f>SUMIF(F16:F95,"sb(l)",H16:H95)</f>
        <v>0</v>
      </c>
      <c r="I109" s="21">
        <f>SUMIF(F16:F95,"sb(l)",I16:I95)</f>
        <v>0</v>
      </c>
      <c r="J109" s="10"/>
    </row>
    <row r="110" spans="1:13" ht="14.25" customHeight="1">
      <c r="A110" s="732" t="s">
        <v>14</v>
      </c>
      <c r="B110" s="733"/>
      <c r="C110" s="733"/>
      <c r="D110" s="733"/>
      <c r="E110" s="733"/>
      <c r="F110" s="734"/>
      <c r="G110" s="45">
        <f>G111+G113+G112</f>
        <v>77</v>
      </c>
      <c r="H110" s="45">
        <f>H111+H113+H112</f>
        <v>0</v>
      </c>
      <c r="I110" s="45">
        <f>I111+I113+I112</f>
        <v>0</v>
      </c>
    </row>
    <row r="111" spans="1:13" ht="14.25" customHeight="1">
      <c r="A111" s="709" t="s">
        <v>20</v>
      </c>
      <c r="B111" s="710"/>
      <c r="C111" s="710"/>
      <c r="D111" s="710"/>
      <c r="E111" s="710"/>
      <c r="F111" s="711"/>
      <c r="G111" s="20">
        <f>SUMIF(F16:F95,"ES",G16:G95)</f>
        <v>0</v>
      </c>
      <c r="H111" s="20">
        <f>SUMIF(F16:F95,"ES",H16:H95)</f>
        <v>0</v>
      </c>
      <c r="I111" s="20">
        <f>SUMIF(F16:F95,"ES",I16:I95)</f>
        <v>0</v>
      </c>
    </row>
    <row r="112" spans="1:13" ht="14.25" customHeight="1">
      <c r="A112" s="712" t="s">
        <v>62</v>
      </c>
      <c r="B112" s="713"/>
      <c r="C112" s="713"/>
      <c r="D112" s="713"/>
      <c r="E112" s="713"/>
      <c r="F112" s="714"/>
      <c r="G112" s="20">
        <f>SUMIF(F16:F96,"LRVB",G16:G96)</f>
        <v>0</v>
      </c>
      <c r="H112" s="20">
        <f>SUMIF(F16:F96,"LRVB",H16:H96)</f>
        <v>0</v>
      </c>
      <c r="I112" s="20">
        <f>SUMIF(F16:F96,"LRVB",I16:I96)</f>
        <v>0</v>
      </c>
    </row>
    <row r="113" spans="1:18" s="3" customFormat="1" ht="16.5" customHeight="1">
      <c r="A113" s="709" t="s">
        <v>45</v>
      </c>
      <c r="B113" s="710"/>
      <c r="C113" s="710"/>
      <c r="D113" s="710"/>
      <c r="E113" s="710"/>
      <c r="F113" s="711"/>
      <c r="G113" s="24">
        <f>SUMIF(F16:F95,"Kt",G16:G95)</f>
        <v>77</v>
      </c>
      <c r="H113" s="24">
        <f>SUMIF(F16:F95,"Kt",H16:H95)</f>
        <v>0</v>
      </c>
      <c r="I113" s="24">
        <f>SUMIF(F16:F95,"Kt",I16:I95)</f>
        <v>0</v>
      </c>
    </row>
    <row r="114" spans="1:18" s="3" customFormat="1" ht="18" customHeight="1" thickBot="1">
      <c r="A114" s="715" t="s">
        <v>15</v>
      </c>
      <c r="B114" s="716"/>
      <c r="C114" s="716"/>
      <c r="D114" s="716"/>
      <c r="E114" s="716"/>
      <c r="F114" s="717"/>
      <c r="G114" s="46">
        <f>SUM(G100,G110)</f>
        <v>2079.3000000000002</v>
      </c>
      <c r="H114" s="46">
        <f>SUM(H100,H110)</f>
        <v>1109.3</v>
      </c>
      <c r="I114" s="46">
        <f>SUM(I100,I110)</f>
        <v>1193.5</v>
      </c>
    </row>
    <row r="115" spans="1:18" s="3" customFormat="1">
      <c r="D115" s="6"/>
      <c r="E115" s="321"/>
      <c r="F115" s="321"/>
      <c r="G115" s="6"/>
      <c r="H115" s="6"/>
      <c r="I115" s="6"/>
      <c r="J115" s="6"/>
    </row>
    <row r="116" spans="1:18" s="3" customFormat="1">
      <c r="D116" s="6"/>
      <c r="E116" s="321"/>
      <c r="F116" s="321"/>
      <c r="G116" s="6"/>
      <c r="H116" s="6"/>
      <c r="I116" s="6"/>
      <c r="J116" s="6"/>
    </row>
    <row r="117" spans="1:18" s="3" customFormat="1">
      <c r="D117" s="6"/>
      <c r="E117" s="321"/>
      <c r="F117" s="834" t="s">
        <v>200</v>
      </c>
      <c r="G117" s="834"/>
      <c r="H117" s="834"/>
      <c r="I117" s="834"/>
      <c r="J117" s="6"/>
    </row>
    <row r="118" spans="1:18" s="3" customFormat="1">
      <c r="E118" s="135"/>
      <c r="F118" s="135"/>
    </row>
    <row r="119" spans="1:18" ht="48.75" customHeight="1"/>
    <row r="120" spans="1:18" s="3" customFormat="1" ht="23.25">
      <c r="E120" s="135"/>
      <c r="F120" s="135"/>
      <c r="G120" s="316"/>
      <c r="N120" s="2"/>
      <c r="O120" s="2"/>
      <c r="P120" s="2"/>
      <c r="Q120" s="2"/>
      <c r="R120" s="2"/>
    </row>
  </sheetData>
  <mergeCells count="103">
    <mergeCell ref="J10:M10"/>
    <mergeCell ref="J11:J12"/>
    <mergeCell ref="K11:M11"/>
    <mergeCell ref="F117:I117"/>
    <mergeCell ref="A10:A12"/>
    <mergeCell ref="B10:B12"/>
    <mergeCell ref="C10:C12"/>
    <mergeCell ref="D10:D12"/>
    <mergeCell ref="E10:E12"/>
    <mergeCell ref="F10:F12"/>
    <mergeCell ref="G10:G12"/>
    <mergeCell ref="H10:H12"/>
    <mergeCell ref="I10:I12"/>
    <mergeCell ref="D41:D42"/>
    <mergeCell ref="C34:C35"/>
    <mergeCell ref="D34:D35"/>
    <mergeCell ref="D36:D37"/>
    <mergeCell ref="D43:D46"/>
    <mergeCell ref="J43:J46"/>
    <mergeCell ref="D47:D49"/>
    <mergeCell ref="J47:J48"/>
    <mergeCell ref="A52:A57"/>
    <mergeCell ref="B52:B57"/>
    <mergeCell ref="D52:D54"/>
    <mergeCell ref="J1:M1"/>
    <mergeCell ref="D5:J5"/>
    <mergeCell ref="D6:J6"/>
    <mergeCell ref="D7:J7"/>
    <mergeCell ref="K9:M9"/>
    <mergeCell ref="A38:A39"/>
    <mergeCell ref="D38:D40"/>
    <mergeCell ref="A25:A28"/>
    <mergeCell ref="B25:B28"/>
    <mergeCell ref="D25:D28"/>
    <mergeCell ref="E25:E28"/>
    <mergeCell ref="D29:D30"/>
    <mergeCell ref="D31:D33"/>
    <mergeCell ref="A13:J13"/>
    <mergeCell ref="A14:J14"/>
    <mergeCell ref="B15:L15"/>
    <mergeCell ref="C16:J16"/>
    <mergeCell ref="D17:D20"/>
    <mergeCell ref="A21:A24"/>
    <mergeCell ref="B21:B24"/>
    <mergeCell ref="C21:C24"/>
    <mergeCell ref="D21:D24"/>
    <mergeCell ref="E21:E24"/>
    <mergeCell ref="J39:J40"/>
    <mergeCell ref="C55:C57"/>
    <mergeCell ref="D55:D57"/>
    <mergeCell ref="J55:J57"/>
    <mergeCell ref="C65:F65"/>
    <mergeCell ref="C66:J66"/>
    <mergeCell ref="D67:D69"/>
    <mergeCell ref="C70:C75"/>
    <mergeCell ref="D70:D75"/>
    <mergeCell ref="N71:N75"/>
    <mergeCell ref="A58:A60"/>
    <mergeCell ref="B58:B60"/>
    <mergeCell ref="C58:C60"/>
    <mergeCell ref="D58:D60"/>
    <mergeCell ref="A61:A64"/>
    <mergeCell ref="B61:B64"/>
    <mergeCell ref="D61:D63"/>
    <mergeCell ref="C82:C85"/>
    <mergeCell ref="D82:D83"/>
    <mergeCell ref="J83:J84"/>
    <mergeCell ref="D86:D87"/>
    <mergeCell ref="E86:E87"/>
    <mergeCell ref="D88:D89"/>
    <mergeCell ref="E88:E89"/>
    <mergeCell ref="A76:A79"/>
    <mergeCell ref="B76:B79"/>
    <mergeCell ref="C76:C79"/>
    <mergeCell ref="D76:D79"/>
    <mergeCell ref="A80:A81"/>
    <mergeCell ref="B80:B81"/>
    <mergeCell ref="C80:C81"/>
    <mergeCell ref="D80:D81"/>
    <mergeCell ref="A111:F111"/>
    <mergeCell ref="A112:F112"/>
    <mergeCell ref="A113:F113"/>
    <mergeCell ref="A114:F114"/>
    <mergeCell ref="J29:J30"/>
    <mergeCell ref="J36:J37"/>
    <mergeCell ref="A105:F105"/>
    <mergeCell ref="A106:F106"/>
    <mergeCell ref="A107:F107"/>
    <mergeCell ref="A108:F108"/>
    <mergeCell ref="A109:E109"/>
    <mergeCell ref="A110:F110"/>
    <mergeCell ref="A99:F99"/>
    <mergeCell ref="A100:F100"/>
    <mergeCell ref="A101:F101"/>
    <mergeCell ref="A102:F102"/>
    <mergeCell ref="A103:F103"/>
    <mergeCell ref="A104:F104"/>
    <mergeCell ref="D90:D91"/>
    <mergeCell ref="C93:F93"/>
    <mergeCell ref="B94:F94"/>
    <mergeCell ref="B95:F95"/>
    <mergeCell ref="A97:J97"/>
    <mergeCell ref="A98:F98"/>
  </mergeCells>
  <pageMargins left="0.78740157480314965" right="0.39370078740157483" top="0.39370078740157483" bottom="0.39370078740157483" header="0.31496062992125984" footer="0.31496062992125984"/>
  <pageSetup paperSize="9" scale="70" orientation="portrait" r:id="rId1"/>
  <rowBreaks count="2" manualBreakCount="2">
    <brk id="57" max="12" man="1"/>
    <brk id="96"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4"/>
  <sheetViews>
    <sheetView topLeftCell="A39" zoomScaleNormal="100" zoomScaleSheetLayoutView="100" workbookViewId="0">
      <selection activeCell="Y47" sqref="Y47"/>
    </sheetView>
  </sheetViews>
  <sheetFormatPr defaultRowHeight="12.75"/>
  <cols>
    <col min="1" max="3" width="2.7109375" style="3" customWidth="1"/>
    <col min="4" max="4" width="3.140625" style="3" customWidth="1"/>
    <col min="5" max="5" width="28" style="3" customWidth="1"/>
    <col min="6" max="6" width="4.28515625" style="135" customWidth="1"/>
    <col min="7" max="7" width="11.28515625" style="4" customWidth="1"/>
    <col min="8" max="8" width="9.28515625" style="135" customWidth="1"/>
    <col min="9" max="12" width="8.7109375" style="3" customWidth="1"/>
    <col min="13" max="13" width="35.28515625" style="3" customWidth="1"/>
    <col min="14" max="17" width="4.28515625" style="3" customWidth="1"/>
    <col min="18" max="18" width="10" style="2" customWidth="1"/>
    <col min="19" max="16384" width="9.140625" style="2"/>
  </cols>
  <sheetData>
    <row r="1" spans="1:17" s="36" customFormat="1" ht="14.25" customHeight="1">
      <c r="F1" s="334"/>
      <c r="M1" s="943" t="s">
        <v>41</v>
      </c>
      <c r="N1" s="944"/>
      <c r="O1" s="944"/>
      <c r="P1" s="944"/>
      <c r="Q1" s="944"/>
    </row>
    <row r="2" spans="1:17" s="3" customFormat="1" ht="15" customHeight="1">
      <c r="A2" s="159"/>
      <c r="B2" s="159"/>
      <c r="C2" s="159"/>
      <c r="D2" s="159"/>
      <c r="E2" s="803" t="s">
        <v>95</v>
      </c>
      <c r="F2" s="803"/>
      <c r="G2" s="803"/>
      <c r="H2" s="803"/>
      <c r="I2" s="803"/>
      <c r="J2" s="803"/>
      <c r="K2" s="803"/>
      <c r="L2" s="803"/>
      <c r="M2" s="803"/>
      <c r="N2" s="159"/>
      <c r="O2" s="159"/>
      <c r="P2" s="159"/>
      <c r="Q2" s="159"/>
    </row>
    <row r="3" spans="1:17" ht="14.25" customHeight="1">
      <c r="A3" s="366"/>
      <c r="B3" s="366"/>
      <c r="C3" s="366"/>
      <c r="D3" s="366"/>
      <c r="E3" s="804" t="s">
        <v>142</v>
      </c>
      <c r="F3" s="805"/>
      <c r="G3" s="805"/>
      <c r="H3" s="805"/>
      <c r="I3" s="805"/>
      <c r="J3" s="805"/>
      <c r="K3" s="805"/>
      <c r="L3" s="805"/>
      <c r="M3" s="805"/>
      <c r="N3" s="160"/>
      <c r="O3" s="160"/>
      <c r="P3" s="160"/>
      <c r="Q3" s="160"/>
    </row>
    <row r="4" spans="1:17" ht="15.75" customHeight="1">
      <c r="A4" s="367"/>
      <c r="B4" s="367"/>
      <c r="C4" s="367"/>
      <c r="D4" s="367"/>
      <c r="E4" s="806" t="s">
        <v>38</v>
      </c>
      <c r="F4" s="805"/>
      <c r="G4" s="805"/>
      <c r="H4" s="805"/>
      <c r="I4" s="805"/>
      <c r="J4" s="805"/>
      <c r="K4" s="805"/>
      <c r="L4" s="805"/>
      <c r="M4" s="805"/>
      <c r="N4" s="161"/>
      <c r="O4" s="161"/>
      <c r="P4" s="161"/>
      <c r="Q4" s="161"/>
    </row>
    <row r="5" spans="1:17" ht="15" customHeight="1" thickBot="1">
      <c r="M5" s="99" t="s">
        <v>36</v>
      </c>
      <c r="N5" s="150"/>
      <c r="O5" s="150"/>
      <c r="P5" s="150"/>
      <c r="Q5" s="150"/>
    </row>
    <row r="6" spans="1:17" s="162" customFormat="1" ht="33" customHeight="1">
      <c r="A6" s="835" t="s">
        <v>17</v>
      </c>
      <c r="B6" s="838" t="s">
        <v>0</v>
      </c>
      <c r="C6" s="838" t="s">
        <v>1</v>
      </c>
      <c r="D6" s="838" t="s">
        <v>22</v>
      </c>
      <c r="E6" s="841" t="s">
        <v>11</v>
      </c>
      <c r="F6" s="844" t="s">
        <v>2</v>
      </c>
      <c r="G6" s="945" t="s">
        <v>39</v>
      </c>
      <c r="H6" s="847" t="s">
        <v>3</v>
      </c>
      <c r="I6" s="850" t="s">
        <v>128</v>
      </c>
      <c r="J6" s="850" t="s">
        <v>92</v>
      </c>
      <c r="K6" s="850" t="s">
        <v>73</v>
      </c>
      <c r="L6" s="850" t="s">
        <v>93</v>
      </c>
      <c r="M6" s="827" t="s">
        <v>10</v>
      </c>
      <c r="N6" s="828"/>
      <c r="O6" s="828"/>
      <c r="P6" s="828"/>
      <c r="Q6" s="829"/>
    </row>
    <row r="7" spans="1:17" s="162" customFormat="1" ht="18.75" customHeight="1">
      <c r="A7" s="836"/>
      <c r="B7" s="839"/>
      <c r="C7" s="839"/>
      <c r="D7" s="839"/>
      <c r="E7" s="842"/>
      <c r="F7" s="845"/>
      <c r="G7" s="946"/>
      <c r="H7" s="848"/>
      <c r="I7" s="851"/>
      <c r="J7" s="851"/>
      <c r="K7" s="851"/>
      <c r="L7" s="851"/>
      <c r="M7" s="830" t="s">
        <v>11</v>
      </c>
      <c r="N7" s="832" t="s">
        <v>33</v>
      </c>
      <c r="O7" s="832"/>
      <c r="P7" s="832"/>
      <c r="Q7" s="833"/>
    </row>
    <row r="8" spans="1:17" s="162" customFormat="1" ht="63" customHeight="1" thickBot="1">
      <c r="A8" s="837"/>
      <c r="B8" s="840"/>
      <c r="C8" s="840"/>
      <c r="D8" s="840"/>
      <c r="E8" s="843"/>
      <c r="F8" s="846"/>
      <c r="G8" s="947"/>
      <c r="H8" s="849"/>
      <c r="I8" s="852"/>
      <c r="J8" s="852"/>
      <c r="K8" s="852"/>
      <c r="L8" s="852"/>
      <c r="M8" s="831"/>
      <c r="N8" s="34" t="s">
        <v>40</v>
      </c>
      <c r="O8" s="34" t="s">
        <v>59</v>
      </c>
      <c r="P8" s="34" t="s">
        <v>74</v>
      </c>
      <c r="Q8" s="35" t="s">
        <v>94</v>
      </c>
    </row>
    <row r="9" spans="1:17" s="8" customFormat="1" ht="14.25" customHeight="1">
      <c r="A9" s="814" t="s">
        <v>26</v>
      </c>
      <c r="B9" s="815"/>
      <c r="C9" s="815"/>
      <c r="D9" s="815"/>
      <c r="E9" s="815"/>
      <c r="F9" s="815"/>
      <c r="G9" s="815"/>
      <c r="H9" s="815"/>
      <c r="I9" s="815"/>
      <c r="J9" s="815"/>
      <c r="K9" s="815"/>
      <c r="L9" s="815"/>
      <c r="M9" s="815"/>
      <c r="N9" s="511"/>
      <c r="O9" s="511"/>
      <c r="P9" s="511"/>
      <c r="Q9" s="28"/>
    </row>
    <row r="10" spans="1:17" s="8" customFormat="1" ht="14.25" customHeight="1">
      <c r="A10" s="816" t="s">
        <v>143</v>
      </c>
      <c r="B10" s="817"/>
      <c r="C10" s="817"/>
      <c r="D10" s="817"/>
      <c r="E10" s="817"/>
      <c r="F10" s="817"/>
      <c r="G10" s="817"/>
      <c r="H10" s="817"/>
      <c r="I10" s="817"/>
      <c r="J10" s="817"/>
      <c r="K10" s="817"/>
      <c r="L10" s="817"/>
      <c r="M10" s="817"/>
      <c r="N10" s="512"/>
      <c r="O10" s="512"/>
      <c r="P10" s="512"/>
      <c r="Q10" s="29"/>
    </row>
    <row r="11" spans="1:17" ht="15.75" customHeight="1">
      <c r="A11" s="11" t="s">
        <v>4</v>
      </c>
      <c r="B11" s="818" t="s">
        <v>159</v>
      </c>
      <c r="C11" s="819"/>
      <c r="D11" s="819"/>
      <c r="E11" s="819"/>
      <c r="F11" s="819"/>
      <c r="G11" s="819"/>
      <c r="H11" s="819"/>
      <c r="I11" s="819"/>
      <c r="J11" s="819"/>
      <c r="K11" s="819"/>
      <c r="L11" s="819"/>
      <c r="M11" s="819"/>
      <c r="N11" s="820"/>
      <c r="O11" s="820"/>
      <c r="P11" s="820"/>
      <c r="Q11" s="304"/>
    </row>
    <row r="12" spans="1:17" ht="15.75" customHeight="1">
      <c r="A12" s="12" t="s">
        <v>4</v>
      </c>
      <c r="B12" s="9" t="s">
        <v>4</v>
      </c>
      <c r="C12" s="821" t="s">
        <v>160</v>
      </c>
      <c r="D12" s="822"/>
      <c r="E12" s="822"/>
      <c r="F12" s="822"/>
      <c r="G12" s="822"/>
      <c r="H12" s="822"/>
      <c r="I12" s="822"/>
      <c r="J12" s="822"/>
      <c r="K12" s="822"/>
      <c r="L12" s="822"/>
      <c r="M12" s="822"/>
      <c r="N12" s="510"/>
      <c r="O12" s="510"/>
      <c r="P12" s="510"/>
      <c r="Q12" s="30"/>
    </row>
    <row r="13" spans="1:17" ht="12.75" customHeight="1">
      <c r="A13" s="507" t="s">
        <v>4</v>
      </c>
      <c r="B13" s="508" t="s">
        <v>4</v>
      </c>
      <c r="C13" s="522" t="s">
        <v>4</v>
      </c>
      <c r="D13" s="523"/>
      <c r="E13" s="874" t="s">
        <v>71</v>
      </c>
      <c r="F13" s="534"/>
      <c r="G13" s="303"/>
      <c r="H13" s="528"/>
      <c r="I13" s="101"/>
      <c r="J13" s="101"/>
      <c r="K13" s="101"/>
      <c r="L13" s="165"/>
      <c r="M13" s="58"/>
      <c r="N13" s="42"/>
      <c r="O13" s="107"/>
      <c r="P13" s="41"/>
      <c r="Q13" s="77"/>
    </row>
    <row r="14" spans="1:17" ht="18" customHeight="1">
      <c r="A14" s="507"/>
      <c r="B14" s="508"/>
      <c r="C14" s="522"/>
      <c r="D14" s="545"/>
      <c r="E14" s="875"/>
      <c r="F14" s="535"/>
      <c r="G14" s="410"/>
      <c r="H14" s="529"/>
      <c r="I14" s="102"/>
      <c r="J14" s="102"/>
      <c r="K14" s="102"/>
      <c r="L14" s="102"/>
      <c r="M14" s="60"/>
      <c r="N14" s="49"/>
      <c r="O14" s="107"/>
      <c r="P14" s="41"/>
      <c r="Q14" s="77"/>
    </row>
    <row r="15" spans="1:17" ht="15.75" customHeight="1">
      <c r="A15" s="766"/>
      <c r="B15" s="767"/>
      <c r="C15" s="952"/>
      <c r="D15" s="862" t="s">
        <v>4</v>
      </c>
      <c r="E15" s="778" t="s">
        <v>25</v>
      </c>
      <c r="F15" s="953" t="s">
        <v>28</v>
      </c>
      <c r="G15" s="487"/>
      <c r="H15" s="299" t="s">
        <v>21</v>
      </c>
      <c r="I15" s="531">
        <v>35.5</v>
      </c>
      <c r="J15" s="532">
        <v>30</v>
      </c>
      <c r="K15" s="531">
        <v>30</v>
      </c>
      <c r="L15" s="533">
        <v>32.700000000000003</v>
      </c>
      <c r="M15" s="480" t="s">
        <v>149</v>
      </c>
      <c r="N15" s="61">
        <v>60</v>
      </c>
      <c r="O15" s="108">
        <v>76</v>
      </c>
      <c r="P15" s="108">
        <v>76</v>
      </c>
      <c r="Q15" s="63">
        <v>76</v>
      </c>
    </row>
    <row r="16" spans="1:17" ht="27" customHeight="1">
      <c r="A16" s="766"/>
      <c r="B16" s="767"/>
      <c r="C16" s="952"/>
      <c r="D16" s="862"/>
      <c r="E16" s="778"/>
      <c r="F16" s="953"/>
      <c r="G16" s="487"/>
      <c r="H16" s="528"/>
      <c r="I16" s="516"/>
      <c r="J16" s="22"/>
      <c r="K16" s="516"/>
      <c r="L16" s="506"/>
      <c r="M16" s="481" t="s">
        <v>35</v>
      </c>
      <c r="N16" s="62">
        <v>2</v>
      </c>
      <c r="O16" s="62">
        <v>2</v>
      </c>
      <c r="P16" s="62">
        <v>2</v>
      </c>
      <c r="Q16" s="27">
        <v>2</v>
      </c>
    </row>
    <row r="17" spans="1:17" ht="30" customHeight="1">
      <c r="A17" s="766"/>
      <c r="B17" s="767"/>
      <c r="C17" s="952"/>
      <c r="D17" s="862"/>
      <c r="E17" s="778"/>
      <c r="F17" s="953"/>
      <c r="G17" s="487"/>
      <c r="H17" s="528"/>
      <c r="I17" s="516"/>
      <c r="J17" s="22"/>
      <c r="K17" s="516"/>
      <c r="L17" s="506"/>
      <c r="M17" s="420" t="s">
        <v>30</v>
      </c>
      <c r="N17" s="84">
        <v>60</v>
      </c>
      <c r="O17" s="84">
        <v>60</v>
      </c>
      <c r="P17" s="84">
        <v>60</v>
      </c>
      <c r="Q17" s="85">
        <v>60</v>
      </c>
    </row>
    <row r="18" spans="1:17" ht="17.25" customHeight="1">
      <c r="A18" s="766"/>
      <c r="B18" s="767"/>
      <c r="C18" s="952"/>
      <c r="D18" s="862"/>
      <c r="E18" s="778"/>
      <c r="F18" s="953"/>
      <c r="G18" s="487"/>
      <c r="H18" s="529"/>
      <c r="I18" s="517"/>
      <c r="J18" s="23"/>
      <c r="K18" s="517"/>
      <c r="L18" s="518"/>
      <c r="M18" s="482" t="s">
        <v>67</v>
      </c>
      <c r="N18" s="301">
        <v>1100</v>
      </c>
      <c r="O18" s="302">
        <v>1100</v>
      </c>
      <c r="P18" s="88">
        <v>1100</v>
      </c>
      <c r="Q18" s="89">
        <v>1100</v>
      </c>
    </row>
    <row r="19" spans="1:17" ht="30" customHeight="1">
      <c r="A19" s="766"/>
      <c r="B19" s="767"/>
      <c r="C19" s="522"/>
      <c r="D19" s="897" t="s">
        <v>6</v>
      </c>
      <c r="E19" s="779" t="s">
        <v>165</v>
      </c>
      <c r="F19" s="879" t="s">
        <v>32</v>
      </c>
      <c r="G19" s="889" t="s">
        <v>166</v>
      </c>
      <c r="H19" s="456" t="s">
        <v>21</v>
      </c>
      <c r="I19" s="457">
        <v>100.2</v>
      </c>
      <c r="J19" s="457">
        <v>157.30000000000001</v>
      </c>
      <c r="K19" s="457">
        <v>208.4</v>
      </c>
      <c r="L19" s="433">
        <v>210.4</v>
      </c>
      <c r="M19" s="419" t="s">
        <v>37</v>
      </c>
      <c r="N19" s="173"/>
      <c r="O19" s="174">
        <v>150</v>
      </c>
      <c r="P19" s="173">
        <v>150</v>
      </c>
      <c r="Q19" s="549">
        <v>150</v>
      </c>
    </row>
    <row r="20" spans="1:17" ht="27" customHeight="1">
      <c r="A20" s="766"/>
      <c r="B20" s="767"/>
      <c r="C20" s="522"/>
      <c r="D20" s="924"/>
      <c r="E20" s="780"/>
      <c r="F20" s="880"/>
      <c r="G20" s="889"/>
      <c r="H20" s="490" t="s">
        <v>54</v>
      </c>
      <c r="I20" s="516"/>
      <c r="J20" s="516">
        <v>6.1</v>
      </c>
      <c r="K20" s="516"/>
      <c r="L20" s="506"/>
      <c r="M20" s="513" t="s">
        <v>29</v>
      </c>
      <c r="N20" s="39"/>
      <c r="O20" s="141">
        <v>250</v>
      </c>
      <c r="P20" s="39">
        <v>250</v>
      </c>
      <c r="Q20" s="550">
        <v>250</v>
      </c>
    </row>
    <row r="21" spans="1:17" ht="27.75" customHeight="1">
      <c r="A21" s="766"/>
      <c r="B21" s="767"/>
      <c r="C21" s="522"/>
      <c r="D21" s="924"/>
      <c r="E21" s="780"/>
      <c r="F21" s="880"/>
      <c r="G21" s="889"/>
      <c r="H21" s="490"/>
      <c r="I21" s="516"/>
      <c r="J21" s="516"/>
      <c r="K21" s="516"/>
      <c r="L21" s="506"/>
      <c r="M21" s="483" t="s">
        <v>172</v>
      </c>
      <c r="N21" s="39"/>
      <c r="O21" s="141">
        <v>30</v>
      </c>
      <c r="P21" s="39">
        <v>30</v>
      </c>
      <c r="Q21" s="550">
        <v>30</v>
      </c>
    </row>
    <row r="22" spans="1:17" ht="42.75" customHeight="1">
      <c r="A22" s="766"/>
      <c r="B22" s="767"/>
      <c r="C22" s="522"/>
      <c r="D22" s="924"/>
      <c r="E22" s="780"/>
      <c r="F22" s="880"/>
      <c r="G22" s="889"/>
      <c r="H22" s="490"/>
      <c r="I22" s="516"/>
      <c r="J22" s="516"/>
      <c r="K22" s="517"/>
      <c r="L22" s="518"/>
      <c r="M22" s="306" t="s">
        <v>125</v>
      </c>
      <c r="N22" s="39"/>
      <c r="O22" s="478">
        <v>12</v>
      </c>
      <c r="P22" s="478">
        <v>12</v>
      </c>
      <c r="Q22" s="550">
        <v>12</v>
      </c>
    </row>
    <row r="23" spans="1:17" ht="24.75" customHeight="1">
      <c r="A23" s="507"/>
      <c r="B23" s="508"/>
      <c r="C23" s="522"/>
      <c r="D23" s="523" t="s">
        <v>23</v>
      </c>
      <c r="E23" s="775" t="s">
        <v>167</v>
      </c>
      <c r="F23" s="527"/>
      <c r="G23" s="889"/>
      <c r="H23" s="456" t="s">
        <v>21</v>
      </c>
      <c r="I23" s="457"/>
      <c r="J23" s="136"/>
      <c r="K23" s="492">
        <v>11</v>
      </c>
      <c r="L23" s="506">
        <v>6</v>
      </c>
      <c r="M23" s="58" t="s">
        <v>168</v>
      </c>
      <c r="N23" s="38"/>
      <c r="O23" s="38">
        <v>4</v>
      </c>
      <c r="P23" s="38">
        <v>4</v>
      </c>
      <c r="Q23" s="479">
        <v>4</v>
      </c>
    </row>
    <row r="24" spans="1:17" ht="12.75" customHeight="1">
      <c r="A24" s="507"/>
      <c r="B24" s="508"/>
      <c r="C24" s="522"/>
      <c r="D24" s="545"/>
      <c r="E24" s="812"/>
      <c r="F24" s="527"/>
      <c r="G24" s="889"/>
      <c r="H24" s="529"/>
      <c r="I24" s="517"/>
      <c r="J24" s="23"/>
      <c r="K24" s="517"/>
      <c r="L24" s="518"/>
      <c r="M24" s="60"/>
      <c r="N24" s="484"/>
      <c r="O24" s="484"/>
      <c r="P24" s="485"/>
      <c r="Q24" s="486"/>
    </row>
    <row r="25" spans="1:17" ht="16.5" customHeight="1">
      <c r="A25" s="507"/>
      <c r="B25" s="508"/>
      <c r="C25" s="522"/>
      <c r="D25" s="509" t="s">
        <v>130</v>
      </c>
      <c r="E25" s="775" t="s">
        <v>169</v>
      </c>
      <c r="F25" s="408"/>
      <c r="G25" s="889"/>
      <c r="H25" s="456" t="s">
        <v>21</v>
      </c>
      <c r="I25" s="457"/>
      <c r="J25" s="136">
        <v>8</v>
      </c>
      <c r="K25" s="136">
        <v>46.1</v>
      </c>
      <c r="L25" s="433">
        <v>39.9</v>
      </c>
      <c r="M25" s="149" t="s">
        <v>170</v>
      </c>
      <c r="N25" s="128"/>
      <c r="O25" s="38">
        <v>6</v>
      </c>
      <c r="P25" s="105">
        <v>6</v>
      </c>
      <c r="Q25" s="82">
        <v>6</v>
      </c>
    </row>
    <row r="26" spans="1:17" ht="39" customHeight="1">
      <c r="A26" s="507"/>
      <c r="B26" s="508"/>
      <c r="C26" s="522"/>
      <c r="D26" s="509"/>
      <c r="E26" s="813"/>
      <c r="F26" s="408"/>
      <c r="G26" s="889"/>
      <c r="H26" s="490"/>
      <c r="I26" s="516"/>
      <c r="J26" s="492"/>
      <c r="K26" s="516"/>
      <c r="L26" s="506"/>
      <c r="M26" s="152" t="s">
        <v>171</v>
      </c>
      <c r="N26" s="126"/>
      <c r="O26" s="126">
        <v>50</v>
      </c>
      <c r="P26" s="537">
        <v>50</v>
      </c>
      <c r="Q26" s="127">
        <v>50</v>
      </c>
    </row>
    <row r="27" spans="1:17" ht="27.75" customHeight="1">
      <c r="A27" s="507"/>
      <c r="B27" s="508"/>
      <c r="C27" s="522"/>
      <c r="D27" s="509"/>
      <c r="E27" s="776"/>
      <c r="F27" s="408"/>
      <c r="G27" s="520"/>
      <c r="H27" s="529"/>
      <c r="I27" s="516"/>
      <c r="J27" s="492"/>
      <c r="K27" s="516"/>
      <c r="L27" s="506"/>
      <c r="M27" s="536" t="s">
        <v>185</v>
      </c>
      <c r="N27" s="123"/>
      <c r="O27" s="123">
        <v>1</v>
      </c>
      <c r="P27" s="124">
        <v>1</v>
      </c>
      <c r="Q27" s="125">
        <v>1</v>
      </c>
    </row>
    <row r="28" spans="1:17" ht="30" customHeight="1">
      <c r="A28" s="507"/>
      <c r="B28" s="508"/>
      <c r="C28" s="860"/>
      <c r="D28" s="861" t="s">
        <v>131</v>
      </c>
      <c r="E28" s="779" t="s">
        <v>175</v>
      </c>
      <c r="F28" s="538" t="s">
        <v>134</v>
      </c>
      <c r="G28" s="878"/>
      <c r="H28" s="456" t="s">
        <v>21</v>
      </c>
      <c r="I28" s="457"/>
      <c r="J28" s="457">
        <v>8</v>
      </c>
      <c r="K28" s="457">
        <v>7.5</v>
      </c>
      <c r="L28" s="433">
        <v>14</v>
      </c>
      <c r="M28" s="75" t="s">
        <v>174</v>
      </c>
      <c r="N28" s="128"/>
      <c r="O28" s="128">
        <v>1</v>
      </c>
      <c r="P28" s="137"/>
      <c r="Q28" s="129"/>
    </row>
    <row r="29" spans="1:17" ht="31.5" customHeight="1">
      <c r="A29" s="507"/>
      <c r="B29" s="508"/>
      <c r="C29" s="860"/>
      <c r="D29" s="862"/>
      <c r="E29" s="809"/>
      <c r="F29" s="539"/>
      <c r="G29" s="878"/>
      <c r="H29" s="490"/>
      <c r="I29" s="516"/>
      <c r="J29" s="488"/>
      <c r="K29" s="488"/>
      <c r="L29" s="506"/>
      <c r="M29" s="75" t="s">
        <v>173</v>
      </c>
      <c r="N29" s="76"/>
      <c r="O29" s="76"/>
      <c r="P29" s="138">
        <v>1</v>
      </c>
      <c r="Q29" s="83">
        <v>1</v>
      </c>
    </row>
    <row r="30" spans="1:17" ht="27" customHeight="1">
      <c r="A30" s="514"/>
      <c r="B30" s="508"/>
      <c r="C30" s="521"/>
      <c r="D30" s="64" t="s">
        <v>132</v>
      </c>
      <c r="E30" s="778" t="s">
        <v>50</v>
      </c>
      <c r="F30" s="430" t="s">
        <v>80</v>
      </c>
      <c r="G30" s="520"/>
      <c r="H30" s="16" t="s">
        <v>21</v>
      </c>
      <c r="I30" s="457">
        <v>3</v>
      </c>
      <c r="J30" s="457">
        <v>3</v>
      </c>
      <c r="K30" s="457">
        <v>3</v>
      </c>
      <c r="L30" s="433">
        <v>3</v>
      </c>
      <c r="M30" s="209" t="s">
        <v>85</v>
      </c>
      <c r="N30" s="59">
        <v>10</v>
      </c>
      <c r="O30" s="106">
        <v>10</v>
      </c>
      <c r="P30" s="143">
        <v>10</v>
      </c>
      <c r="Q30" s="318">
        <v>10</v>
      </c>
    </row>
    <row r="31" spans="1:17" ht="26.25" customHeight="1">
      <c r="A31" s="514"/>
      <c r="B31" s="508"/>
      <c r="C31" s="217"/>
      <c r="D31" s="17"/>
      <c r="E31" s="778"/>
      <c r="F31" s="519"/>
      <c r="G31" s="520"/>
      <c r="H31" s="44" t="s">
        <v>54</v>
      </c>
      <c r="I31" s="516">
        <v>3</v>
      </c>
      <c r="J31" s="516">
        <v>1.3</v>
      </c>
      <c r="K31" s="516"/>
      <c r="L31" s="506"/>
      <c r="M31" s="524" t="s">
        <v>84</v>
      </c>
      <c r="N31" s="175">
        <v>11</v>
      </c>
      <c r="O31" s="112"/>
      <c r="P31" s="52"/>
      <c r="Q31" s="87"/>
    </row>
    <row r="32" spans="1:17" ht="28.5" customHeight="1">
      <c r="A32" s="766"/>
      <c r="B32" s="372"/>
      <c r="C32" s="371"/>
      <c r="D32" s="861" t="s">
        <v>146</v>
      </c>
      <c r="E32" s="775" t="s">
        <v>53</v>
      </c>
      <c r="F32" s="885" t="s">
        <v>122</v>
      </c>
      <c r="G32" s="889"/>
      <c r="H32" s="204" t="s">
        <v>54</v>
      </c>
      <c r="I32" s="457"/>
      <c r="J32" s="433">
        <v>2.2999999999999998</v>
      </c>
      <c r="K32" s="457"/>
      <c r="L32" s="433"/>
      <c r="M32" s="393" t="s">
        <v>78</v>
      </c>
      <c r="N32" s="427" t="s">
        <v>60</v>
      </c>
      <c r="O32" s="369" t="s">
        <v>60</v>
      </c>
      <c r="P32" s="369"/>
      <c r="Q32" s="421"/>
    </row>
    <row r="33" spans="1:17" ht="26.25" customHeight="1">
      <c r="A33" s="766"/>
      <c r="B33" s="372"/>
      <c r="C33" s="371"/>
      <c r="D33" s="862"/>
      <c r="E33" s="778"/>
      <c r="F33" s="886"/>
      <c r="G33" s="889"/>
      <c r="H33" s="528" t="s">
        <v>57</v>
      </c>
      <c r="I33" s="516">
        <v>6.3</v>
      </c>
      <c r="J33" s="506"/>
      <c r="K33" s="516"/>
      <c r="L33" s="506"/>
      <c r="M33" s="117" t="s">
        <v>158</v>
      </c>
      <c r="N33" s="428" t="s">
        <v>77</v>
      </c>
      <c r="O33" s="119" t="s">
        <v>60</v>
      </c>
      <c r="P33" s="140"/>
      <c r="Q33" s="120"/>
    </row>
    <row r="34" spans="1:17" ht="12" customHeight="1">
      <c r="A34" s="766"/>
      <c r="B34" s="372"/>
      <c r="C34" s="371"/>
      <c r="D34" s="862"/>
      <c r="E34" s="778"/>
      <c r="F34" s="887"/>
      <c r="G34" s="889"/>
      <c r="H34" s="881" t="s">
        <v>21</v>
      </c>
      <c r="I34" s="883">
        <v>1.1000000000000001</v>
      </c>
      <c r="J34" s="883"/>
      <c r="K34" s="883"/>
      <c r="L34" s="872"/>
      <c r="M34" s="948" t="s">
        <v>79</v>
      </c>
      <c r="N34" s="121" t="s">
        <v>60</v>
      </c>
      <c r="O34" s="118"/>
      <c r="P34" s="118"/>
      <c r="Q34" s="122"/>
    </row>
    <row r="35" spans="1:17" ht="14.25" customHeight="1">
      <c r="A35" s="514"/>
      <c r="B35" s="508"/>
      <c r="C35" s="522"/>
      <c r="D35" s="863"/>
      <c r="E35" s="808"/>
      <c r="F35" s="459" t="s">
        <v>80</v>
      </c>
      <c r="G35" s="705"/>
      <c r="H35" s="882"/>
      <c r="I35" s="884"/>
      <c r="J35" s="884"/>
      <c r="K35" s="884"/>
      <c r="L35" s="873"/>
      <c r="M35" s="949"/>
      <c r="N35" s="370"/>
      <c r="O35" s="370"/>
      <c r="P35" s="370"/>
      <c r="Q35" s="422"/>
    </row>
    <row r="36" spans="1:17" ht="19.5" customHeight="1">
      <c r="A36" s="514"/>
      <c r="B36" s="508"/>
      <c r="C36" s="521"/>
      <c r="D36" s="499" t="s">
        <v>147</v>
      </c>
      <c r="E36" s="778" t="s">
        <v>46</v>
      </c>
      <c r="F36" s="430" t="s">
        <v>80</v>
      </c>
      <c r="G36" s="878"/>
      <c r="H36" s="44" t="s">
        <v>54</v>
      </c>
      <c r="I36" s="516"/>
      <c r="J36" s="516">
        <v>3.4</v>
      </c>
      <c r="K36" s="516"/>
      <c r="L36" s="506"/>
      <c r="M36" s="515" t="s">
        <v>188</v>
      </c>
      <c r="N36" s="182">
        <v>4</v>
      </c>
      <c r="O36" s="52">
        <v>4</v>
      </c>
      <c r="P36" s="52"/>
      <c r="Q36" s="87"/>
    </row>
    <row r="37" spans="1:17" ht="18" customHeight="1">
      <c r="A37" s="514"/>
      <c r="B37" s="508"/>
      <c r="C37" s="521"/>
      <c r="D37" s="17"/>
      <c r="E37" s="812"/>
      <c r="F37" s="544"/>
      <c r="G37" s="891"/>
      <c r="H37" s="44" t="s">
        <v>21</v>
      </c>
      <c r="I37" s="516">
        <v>3.4</v>
      </c>
      <c r="J37" s="102"/>
      <c r="K37" s="102"/>
      <c r="L37" s="416"/>
      <c r="M37" s="79" t="s">
        <v>68</v>
      </c>
      <c r="N37" s="185">
        <v>10</v>
      </c>
      <c r="O37" s="90">
        <v>10</v>
      </c>
      <c r="P37" s="51"/>
      <c r="Q37" s="87"/>
    </row>
    <row r="38" spans="1:17" ht="14.25" customHeight="1">
      <c r="A38" s="514"/>
      <c r="B38" s="508"/>
      <c r="C38" s="521"/>
      <c r="D38" s="64" t="s">
        <v>148</v>
      </c>
      <c r="E38" s="775" t="s">
        <v>75</v>
      </c>
      <c r="F38" s="530" t="s">
        <v>80</v>
      </c>
      <c r="G38" s="888" t="s">
        <v>180</v>
      </c>
      <c r="H38" s="16" t="s">
        <v>21</v>
      </c>
      <c r="I38" s="100">
        <f>6.4-4.5</f>
        <v>1.9</v>
      </c>
      <c r="J38" s="100">
        <f>12.2+0.9</f>
        <v>13.1</v>
      </c>
      <c r="K38" s="100"/>
      <c r="L38" s="417"/>
      <c r="M38" s="788" t="s">
        <v>49</v>
      </c>
      <c r="N38" s="86">
        <v>80</v>
      </c>
      <c r="O38" s="112">
        <v>100</v>
      </c>
      <c r="P38" s="300"/>
      <c r="Q38" s="188"/>
    </row>
    <row r="39" spans="1:17" ht="14.25" customHeight="1">
      <c r="A39" s="514"/>
      <c r="B39" s="508"/>
      <c r="C39" s="521"/>
      <c r="D39" s="499"/>
      <c r="E39" s="778"/>
      <c r="F39" s="430" t="s">
        <v>24</v>
      </c>
      <c r="G39" s="889"/>
      <c r="H39" s="44" t="s">
        <v>52</v>
      </c>
      <c r="I39" s="101">
        <f>69.2-0.3+100.5</f>
        <v>169.4</v>
      </c>
      <c r="J39" s="101">
        <v>551.9</v>
      </c>
      <c r="K39" s="101"/>
      <c r="L39" s="165"/>
      <c r="M39" s="855"/>
      <c r="N39" s="86"/>
      <c r="O39" s="112"/>
      <c r="P39" s="52"/>
      <c r="Q39" s="87"/>
    </row>
    <row r="40" spans="1:17" ht="15" customHeight="1">
      <c r="A40" s="514"/>
      <c r="B40" s="508"/>
      <c r="C40" s="521"/>
      <c r="D40" s="499"/>
      <c r="E40" s="778"/>
      <c r="F40" s="429"/>
      <c r="G40" s="889"/>
      <c r="H40" s="44" t="s">
        <v>89</v>
      </c>
      <c r="I40" s="101">
        <v>0.3</v>
      </c>
      <c r="J40" s="101"/>
      <c r="K40" s="101"/>
      <c r="L40" s="165"/>
      <c r="M40" s="855"/>
      <c r="N40" s="86"/>
      <c r="O40" s="112"/>
      <c r="P40" s="52"/>
      <c r="Q40" s="87"/>
    </row>
    <row r="41" spans="1:17" ht="14.25" customHeight="1">
      <c r="A41" s="514"/>
      <c r="B41" s="508"/>
      <c r="C41" s="521"/>
      <c r="D41" s="499"/>
      <c r="E41" s="778"/>
      <c r="F41" s="409"/>
      <c r="G41" s="889"/>
      <c r="H41" s="44" t="s">
        <v>43</v>
      </c>
      <c r="I41" s="101">
        <v>22.2</v>
      </c>
      <c r="J41" s="101">
        <v>77</v>
      </c>
      <c r="K41" s="101"/>
      <c r="L41" s="165"/>
      <c r="M41" s="937"/>
      <c r="N41" s="86"/>
      <c r="O41" s="112"/>
      <c r="P41" s="52"/>
      <c r="Q41" s="87"/>
    </row>
    <row r="42" spans="1:17" ht="14.25" customHeight="1">
      <c r="A42" s="514"/>
      <c r="B42" s="508"/>
      <c r="C42" s="521"/>
      <c r="D42" s="499"/>
      <c r="E42" s="854"/>
      <c r="F42" s="519"/>
      <c r="G42" s="890"/>
      <c r="H42" s="47" t="s">
        <v>54</v>
      </c>
      <c r="I42" s="102">
        <v>5.9</v>
      </c>
      <c r="J42" s="102">
        <v>7.1</v>
      </c>
      <c r="K42" s="102"/>
      <c r="L42" s="416"/>
      <c r="M42" s="166"/>
      <c r="N42" s="66"/>
      <c r="O42" s="92"/>
      <c r="P42" s="93"/>
      <c r="Q42" s="110"/>
    </row>
    <row r="43" spans="1:17" ht="14.25" customHeight="1">
      <c r="A43" s="514"/>
      <c r="B43" s="508"/>
      <c r="C43" s="521"/>
      <c r="D43" s="64" t="s">
        <v>104</v>
      </c>
      <c r="E43" s="775" t="s">
        <v>56</v>
      </c>
      <c r="F43" s="548" t="s">
        <v>24</v>
      </c>
      <c r="G43" s="888" t="s">
        <v>181</v>
      </c>
      <c r="H43" s="44" t="s">
        <v>54</v>
      </c>
      <c r="I43" s="101">
        <v>5.3</v>
      </c>
      <c r="J43" s="101">
        <v>10.4</v>
      </c>
      <c r="K43" s="189"/>
      <c r="L43" s="415"/>
      <c r="M43" s="788" t="s">
        <v>70</v>
      </c>
      <c r="N43" s="374">
        <v>100</v>
      </c>
      <c r="O43" s="375">
        <v>100</v>
      </c>
      <c r="P43" s="190"/>
      <c r="Q43" s="191"/>
    </row>
    <row r="44" spans="1:17" ht="13.5" customHeight="1">
      <c r="A44" s="514"/>
      <c r="B44" s="508"/>
      <c r="C44" s="521"/>
      <c r="D44" s="192"/>
      <c r="E44" s="778"/>
      <c r="F44" s="525"/>
      <c r="G44" s="889"/>
      <c r="H44" s="44" t="s">
        <v>21</v>
      </c>
      <c r="I44" s="101">
        <v>5.0999999999999996</v>
      </c>
      <c r="J44" s="189"/>
      <c r="K44" s="189"/>
      <c r="L44" s="415"/>
      <c r="M44" s="937"/>
      <c r="N44" s="86"/>
      <c r="O44" s="112"/>
      <c r="P44" s="376"/>
      <c r="Q44" s="377"/>
    </row>
    <row r="45" spans="1:17" ht="37.5" customHeight="1">
      <c r="A45" s="514"/>
      <c r="B45" s="508"/>
      <c r="C45" s="521"/>
      <c r="D45" s="193"/>
      <c r="E45" s="812"/>
      <c r="F45" s="526"/>
      <c r="G45" s="890"/>
      <c r="H45" s="47" t="s">
        <v>52</v>
      </c>
      <c r="I45" s="102">
        <f>29.5+29.5</f>
        <v>59</v>
      </c>
      <c r="J45" s="194"/>
      <c r="K45" s="194"/>
      <c r="L45" s="418"/>
      <c r="M45" s="373" t="s">
        <v>42</v>
      </c>
      <c r="N45" s="175">
        <v>1</v>
      </c>
      <c r="O45" s="414"/>
      <c r="P45" s="182"/>
      <c r="Q45" s="183"/>
    </row>
    <row r="46" spans="1:17" ht="61.5" customHeight="1">
      <c r="A46" s="514"/>
      <c r="B46" s="508"/>
      <c r="C46" s="521"/>
      <c r="D46" s="682" t="s">
        <v>151</v>
      </c>
      <c r="E46" s="674" t="s">
        <v>190</v>
      </c>
      <c r="F46" s="615"/>
      <c r="G46" s="707" t="s">
        <v>182</v>
      </c>
      <c r="H46" s="708" t="s">
        <v>21</v>
      </c>
      <c r="I46" s="101"/>
      <c r="J46" s="101">
        <v>16.7</v>
      </c>
      <c r="K46" s="460"/>
      <c r="L46" s="461"/>
      <c r="M46" s="423" t="s">
        <v>184</v>
      </c>
      <c r="N46" s="424"/>
      <c r="O46" s="692">
        <v>100</v>
      </c>
      <c r="P46" s="425"/>
      <c r="Q46" s="426"/>
    </row>
    <row r="47" spans="1:17" ht="28.5" customHeight="1">
      <c r="A47" s="507"/>
      <c r="B47" s="508"/>
      <c r="C47" s="522"/>
      <c r="D47" s="683"/>
      <c r="E47" s="876" t="s">
        <v>163</v>
      </c>
      <c r="F47" s="690"/>
      <c r="G47" s="706"/>
      <c r="H47" s="677" t="s">
        <v>21</v>
      </c>
      <c r="I47" s="457">
        <v>17.399999999999999</v>
      </c>
      <c r="J47" s="136"/>
      <c r="K47" s="492"/>
      <c r="L47" s="680"/>
      <c r="M47" s="465" t="s">
        <v>64</v>
      </c>
      <c r="N47" s="466">
        <v>10</v>
      </c>
      <c r="O47" s="42"/>
      <c r="P47" s="103"/>
      <c r="Q47" s="82"/>
    </row>
    <row r="48" spans="1:17" ht="30" customHeight="1">
      <c r="A48" s="507"/>
      <c r="B48" s="508"/>
      <c r="C48" s="522"/>
      <c r="D48" s="686"/>
      <c r="E48" s="896"/>
      <c r="F48" s="690"/>
      <c r="G48" s="706"/>
      <c r="H48" s="691" t="s">
        <v>54</v>
      </c>
      <c r="I48" s="679">
        <v>0.8</v>
      </c>
      <c r="J48" s="23"/>
      <c r="K48" s="679"/>
      <c r="L48" s="681"/>
      <c r="M48" s="467" t="s">
        <v>47</v>
      </c>
      <c r="N48" s="468">
        <v>10</v>
      </c>
      <c r="O48" s="54"/>
      <c r="P48" s="104"/>
      <c r="Q48" s="109"/>
    </row>
    <row r="49" spans="1:17" ht="26.25" customHeight="1">
      <c r="A49" s="507"/>
      <c r="B49" s="508"/>
      <c r="C49" s="522"/>
      <c r="D49" s="684"/>
      <c r="E49" s="876" t="s">
        <v>164</v>
      </c>
      <c r="F49" s="408"/>
      <c r="G49" s="706"/>
      <c r="H49" s="456" t="s">
        <v>21</v>
      </c>
      <c r="I49" s="457">
        <v>20</v>
      </c>
      <c r="J49" s="136"/>
      <c r="K49" s="136"/>
      <c r="L49" s="433"/>
      <c r="M49" s="469" t="s">
        <v>76</v>
      </c>
      <c r="N49" s="470">
        <v>5</v>
      </c>
      <c r="O49" s="38"/>
      <c r="P49" s="105"/>
      <c r="Q49" s="82"/>
    </row>
    <row r="50" spans="1:17" ht="16.5" customHeight="1">
      <c r="A50" s="507"/>
      <c r="B50" s="508"/>
      <c r="C50" s="522"/>
      <c r="D50" s="684"/>
      <c r="E50" s="877"/>
      <c r="F50" s="408"/>
      <c r="G50" s="706"/>
      <c r="H50" s="677"/>
      <c r="I50" s="678"/>
      <c r="J50" s="492"/>
      <c r="K50" s="678"/>
      <c r="L50" s="680"/>
      <c r="M50" s="693"/>
      <c r="N50" s="694"/>
      <c r="O50" s="695"/>
      <c r="P50" s="696"/>
      <c r="Q50" s="697"/>
    </row>
    <row r="51" spans="1:17" ht="30" customHeight="1">
      <c r="A51" s="507"/>
      <c r="B51" s="508"/>
      <c r="C51" s="860"/>
      <c r="D51" s="897"/>
      <c r="E51" s="867" t="s">
        <v>66</v>
      </c>
      <c r="F51" s="675" t="s">
        <v>134</v>
      </c>
      <c r="G51" s="706"/>
      <c r="H51" s="456" t="s">
        <v>21</v>
      </c>
      <c r="I51" s="457">
        <f>23.6-18.9</f>
        <v>4.7</v>
      </c>
      <c r="J51" s="457"/>
      <c r="K51" s="457"/>
      <c r="L51" s="433"/>
      <c r="M51" s="477" t="s">
        <v>65</v>
      </c>
      <c r="N51" s="470">
        <v>1</v>
      </c>
      <c r="O51" s="38"/>
      <c r="P51" s="105"/>
      <c r="Q51" s="82"/>
    </row>
    <row r="52" spans="1:17" ht="23.25" customHeight="1">
      <c r="A52" s="507"/>
      <c r="B52" s="508"/>
      <c r="C52" s="860"/>
      <c r="D52" s="898"/>
      <c r="E52" s="868"/>
      <c r="F52" s="676"/>
      <c r="G52" s="706"/>
      <c r="H52" s="677" t="s">
        <v>54</v>
      </c>
      <c r="I52" s="678">
        <f>25.6-2.2</f>
        <v>23.4</v>
      </c>
      <c r="J52" s="678"/>
      <c r="K52" s="678"/>
      <c r="L52" s="680"/>
      <c r="M52" s="472"/>
      <c r="N52" s="473"/>
      <c r="O52" s="474"/>
      <c r="P52" s="475"/>
      <c r="Q52" s="476"/>
    </row>
    <row r="53" spans="1:17" ht="26.25" customHeight="1">
      <c r="A53" s="514"/>
      <c r="B53" s="508"/>
      <c r="C53" s="860"/>
      <c r="D53" s="682"/>
      <c r="E53" s="869" t="s">
        <v>51</v>
      </c>
      <c r="F53" s="762" t="s">
        <v>32</v>
      </c>
      <c r="G53" s="706"/>
      <c r="H53" s="16" t="s">
        <v>21</v>
      </c>
      <c r="I53" s="457">
        <v>12</v>
      </c>
      <c r="J53" s="457"/>
      <c r="K53" s="457"/>
      <c r="L53" s="433"/>
      <c r="M53" s="471" t="s">
        <v>86</v>
      </c>
      <c r="N53" s="178">
        <v>4</v>
      </c>
      <c r="O53" s="151"/>
      <c r="P53" s="65"/>
      <c r="Q53" s="53"/>
    </row>
    <row r="54" spans="1:17" ht="42.75" customHeight="1">
      <c r="A54" s="514"/>
      <c r="B54" s="508"/>
      <c r="C54" s="860"/>
      <c r="D54" s="682"/>
      <c r="E54" s="869"/>
      <c r="F54" s="907"/>
      <c r="G54" s="706"/>
      <c r="H54" s="44"/>
      <c r="I54" s="678"/>
      <c r="J54" s="678"/>
      <c r="K54" s="678"/>
      <c r="L54" s="680"/>
      <c r="M54" s="698" t="s">
        <v>91</v>
      </c>
      <c r="N54" s="699">
        <v>100</v>
      </c>
      <c r="O54" s="133"/>
      <c r="P54" s="142"/>
      <c r="Q54" s="134"/>
    </row>
    <row r="55" spans="1:17" ht="16.5" customHeight="1">
      <c r="A55" s="514"/>
      <c r="B55" s="508"/>
      <c r="C55" s="521"/>
      <c r="D55" s="64"/>
      <c r="E55" s="876" t="s">
        <v>192</v>
      </c>
      <c r="F55" s="687"/>
      <c r="G55" s="706"/>
      <c r="H55" s="176" t="s">
        <v>21</v>
      </c>
      <c r="I55" s="177">
        <v>1.6</v>
      </c>
      <c r="J55" s="177"/>
      <c r="K55" s="177"/>
      <c r="L55" s="219"/>
      <c r="M55" s="940" t="s">
        <v>69</v>
      </c>
      <c r="N55" s="178">
        <v>1</v>
      </c>
      <c r="O55" s="179"/>
      <c r="P55" s="179"/>
      <c r="Q55" s="180"/>
    </row>
    <row r="56" spans="1:17" ht="15.75" customHeight="1">
      <c r="A56" s="514"/>
      <c r="B56" s="508"/>
      <c r="C56" s="521"/>
      <c r="D56" s="682"/>
      <c r="E56" s="877"/>
      <c r="F56" s="688"/>
      <c r="G56" s="405"/>
      <c r="H56" s="181"/>
      <c r="I56" s="168"/>
      <c r="J56" s="168"/>
      <c r="K56" s="168"/>
      <c r="L56" s="169"/>
      <c r="M56" s="941"/>
      <c r="N56" s="175"/>
      <c r="O56" s="182"/>
      <c r="P56" s="182"/>
      <c r="Q56" s="183"/>
    </row>
    <row r="57" spans="1:17" ht="16.5" customHeight="1">
      <c r="A57" s="514"/>
      <c r="B57" s="508"/>
      <c r="C57" s="521"/>
      <c r="D57" s="17"/>
      <c r="E57" s="685"/>
      <c r="F57" s="689"/>
      <c r="G57" s="411"/>
      <c r="H57" s="187" t="s">
        <v>57</v>
      </c>
      <c r="I57" s="171">
        <v>9</v>
      </c>
      <c r="J57" s="171"/>
      <c r="K57" s="171"/>
      <c r="L57" s="172"/>
      <c r="M57" s="942"/>
      <c r="N57" s="184"/>
      <c r="O57" s="185"/>
      <c r="P57" s="185"/>
      <c r="Q57" s="186"/>
    </row>
    <row r="58" spans="1:17" ht="16.5" customHeight="1" thickBot="1">
      <c r="A58" s="704"/>
      <c r="B58" s="703"/>
      <c r="C58" s="217"/>
      <c r="D58" s="68"/>
      <c r="E58" s="69"/>
      <c r="F58" s="70"/>
      <c r="G58" s="71"/>
      <c r="H58" s="40" t="s">
        <v>5</v>
      </c>
      <c r="I58" s="37">
        <f>SUM(I15:I57)</f>
        <v>510.5</v>
      </c>
      <c r="J58" s="37">
        <f>SUM(J15:J57)</f>
        <v>895.6</v>
      </c>
      <c r="K58" s="37">
        <f t="shared" ref="K58" si="0">SUM(K15:K57)</f>
        <v>306</v>
      </c>
      <c r="L58" s="37">
        <f>SUM(L15:L57)</f>
        <v>306</v>
      </c>
      <c r="M58" s="72"/>
      <c r="N58" s="73"/>
      <c r="O58" s="73"/>
      <c r="P58" s="73"/>
      <c r="Q58" s="111"/>
    </row>
    <row r="59" spans="1:17" ht="12.75" customHeight="1">
      <c r="A59" s="766"/>
      <c r="B59" s="767"/>
      <c r="C59" s="522" t="s">
        <v>6</v>
      </c>
      <c r="D59" s="509"/>
      <c r="E59" s="892" t="s">
        <v>152</v>
      </c>
      <c r="F59" s="893"/>
      <c r="G59" s="520"/>
      <c r="H59" s="44" t="s">
        <v>21</v>
      </c>
      <c r="I59" s="516"/>
      <c r="J59" s="516"/>
      <c r="K59" s="516"/>
      <c r="L59" s="516"/>
      <c r="M59" s="148"/>
      <c r="N59" s="113"/>
      <c r="O59" s="115"/>
      <c r="P59" s="115"/>
      <c r="Q59" s="114"/>
    </row>
    <row r="60" spans="1:17" ht="12.75" customHeight="1">
      <c r="A60" s="766"/>
      <c r="B60" s="767"/>
      <c r="C60" s="368"/>
      <c r="D60" s="292"/>
      <c r="E60" s="859"/>
      <c r="F60" s="894"/>
      <c r="G60" s="504"/>
      <c r="H60" s="44" t="s">
        <v>63</v>
      </c>
      <c r="I60" s="496"/>
      <c r="J60" s="496"/>
      <c r="K60" s="496"/>
      <c r="L60" s="496"/>
      <c r="M60" s="148"/>
      <c r="N60" s="113"/>
      <c r="O60" s="115"/>
      <c r="P60" s="113"/>
      <c r="Q60" s="114"/>
    </row>
    <row r="61" spans="1:17" ht="12.75" customHeight="1">
      <c r="A61" s="766"/>
      <c r="B61" s="767"/>
      <c r="C61" s="368"/>
      <c r="D61" s="292"/>
      <c r="E61" s="859"/>
      <c r="F61" s="305"/>
      <c r="G61" s="504"/>
      <c r="H61" s="44" t="s">
        <v>52</v>
      </c>
      <c r="I61" s="496"/>
      <c r="J61" s="496"/>
      <c r="K61" s="496"/>
      <c r="L61" s="496"/>
      <c r="M61" s="148"/>
      <c r="N61" s="113"/>
      <c r="O61" s="115"/>
      <c r="P61" s="113"/>
      <c r="Q61" s="114"/>
    </row>
    <row r="62" spans="1:17" ht="12.75" customHeight="1">
      <c r="A62" s="766"/>
      <c r="B62" s="767"/>
      <c r="C62" s="368"/>
      <c r="D62" s="292"/>
      <c r="E62" s="859"/>
      <c r="F62" s="305"/>
      <c r="G62" s="504"/>
      <c r="H62" s="44" t="s">
        <v>54</v>
      </c>
      <c r="I62" s="496"/>
      <c r="J62" s="496"/>
      <c r="K62" s="496"/>
      <c r="L62" s="496"/>
      <c r="M62" s="148"/>
      <c r="N62" s="113"/>
      <c r="O62" s="115"/>
      <c r="P62" s="113"/>
      <c r="Q62" s="114"/>
    </row>
    <row r="63" spans="1:17" ht="12.75" customHeight="1">
      <c r="A63" s="766"/>
      <c r="B63" s="767"/>
      <c r="C63" s="368"/>
      <c r="D63" s="292"/>
      <c r="E63" s="859"/>
      <c r="F63" s="305"/>
      <c r="G63" s="504"/>
      <c r="H63" s="44" t="s">
        <v>89</v>
      </c>
      <c r="I63" s="496"/>
      <c r="J63" s="496"/>
      <c r="K63" s="496"/>
      <c r="L63" s="496"/>
      <c r="M63" s="148"/>
      <c r="N63" s="113"/>
      <c r="O63" s="115"/>
      <c r="P63" s="113"/>
      <c r="Q63" s="114"/>
    </row>
    <row r="64" spans="1:17" ht="12.75" customHeight="1">
      <c r="A64" s="766"/>
      <c r="B64" s="767"/>
      <c r="C64" s="368"/>
      <c r="D64" s="292"/>
      <c r="E64" s="859"/>
      <c r="F64" s="305"/>
      <c r="G64" s="504"/>
      <c r="H64" s="44" t="s">
        <v>90</v>
      </c>
      <c r="I64" s="496"/>
      <c r="J64" s="496"/>
      <c r="K64" s="496"/>
      <c r="L64" s="496"/>
      <c r="M64" s="319"/>
      <c r="N64" s="323"/>
      <c r="O64" s="324"/>
      <c r="P64" s="323"/>
      <c r="Q64" s="325"/>
    </row>
    <row r="65" spans="1:18" ht="21" customHeight="1">
      <c r="A65" s="766"/>
      <c r="B65" s="767"/>
      <c r="C65" s="864" t="s">
        <v>97</v>
      </c>
      <c r="D65" s="320" t="s">
        <v>4</v>
      </c>
      <c r="E65" s="779" t="s">
        <v>189</v>
      </c>
      <c r="F65" s="500" t="s">
        <v>126</v>
      </c>
      <c r="G65" s="888" t="s">
        <v>180</v>
      </c>
      <c r="H65" s="456" t="s">
        <v>21</v>
      </c>
      <c r="I65" s="457">
        <v>20</v>
      </c>
      <c r="J65" s="457">
        <v>88.1</v>
      </c>
      <c r="K65" s="457"/>
      <c r="L65" s="457"/>
      <c r="M65" s="788" t="s">
        <v>72</v>
      </c>
      <c r="N65" s="326"/>
      <c r="O65" s="327">
        <v>1</v>
      </c>
      <c r="P65" s="327"/>
      <c r="Q65" s="328"/>
      <c r="R65" s="144"/>
    </row>
    <row r="66" spans="1:18" ht="21" customHeight="1">
      <c r="A66" s="766"/>
      <c r="B66" s="767"/>
      <c r="C66" s="865"/>
      <c r="D66" s="322"/>
      <c r="E66" s="780"/>
      <c r="F66" s="540" t="s">
        <v>80</v>
      </c>
      <c r="G66" s="889"/>
      <c r="H66" s="490" t="s">
        <v>54</v>
      </c>
      <c r="I66" s="496"/>
      <c r="J66" s="496">
        <v>1.8</v>
      </c>
      <c r="K66" s="496"/>
      <c r="L66" s="496"/>
      <c r="M66" s="789"/>
      <c r="N66" s="323"/>
      <c r="O66" s="324"/>
      <c r="P66" s="324"/>
      <c r="Q66" s="325"/>
      <c r="R66" s="144"/>
    </row>
    <row r="67" spans="1:18" ht="36" customHeight="1">
      <c r="A67" s="766"/>
      <c r="B67" s="767"/>
      <c r="C67" s="866"/>
      <c r="D67" s="57"/>
      <c r="E67" s="787"/>
      <c r="F67" s="541" t="s">
        <v>27</v>
      </c>
      <c r="G67" s="895"/>
      <c r="H67" s="495"/>
      <c r="I67" s="497"/>
      <c r="J67" s="497"/>
      <c r="K67" s="497"/>
      <c r="L67" s="497"/>
      <c r="M67" s="790"/>
      <c r="N67" s="329"/>
      <c r="O67" s="330"/>
      <c r="P67" s="330"/>
      <c r="Q67" s="331"/>
    </row>
    <row r="68" spans="1:18" ht="15" customHeight="1">
      <c r="A68" s="766"/>
      <c r="B68" s="767"/>
      <c r="C68" s="950"/>
      <c r="D68" s="938" t="s">
        <v>6</v>
      </c>
      <c r="E68" s="775" t="s">
        <v>61</v>
      </c>
      <c r="F68" s="500" t="s">
        <v>150</v>
      </c>
      <c r="G68" s="889" t="s">
        <v>180</v>
      </c>
      <c r="H68" s="44" t="s">
        <v>21</v>
      </c>
      <c r="I68" s="496">
        <f>1020.5-173.3</f>
        <v>847.2</v>
      </c>
      <c r="J68" s="493">
        <v>152.69999999999999</v>
      </c>
      <c r="K68" s="496"/>
      <c r="L68" s="496"/>
      <c r="M68" s="18" t="s">
        <v>44</v>
      </c>
      <c r="N68" s="42">
        <v>80</v>
      </c>
      <c r="O68" s="107">
        <v>100</v>
      </c>
      <c r="P68" s="41"/>
      <c r="Q68" s="77"/>
    </row>
    <row r="69" spans="1:18" ht="15" customHeight="1">
      <c r="A69" s="766"/>
      <c r="B69" s="767"/>
      <c r="C69" s="950"/>
      <c r="D69" s="938"/>
      <c r="E69" s="778"/>
      <c r="F69" s="462" t="s">
        <v>154</v>
      </c>
      <c r="G69" s="889"/>
      <c r="H69" s="44" t="s">
        <v>63</v>
      </c>
      <c r="I69" s="496">
        <f>69.5-22.8+27.7</f>
        <v>74.400000000000006</v>
      </c>
      <c r="J69" s="496"/>
      <c r="K69" s="496"/>
      <c r="L69" s="496"/>
      <c r="M69" s="18"/>
      <c r="N69" s="42"/>
      <c r="O69" s="107"/>
      <c r="P69" s="41"/>
      <c r="Q69" s="77"/>
    </row>
    <row r="70" spans="1:18" ht="15" customHeight="1">
      <c r="A70" s="766"/>
      <c r="B70" s="767"/>
      <c r="C70" s="950"/>
      <c r="D70" s="938"/>
      <c r="E70" s="778"/>
      <c r="F70" s="542" t="s">
        <v>80</v>
      </c>
      <c r="G70" s="889"/>
      <c r="H70" s="44" t="s">
        <v>52</v>
      </c>
      <c r="I70" s="496">
        <f>787.3-257.9+315</f>
        <v>844.4</v>
      </c>
      <c r="J70" s="496"/>
      <c r="K70" s="56"/>
      <c r="L70" s="56"/>
      <c r="M70" s="18"/>
      <c r="N70" s="42"/>
      <c r="O70" s="107"/>
      <c r="P70" s="41"/>
      <c r="Q70" s="77"/>
    </row>
    <row r="71" spans="1:18" ht="15" customHeight="1">
      <c r="A71" s="766"/>
      <c r="B71" s="767"/>
      <c r="C71" s="950"/>
      <c r="D71" s="938"/>
      <c r="E71" s="778"/>
      <c r="F71" s="462"/>
      <c r="G71" s="889"/>
      <c r="H71" s="44" t="s">
        <v>54</v>
      </c>
      <c r="I71" s="43">
        <v>1.3</v>
      </c>
      <c r="J71" s="496">
        <v>205.3</v>
      </c>
      <c r="K71" s="56"/>
      <c r="L71" s="56"/>
      <c r="M71" s="18"/>
      <c r="N71" s="42"/>
      <c r="O71" s="107"/>
      <c r="P71" s="41"/>
      <c r="Q71" s="77"/>
    </row>
    <row r="72" spans="1:18" ht="15" customHeight="1">
      <c r="A72" s="766"/>
      <c r="B72" s="767"/>
      <c r="C72" s="950"/>
      <c r="D72" s="938"/>
      <c r="E72" s="778"/>
      <c r="F72" s="462"/>
      <c r="G72" s="889"/>
      <c r="H72" s="44" t="s">
        <v>89</v>
      </c>
      <c r="I72" s="43">
        <v>257.89999999999998</v>
      </c>
      <c r="J72" s="496">
        <v>54.6</v>
      </c>
      <c r="K72" s="56"/>
      <c r="L72" s="56"/>
      <c r="M72" s="18"/>
      <c r="N72" s="42"/>
      <c r="O72" s="107"/>
      <c r="P72" s="41"/>
      <c r="Q72" s="77"/>
    </row>
    <row r="73" spans="1:18" ht="15" customHeight="1">
      <c r="A73" s="766"/>
      <c r="B73" s="767"/>
      <c r="C73" s="951"/>
      <c r="D73" s="939"/>
      <c r="E73" s="808"/>
      <c r="F73" s="458"/>
      <c r="G73" s="954"/>
      <c r="H73" s="47" t="s">
        <v>90</v>
      </c>
      <c r="I73" s="164">
        <v>22.8</v>
      </c>
      <c r="J73" s="497"/>
      <c r="K73" s="55"/>
      <c r="L73" s="55"/>
      <c r="M73" s="306"/>
      <c r="N73" s="49"/>
      <c r="O73" s="307"/>
      <c r="P73" s="74"/>
      <c r="Q73" s="81"/>
    </row>
    <row r="74" spans="1:18" ht="26.25" customHeight="1">
      <c r="A74" s="766"/>
      <c r="B74" s="767"/>
      <c r="C74" s="389"/>
      <c r="D74" s="390" t="s">
        <v>23</v>
      </c>
      <c r="E74" s="779" t="s">
        <v>81</v>
      </c>
      <c r="F74" s="543" t="s">
        <v>80</v>
      </c>
      <c r="G74" s="888" t="s">
        <v>183</v>
      </c>
      <c r="H74" s="195" t="s">
        <v>21</v>
      </c>
      <c r="I74" s="457">
        <v>12</v>
      </c>
      <c r="J74" s="457"/>
      <c r="K74" s="457">
        <v>12</v>
      </c>
      <c r="L74" s="457">
        <v>12</v>
      </c>
      <c r="M74" s="398" t="s">
        <v>96</v>
      </c>
      <c r="N74" s="326">
        <v>1</v>
      </c>
      <c r="O74" s="105">
        <v>1</v>
      </c>
      <c r="P74" s="105"/>
      <c r="Q74" s="308"/>
      <c r="R74" s="144"/>
    </row>
    <row r="75" spans="1:18" ht="26.25" customHeight="1">
      <c r="A75" s="766"/>
      <c r="B75" s="767"/>
      <c r="C75" s="389"/>
      <c r="D75" s="388"/>
      <c r="E75" s="780"/>
      <c r="F75" s="870" t="s">
        <v>48</v>
      </c>
      <c r="G75" s="889"/>
      <c r="H75" s="490" t="s">
        <v>54</v>
      </c>
      <c r="I75" s="496">
        <v>26</v>
      </c>
      <c r="J75" s="496">
        <v>38</v>
      </c>
      <c r="K75" s="496"/>
      <c r="L75" s="496"/>
      <c r="M75" s="132" t="s">
        <v>83</v>
      </c>
      <c r="N75" s="131"/>
      <c r="O75" s="131">
        <v>1</v>
      </c>
      <c r="P75" s="145">
        <v>1</v>
      </c>
      <c r="Q75" s="163"/>
      <c r="R75" s="144"/>
    </row>
    <row r="76" spans="1:18" ht="29.25" customHeight="1">
      <c r="A76" s="766"/>
      <c r="B76" s="767"/>
      <c r="C76" s="391" t="s">
        <v>97</v>
      </c>
      <c r="D76" s="57"/>
      <c r="E76" s="781"/>
      <c r="F76" s="871"/>
      <c r="G76" s="895"/>
      <c r="H76" s="495"/>
      <c r="I76" s="497"/>
      <c r="J76" s="497"/>
      <c r="K76" s="497"/>
      <c r="L76" s="497"/>
      <c r="M76" s="394" t="s">
        <v>82</v>
      </c>
      <c r="N76" s="395"/>
      <c r="O76" s="395"/>
      <c r="P76" s="396"/>
      <c r="Q76" s="397">
        <v>1</v>
      </c>
    </row>
    <row r="77" spans="1:18" ht="16.5" customHeight="1" thickBot="1">
      <c r="A77" s="766"/>
      <c r="B77" s="767"/>
      <c r="C77" s="217"/>
      <c r="D77" s="235"/>
      <c r="E77" s="309"/>
      <c r="F77" s="310"/>
      <c r="G77" s="315"/>
      <c r="H77" s="311" t="s">
        <v>5</v>
      </c>
      <c r="I77" s="78">
        <f>SUM(I65:I76)</f>
        <v>2106</v>
      </c>
      <c r="J77" s="78">
        <f t="shared" ref="J77:L77" si="1">SUM(J65:J76)</f>
        <v>540.5</v>
      </c>
      <c r="K77" s="78">
        <f t="shared" si="1"/>
        <v>12</v>
      </c>
      <c r="L77" s="78">
        <f t="shared" si="1"/>
        <v>12</v>
      </c>
      <c r="M77" s="312"/>
      <c r="N77" s="313"/>
      <c r="O77" s="313"/>
      <c r="P77" s="313"/>
      <c r="Q77" s="314"/>
    </row>
    <row r="78" spans="1:18" ht="15.75" customHeight="1" thickBot="1">
      <c r="A78" s="13" t="s">
        <v>4</v>
      </c>
      <c r="B78" s="5" t="s">
        <v>4</v>
      </c>
      <c r="C78" s="791" t="s">
        <v>7</v>
      </c>
      <c r="D78" s="792"/>
      <c r="E78" s="792"/>
      <c r="F78" s="792"/>
      <c r="G78" s="792"/>
      <c r="H78" s="792"/>
      <c r="I78" s="48">
        <f>I77+I58</f>
        <v>2616.5</v>
      </c>
      <c r="J78" s="48">
        <f>J77+J58</f>
        <v>1436.1</v>
      </c>
      <c r="K78" s="48">
        <f>K77+K58</f>
        <v>318</v>
      </c>
      <c r="L78" s="48">
        <f>L77+L58</f>
        <v>318</v>
      </c>
      <c r="M78" s="97"/>
      <c r="N78" s="98"/>
      <c r="O78" s="98"/>
      <c r="P78" s="98"/>
      <c r="Q78" s="33"/>
    </row>
    <row r="79" spans="1:18" ht="15" customHeight="1" thickBot="1">
      <c r="A79" s="13" t="s">
        <v>4</v>
      </c>
      <c r="B79" s="5" t="s">
        <v>6</v>
      </c>
      <c r="C79" s="793" t="s">
        <v>161</v>
      </c>
      <c r="D79" s="794"/>
      <c r="E79" s="794"/>
      <c r="F79" s="794"/>
      <c r="G79" s="794"/>
      <c r="H79" s="794"/>
      <c r="I79" s="794"/>
      <c r="J79" s="794"/>
      <c r="K79" s="794"/>
      <c r="L79" s="794"/>
      <c r="M79" s="794"/>
      <c r="N79" s="383"/>
      <c r="O79" s="383"/>
      <c r="P79" s="383"/>
      <c r="Q79" s="31"/>
    </row>
    <row r="80" spans="1:18" ht="18" customHeight="1">
      <c r="A80" s="289" t="s">
        <v>4</v>
      </c>
      <c r="B80" s="291" t="s">
        <v>6</v>
      </c>
      <c r="C80" s="296" t="s">
        <v>4</v>
      </c>
      <c r="D80" s="494"/>
      <c r="E80" s="796" t="s">
        <v>157</v>
      </c>
      <c r="F80" s="463" t="s">
        <v>80</v>
      </c>
      <c r="G80" s="403"/>
      <c r="H80" s="455" t="s">
        <v>21</v>
      </c>
      <c r="I80" s="496"/>
      <c r="J80" s="496"/>
      <c r="K80" s="496"/>
      <c r="L80" s="496"/>
      <c r="M80" s="385"/>
      <c r="N80" s="237"/>
      <c r="O80" s="387"/>
      <c r="P80" s="387"/>
      <c r="Q80" s="139"/>
    </row>
    <row r="81" spans="1:18" ht="21.75" customHeight="1">
      <c r="A81" s="381"/>
      <c r="B81" s="382"/>
      <c r="C81" s="384"/>
      <c r="D81" s="494"/>
      <c r="E81" s="776"/>
      <c r="F81" s="464"/>
      <c r="G81" s="504"/>
      <c r="H81" s="44" t="s">
        <v>54</v>
      </c>
      <c r="I81" s="491"/>
      <c r="J81" s="496"/>
      <c r="K81" s="496"/>
      <c r="L81" s="496"/>
      <c r="M81" s="386"/>
      <c r="N81" s="237"/>
      <c r="O81" s="387"/>
      <c r="P81" s="387"/>
      <c r="Q81" s="139"/>
    </row>
    <row r="82" spans="1:18" ht="14.25" customHeight="1">
      <c r="A82" s="289"/>
      <c r="B82" s="291"/>
      <c r="C82" s="931"/>
      <c r="D82" s="64" t="s">
        <v>4</v>
      </c>
      <c r="E82" s="775" t="s">
        <v>155</v>
      </c>
      <c r="F82" s="907" t="s">
        <v>124</v>
      </c>
      <c r="G82" s="905" t="s">
        <v>183</v>
      </c>
      <c r="H82" s="16" t="s">
        <v>21</v>
      </c>
      <c r="I82" s="433"/>
      <c r="J82" s="457">
        <v>386.3</v>
      </c>
      <c r="K82" s="457">
        <v>548.29999999999995</v>
      </c>
      <c r="L82" s="457">
        <v>563.70000000000005</v>
      </c>
      <c r="M82" s="354" t="s">
        <v>138</v>
      </c>
      <c r="N82" s="357"/>
      <c r="O82" s="50">
        <v>5</v>
      </c>
      <c r="P82" s="65">
        <v>5</v>
      </c>
      <c r="Q82" s="53">
        <v>5</v>
      </c>
    </row>
    <row r="83" spans="1:18" ht="27" customHeight="1">
      <c r="A83" s="289"/>
      <c r="B83" s="291"/>
      <c r="C83" s="932"/>
      <c r="D83" s="499"/>
      <c r="E83" s="778"/>
      <c r="F83" s="907"/>
      <c r="G83" s="878"/>
      <c r="H83" s="44" t="s">
        <v>54</v>
      </c>
      <c r="I83" s="491"/>
      <c r="J83" s="496">
        <v>10.9</v>
      </c>
      <c r="K83" s="496"/>
      <c r="L83" s="496"/>
      <c r="M83" s="197" t="s">
        <v>139</v>
      </c>
      <c r="N83" s="358"/>
      <c r="O83" s="133">
        <v>5</v>
      </c>
      <c r="P83" s="142">
        <v>5</v>
      </c>
      <c r="Q83" s="134">
        <v>5</v>
      </c>
      <c r="R83" s="800"/>
    </row>
    <row r="84" spans="1:18" ht="28.5" customHeight="1">
      <c r="A84" s="289"/>
      <c r="B84" s="291"/>
      <c r="C84" s="932"/>
      <c r="D84" s="499"/>
      <c r="E84" s="778"/>
      <c r="F84" s="907"/>
      <c r="G84" s="878"/>
      <c r="H84" s="44"/>
      <c r="I84" s="491"/>
      <c r="J84" s="491"/>
      <c r="K84" s="496"/>
      <c r="L84" s="496"/>
      <c r="M84" s="132" t="s">
        <v>193</v>
      </c>
      <c r="N84" s="133"/>
      <c r="O84" s="133">
        <v>2</v>
      </c>
      <c r="P84" s="359">
        <v>3</v>
      </c>
      <c r="Q84" s="360">
        <v>3</v>
      </c>
      <c r="R84" s="800"/>
    </row>
    <row r="85" spans="1:18" ht="28.5" customHeight="1">
      <c r="A85" s="351"/>
      <c r="B85" s="352"/>
      <c r="C85" s="932"/>
      <c r="D85" s="499"/>
      <c r="E85" s="778"/>
      <c r="F85" s="907"/>
      <c r="G85" s="878"/>
      <c r="H85" s="44"/>
      <c r="I85" s="491"/>
      <c r="J85" s="491"/>
      <c r="K85" s="496"/>
      <c r="L85" s="496"/>
      <c r="M85" s="132" t="s">
        <v>140</v>
      </c>
      <c r="N85" s="133"/>
      <c r="O85" s="133">
        <v>1</v>
      </c>
      <c r="P85" s="359">
        <v>1</v>
      </c>
      <c r="Q85" s="360">
        <v>1</v>
      </c>
      <c r="R85" s="800"/>
    </row>
    <row r="86" spans="1:18" ht="39.75" customHeight="1">
      <c r="A86" s="289"/>
      <c r="B86" s="291"/>
      <c r="C86" s="932"/>
      <c r="D86" s="499"/>
      <c r="E86" s="778"/>
      <c r="F86" s="907"/>
      <c r="G86" s="878"/>
      <c r="H86" s="44"/>
      <c r="I86" s="491"/>
      <c r="J86" s="491"/>
      <c r="K86" s="496"/>
      <c r="L86" s="496"/>
      <c r="M86" s="355" t="s">
        <v>141</v>
      </c>
      <c r="N86" s="361"/>
      <c r="O86" s="133">
        <v>1</v>
      </c>
      <c r="P86" s="359">
        <v>1</v>
      </c>
      <c r="Q86" s="360">
        <v>1</v>
      </c>
      <c r="R86" s="800"/>
    </row>
    <row r="87" spans="1:18" ht="69" customHeight="1">
      <c r="A87" s="289"/>
      <c r="B87" s="291"/>
      <c r="C87" s="933"/>
      <c r="D87" s="17"/>
      <c r="E87" s="776"/>
      <c r="F87" s="908"/>
      <c r="G87" s="906"/>
      <c r="H87" s="47"/>
      <c r="I87" s="498"/>
      <c r="J87" s="498"/>
      <c r="K87" s="497"/>
      <c r="L87" s="497"/>
      <c r="M87" s="356" t="s">
        <v>195</v>
      </c>
      <c r="N87" s="362"/>
      <c r="O87" s="363">
        <v>60</v>
      </c>
      <c r="P87" s="364">
        <v>60</v>
      </c>
      <c r="Q87" s="365">
        <v>60</v>
      </c>
      <c r="R87" s="800"/>
    </row>
    <row r="88" spans="1:18" ht="15.75" customHeight="1">
      <c r="A88" s="766"/>
      <c r="B88" s="767"/>
      <c r="C88" s="914"/>
      <c r="D88" s="897" t="s">
        <v>6</v>
      </c>
      <c r="E88" s="771" t="s">
        <v>129</v>
      </c>
      <c r="F88" s="762" t="s">
        <v>127</v>
      </c>
      <c r="G88" s="392"/>
      <c r="H88" s="112" t="s">
        <v>21</v>
      </c>
      <c r="I88" s="496">
        <f>96.2-4.7-8.2</f>
        <v>83.3</v>
      </c>
      <c r="J88" s="496">
        <v>81.900000000000006</v>
      </c>
      <c r="K88" s="496">
        <v>81.900000000000006</v>
      </c>
      <c r="L88" s="496">
        <v>105.2</v>
      </c>
      <c r="M88" s="345" t="s">
        <v>98</v>
      </c>
      <c r="N88" s="346" t="s">
        <v>99</v>
      </c>
      <c r="O88" s="346" t="s">
        <v>99</v>
      </c>
      <c r="P88" s="347" t="s">
        <v>99</v>
      </c>
      <c r="Q88" s="353" t="s">
        <v>99</v>
      </c>
    </row>
    <row r="89" spans="1:18" ht="27" customHeight="1">
      <c r="A89" s="766"/>
      <c r="B89" s="767"/>
      <c r="C89" s="915"/>
      <c r="D89" s="924"/>
      <c r="E89" s="771"/>
      <c r="F89" s="907"/>
      <c r="G89" s="392"/>
      <c r="H89" s="112"/>
      <c r="I89" s="496"/>
      <c r="J89" s="491"/>
      <c r="K89" s="496"/>
      <c r="L89" s="496"/>
      <c r="M89" s="197" t="s">
        <v>100</v>
      </c>
      <c r="N89" s="198">
        <v>12</v>
      </c>
      <c r="O89" s="199">
        <v>12</v>
      </c>
      <c r="P89" s="200">
        <v>12</v>
      </c>
      <c r="Q89" s="201">
        <v>12</v>
      </c>
    </row>
    <row r="90" spans="1:18" ht="26.25" customHeight="1">
      <c r="A90" s="766"/>
      <c r="B90" s="767"/>
      <c r="C90" s="915"/>
      <c r="D90" s="924"/>
      <c r="E90" s="771"/>
      <c r="F90" s="907"/>
      <c r="G90" s="392"/>
      <c r="H90" s="112"/>
      <c r="I90" s="496"/>
      <c r="J90" s="491"/>
      <c r="K90" s="496"/>
      <c r="L90" s="496"/>
      <c r="M90" s="197" t="s">
        <v>101</v>
      </c>
      <c r="N90" s="198" t="s">
        <v>102</v>
      </c>
      <c r="O90" s="317" t="s">
        <v>123</v>
      </c>
      <c r="P90" s="200" t="s">
        <v>123</v>
      </c>
      <c r="Q90" s="201" t="s">
        <v>123</v>
      </c>
    </row>
    <row r="91" spans="1:18" ht="27" customHeight="1">
      <c r="A91" s="766"/>
      <c r="B91" s="767"/>
      <c r="C91" s="916"/>
      <c r="D91" s="898"/>
      <c r="E91" s="771"/>
      <c r="F91" s="925"/>
      <c r="G91" s="392"/>
      <c r="H91" s="112"/>
      <c r="I91" s="496"/>
      <c r="J91" s="491"/>
      <c r="K91" s="496"/>
      <c r="L91" s="496"/>
      <c r="M91" s="332" t="s">
        <v>103</v>
      </c>
      <c r="N91" s="333" t="s">
        <v>104</v>
      </c>
      <c r="O91" s="202" t="s">
        <v>104</v>
      </c>
      <c r="P91" s="203" t="s">
        <v>104</v>
      </c>
      <c r="Q91" s="297" t="s">
        <v>104</v>
      </c>
    </row>
    <row r="92" spans="1:18" ht="27.75" customHeight="1">
      <c r="A92" s="772"/>
      <c r="B92" s="767"/>
      <c r="C92" s="901"/>
      <c r="D92" s="64" t="s">
        <v>23</v>
      </c>
      <c r="E92" s="775" t="s">
        <v>107</v>
      </c>
      <c r="F92" s="907" t="s">
        <v>106</v>
      </c>
      <c r="G92" s="502"/>
      <c r="H92" s="16" t="s">
        <v>21</v>
      </c>
      <c r="I92" s="433">
        <v>74.8</v>
      </c>
      <c r="J92" s="433">
        <v>81.599999999999994</v>
      </c>
      <c r="K92" s="457">
        <v>78</v>
      </c>
      <c r="L92" s="457">
        <v>78</v>
      </c>
      <c r="M92" s="210" t="s">
        <v>108</v>
      </c>
      <c r="N92" s="211">
        <v>1</v>
      </c>
      <c r="O92" s="211">
        <v>1</v>
      </c>
      <c r="P92" s="212">
        <v>1</v>
      </c>
      <c r="Q92" s="213">
        <v>1</v>
      </c>
    </row>
    <row r="93" spans="1:18" ht="18.75" customHeight="1">
      <c r="A93" s="772"/>
      <c r="B93" s="767"/>
      <c r="C93" s="902"/>
      <c r="D93" s="17"/>
      <c r="E93" s="776"/>
      <c r="F93" s="908"/>
      <c r="G93" s="404"/>
      <c r="H93" s="47"/>
      <c r="I93" s="498"/>
      <c r="J93" s="498"/>
      <c r="K93" s="497"/>
      <c r="L93" s="497"/>
      <c r="M93" s="378" t="s">
        <v>109</v>
      </c>
      <c r="N93" s="379"/>
      <c r="O93" s="379">
        <v>7</v>
      </c>
      <c r="P93" s="215">
        <v>7</v>
      </c>
      <c r="Q93" s="216">
        <v>7</v>
      </c>
    </row>
    <row r="94" spans="1:18" ht="20.25" customHeight="1">
      <c r="A94" s="338"/>
      <c r="B94" s="339"/>
      <c r="C94" s="934"/>
      <c r="D94" s="505" t="s">
        <v>130</v>
      </c>
      <c r="E94" s="779" t="s">
        <v>135</v>
      </c>
      <c r="F94" s="546" t="s">
        <v>134</v>
      </c>
      <c r="G94" s="504"/>
      <c r="H94" s="340" t="s">
        <v>21</v>
      </c>
      <c r="I94" s="341"/>
      <c r="J94" s="547">
        <v>14.9</v>
      </c>
      <c r="K94" s="341">
        <f>101.8-50</f>
        <v>51.8</v>
      </c>
      <c r="L94" s="341">
        <f>178.6-50</f>
        <v>128.6</v>
      </c>
      <c r="M94" s="209" t="s">
        <v>187</v>
      </c>
      <c r="N94" s="342"/>
      <c r="O94" s="380" t="s">
        <v>144</v>
      </c>
      <c r="P94" s="412" t="s">
        <v>153</v>
      </c>
      <c r="Q94" s="413" t="s">
        <v>153</v>
      </c>
      <c r="R94" s="196"/>
    </row>
    <row r="95" spans="1:18" ht="15" customHeight="1">
      <c r="A95" s="336"/>
      <c r="B95" s="337"/>
      <c r="C95" s="935"/>
      <c r="D95" s="494"/>
      <c r="E95" s="783"/>
      <c r="F95" s="929" t="s">
        <v>133</v>
      </c>
      <c r="G95" s="504"/>
      <c r="H95" s="455" t="s">
        <v>21</v>
      </c>
      <c r="I95" s="496">
        <f>39.5-1.4</f>
        <v>38.1</v>
      </c>
      <c r="J95" s="496"/>
      <c r="K95" s="496"/>
      <c r="L95" s="496"/>
      <c r="M95" s="758" t="s">
        <v>136</v>
      </c>
      <c r="N95" s="175">
        <v>50</v>
      </c>
      <c r="O95" s="86">
        <v>10</v>
      </c>
      <c r="P95" s="52">
        <v>10</v>
      </c>
      <c r="Q95" s="87">
        <v>10</v>
      </c>
      <c r="R95" s="196"/>
    </row>
    <row r="96" spans="1:18" ht="14.25" customHeight="1">
      <c r="A96" s="338"/>
      <c r="B96" s="337"/>
      <c r="C96" s="935"/>
      <c r="D96" s="494"/>
      <c r="E96" s="489"/>
      <c r="F96" s="907"/>
      <c r="G96" s="504"/>
      <c r="H96" s="455" t="s">
        <v>54</v>
      </c>
      <c r="I96" s="496"/>
      <c r="J96" s="22">
        <v>15</v>
      </c>
      <c r="K96" s="496"/>
      <c r="L96" s="496"/>
      <c r="M96" s="759"/>
      <c r="N96" s="175"/>
      <c r="O96" s="86"/>
      <c r="P96" s="52"/>
      <c r="Q96" s="87"/>
      <c r="R96" s="196"/>
    </row>
    <row r="97" spans="1:18" ht="26.25" customHeight="1">
      <c r="A97" s="338"/>
      <c r="B97" s="339"/>
      <c r="C97" s="936"/>
      <c r="D97" s="494"/>
      <c r="E97" s="501"/>
      <c r="F97" s="925"/>
      <c r="G97" s="504"/>
      <c r="H97" s="503" t="s">
        <v>21</v>
      </c>
      <c r="I97" s="497">
        <v>15</v>
      </c>
      <c r="J97" s="23"/>
      <c r="K97" s="497"/>
      <c r="L97" s="497"/>
      <c r="M97" s="343" t="s">
        <v>137</v>
      </c>
      <c r="N97" s="344" t="s">
        <v>105</v>
      </c>
      <c r="O97" s="348" t="s">
        <v>60</v>
      </c>
      <c r="P97" s="349" t="s">
        <v>60</v>
      </c>
      <c r="Q97" s="350" t="s">
        <v>60</v>
      </c>
      <c r="R97" s="196"/>
    </row>
    <row r="98" spans="1:18" ht="19.5" customHeight="1">
      <c r="A98" s="295"/>
      <c r="B98" s="291"/>
      <c r="C98" s="296"/>
      <c r="D98" s="505" t="s">
        <v>131</v>
      </c>
      <c r="E98" s="760" t="s">
        <v>156</v>
      </c>
      <c r="F98" s="762"/>
      <c r="G98" s="911" t="s">
        <v>183</v>
      </c>
      <c r="H98" s="490" t="s">
        <v>21</v>
      </c>
      <c r="I98" s="496">
        <v>14</v>
      </c>
      <c r="J98" s="491">
        <v>6.1</v>
      </c>
      <c r="K98" s="491">
        <f>14.5+4.9</f>
        <v>19.399999999999999</v>
      </c>
      <c r="L98" s="496"/>
      <c r="M98" s="236" t="s">
        <v>113</v>
      </c>
      <c r="N98" s="237"/>
      <c r="O98" s="253"/>
      <c r="P98" s="254">
        <v>1</v>
      </c>
      <c r="Q98" s="255"/>
    </row>
    <row r="99" spans="1:18" ht="37.5" customHeight="1">
      <c r="A99" s="295"/>
      <c r="B99" s="291"/>
      <c r="C99" s="296"/>
      <c r="D99" s="57"/>
      <c r="E99" s="761"/>
      <c r="F99" s="763"/>
      <c r="G99" s="911"/>
      <c r="H99" s="241" t="s">
        <v>57</v>
      </c>
      <c r="I99" s="242"/>
      <c r="J99" s="242">
        <v>34.6</v>
      </c>
      <c r="K99" s="243"/>
      <c r="L99" s="242"/>
      <c r="M99" s="244"/>
      <c r="N99" s="245"/>
      <c r="O99" s="246"/>
      <c r="P99" s="247"/>
      <c r="Q99" s="248"/>
    </row>
    <row r="100" spans="1:18" ht="19.5" customHeight="1">
      <c r="A100" s="295"/>
      <c r="B100" s="291"/>
      <c r="C100" s="296"/>
      <c r="D100" s="505" t="s">
        <v>132</v>
      </c>
      <c r="E100" s="760" t="s">
        <v>196</v>
      </c>
      <c r="F100" s="912" t="s">
        <v>80</v>
      </c>
      <c r="G100" s="911"/>
      <c r="H100" s="456" t="s">
        <v>21</v>
      </c>
      <c r="I100" s="457"/>
      <c r="J100" s="433">
        <v>1.8</v>
      </c>
      <c r="K100" s="433">
        <v>11.9</v>
      </c>
      <c r="L100" s="457"/>
      <c r="M100" s="236" t="s">
        <v>113</v>
      </c>
      <c r="N100" s="237"/>
      <c r="O100" s="238"/>
      <c r="P100" s="239">
        <v>1</v>
      </c>
      <c r="Q100" s="240"/>
    </row>
    <row r="101" spans="1:18" ht="60.75" customHeight="1">
      <c r="A101" s="295"/>
      <c r="B101" s="291"/>
      <c r="C101" s="296"/>
      <c r="D101" s="57"/>
      <c r="E101" s="761"/>
      <c r="F101" s="913"/>
      <c r="G101" s="911"/>
      <c r="H101" s="495" t="s">
        <v>57</v>
      </c>
      <c r="I101" s="242"/>
      <c r="J101" s="497">
        <v>10.1</v>
      </c>
      <c r="K101" s="243"/>
      <c r="L101" s="242"/>
      <c r="M101" s="244"/>
      <c r="N101" s="245"/>
      <c r="O101" s="246"/>
      <c r="P101" s="247"/>
      <c r="Q101" s="248"/>
    </row>
    <row r="102" spans="1:18" s="3" customFormat="1" ht="22.5" customHeight="1">
      <c r="A102" s="434"/>
      <c r="B102" s="435"/>
      <c r="C102" s="436"/>
      <c r="D102" s="431" t="s">
        <v>146</v>
      </c>
      <c r="E102" s="747" t="s">
        <v>197</v>
      </c>
      <c r="F102" s="452"/>
      <c r="G102" s="454"/>
      <c r="H102" s="437"/>
      <c r="I102" s="438"/>
      <c r="J102" s="439"/>
      <c r="K102" s="438"/>
      <c r="L102" s="438"/>
      <c r="M102" s="385" t="s">
        <v>162</v>
      </c>
      <c r="N102" s="440">
        <v>1</v>
      </c>
      <c r="O102" s="441">
        <v>1</v>
      </c>
      <c r="P102" s="442"/>
      <c r="Q102" s="443"/>
    </row>
    <row r="103" spans="1:18" s="3" customFormat="1" ht="30" customHeight="1">
      <c r="A103" s="434"/>
      <c r="B103" s="435"/>
      <c r="C103" s="436"/>
      <c r="D103" s="57"/>
      <c r="E103" s="921"/>
      <c r="F103" s="453"/>
      <c r="G103" s="454"/>
      <c r="H103" s="444"/>
      <c r="I103" s="445"/>
      <c r="J103" s="446"/>
      <c r="K103" s="446"/>
      <c r="L103" s="446"/>
      <c r="M103" s="447"/>
      <c r="N103" s="448"/>
      <c r="O103" s="449"/>
      <c r="P103" s="450"/>
      <c r="Q103" s="451"/>
    </row>
    <row r="104" spans="1:18" ht="25.5" customHeight="1">
      <c r="A104" s="295"/>
      <c r="B104" s="291"/>
      <c r="C104" s="432"/>
      <c r="D104" s="298"/>
      <c r="E104" s="917" t="s">
        <v>110</v>
      </c>
      <c r="F104" s="918" t="s">
        <v>111</v>
      </c>
      <c r="G104" s="405"/>
      <c r="H104" s="218" t="s">
        <v>21</v>
      </c>
      <c r="I104" s="177">
        <f>135.8-20-31.1+10.7</f>
        <v>95.4</v>
      </c>
      <c r="J104" s="219"/>
      <c r="K104" s="177"/>
      <c r="L104" s="177"/>
      <c r="M104" s="909" t="s">
        <v>198</v>
      </c>
      <c r="N104" s="220">
        <v>120</v>
      </c>
      <c r="O104" s="221"/>
      <c r="P104" s="222"/>
      <c r="Q104" s="223"/>
    </row>
    <row r="105" spans="1:18" ht="37.5" customHeight="1">
      <c r="A105" s="295"/>
      <c r="B105" s="291"/>
      <c r="C105" s="930" t="s">
        <v>145</v>
      </c>
      <c r="D105" s="292"/>
      <c r="E105" s="917"/>
      <c r="F105" s="919"/>
      <c r="G105" s="405"/>
      <c r="H105" s="167" t="s">
        <v>54</v>
      </c>
      <c r="I105" s="168">
        <f>39.9+2.7</f>
        <v>42.6</v>
      </c>
      <c r="J105" s="169"/>
      <c r="K105" s="168"/>
      <c r="L105" s="168"/>
      <c r="M105" s="910"/>
      <c r="N105" s="224"/>
      <c r="O105" s="225"/>
      <c r="P105" s="226"/>
      <c r="Q105" s="227"/>
    </row>
    <row r="106" spans="1:18" ht="28.5" customHeight="1">
      <c r="A106" s="295"/>
      <c r="B106" s="291"/>
      <c r="C106" s="930"/>
      <c r="D106" s="292"/>
      <c r="E106" s="917"/>
      <c r="F106" s="919"/>
      <c r="G106" s="405"/>
      <c r="H106" s="167"/>
      <c r="I106" s="168"/>
      <c r="J106" s="169"/>
      <c r="K106" s="168"/>
      <c r="L106" s="168"/>
      <c r="M106" s="228" t="s">
        <v>112</v>
      </c>
      <c r="N106" s="229">
        <v>1</v>
      </c>
      <c r="O106" s="230"/>
      <c r="P106" s="231"/>
      <c r="Q106" s="232"/>
    </row>
    <row r="107" spans="1:18" ht="41.25" customHeight="1">
      <c r="A107" s="295"/>
      <c r="B107" s="291"/>
      <c r="C107" s="930"/>
      <c r="D107" s="57"/>
      <c r="E107" s="917"/>
      <c r="F107" s="920"/>
      <c r="G107" s="405"/>
      <c r="H107" s="170"/>
      <c r="I107" s="171"/>
      <c r="J107" s="172"/>
      <c r="K107" s="171"/>
      <c r="L107" s="171"/>
      <c r="M107" s="233" t="s">
        <v>199</v>
      </c>
      <c r="N107" s="234">
        <v>12</v>
      </c>
      <c r="O107" s="215"/>
      <c r="P107" s="214"/>
      <c r="Q107" s="216"/>
    </row>
    <row r="108" spans="1:18" ht="23.25" customHeight="1">
      <c r="A108" s="295"/>
      <c r="B108" s="291"/>
      <c r="C108" s="235"/>
      <c r="D108" s="298"/>
      <c r="E108" s="876" t="s">
        <v>114</v>
      </c>
      <c r="F108" s="399"/>
      <c r="G108" s="923" t="s">
        <v>183</v>
      </c>
      <c r="H108" s="249" t="s">
        <v>21</v>
      </c>
      <c r="I108" s="177">
        <f>25-2.5</f>
        <v>22.5</v>
      </c>
      <c r="J108" s="219"/>
      <c r="K108" s="219"/>
      <c r="L108" s="177"/>
      <c r="M108" s="903" t="s">
        <v>115</v>
      </c>
      <c r="N108" s="250">
        <v>1</v>
      </c>
      <c r="O108" s="238"/>
      <c r="P108" s="239"/>
      <c r="Q108" s="240"/>
    </row>
    <row r="109" spans="1:18" ht="15.75" customHeight="1">
      <c r="A109" s="295"/>
      <c r="B109" s="291"/>
      <c r="C109" s="235"/>
      <c r="D109" s="292"/>
      <c r="E109" s="869"/>
      <c r="F109" s="400"/>
      <c r="G109" s="923"/>
      <c r="H109" s="251"/>
      <c r="I109" s="168"/>
      <c r="J109" s="169"/>
      <c r="K109" s="169"/>
      <c r="L109" s="168"/>
      <c r="M109" s="904"/>
      <c r="N109" s="252"/>
      <c r="O109" s="253"/>
      <c r="P109" s="254"/>
      <c r="Q109" s="255"/>
    </row>
    <row r="110" spans="1:18" ht="14.25" customHeight="1">
      <c r="A110" s="295"/>
      <c r="B110" s="291"/>
      <c r="C110" s="235"/>
      <c r="D110" s="57"/>
      <c r="E110" s="922"/>
      <c r="F110" s="400"/>
      <c r="G110" s="923"/>
      <c r="H110" s="256"/>
      <c r="I110" s="171"/>
      <c r="J110" s="172"/>
      <c r="K110" s="172"/>
      <c r="L110" s="171"/>
      <c r="M110" s="257"/>
      <c r="N110" s="258"/>
      <c r="O110" s="246"/>
      <c r="P110" s="247"/>
      <c r="Q110" s="248"/>
    </row>
    <row r="111" spans="1:18" ht="41.25" customHeight="1">
      <c r="A111" s="295"/>
      <c r="B111" s="291"/>
      <c r="C111" s="235"/>
      <c r="D111" s="292"/>
      <c r="E111" s="335" t="s">
        <v>116</v>
      </c>
      <c r="F111" s="401"/>
      <c r="G111" s="923"/>
      <c r="H111" s="251" t="s">
        <v>21</v>
      </c>
      <c r="I111" s="168">
        <v>134</v>
      </c>
      <c r="J111" s="259"/>
      <c r="K111" s="260"/>
      <c r="L111" s="168"/>
      <c r="M111" s="261" t="s">
        <v>117</v>
      </c>
      <c r="N111" s="262">
        <v>7</v>
      </c>
      <c r="O111" s="263"/>
      <c r="P111" s="263"/>
      <c r="Q111" s="264"/>
    </row>
    <row r="112" spans="1:18" ht="28.5" customHeight="1">
      <c r="A112" s="295"/>
      <c r="B112" s="291"/>
      <c r="C112" s="235"/>
      <c r="D112" s="292"/>
      <c r="E112" s="335"/>
      <c r="F112" s="402"/>
      <c r="G112" s="406"/>
      <c r="H112" s="251" t="s">
        <v>54</v>
      </c>
      <c r="I112" s="168"/>
      <c r="J112" s="169"/>
      <c r="K112" s="169"/>
      <c r="L112" s="168"/>
      <c r="M112" s="265" t="s">
        <v>118</v>
      </c>
      <c r="N112" s="266" t="s">
        <v>60</v>
      </c>
      <c r="O112" s="267"/>
      <c r="P112" s="267"/>
      <c r="Q112" s="268"/>
    </row>
    <row r="113" spans="1:17" ht="29.25" customHeight="1">
      <c r="A113" s="295"/>
      <c r="B113" s="291"/>
      <c r="C113" s="235"/>
      <c r="D113" s="57"/>
      <c r="E113" s="335"/>
      <c r="F113" s="402"/>
      <c r="G113" s="406"/>
      <c r="H113" s="256"/>
      <c r="I113" s="171"/>
      <c r="J113" s="172"/>
      <c r="K113" s="172"/>
      <c r="L113" s="171"/>
      <c r="M113" s="269" t="s">
        <v>119</v>
      </c>
      <c r="N113" s="270">
        <v>3</v>
      </c>
      <c r="O113" s="271"/>
      <c r="P113" s="271"/>
      <c r="Q113" s="272"/>
    </row>
    <row r="114" spans="1:17" ht="19.5" customHeight="1">
      <c r="A114" s="295"/>
      <c r="B114" s="291"/>
      <c r="C114" s="235"/>
      <c r="D114" s="298"/>
      <c r="E114" s="926" t="s">
        <v>120</v>
      </c>
      <c r="F114" s="918"/>
      <c r="G114" s="406"/>
      <c r="H114" s="249" t="s">
        <v>54</v>
      </c>
      <c r="I114" s="177">
        <f>8.2-2.7</f>
        <v>5.5</v>
      </c>
      <c r="J114" s="219"/>
      <c r="K114" s="219"/>
      <c r="L114" s="177"/>
      <c r="M114" s="294" t="s">
        <v>121</v>
      </c>
      <c r="N114" s="276">
        <v>1</v>
      </c>
      <c r="O114" s="277"/>
      <c r="P114" s="239"/>
      <c r="Q114" s="240"/>
    </row>
    <row r="115" spans="1:17" ht="20.25" customHeight="1">
      <c r="A115" s="295"/>
      <c r="B115" s="291"/>
      <c r="C115" s="235"/>
      <c r="D115" s="57"/>
      <c r="E115" s="927"/>
      <c r="F115" s="928"/>
      <c r="G115" s="407"/>
      <c r="H115" s="273" t="s">
        <v>21</v>
      </c>
      <c r="I115" s="274"/>
      <c r="J115" s="274"/>
      <c r="K115" s="275"/>
      <c r="L115" s="274"/>
      <c r="M115" s="278"/>
      <c r="N115" s="279"/>
      <c r="O115" s="280"/>
      <c r="P115" s="247"/>
      <c r="Q115" s="248"/>
    </row>
    <row r="116" spans="1:17" s="15" customFormat="1" ht="16.5" customHeight="1" thickBot="1">
      <c r="A116" s="14"/>
      <c r="B116" s="205"/>
      <c r="C116" s="67"/>
      <c r="D116" s="68"/>
      <c r="E116" s="69"/>
      <c r="F116" s="70"/>
      <c r="G116" s="71"/>
      <c r="H116" s="40" t="s">
        <v>5</v>
      </c>
      <c r="I116" s="37">
        <f>SUM(I82:I115)</f>
        <v>525.20000000000005</v>
      </c>
      <c r="J116" s="37">
        <f>SUM(J82:J115)</f>
        <v>643.20000000000005</v>
      </c>
      <c r="K116" s="37">
        <f>SUM(K82:K115)</f>
        <v>791.3</v>
      </c>
      <c r="L116" s="37">
        <f>SUM(L82:L115)</f>
        <v>875.5</v>
      </c>
      <c r="M116" s="206"/>
      <c r="N116" s="207"/>
      <c r="O116" s="207"/>
      <c r="P116" s="207"/>
      <c r="Q116" s="208"/>
    </row>
    <row r="117" spans="1:17" ht="14.25" customHeight="1" thickBot="1">
      <c r="A117" s="290" t="s">
        <v>4</v>
      </c>
      <c r="B117" s="293" t="s">
        <v>6</v>
      </c>
      <c r="C117" s="749" t="s">
        <v>7</v>
      </c>
      <c r="D117" s="750"/>
      <c r="E117" s="750"/>
      <c r="F117" s="750"/>
      <c r="G117" s="750"/>
      <c r="H117" s="750"/>
      <c r="I117" s="25">
        <f>I116</f>
        <v>525.20000000000005</v>
      </c>
      <c r="J117" s="25">
        <f t="shared" ref="J117:L117" si="2">J116</f>
        <v>643.20000000000005</v>
      </c>
      <c r="K117" s="25">
        <f t="shared" si="2"/>
        <v>791.3</v>
      </c>
      <c r="L117" s="25">
        <f t="shared" si="2"/>
        <v>875.5</v>
      </c>
      <c r="M117" s="281"/>
      <c r="N117" s="282"/>
      <c r="O117" s="282"/>
      <c r="P117" s="282"/>
      <c r="Q117" s="283"/>
    </row>
    <row r="118" spans="1:17" ht="14.25" customHeight="1" thickBot="1">
      <c r="A118" s="13" t="s">
        <v>4</v>
      </c>
      <c r="B118" s="752" t="s">
        <v>8</v>
      </c>
      <c r="C118" s="753"/>
      <c r="D118" s="753"/>
      <c r="E118" s="753"/>
      <c r="F118" s="753"/>
      <c r="G118" s="753"/>
      <c r="H118" s="753"/>
      <c r="I118" s="26">
        <f>I117+I78</f>
        <v>3141.7</v>
      </c>
      <c r="J118" s="26">
        <f t="shared" ref="J118:L118" si="3">J117+J78</f>
        <v>2079.3000000000002</v>
      </c>
      <c r="K118" s="26">
        <f t="shared" si="3"/>
        <v>1109.3</v>
      </c>
      <c r="L118" s="26">
        <f t="shared" si="3"/>
        <v>1193.5</v>
      </c>
      <c r="M118" s="95"/>
      <c r="N118" s="96"/>
      <c r="O118" s="96"/>
      <c r="P118" s="96"/>
      <c r="Q118" s="32"/>
    </row>
    <row r="119" spans="1:17" ht="14.25" customHeight="1" thickBot="1">
      <c r="A119" s="284" t="s">
        <v>4</v>
      </c>
      <c r="B119" s="754" t="s">
        <v>16</v>
      </c>
      <c r="C119" s="755"/>
      <c r="D119" s="755"/>
      <c r="E119" s="755"/>
      <c r="F119" s="755"/>
      <c r="G119" s="755"/>
      <c r="H119" s="755"/>
      <c r="I119" s="285">
        <f>I118</f>
        <v>3141.7</v>
      </c>
      <c r="J119" s="285">
        <f t="shared" ref="J119:L119" si="4">J118</f>
        <v>2079.3000000000002</v>
      </c>
      <c r="K119" s="285">
        <f t="shared" si="4"/>
        <v>1109.3</v>
      </c>
      <c r="L119" s="285">
        <f t="shared" si="4"/>
        <v>1193.5</v>
      </c>
      <c r="M119" s="286"/>
      <c r="N119" s="287"/>
      <c r="O119" s="287"/>
      <c r="P119" s="287"/>
      <c r="Q119" s="288"/>
    </row>
    <row r="120" spans="1:17" s="6" customFormat="1" ht="17.25" customHeight="1">
      <c r="A120" s="899" t="s">
        <v>202</v>
      </c>
      <c r="B120" s="900"/>
      <c r="C120" s="900"/>
      <c r="D120" s="900"/>
      <c r="E120" s="900"/>
      <c r="F120" s="900"/>
      <c r="G120" s="900"/>
      <c r="H120" s="900"/>
      <c r="I120" s="900"/>
      <c r="J120" s="900"/>
      <c r="K120" s="900"/>
      <c r="L120" s="900"/>
      <c r="M120" s="900"/>
      <c r="N120" s="156"/>
      <c r="O120" s="156"/>
      <c r="P120" s="156"/>
      <c r="Q120" s="156"/>
    </row>
    <row r="121" spans="1:17" s="6" customFormat="1" ht="17.25" customHeight="1">
      <c r="A121" s="756"/>
      <c r="B121" s="756"/>
      <c r="C121" s="756"/>
      <c r="D121" s="756"/>
      <c r="E121" s="756"/>
      <c r="F121" s="756"/>
      <c r="G121" s="756"/>
      <c r="H121" s="756"/>
      <c r="I121" s="756"/>
      <c r="J121" s="756"/>
      <c r="K121" s="756"/>
      <c r="L121" s="756"/>
      <c r="M121" s="756"/>
      <c r="N121" s="158"/>
      <c r="O121" s="158"/>
      <c r="P121" s="158"/>
      <c r="Q121" s="158"/>
    </row>
    <row r="122" spans="1:17" s="7" customFormat="1" ht="14.25" customHeight="1" thickBot="1">
      <c r="A122" s="757" t="s">
        <v>12</v>
      </c>
      <c r="B122" s="757"/>
      <c r="C122" s="757"/>
      <c r="D122" s="757"/>
      <c r="E122" s="757"/>
      <c r="F122" s="757"/>
      <c r="G122" s="757"/>
      <c r="H122" s="757"/>
      <c r="I122" s="157"/>
      <c r="J122" s="157"/>
      <c r="K122" s="157"/>
      <c r="L122" s="157"/>
      <c r="M122" s="1"/>
      <c r="N122" s="1"/>
      <c r="O122" s="1"/>
      <c r="P122" s="1"/>
      <c r="Q122" s="1"/>
    </row>
    <row r="123" spans="1:17" ht="60" customHeight="1" thickBot="1">
      <c r="A123" s="735" t="s">
        <v>9</v>
      </c>
      <c r="B123" s="736"/>
      <c r="C123" s="736"/>
      <c r="D123" s="736"/>
      <c r="E123" s="736"/>
      <c r="F123" s="736"/>
      <c r="G123" s="736"/>
      <c r="H123" s="737"/>
      <c r="I123" s="116" t="s">
        <v>128</v>
      </c>
      <c r="J123" s="116" t="s">
        <v>92</v>
      </c>
      <c r="K123" s="116" t="s">
        <v>73</v>
      </c>
      <c r="L123" s="116" t="s">
        <v>93</v>
      </c>
      <c r="M123" s="6"/>
      <c r="N123" s="6"/>
      <c r="O123" s="6"/>
      <c r="P123" s="6"/>
      <c r="Q123" s="6"/>
    </row>
    <row r="124" spans="1:17" ht="14.25" customHeight="1">
      <c r="A124" s="738" t="s">
        <v>13</v>
      </c>
      <c r="B124" s="739"/>
      <c r="C124" s="739"/>
      <c r="D124" s="739"/>
      <c r="E124" s="739"/>
      <c r="F124" s="739"/>
      <c r="G124" s="739"/>
      <c r="H124" s="740"/>
      <c r="I124" s="94">
        <f>I125+I133+I131+I132</f>
        <v>3119.5</v>
      </c>
      <c r="J124" s="94">
        <f t="shared" ref="J124:L124" si="5">J125+J133+J131+J132</f>
        <v>2002.3</v>
      </c>
      <c r="K124" s="147">
        <f t="shared" ref="K124" si="6">K125+K133+K131+K132</f>
        <v>1109.3</v>
      </c>
      <c r="L124" s="147">
        <f t="shared" si="5"/>
        <v>1193.5</v>
      </c>
      <c r="M124" s="6"/>
      <c r="N124" s="6"/>
      <c r="O124" s="6"/>
      <c r="P124" s="6"/>
      <c r="Q124" s="6"/>
    </row>
    <row r="125" spans="1:17" s="15" customFormat="1" ht="14.25" customHeight="1">
      <c r="A125" s="741" t="s">
        <v>34</v>
      </c>
      <c r="B125" s="742"/>
      <c r="C125" s="742"/>
      <c r="D125" s="742"/>
      <c r="E125" s="742"/>
      <c r="F125" s="742"/>
      <c r="G125" s="742"/>
      <c r="H125" s="743"/>
      <c r="I125" s="19">
        <f>SUM(I126:I130)</f>
        <v>2724.7</v>
      </c>
      <c r="J125" s="19">
        <f>SUM(J126:J130)</f>
        <v>1646.1</v>
      </c>
      <c r="K125" s="19">
        <f>SUM(K126:K130)</f>
        <v>1109.3</v>
      </c>
      <c r="L125" s="19">
        <f>SUM(L126:L130)</f>
        <v>1193.5</v>
      </c>
      <c r="M125" s="6"/>
      <c r="N125" s="6"/>
      <c r="O125" s="6"/>
      <c r="P125" s="6"/>
      <c r="Q125" s="6"/>
    </row>
    <row r="126" spans="1:17" ht="14.25" customHeight="1">
      <c r="A126" s="744" t="s">
        <v>18</v>
      </c>
      <c r="B126" s="745"/>
      <c r="C126" s="745"/>
      <c r="D126" s="745"/>
      <c r="E126" s="745"/>
      <c r="F126" s="745"/>
      <c r="G126" s="745"/>
      <c r="H126" s="746"/>
      <c r="I126" s="24">
        <f>SUMIF(H12:H119,"SB",I12:I119)</f>
        <v>1562.2</v>
      </c>
      <c r="J126" s="24">
        <f>SUMIF(H12:H119,"SB",J12:J119)</f>
        <v>1049.5</v>
      </c>
      <c r="K126" s="24">
        <f>SUMIF(H12:H119,"SB",K12:K119)</f>
        <v>1109.3</v>
      </c>
      <c r="L126" s="24">
        <f>SUMIF(H12:H119,"SB",L12:L119)</f>
        <v>1193.5</v>
      </c>
      <c r="M126" s="6"/>
      <c r="N126" s="6"/>
      <c r="O126" s="6"/>
      <c r="P126" s="6"/>
      <c r="Q126" s="6"/>
    </row>
    <row r="127" spans="1:17" ht="29.25" customHeight="1">
      <c r="A127" s="744" t="s">
        <v>58</v>
      </c>
      <c r="B127" s="745"/>
      <c r="C127" s="745"/>
      <c r="D127" s="745"/>
      <c r="E127" s="745"/>
      <c r="F127" s="745"/>
      <c r="G127" s="745"/>
      <c r="H127" s="746"/>
      <c r="I127" s="24">
        <f>SUMIF(H12:H119,"SB(esA)",I12:I119)</f>
        <v>15.3</v>
      </c>
      <c r="J127" s="24">
        <f>SUMIF(H12:H119,"SB(esA)",J12:J119)</f>
        <v>44.7</v>
      </c>
      <c r="K127" s="24">
        <f>SUMIF(H12:H119,"SB(esA)",K12:K119)</f>
        <v>0</v>
      </c>
      <c r="L127" s="24">
        <f>SUMIF(I12:I119,"SB(esA)",L12:L119)</f>
        <v>0</v>
      </c>
      <c r="M127" s="6"/>
      <c r="N127" s="6"/>
      <c r="O127" s="6"/>
      <c r="P127" s="6"/>
      <c r="Q127" s="6"/>
    </row>
    <row r="128" spans="1:17" ht="19.5" customHeight="1">
      <c r="A128" s="744" t="s">
        <v>203</v>
      </c>
      <c r="B128" s="745"/>
      <c r="C128" s="745"/>
      <c r="D128" s="745"/>
      <c r="E128" s="745"/>
      <c r="F128" s="745"/>
      <c r="G128" s="745"/>
      <c r="H128" s="746"/>
      <c r="I128" s="24">
        <f>SUMIF(H15:H119,"SB(es)",I15:I119)</f>
        <v>1072.8</v>
      </c>
      <c r="J128" s="24">
        <f>SUMIF(H15:H119,"SB(es)",J15:J119)</f>
        <v>551.9</v>
      </c>
      <c r="K128" s="24">
        <f>SUMIF(H15:H119,"SB(es)",K15:K119)</f>
        <v>0</v>
      </c>
      <c r="L128" s="24">
        <f>SUMIF(H15:H119,"SB(es)",L15:L119)</f>
        <v>0</v>
      </c>
      <c r="N128" s="6"/>
      <c r="O128" s="6"/>
      <c r="P128" s="6"/>
      <c r="Q128" s="6"/>
    </row>
    <row r="129" spans="1:17" ht="14.25" customHeight="1">
      <c r="A129" s="722" t="s">
        <v>31</v>
      </c>
      <c r="B129" s="723"/>
      <c r="C129" s="723"/>
      <c r="D129" s="723"/>
      <c r="E129" s="723"/>
      <c r="F129" s="723"/>
      <c r="G129" s="723"/>
      <c r="H129" s="724"/>
      <c r="I129" s="24">
        <f>SUMIF(H15:H119,"SB(VB)",I15:I119)</f>
        <v>74.400000000000006</v>
      </c>
      <c r="J129" s="24">
        <f>SUMIF(H15:H119,"SB(VB)",J15:J119)</f>
        <v>0</v>
      </c>
      <c r="K129" s="24">
        <f>SUMIF(H15:H119,"SB(VB)",K15:K119)</f>
        <v>0</v>
      </c>
      <c r="L129" s="24">
        <f>SUMIF(H15:H119,"SB(VB)",L15:L119)</f>
        <v>0</v>
      </c>
      <c r="N129" s="6"/>
      <c r="O129" s="6"/>
      <c r="P129" s="6"/>
      <c r="Q129" s="6"/>
    </row>
    <row r="130" spans="1:17" ht="14.25" customHeight="1">
      <c r="A130" s="722" t="s">
        <v>19</v>
      </c>
      <c r="B130" s="723"/>
      <c r="C130" s="723"/>
      <c r="D130" s="723"/>
      <c r="E130" s="723"/>
      <c r="F130" s="723"/>
      <c r="G130" s="723"/>
      <c r="H130" s="724"/>
      <c r="I130" s="24">
        <f>SUMIF(H12:H78,"SB(P)",I12:I78)</f>
        <v>0</v>
      </c>
      <c r="J130" s="24">
        <f>SUMIF(H12:H78,"SB(P)",J12:J78)</f>
        <v>0</v>
      </c>
      <c r="K130" s="24">
        <f>SUMIF(H16:H120,"SB(P)",K16:K120)</f>
        <v>0</v>
      </c>
      <c r="L130" s="24">
        <f>SUMIF(H16:H120,"SB(P)",L16:L120)</f>
        <v>0</v>
      </c>
      <c r="M130" s="10"/>
    </row>
    <row r="131" spans="1:17" ht="26.25" customHeight="1">
      <c r="A131" s="725" t="s">
        <v>87</v>
      </c>
      <c r="B131" s="726"/>
      <c r="C131" s="726"/>
      <c r="D131" s="726"/>
      <c r="E131" s="726"/>
      <c r="F131" s="726"/>
      <c r="G131" s="726"/>
      <c r="H131" s="727"/>
      <c r="I131" s="146">
        <f>SUMIF(H12:H119,"SB(esl)",I12:I119)</f>
        <v>258.2</v>
      </c>
      <c r="J131" s="146">
        <f>SUMIF(H9:H119,"SB(esl)",J9:J119)</f>
        <v>54.6</v>
      </c>
      <c r="K131" s="146">
        <f>SUMIF(H9:H119,"SB(esl)",K9:K119)</f>
        <v>0</v>
      </c>
      <c r="L131" s="146">
        <f>SUMIF(H9:H119,"SB(esl)",L9:L119)</f>
        <v>0</v>
      </c>
      <c r="N131" s="6"/>
      <c r="O131" s="6"/>
      <c r="P131" s="6"/>
      <c r="Q131" s="6"/>
    </row>
    <row r="132" spans="1:17" ht="14.25" customHeight="1">
      <c r="A132" s="728" t="s">
        <v>88</v>
      </c>
      <c r="B132" s="729"/>
      <c r="C132" s="729"/>
      <c r="D132" s="729"/>
      <c r="E132" s="729"/>
      <c r="F132" s="729"/>
      <c r="G132" s="729"/>
      <c r="H132" s="730"/>
      <c r="I132" s="146">
        <f>SUMIF(H12:H119,"SB(VBl)",I12:I119)</f>
        <v>22.8</v>
      </c>
      <c r="J132" s="146">
        <f>SUMIF(H12:H119,"SB(VBl)",J12:J119)</f>
        <v>0</v>
      </c>
      <c r="K132" s="146">
        <f>SUMIF(H12:H119,"SB(VBl)",K12:K119)</f>
        <v>0</v>
      </c>
      <c r="L132" s="146">
        <f>SUMIF(H12:H119,"SB(VBl)",L12:L119)</f>
        <v>0</v>
      </c>
      <c r="N132" s="6"/>
      <c r="O132" s="6"/>
      <c r="P132" s="6"/>
      <c r="Q132" s="6"/>
    </row>
    <row r="133" spans="1:17" ht="15.75" customHeight="1">
      <c r="A133" s="728" t="s">
        <v>55</v>
      </c>
      <c r="B133" s="731"/>
      <c r="C133" s="731"/>
      <c r="D133" s="731"/>
      <c r="E133" s="731"/>
      <c r="F133" s="731"/>
      <c r="G133" s="154"/>
      <c r="H133" s="155"/>
      <c r="I133" s="21">
        <f>SUMIF(H12:H119,"sb(l)",I12:I119)</f>
        <v>113.8</v>
      </c>
      <c r="J133" s="21">
        <f>SUMIF(H12:H119,"sb(l)",J12:J119)</f>
        <v>301.60000000000002</v>
      </c>
      <c r="K133" s="21">
        <f>SUMIF(H12:H119,"sb(l)",K12:K119)</f>
        <v>0</v>
      </c>
      <c r="L133" s="21">
        <f>SUMIF(H12:H119,"sb(l)",L12:L119)</f>
        <v>0</v>
      </c>
      <c r="M133" s="10"/>
    </row>
    <row r="134" spans="1:17" ht="14.25" customHeight="1">
      <c r="A134" s="732" t="s">
        <v>14</v>
      </c>
      <c r="B134" s="733"/>
      <c r="C134" s="733"/>
      <c r="D134" s="733"/>
      <c r="E134" s="733"/>
      <c r="F134" s="733"/>
      <c r="G134" s="733"/>
      <c r="H134" s="734"/>
      <c r="I134" s="45">
        <f>I135+I137+I136</f>
        <v>22.2</v>
      </c>
      <c r="J134" s="45">
        <f>J135+J137+J136</f>
        <v>77</v>
      </c>
      <c r="K134" s="45">
        <f>K135+K137+K136</f>
        <v>0</v>
      </c>
      <c r="L134" s="45">
        <f>L135+L137+L136</f>
        <v>0</v>
      </c>
    </row>
    <row r="135" spans="1:17" ht="14.25" customHeight="1">
      <c r="A135" s="709" t="s">
        <v>20</v>
      </c>
      <c r="B135" s="710"/>
      <c r="C135" s="710"/>
      <c r="D135" s="710"/>
      <c r="E135" s="710"/>
      <c r="F135" s="710"/>
      <c r="G135" s="710"/>
      <c r="H135" s="711"/>
      <c r="I135" s="20">
        <f>SUMIF(H12:H119,"ES",I12:I119)</f>
        <v>0</v>
      </c>
      <c r="J135" s="20">
        <f>SUMIF(H12:H119,"ES",J12:J119)</f>
        <v>0</v>
      </c>
      <c r="K135" s="20">
        <f>SUMIF(H12:H119,"ES",K12:K119)</f>
        <v>0</v>
      </c>
      <c r="L135" s="20">
        <f>SUMIF(H12:H119,"ES",L12:L119)</f>
        <v>0</v>
      </c>
    </row>
    <row r="136" spans="1:17" ht="14.25" customHeight="1">
      <c r="A136" s="712" t="s">
        <v>62</v>
      </c>
      <c r="B136" s="713"/>
      <c r="C136" s="713"/>
      <c r="D136" s="713"/>
      <c r="E136" s="713"/>
      <c r="F136" s="713"/>
      <c r="G136" s="713"/>
      <c r="H136" s="714"/>
      <c r="I136" s="20">
        <f>SUMIF(H16:H78,"LRVB",I16:I78)</f>
        <v>0</v>
      </c>
      <c r="J136" s="20">
        <f>SUMIF(H16:H120,"LRVB",J16:J120)</f>
        <v>0</v>
      </c>
      <c r="K136" s="130">
        <f>SUMIF(H28:H120,"LRVB",K28:K120)</f>
        <v>0</v>
      </c>
      <c r="L136" s="130">
        <f>SUMIF(H28:H126,"LRVB",L28:L126)</f>
        <v>0</v>
      </c>
    </row>
    <row r="137" spans="1:17" s="3" customFormat="1" ht="16.5" customHeight="1">
      <c r="A137" s="709" t="s">
        <v>45</v>
      </c>
      <c r="B137" s="710"/>
      <c r="C137" s="710"/>
      <c r="D137" s="710"/>
      <c r="E137" s="710"/>
      <c r="F137" s="710"/>
      <c r="G137" s="710"/>
      <c r="H137" s="711"/>
      <c r="I137" s="24">
        <f>SUMIF(H12:H119,"Kt",I12:I119)</f>
        <v>22.2</v>
      </c>
      <c r="J137" s="24">
        <f>SUMIF(H12:H119,"Kt",J12:J119)</f>
        <v>77</v>
      </c>
      <c r="K137" s="24">
        <f>SUMIF(H12:H119,"Kt",K12:K119)</f>
        <v>0</v>
      </c>
      <c r="L137" s="24">
        <f>SUMIF(H12:H119,"Kt",L12:L119)</f>
        <v>0</v>
      </c>
    </row>
    <row r="138" spans="1:17" s="3" customFormat="1" ht="18" customHeight="1" thickBot="1">
      <c r="A138" s="715" t="s">
        <v>15</v>
      </c>
      <c r="B138" s="716"/>
      <c r="C138" s="716"/>
      <c r="D138" s="716"/>
      <c r="E138" s="716"/>
      <c r="F138" s="716"/>
      <c r="G138" s="716"/>
      <c r="H138" s="717"/>
      <c r="I138" s="46">
        <f>SUM(I124,I134)</f>
        <v>3141.7</v>
      </c>
      <c r="J138" s="46">
        <f>SUM(J124,J134)</f>
        <v>2079.3000000000002</v>
      </c>
      <c r="K138" s="46">
        <f>SUM(K124,K134)</f>
        <v>1109.3</v>
      </c>
      <c r="L138" s="46">
        <f>SUM(L124,L134)</f>
        <v>1193.5</v>
      </c>
    </row>
    <row r="139" spans="1:17" s="3" customFormat="1">
      <c r="E139" s="6"/>
      <c r="F139" s="321"/>
      <c r="G139" s="80"/>
      <c r="H139" s="153"/>
      <c r="I139" s="6"/>
      <c r="J139" s="6"/>
      <c r="K139" s="6"/>
      <c r="L139" s="6"/>
      <c r="M139" s="6"/>
    </row>
    <row r="140" spans="1:17" s="3" customFormat="1">
      <c r="E140" s="6"/>
      <c r="F140" s="321"/>
      <c r="G140" s="80"/>
      <c r="H140" s="153"/>
      <c r="I140" s="91"/>
      <c r="J140" s="6"/>
      <c r="K140" s="6"/>
      <c r="L140" s="6"/>
      <c r="M140" s="6"/>
    </row>
    <row r="141" spans="1:17" s="3" customFormat="1">
      <c r="E141" s="6"/>
      <c r="F141" s="321"/>
      <c r="G141" s="80"/>
      <c r="H141" s="153"/>
      <c r="I141" s="91"/>
      <c r="J141" s="6"/>
      <c r="K141" s="6"/>
      <c r="L141" s="6"/>
      <c r="M141" s="6"/>
    </row>
    <row r="142" spans="1:17" s="3" customFormat="1">
      <c r="F142" s="135"/>
      <c r="G142" s="4"/>
      <c r="H142" s="135"/>
    </row>
    <row r="143" spans="1:17" ht="48.75" customHeight="1"/>
    <row r="144" spans="1:17" ht="23.25">
      <c r="J144" s="316"/>
    </row>
  </sheetData>
  <mergeCells count="150">
    <mergeCell ref="G19:G26"/>
    <mergeCell ref="M34:M35"/>
    <mergeCell ref="B11:P11"/>
    <mergeCell ref="R83:R87"/>
    <mergeCell ref="A9:M9"/>
    <mergeCell ref="A10:M10"/>
    <mergeCell ref="A68:A73"/>
    <mergeCell ref="B68:B73"/>
    <mergeCell ref="C68:C73"/>
    <mergeCell ref="C12:M12"/>
    <mergeCell ref="A15:A18"/>
    <mergeCell ref="B15:B18"/>
    <mergeCell ref="C15:C18"/>
    <mergeCell ref="D15:D18"/>
    <mergeCell ref="E15:E18"/>
    <mergeCell ref="F15:F18"/>
    <mergeCell ref="A19:A22"/>
    <mergeCell ref="B19:B22"/>
    <mergeCell ref="D19:D22"/>
    <mergeCell ref="E19:E22"/>
    <mergeCell ref="E43:E45"/>
    <mergeCell ref="G43:G45"/>
    <mergeCell ref="G68:G73"/>
    <mergeCell ref="M1:Q1"/>
    <mergeCell ref="E2:M2"/>
    <mergeCell ref="A6:A8"/>
    <mergeCell ref="B6:B8"/>
    <mergeCell ref="C6:C8"/>
    <mergeCell ref="D6:D8"/>
    <mergeCell ref="E6:E8"/>
    <mergeCell ref="I6:I8"/>
    <mergeCell ref="J6:J8"/>
    <mergeCell ref="M6:Q6"/>
    <mergeCell ref="M7:M8"/>
    <mergeCell ref="N7:Q7"/>
    <mergeCell ref="F6:F8"/>
    <mergeCell ref="G6:G8"/>
    <mergeCell ref="H6:H8"/>
    <mergeCell ref="K6:K8"/>
    <mergeCell ref="L6:L8"/>
    <mergeCell ref="E3:M3"/>
    <mergeCell ref="E4:M4"/>
    <mergeCell ref="B118:H118"/>
    <mergeCell ref="B119:H119"/>
    <mergeCell ref="E108:E110"/>
    <mergeCell ref="G108:G111"/>
    <mergeCell ref="E36:E37"/>
    <mergeCell ref="E65:E67"/>
    <mergeCell ref="E68:E73"/>
    <mergeCell ref="D88:D91"/>
    <mergeCell ref="E88:E91"/>
    <mergeCell ref="F88:F91"/>
    <mergeCell ref="E114:E115"/>
    <mergeCell ref="F114:F115"/>
    <mergeCell ref="F95:F97"/>
    <mergeCell ref="C105:C107"/>
    <mergeCell ref="C82:C87"/>
    <mergeCell ref="C79:M79"/>
    <mergeCell ref="C78:H78"/>
    <mergeCell ref="C94:C97"/>
    <mergeCell ref="M38:M41"/>
    <mergeCell ref="G74:G76"/>
    <mergeCell ref="D68:D73"/>
    <mergeCell ref="M65:M67"/>
    <mergeCell ref="M55:M57"/>
    <mergeCell ref="M43:M44"/>
    <mergeCell ref="A92:A93"/>
    <mergeCell ref="B92:B93"/>
    <mergeCell ref="C92:C93"/>
    <mergeCell ref="E92:E93"/>
    <mergeCell ref="C117:H117"/>
    <mergeCell ref="E94:E95"/>
    <mergeCell ref="M108:M109"/>
    <mergeCell ref="G82:G87"/>
    <mergeCell ref="A88:A91"/>
    <mergeCell ref="B88:B91"/>
    <mergeCell ref="F92:F93"/>
    <mergeCell ref="M104:M105"/>
    <mergeCell ref="E98:E99"/>
    <mergeCell ref="F98:F99"/>
    <mergeCell ref="G98:G101"/>
    <mergeCell ref="E100:E101"/>
    <mergeCell ref="F100:F101"/>
    <mergeCell ref="M95:M96"/>
    <mergeCell ref="E82:E87"/>
    <mergeCell ref="F82:F87"/>
    <mergeCell ref="C88:C91"/>
    <mergeCell ref="E104:E107"/>
    <mergeCell ref="F104:F107"/>
    <mergeCell ref="E102:E103"/>
    <mergeCell ref="A137:H137"/>
    <mergeCell ref="A138:H138"/>
    <mergeCell ref="A133:F133"/>
    <mergeCell ref="A134:H134"/>
    <mergeCell ref="A135:H135"/>
    <mergeCell ref="A136:H136"/>
    <mergeCell ref="A122:H122"/>
    <mergeCell ref="A120:M120"/>
    <mergeCell ref="A121:M121"/>
    <mergeCell ref="A131:H131"/>
    <mergeCell ref="A132:H132"/>
    <mergeCell ref="A126:H126"/>
    <mergeCell ref="A129:H129"/>
    <mergeCell ref="A130:H130"/>
    <mergeCell ref="A123:H123"/>
    <mergeCell ref="A124:H124"/>
    <mergeCell ref="A125:H125"/>
    <mergeCell ref="A128:H128"/>
    <mergeCell ref="A127:H127"/>
    <mergeCell ref="F75:F76"/>
    <mergeCell ref="L34:L35"/>
    <mergeCell ref="E80:E81"/>
    <mergeCell ref="E13:E14"/>
    <mergeCell ref="E55:E56"/>
    <mergeCell ref="D28:D29"/>
    <mergeCell ref="E28:E29"/>
    <mergeCell ref="G28:G29"/>
    <mergeCell ref="F19:F22"/>
    <mergeCell ref="H34:H35"/>
    <mergeCell ref="I34:I35"/>
    <mergeCell ref="F32:F34"/>
    <mergeCell ref="G38:G42"/>
    <mergeCell ref="G36:G37"/>
    <mergeCell ref="G32:G34"/>
    <mergeCell ref="E59:E64"/>
    <mergeCell ref="F59:F60"/>
    <mergeCell ref="G65:G67"/>
    <mergeCell ref="E47:E48"/>
    <mergeCell ref="E49:E50"/>
    <mergeCell ref="D51:D52"/>
    <mergeCell ref="J34:J35"/>
    <mergeCell ref="K34:K35"/>
    <mergeCell ref="F53:F54"/>
    <mergeCell ref="A74:A77"/>
    <mergeCell ref="B74:B77"/>
    <mergeCell ref="E74:E76"/>
    <mergeCell ref="C28:C29"/>
    <mergeCell ref="E30:E31"/>
    <mergeCell ref="E23:E24"/>
    <mergeCell ref="E25:E27"/>
    <mergeCell ref="E32:E35"/>
    <mergeCell ref="D32:D35"/>
    <mergeCell ref="A32:A34"/>
    <mergeCell ref="A59:A67"/>
    <mergeCell ref="B59:B67"/>
    <mergeCell ref="E38:E42"/>
    <mergeCell ref="C65:C67"/>
    <mergeCell ref="C51:C54"/>
    <mergeCell ref="E51:E52"/>
    <mergeCell ref="E53:E54"/>
  </mergeCells>
  <printOptions horizontalCentered="1"/>
  <pageMargins left="0.78740157480314965" right="0.39370078740157483" top="0.39370078740157483" bottom="0.39370078740157483" header="0" footer="0"/>
  <pageSetup paperSize="9" scale="60" orientation="portrait" r:id="rId1"/>
  <headerFooter alignWithMargins="0"/>
  <rowBreaks count="1" manualBreakCount="1">
    <brk id="54"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2 programa</vt:lpstr>
      <vt:lpstr>Aiškinamoji lentelė </vt:lpstr>
      <vt:lpstr>'2 programa'!Print_Area</vt:lpstr>
      <vt:lpstr>'Aiškinamoji lentelė '!Print_Area</vt:lpstr>
      <vt:lpstr>'Aiškinamoji lentelė '!Print_Titles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2020-01-31T08:25:24Z</cp:lastPrinted>
  <dcterms:created xsi:type="dcterms:W3CDTF">2007-07-27T10:32:34Z</dcterms:created>
  <dcterms:modified xsi:type="dcterms:W3CDTF">2020-02-24T08:50:53Z</dcterms:modified>
</cp:coreProperties>
</file>