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ATASKAITOS\2019 SVP ataskaita\2019 SVP ataskaita\"/>
    </mc:Choice>
  </mc:AlternateContent>
  <bookViews>
    <workbookView xWindow="0" yWindow="0" windowWidth="23040" windowHeight="9195"/>
  </bookViews>
  <sheets>
    <sheet name="Ataskaita" sheetId="10" r:id="rId1"/>
    <sheet name="Priemonių planas" sheetId="12" r:id="rId2"/>
    <sheet name="SPIS" sheetId="14" state="hidden" r:id="rId3"/>
    <sheet name="MVP keitimas" sheetId="15" state="hidden" r:id="rId4"/>
    <sheet name="SVP keitimas " sheetId="11" state="hidden" r:id="rId5"/>
  </sheets>
  <definedNames>
    <definedName name="_xlnm.Print_Area" localSheetId="1">'Priemonių planas'!$A$1:$O$68</definedName>
    <definedName name="_xlnm.Print_Titles" localSheetId="1">'Priemonių planas'!$4:$6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6" i="15" l="1"/>
  <c r="K66" i="15"/>
  <c r="J66" i="15"/>
  <c r="L65" i="15"/>
  <c r="K65" i="15"/>
  <c r="J65" i="15"/>
  <c r="L64" i="15"/>
  <c r="K64" i="15"/>
  <c r="K63" i="15" s="1"/>
  <c r="J64" i="15"/>
  <c r="J63" i="15" s="1"/>
  <c r="J62" i="15"/>
  <c r="L61" i="15"/>
  <c r="K61" i="15"/>
  <c r="J61" i="15"/>
  <c r="J51" i="15"/>
  <c r="L49" i="15"/>
  <c r="K47" i="15"/>
  <c r="L47" i="15" s="1"/>
  <c r="K41" i="15"/>
  <c r="L41" i="15" s="1"/>
  <c r="K35" i="15"/>
  <c r="K34" i="15"/>
  <c r="K38" i="15" s="1"/>
  <c r="J34" i="15"/>
  <c r="J38" i="15" s="1"/>
  <c r="J52" i="15" s="1"/>
  <c r="J53" i="15" s="1"/>
  <c r="K21" i="15"/>
  <c r="J21" i="15"/>
  <c r="J60" i="15" s="1"/>
  <c r="J59" i="15" s="1"/>
  <c r="J67" i="15" s="1"/>
  <c r="K16" i="15"/>
  <c r="K27" i="15" s="1"/>
  <c r="K28" i="15" s="1"/>
  <c r="K29" i="15" s="1"/>
  <c r="J16" i="15"/>
  <c r="K62" i="15" l="1"/>
  <c r="L63" i="15"/>
  <c r="K60" i="15"/>
  <c r="K59" i="15" s="1"/>
  <c r="K67" i="15" s="1"/>
  <c r="J27" i="15"/>
  <c r="J28" i="15" s="1"/>
  <c r="J29" i="15" s="1"/>
  <c r="L35" i="15"/>
  <c r="L62" i="15"/>
  <c r="J54" i="15"/>
  <c r="L51" i="15"/>
  <c r="L21" i="15"/>
  <c r="L34" i="15"/>
  <c r="L38" i="15" s="1"/>
  <c r="K51" i="15"/>
  <c r="K52" i="15" s="1"/>
  <c r="K53" i="15" s="1"/>
  <c r="K54" i="15" s="1"/>
  <c r="L52" i="15" l="1"/>
  <c r="L53" i="15" s="1"/>
  <c r="L27" i="15"/>
  <c r="L28" i="15" s="1"/>
  <c r="L29" i="15" s="1"/>
  <c r="L54" i="15" s="1"/>
  <c r="L60" i="15"/>
  <c r="L59" i="15" s="1"/>
  <c r="L67" i="15" s="1"/>
  <c r="F45" i="14" l="1"/>
  <c r="E45" i="14"/>
  <c r="D45" i="14"/>
  <c r="C45" i="14"/>
  <c r="H33" i="14"/>
  <c r="G33" i="14"/>
  <c r="F33" i="14"/>
  <c r="E33" i="14"/>
  <c r="H31" i="14"/>
  <c r="H28" i="14" s="1"/>
  <c r="G31" i="14"/>
  <c r="F31" i="14"/>
  <c r="F28" i="14" s="1"/>
  <c r="F19" i="14" s="1"/>
  <c r="F18" i="14" s="1"/>
  <c r="E31" i="14"/>
  <c r="G28" i="14"/>
  <c r="E28" i="14"/>
  <c r="H23" i="14"/>
  <c r="G23" i="14"/>
  <c r="F23" i="14"/>
  <c r="E23" i="14"/>
  <c r="H21" i="14"/>
  <c r="G21" i="14"/>
  <c r="F21" i="14"/>
  <c r="E21" i="14"/>
  <c r="H20" i="14"/>
  <c r="G20" i="14"/>
  <c r="G19" i="14" s="1"/>
  <c r="G18" i="14" s="1"/>
  <c r="F20" i="14"/>
  <c r="E20" i="14"/>
  <c r="E19" i="14" s="1"/>
  <c r="E18" i="14" s="1"/>
  <c r="H12" i="14"/>
  <c r="G12" i="14"/>
  <c r="F12" i="14"/>
  <c r="E12" i="14"/>
  <c r="H8" i="14"/>
  <c r="G8" i="14"/>
  <c r="G7" i="14" s="1"/>
  <c r="G6" i="14" s="1"/>
  <c r="G5" i="14" s="1"/>
  <c r="G4" i="14" s="1"/>
  <c r="F8" i="14"/>
  <c r="E8" i="14"/>
  <c r="E7" i="14" s="1"/>
  <c r="E6" i="14" s="1"/>
  <c r="E5" i="14" s="1"/>
  <c r="E4" i="14" s="1"/>
  <c r="F7" i="14"/>
  <c r="F6" i="14" s="1"/>
  <c r="F5" i="14" s="1"/>
  <c r="F4" i="14" s="1"/>
  <c r="H7" i="14" l="1"/>
  <c r="H6" i="14" s="1"/>
  <c r="H5" i="14" s="1"/>
  <c r="H19" i="14"/>
  <c r="H18" i="14" s="1"/>
  <c r="I32" i="12"/>
  <c r="I31" i="12"/>
  <c r="H4" i="14" l="1"/>
  <c r="H31" i="12"/>
  <c r="H18" i="12"/>
  <c r="H13" i="12"/>
  <c r="J57" i="12" l="1"/>
  <c r="J56" i="12"/>
  <c r="J62" i="12" l="1"/>
  <c r="I62" i="12"/>
  <c r="H62" i="12"/>
  <c r="J61" i="12"/>
  <c r="I61" i="12"/>
  <c r="H61" i="12"/>
  <c r="J60" i="12"/>
  <c r="I60" i="12"/>
  <c r="H60" i="12"/>
  <c r="J58" i="12"/>
  <c r="I58" i="12"/>
  <c r="I57" i="12"/>
  <c r="H57" i="12"/>
  <c r="J45" i="12"/>
  <c r="I45" i="12"/>
  <c r="J35" i="12"/>
  <c r="J23" i="12"/>
  <c r="J24" i="12" s="1"/>
  <c r="J25" i="12" s="1"/>
  <c r="I23" i="12"/>
  <c r="I24" i="12" s="1"/>
  <c r="I25" i="12" s="1"/>
  <c r="H23" i="12"/>
  <c r="H24" i="12" s="1"/>
  <c r="H25" i="12" s="1"/>
  <c r="I35" i="12" l="1"/>
  <c r="H59" i="12"/>
  <c r="H35" i="12"/>
  <c r="H45" i="12"/>
  <c r="H56" i="12"/>
  <c r="J59" i="12"/>
  <c r="H58" i="12"/>
  <c r="I46" i="12"/>
  <c r="I47" i="12" s="1"/>
  <c r="I48" i="12" s="1"/>
  <c r="J46" i="12"/>
  <c r="J47" i="12" s="1"/>
  <c r="J48" i="12" s="1"/>
  <c r="I59" i="12"/>
  <c r="I56" i="12"/>
  <c r="H46" i="12" l="1"/>
  <c r="H47" i="12" s="1"/>
  <c r="H48" i="12" s="1"/>
  <c r="H55" i="12"/>
  <c r="H63" i="12" s="1"/>
  <c r="I55" i="12"/>
  <c r="I63" i="12" s="1"/>
  <c r="J55" i="12"/>
  <c r="J63" i="12" s="1"/>
  <c r="L60" i="11" l="1"/>
  <c r="K60" i="11"/>
  <c r="I60" i="11"/>
  <c r="H60" i="11"/>
  <c r="L59" i="11"/>
  <c r="K59" i="11"/>
  <c r="I59" i="11"/>
  <c r="H59" i="11"/>
  <c r="L58" i="11"/>
  <c r="L57" i="11" s="1"/>
  <c r="K58" i="11"/>
  <c r="I58" i="11"/>
  <c r="H58" i="11"/>
  <c r="H57" i="11" s="1"/>
  <c r="I56" i="11"/>
  <c r="H56" i="11"/>
  <c r="L55" i="11"/>
  <c r="K55" i="11"/>
  <c r="I55" i="11"/>
  <c r="H55" i="11"/>
  <c r="L54" i="11"/>
  <c r="L53" i="11" s="1"/>
  <c r="L61" i="11" s="1"/>
  <c r="K54" i="11"/>
  <c r="K53" i="11" s="1"/>
  <c r="I54" i="11"/>
  <c r="J54" i="11" s="1"/>
  <c r="H54" i="11"/>
  <c r="J47" i="11"/>
  <c r="J48" i="11" s="1"/>
  <c r="J49" i="11" s="1"/>
  <c r="L46" i="11"/>
  <c r="K46" i="11"/>
  <c r="I46" i="11"/>
  <c r="H46" i="11"/>
  <c r="L32" i="11"/>
  <c r="K32" i="11"/>
  <c r="I32" i="11"/>
  <c r="H32" i="11"/>
  <c r="L23" i="11"/>
  <c r="L24" i="11" s="1"/>
  <c r="L25" i="11" s="1"/>
  <c r="K23" i="11"/>
  <c r="K24" i="11" s="1"/>
  <c r="K25" i="11" s="1"/>
  <c r="I23" i="11"/>
  <c r="I24" i="11" s="1"/>
  <c r="I25" i="11" s="1"/>
  <c r="H23" i="11"/>
  <c r="H24" i="11" s="1"/>
  <c r="H25" i="11" s="1"/>
  <c r="L47" i="11" l="1"/>
  <c r="L48" i="11" s="1"/>
  <c r="J58" i="11"/>
  <c r="J59" i="11"/>
  <c r="J60" i="11"/>
  <c r="I47" i="11"/>
  <c r="I48" i="11" s="1"/>
  <c r="I49" i="11" s="1"/>
  <c r="H53" i="11"/>
  <c r="H61" i="11" s="1"/>
  <c r="K47" i="11"/>
  <c r="K48" i="11" s="1"/>
  <c r="K49" i="11" s="1"/>
  <c r="I53" i="11"/>
  <c r="J53" i="11" s="1"/>
  <c r="J56" i="11"/>
  <c r="K57" i="11"/>
  <c r="K61" i="11" s="1"/>
  <c r="I57" i="11"/>
  <c r="J57" i="11" s="1"/>
  <c r="H47" i="11"/>
  <c r="H48" i="11" s="1"/>
  <c r="H49" i="11" s="1"/>
  <c r="L49" i="11"/>
  <c r="J55" i="11"/>
  <c r="I61" i="11" l="1"/>
  <c r="J61" i="11" s="1"/>
</calcChain>
</file>

<file path=xl/comments1.xml><?xml version="1.0" encoding="utf-8"?>
<comments xmlns="http://schemas.openxmlformats.org/spreadsheetml/2006/main">
  <authors>
    <author>Audra Cepiene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metų, 1.2.-1.5 uždaviniai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186"/>
          </rPr>
          <t>P3.1.1.1.</t>
        </r>
        <r>
          <rPr>
            <sz val="9"/>
            <color indexed="81"/>
            <rFont val="Tahoma"/>
            <family val="2"/>
            <charset val="186"/>
          </rPr>
          <t xml:space="preserve">
Skleisti verslumo idėjas tarp mokinių, studentų ir jaunimo (Suorganizuotų renginių skaičius)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186"/>
          </rPr>
          <t>3.3.4.1</t>
        </r>
        <r>
          <rPr>
            <sz val="9"/>
            <color indexed="81"/>
            <rFont val="Tahoma"/>
            <family val="2"/>
            <charset val="186"/>
          </rPr>
          <t xml:space="preserve">
Įkurti kūrybinio verslo inkubatorių Kultūros fabrike, siekiant plėtoti kūrybinių  ir kultūrinių industrijų veiklą;
</t>
        </r>
        <r>
          <rPr>
            <b/>
            <sz val="9"/>
            <color indexed="81"/>
            <rFont val="Tahoma"/>
            <family val="2"/>
            <charset val="186"/>
          </rPr>
          <t>3.3.4.3.</t>
        </r>
        <r>
          <rPr>
            <sz val="9"/>
            <color indexed="81"/>
            <rFont val="Tahoma"/>
            <family val="2"/>
            <charset val="186"/>
          </rPr>
          <t xml:space="preserve"> Sudaryti palankias sąlygas kino meno plėtotei įkuriant kino biurą ir kino centrą Kultūros fabrike
</t>
        </r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Klaipėdos miesto ekonominės plėtros strategija ir įgyvendinimo veiksmų planas iki 2030 metų, 1.2.-1.5 uždaviniai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rūšimis,
</t>
        </r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Klaipėdos miesto ekonominės plėtros strategija ir įgyvendinimo veiksmų planas iki 2030 metų</t>
        </r>
        <r>
          <rPr>
            <b/>
            <sz val="9"/>
            <color indexed="81"/>
            <rFont val="Tahoma"/>
            <family val="2"/>
            <charset val="186"/>
          </rPr>
          <t xml:space="preserve">, </t>
        </r>
        <r>
          <rPr>
            <sz val="9"/>
            <color indexed="81"/>
            <rFont val="Tahoma"/>
            <family val="2"/>
            <charset val="186"/>
          </rPr>
          <t xml:space="preserve">3.2 uždavinys 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186"/>
          </rPr>
          <t>KSP 3.1.4.1</t>
        </r>
        <r>
          <rPr>
            <sz val="9"/>
            <color indexed="81"/>
            <rFont val="Tahoma"/>
            <family val="2"/>
            <charset val="186"/>
          </rPr>
          <t xml:space="preserve"> Atnaujinti ir įgyvendinti miesto rinkodaros strategiją atsižvelgiant į stebėsenos rezultatus ir aktualius pokyčius rinkose 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1.1.-1.5 uždaviniai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
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1.1.-1.5 uždaviniai
</t>
        </r>
      </text>
    </comment>
    <comment ref="H56" authorId="0" shapeId="0">
      <text>
        <r>
          <rPr>
            <sz val="9"/>
            <color indexed="81"/>
            <rFont val="Tahoma"/>
            <family val="2"/>
            <charset val="186"/>
          </rPr>
          <t xml:space="preserve">463,1 pirminis MVP
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477,1 II biudžetas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F15" authorId="0" shapeId="0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metų, 1.2.-1.5 uždaviniai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  <charset val="186"/>
          </rPr>
          <t>P3.1.1.1.</t>
        </r>
        <r>
          <rPr>
            <sz val="9"/>
            <color indexed="81"/>
            <rFont val="Tahoma"/>
            <family val="2"/>
            <charset val="186"/>
          </rPr>
          <t xml:space="preserve">
Skleisti verslumo idėjas tarp mokinių, studentų ir jaunimo (Suorganizuotų renginių skaičius)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186"/>
          </rPr>
          <t>3.3.4.1</t>
        </r>
        <r>
          <rPr>
            <sz val="9"/>
            <color indexed="81"/>
            <rFont val="Tahoma"/>
            <family val="2"/>
            <charset val="186"/>
          </rPr>
          <t xml:space="preserve">
Įkurti kūrybinio verslo inkubatorių Kultūros fabrike, siekiant plėtoti kūrybinių  ir kultūrinių industrijų veiklą;
</t>
        </r>
        <r>
          <rPr>
            <b/>
            <sz val="9"/>
            <color indexed="81"/>
            <rFont val="Tahoma"/>
            <family val="2"/>
            <charset val="186"/>
          </rPr>
          <t>3.3.4.3.</t>
        </r>
        <r>
          <rPr>
            <sz val="9"/>
            <color indexed="81"/>
            <rFont val="Tahoma"/>
            <family val="2"/>
            <charset val="186"/>
          </rPr>
          <t xml:space="preserve"> Sudaryti palankias sąlygas kino meno plėtotei įkuriant kino biurą ir kino centrą Kultūros fabrike
</t>
        </r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Klaipėdos miesto ekonominės plėtros strategija ir įgyvendinimo veiksmų planas iki 2030 metų, 1.2.-1.5 uždaviniai</t>
        </r>
      </text>
    </comment>
    <comment ref="M21" authorId="0" shapeId="0">
      <text>
        <r>
          <rPr>
            <sz val="9"/>
            <color indexed="81"/>
            <rFont val="Tahoma"/>
            <family val="2"/>
            <charset val="186"/>
          </rPr>
          <t>SVV subjektai, įsikūrę ir veikę  inkubatoriuje ne trumpiau nei 6 mėn. bei gaunantys sutartimi numatytas lengvatines inkubavimo paslaugas</t>
        </r>
      </text>
    </comment>
    <comment ref="M24" authorId="0" shapeId="0">
      <text>
        <r>
          <rPr>
            <sz val="9"/>
            <color indexed="81"/>
            <rFont val="Tahoma"/>
            <family val="2"/>
            <charset val="186"/>
          </rPr>
          <t>Vidinių inkubatoriaus verslumo/mentorystės konsultacijų renginių skaičius SVV subjektams per metus (nemokamų, ne trumpesnių nei 2 ak.val.)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rūšimis,
</t>
        </r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Klaipėdos miesto ekonominės plėtros strategija ir įgyvendinimo veiksmų planas iki 2030 metų</t>
        </r>
        <r>
          <rPr>
            <b/>
            <sz val="9"/>
            <color indexed="81"/>
            <rFont val="Tahoma"/>
            <family val="2"/>
            <charset val="186"/>
          </rPr>
          <t xml:space="preserve">, </t>
        </r>
        <r>
          <rPr>
            <sz val="9"/>
            <color indexed="81"/>
            <rFont val="Tahoma"/>
            <family val="2"/>
            <charset val="186"/>
          </rPr>
          <t xml:space="preserve">3.2 uždavinys 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  <charset val="186"/>
          </rPr>
          <t>KSP 3.1.4.1</t>
        </r>
        <r>
          <rPr>
            <sz val="9"/>
            <color indexed="81"/>
            <rFont val="Tahoma"/>
            <family val="2"/>
            <charset val="186"/>
          </rPr>
          <t xml:space="preserve"> Atnaujinti ir įgyvendinti miesto rinkodaros strategiją atsižvelgiant į stebėsenos rezultatus ir aktualius pokyčius rinkose 
</t>
        </r>
      </text>
    </comment>
    <comment ref="M34" authorId="0" shapeId="0">
      <text>
        <r>
          <rPr>
            <b/>
            <sz val="9"/>
            <color indexed="81"/>
            <rFont val="Tahoma"/>
            <family val="2"/>
            <charset val="186"/>
          </rPr>
          <t>Informaciniai vienetai -</t>
        </r>
        <r>
          <rPr>
            <sz val="9"/>
            <color indexed="81"/>
            <rFont val="Tahoma"/>
            <family val="2"/>
            <charset val="186"/>
          </rPr>
          <t xml:space="preserve"> publikaciijos, video reportažai, fotogalerijos, video transliacijos ir reklaminiai skydeliai</t>
        </r>
      </text>
    </comment>
    <comment ref="M3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 Komunikacijos priemonių paketas.</t>
        </r>
        <r>
          <rPr>
            <sz val="9"/>
            <color indexed="81"/>
            <rFont val="Tahoma"/>
            <family val="2"/>
            <charset val="186"/>
          </rPr>
          <t xml:space="preserve"> Sukurta ir viešinama informacinių vienetų radijo eteryje, val. sk. per metus    40
Sukurta ir viešinama informacinių vienetų spausdintose leidybos priemonėse, vnt. 4
Parengta individualių viešųjų ryšių ir komunikacijos planų pagal Klaipėdos miesto ekonominės plėtros galimybių pristatymo tematiką, vnt. 2
Dalyvauta renginiuose, kuriuose pristatomos Klaipėdos miesto ekonominės plėtros galimybės, vnt.  4
Sukurta skirtingų rinkodaros priemonių, vnt.    4
Rinkodaros priemonių eksponavimas skirtingose vietose, vnt.  2
Sukurtas portalas, integruotas su socialiniais tinklais ir vartotojų generuojamu turiniu, vnt. 1
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1.1.-1.5 uždaviniai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
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1.1.-1.5 uždaviniai
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  <charset val="186"/>
          </rPr>
          <t>463,1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6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477,1 II SVP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Audra Cepiene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  <charset val="186"/>
          </rPr>
          <t>3.3.4.1</t>
        </r>
        <r>
          <rPr>
            <sz val="9"/>
            <color indexed="81"/>
            <rFont val="Tahoma"/>
            <family val="2"/>
            <charset val="186"/>
          </rPr>
          <t xml:space="preserve">
Įkurti kūrybinio verslo inkubatorių Kultūros fabrike, siekiant plėtoti kūrybinių  ir kultūrinių industrijų veiklą;
</t>
        </r>
        <r>
          <rPr>
            <b/>
            <sz val="9"/>
            <color indexed="81"/>
            <rFont val="Tahoma"/>
            <family val="2"/>
            <charset val="186"/>
          </rPr>
          <t>3.3.4.3.</t>
        </r>
        <r>
          <rPr>
            <sz val="9"/>
            <color indexed="81"/>
            <rFont val="Tahoma"/>
            <family val="2"/>
            <charset val="186"/>
          </rPr>
          <t xml:space="preserve"> Sudaryti palankias sąlygas kino meno plėtotei įkuriant kino biurą ir kino centrą Kultūros fabrike</t>
        </r>
      </text>
    </comment>
    <comment ref="M19" authorId="0" shapeId="0">
      <text>
        <r>
          <rPr>
            <sz val="9"/>
            <color indexed="81"/>
            <rFont val="Tahoma"/>
            <family val="2"/>
            <charset val="186"/>
          </rPr>
          <t>SVV subjektai, įsikūrę ir veikę  inkubatoriuje ne trumpiau nei 6 mėn. bei gaunantys sutartimi numatytas lengvatines inkubavimo paslaugas</t>
        </r>
      </text>
    </comment>
    <comment ref="M20" authorId="0" shapeId="0">
      <text>
        <r>
          <rPr>
            <sz val="9"/>
            <color indexed="81"/>
            <rFont val="Tahoma"/>
            <family val="2"/>
            <charset val="186"/>
          </rPr>
          <t>Vidinių inkubatoriaus verslumo/mentorystės konsultacijų renginių skaičius SVV subjektams per metus (nemokamų, ne trumpesnių nei 2 ak.val.)</t>
        </r>
      </text>
    </comment>
    <comment ref="N21" authorId="0" shapeId="0">
      <text>
        <r>
          <rPr>
            <sz val="9"/>
            <color indexed="81"/>
            <rFont val="Tahoma"/>
            <family val="2"/>
            <charset val="186"/>
          </rPr>
          <t xml:space="preserve">Pasirašyta sutartis: 2017 m. įsigyta 10 vnt.įrangos gėlių pardavimui, 2018 m. bus įsigyta 26 vnt.  įrangos daržovių pardavimui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 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186"/>
          </rPr>
          <t>KSP 3.1.4.1</t>
        </r>
        <r>
          <rPr>
            <sz val="9"/>
            <color indexed="81"/>
            <rFont val="Tahoma"/>
            <family val="2"/>
            <charset val="186"/>
          </rPr>
          <t xml:space="preserve"> Atnaujinti ir įgyvendinti miesto rinkodaros strategiją atsižvelgiant į stebėsenos rezultatus ir aktualius pokyčius rinkose 
</t>
        </r>
      </text>
    </comment>
    <comment ref="M31" authorId="0" shapeId="0">
      <text>
        <r>
          <rPr>
            <sz val="9"/>
            <color indexed="81"/>
            <rFont val="Tahoma"/>
            <family val="2"/>
            <charset val="186"/>
          </rPr>
          <t xml:space="preserve">Sukurta ir viešinama informacinių vienetų radijo eteryje, val. sk. per metus    40
Sukurta ir viešinama informacinių vienetų spausdintose leidybos priemonėse, vnt. 4
Parengta individualių viešųjų ryšių ir komunikacijos planų pagal Klaipėdos miesto ekonominės plėtros galimybių pristatymo tematiką, vnt. 2
Dalyvauta renginiuose, kuriuose pristatomos Klaipėdos miesto ekonominės plėtros galimybės, vnt.  4
Sukurta skirtingų rinkodaros priemonių, vnt.    4
Rinkodaros priemonių eksponavimas skirtingose vietose, vnt.  2
Sukurtas portalas, integruotas su socialiniais tinklais ir vartotojų generuojamu turiniu, vnt. 1
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3.1.4.1 </t>
        </r>
        <r>
          <rPr>
            <sz val="9"/>
            <color indexed="81"/>
            <rFont val="Tahoma"/>
            <family val="2"/>
            <charset val="186"/>
          </rPr>
          <t xml:space="preserve">Atnaujinti ir įgyvendinti miesto rinkodaros strategiją atsižvelgiant į stebėsenos rezultatus ir aktualius pokyčius rinkose 
</t>
        </r>
      </text>
    </comment>
    <comment ref="M4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Projekto veiklos: </t>
        </r>
        <r>
          <rPr>
            <sz val="9"/>
            <color indexed="81"/>
            <rFont val="Tahoma"/>
            <family val="2"/>
            <charset val="186"/>
          </rPr>
          <t xml:space="preserve">
1 veiklos paketas – projekto valdymas ir koordinavimas;
2 veiklos paketas – projekto komunikacija ir viešinimas (projekto interneto svetainės sukūrimas, socialinių tinklų sukūrimas ir valdymas; projekto renginių organizavimas, projekto veiklų viešinimas);
3 veiklos paketas – „Edu-green“ (parengiamieji darbai organizuojant tarptautines stovyklas ir technines olimpiadas, tokie kaip:  smulkaus ir vidutinio verslo poreikių analizė, e-platformos sukūrimas, stažuočių programos parengimas);
4 veiklos paketas – „Žaliosios stovyklos“ (tarptautinių stovyklų organizavimas suvedant inžinerinės krypties studentus su žaliosios ir mėlynosios ekonomikos smulkaus ir vidutinio verslo atstovais);
5 veiklos paketas – olimpiados „Technolympics“  (tarptautinių olimpiadų organizavimas, įtraukiant inžinerinės krypties studentus ir žaliosios ir mėlynosios ekonomikos smulkaus ir vidutinio verslo atstovus);
6 veiklos paketas – Žaliosios ateities rezultatai (stovyklų ir olimpiadų gairių parengimas, gerosios praktikos parengimas, tiriamąją, mokslinę veiklą vykdančių įstaigų ir verslo bendradarbiavimo skatinimas)
</t>
        </r>
      </text>
    </comment>
    <comment ref="P44" authorId="0" shapeId="0">
      <text>
        <r>
          <rPr>
            <b/>
            <sz val="9"/>
            <color indexed="81"/>
            <rFont val="Tahoma"/>
            <family val="2"/>
            <charset val="186"/>
          </rPr>
          <t>Projekto terminas</t>
        </r>
        <r>
          <rPr>
            <sz val="9"/>
            <color indexed="81"/>
            <rFont val="Tahoma"/>
            <family val="2"/>
            <charset val="186"/>
          </rPr>
          <t xml:space="preserve">
Projekto trukmė – 36 mėnesiai, numatoma projekto veiklų pradžia – 2018 m. liepos mėn. 25 d., projekto pabaiga – 2021 m. liepa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454,5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5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454,5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<sst xmlns="http://schemas.openxmlformats.org/spreadsheetml/2006/main" count="636" uniqueCount="291">
  <si>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</si>
  <si>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</si>
  <si>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</si>
  <si>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</si>
  <si>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</si>
  <si>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</si>
  <si>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</si>
  <si>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</si>
  <si>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</si>
  <si>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</si>
  <si>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</si>
  <si>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</si>
  <si>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</si>
  <si>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</si>
  <si>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</si>
  <si>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</si>
  <si>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</si>
  <si>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Iš viso  veiklos planui: </t>
  </si>
  <si>
    <t xml:space="preserve"> TIKSLŲ, UŽDAVINIŲ, PRIEMONIŲ, PRIEMONIŲ IŠLAIDŲ IR PRODUKTO KRITERIJŲ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</si>
  <si>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</si>
  <si>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</si>
  <si>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</si>
  <si>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SB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</si>
  <si>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</si>
  <si>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</si>
  <si>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</si>
  <si>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Formuoti verslui ir investicijoms patrauklų miesto įvaizdį</t>
  </si>
  <si>
    <t>5</t>
  </si>
  <si>
    <t>P. 3.1.1.1, P3.1.1.2</t>
  </si>
  <si>
    <t>Projektų, gerinančių smulkiojo ir vidutinio verslo sąlygas Klaipėdos mieste, įgyvendinimas</t>
  </si>
  <si>
    <t>SMULKIOJO IR VIDUTINIO VERSLO PLĖTROS PROGRAMOS (NR. 04)</t>
  </si>
  <si>
    <t>Veiklos plano tikslo kodas</t>
  </si>
  <si>
    <t>Kt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</si>
  <si>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</si>
  <si>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r>
      <t>Klaipėdos valstybinio jūrų uosto lėšos</t>
    </r>
    <r>
      <rPr>
        <b/>
        <sz val="10"/>
        <rFont val="Times New Roman"/>
        <family val="1"/>
        <charset val="186"/>
      </rPr>
      <t xml:space="preserve"> KVJUD</t>
    </r>
  </si>
  <si>
    <t>P3.3.4.1, P3.3.4.3</t>
  </si>
  <si>
    <t>P3.1.4.3</t>
  </si>
  <si>
    <t>Klaipėdos regiono oro uosto rinkodaros priemonių rėmimas</t>
  </si>
  <si>
    <t>04 Smulkiojo ir vidutinio verslo plėtros programa</t>
  </si>
  <si>
    <t>Planas</t>
  </si>
  <si>
    <t>Klaipėdos ekonominės plėtros strategijos parengimas</t>
  </si>
  <si>
    <t>P3.1.4.1</t>
  </si>
  <si>
    <t>Parengta strategija, vnt.</t>
  </si>
  <si>
    <t>tūkst. Eur</t>
  </si>
  <si>
    <t>2018-ieji metai</t>
  </si>
  <si>
    <t>2019-ieji metai</t>
  </si>
  <si>
    <t>Organizuota užsienio žurnalistų vizitų į Klaipėdą, vnt.</t>
  </si>
  <si>
    <t xml:space="preserve">Prekybos įrangos formų ir vizualinės išvaizdos suvienodinimas </t>
  </si>
  <si>
    <t>Miesto rinkodaros priemonių vykdymas</t>
  </si>
  <si>
    <t>Investuoti skatinančių priemonių vykdymas</t>
  </si>
  <si>
    <t>Įsigyta prekybos įrangos, vnt.</t>
  </si>
  <si>
    <t>Organizuota renginių, skirtų verslumui skatinti, vnt.</t>
  </si>
  <si>
    <t>Parengtas ir išplatintas leidinys investuotojams, tūkst. egz.</t>
  </si>
  <si>
    <t>Pritraukti į Klaipėdos miestą vietos ir užsienio investicijų</t>
  </si>
  <si>
    <t>Teikiama prekybos įrangos aptarnavimo paslauga, kartai</t>
  </si>
  <si>
    <t>2020-ieji metai</t>
  </si>
  <si>
    <t>2020-ųjų metų lėšų projektas</t>
  </si>
  <si>
    <t>Organizuota renginių, vnt.</t>
  </si>
  <si>
    <t>1</t>
  </si>
  <si>
    <t>10</t>
  </si>
  <si>
    <t>15</t>
  </si>
  <si>
    <t>18</t>
  </si>
  <si>
    <t>20</t>
  </si>
  <si>
    <t>Sukurta informacinė sistema užsienio ir vietos verslininkų įsikūrimui Klaipėdoje, vnt.</t>
  </si>
  <si>
    <t xml:space="preserve">Parengtas paketas, vnt. </t>
  </si>
  <si>
    <t>Investicijų pritraukimo skatinimas</t>
  </si>
  <si>
    <t xml:space="preserve">Smulkiojo ir vidutinio verslo sistemos skatinimas </t>
  </si>
  <si>
    <t>SB(L)</t>
  </si>
  <si>
    <t>26</t>
  </si>
  <si>
    <t>Parengta ir patvirtinta tvarka, vnt.</t>
  </si>
  <si>
    <t>Inkubuojamų smulkiojo ir vidutinio verslo subjektų, skaičius</t>
  </si>
  <si>
    <t>Pritraukta skrydžių krypčių į Klaipėdos regiono oro uostą, vnt.</t>
  </si>
  <si>
    <t>Informacinių technologijų srityje dirbančių įmonių pritraukimas į Klaipėdos miestą</t>
  </si>
  <si>
    <t>Atnaujinta verslo stebėsenos sistema, kartai per metus</t>
  </si>
  <si>
    <t>Organizuota renginių, skirtų verslumui bei investavimo galimybėms skatinti, vnt.</t>
  </si>
  <si>
    <t>12</t>
  </si>
  <si>
    <t xml:space="preserve">Viešųjų paslaugų smulkiojo ir vidutinio verslo subjektams teikimas verslo inkubatoriuje </t>
  </si>
  <si>
    <t>Suteikta nemokamų konsultacijų  smulkiojo ir vidutinio verslo  subjektams per metus, skaičius</t>
  </si>
  <si>
    <t>2018-ųjų metų asignavimų planas</t>
  </si>
  <si>
    <t>Įgyvendintas projektas, vnt.</t>
  </si>
  <si>
    <t xml:space="preserve">Projekto „Statykime tiltus žaliųjų technologijų ateičiai (SB BRIDGE)“ įgyvendinimas </t>
  </si>
  <si>
    <t>Vertinimo kriterijaus</t>
  </si>
  <si>
    <t>Informacija apie pasiektus rezultatus, duomenys apie programai skirtų asignavimų panaudojimo tikslingumą</t>
  </si>
  <si>
    <t>Priežastys, dėl kurių planuotos rodiklių reikšmės nepasiektos</t>
  </si>
  <si>
    <t>pavadinimas</t>
  </si>
  <si>
    <t>faktinės reikšmės</t>
  </si>
  <si>
    <t xml:space="preserve">STRATEGINIO VEIKLOS PLANO VYKDYMO ATASKAITA </t>
  </si>
  <si>
    <t>SMULKIOJO IR VIDUTINIO VERSLO PLĖTROS PROGRAMA (NR. 04)</t>
  </si>
  <si>
    <t>Pritraukti į Klaipėdos miestą vietos ir užsienio investicijas</t>
  </si>
  <si>
    <t>SMULKIOJO IR VIDUTINIO VERSLO RĖMIMO PROGRAMOS (NR. 04)</t>
  </si>
  <si>
    <t>ĮVYKDYMO ATASKAITA</t>
  </si>
  <si>
    <r>
      <t xml:space="preserve">Asignavimų valdytojas – </t>
    </r>
    <r>
      <rPr>
        <sz val="12"/>
        <rFont val="Times New Roman"/>
        <family val="1"/>
        <charset val="186"/>
      </rPr>
      <t>Investicijų ir ekonomikos departamentas (5).</t>
    </r>
  </si>
  <si>
    <t>faktiškai įvykdyta</t>
  </si>
  <si>
    <t>–</t>
  </si>
  <si>
    <t>(pagal planą arba geriau);</t>
  </si>
  <si>
    <r>
      <rPr>
        <b/>
        <sz val="11"/>
        <rFont val="Times New Roman"/>
        <family val="1"/>
        <charset val="186"/>
      </rPr>
      <t>Pastaba</t>
    </r>
    <r>
      <rPr>
        <sz val="11"/>
        <rFont val="Times New Roman"/>
        <family val="1"/>
        <charset val="186"/>
      </rPr>
      <t>. Strateginio planavimo skyrius, vertindamas programos įgyvendinimo lygį, atsižvelgia į programos priemonių ir papriemonių įgyvendinimo lygį:</t>
    </r>
  </si>
  <si>
    <t>1) priemonė ir papriemonė laikoma visiškai įvykdyta, jei pasiektos visos planuotų ataskaitiniais metais vertinimo  kriterijų reikšmės;</t>
  </si>
  <si>
    <t>2) priemonė ir papriemonė laikoma iš dalies įvykdyta, jei pasiekta mažiau vertinimo kriterijų reikšmių, nei planuota ataskaitiniais metais;</t>
  </si>
  <si>
    <t>3) priemonė ir papriemonė laikoma neįvykdyta, jei nepasiekta nė viena planuoto ataskaitinių metų produkto kriterijaus reikšmė.</t>
  </si>
  <si>
    <t>Miesto ekonominės plėtros galimybių pristatymas</t>
  </si>
  <si>
    <r>
      <t xml:space="preserve">Sukurta ir viešinama informacinių vienetų (publikacijų, videoreportažų, fotogalerijų, videotransliacijų ir reklaminių skydelių) respublikiniuose ir </t>
    </r>
    <r>
      <rPr>
        <sz val="10"/>
        <color rgb="FFFF0000"/>
        <rFont val="Times New Roman"/>
        <family val="1"/>
        <charset val="186"/>
      </rPr>
      <t>vietiniuose</t>
    </r>
    <r>
      <rPr>
        <sz val="10"/>
        <rFont val="Times New Roman"/>
        <family val="1"/>
        <charset val="186"/>
      </rPr>
      <t xml:space="preserve"> interneto naujienų portaluose ir interneto naujienų portalų „Facebook“ paskyrose, </t>
    </r>
    <r>
      <rPr>
        <sz val="10"/>
        <color rgb="FFFF0000"/>
        <rFont val="Times New Roman"/>
        <family val="1"/>
        <charset val="186"/>
      </rPr>
      <t>radijo eteryje</t>
    </r>
    <r>
      <rPr>
        <sz val="10"/>
        <rFont val="Times New Roman"/>
        <family val="1"/>
        <charset val="186"/>
      </rPr>
      <t>, kartai per metus</t>
    </r>
  </si>
  <si>
    <t>Įgyvendintas komunikacijos priemonių paketas (viešinimas leidiniuose, dalyvavimas renginiuose, parodose ir kt.), vnt.</t>
  </si>
  <si>
    <t>Lyginamasis variantas</t>
  </si>
  <si>
    <r>
      <t xml:space="preserve">2018–2020 M. KLAIPĖDOS MIESTO SAVIVALDYBĖS </t>
    </r>
    <r>
      <rPr>
        <b/>
        <sz val="11"/>
        <rFont val="Times New Roman"/>
        <family val="1"/>
        <charset val="186"/>
      </rPr>
      <t xml:space="preserve">            </t>
    </r>
  </si>
  <si>
    <t>Siūlomas keisti 2018-ųjų metų asignavimų planas</t>
  </si>
  <si>
    <t>Skirtumas</t>
  </si>
  <si>
    <t>2019-ųjų metų lėšų projektas</t>
  </si>
  <si>
    <t>Paaiškinimas</t>
  </si>
  <si>
    <r>
      <t xml:space="preserve">Miesto ekonominės plėtros galimybių pristatymas </t>
    </r>
    <r>
      <rPr>
        <strike/>
        <sz val="10"/>
        <rFont val="Times New Roman"/>
        <family val="1"/>
        <charset val="186"/>
      </rPr>
      <t>interneto portaluose</t>
    </r>
    <r>
      <rPr>
        <strike/>
        <sz val="10"/>
        <color rgb="FFFF0000"/>
        <rFont val="Times New Roman"/>
        <family val="1"/>
        <charset val="186"/>
      </rPr>
      <t xml:space="preserve"> </t>
    </r>
  </si>
  <si>
    <t>Siūloma koreguoti papriemonės pavadinimą ir papildyti naujais vertinimo kriterijais nedidinant  finansavimo apimties, nes Klaipėdos ekonominės plėtros galimybes tikslinga pristatyti ir kitais komunikacijos kanalais</t>
  </si>
  <si>
    <t>Siūlomas keisti 2018 metų  asignavimų planas</t>
  </si>
  <si>
    <t>__________________________</t>
  </si>
  <si>
    <t>Tarptautinių ryšių ir ekonominės plėtros skyrius</t>
  </si>
  <si>
    <t xml:space="preserve">2019 M. KLAIPĖDOS MIESTO SAVIVALDYBĖS </t>
  </si>
  <si>
    <t>2019 m. SVP programos Nr. 04 įvykdymas</t>
  </si>
  <si>
    <t>P6</t>
  </si>
  <si>
    <t>Priemonių, gerinančių smulkiojo ir vidutinio verslo (toliau – SVV) sąlygas Klaipėdos mieste, įgyvendinimas</t>
  </si>
  <si>
    <t>P. 3.1.1.1</t>
  </si>
  <si>
    <t>Naujai įsteigtų SVV subjektų, kuriems kompensuotos steigimo išlaidos, skaičius</t>
  </si>
  <si>
    <t>SVV subjektų, kuriems kompensuota investicinių projektų, verslo planų ar paraiškų finansavimui gauti iš kitų fondų, skaičius</t>
  </si>
  <si>
    <t>SVV subjektų, kuriems kompensuotos interneto svetainių sukūrimo ir administravimo išlaidos, skaičius</t>
  </si>
  <si>
    <t>SVV subjektų, kuriems kompensuotos veiklos vykdymui reikalingos įrangos, technikos įsigijimo išlaidos, skaičius</t>
  </si>
  <si>
    <t>SVV subjektų, kuriems kompensuotos išradimų patentavimo ir dizaino registravimo nacionaliniu mastu išlaidos, skaičius</t>
  </si>
  <si>
    <t xml:space="preserve">Viešųjų paslaugų SVV subjektams teikimas verslo inkubatoriuje </t>
  </si>
  <si>
    <t>P3.3.4.1, P3.3.4.3, P6</t>
  </si>
  <si>
    <t>Inkubuojama SVV subjektų, skaičius</t>
  </si>
  <si>
    <t>40</t>
  </si>
  <si>
    <t>Atnaujinama verslo inkubatoriaus interneto svetainė, socialinės medijos, kartai per metus</t>
  </si>
  <si>
    <t>Suteikta nemokamų konsultacijų, metodinių paslaugų (iki 1 val.), val.</t>
  </si>
  <si>
    <t>55</t>
  </si>
  <si>
    <t>Suorganizuota kvalifikacijos kėlimo renginių (iki 6 val.), vnt.</t>
  </si>
  <si>
    <t xml:space="preserve">Verslo projektų, reprezentuojančių Klaipėdos miestą, dalinis finansavimas </t>
  </si>
  <si>
    <t>Iš dalies finansuotų verslo projektų, reprezentuojančių Klaipėdos miestą, skaičius</t>
  </si>
  <si>
    <t>3</t>
  </si>
  <si>
    <t>P3.1.4.3, P6</t>
  </si>
  <si>
    <t>Sukurta ir viešinama informacinių vienetų respublikiniuose ir vietiniuose interneto naujienų portaluose, sicialinėse paskyrose, radijo eteryje, kartai per metus</t>
  </si>
  <si>
    <t>Įgyvendintas komunikacijos priemonių paketas, vnt.</t>
  </si>
  <si>
    <t>Atnaujinama  interneto svetainių  www.kaipedaid.lt ir www.klaipeda.lt, kartai per metus</t>
  </si>
  <si>
    <t>Klaipėdos ekonominės plėtros strategijos valdymo užtikrinimas</t>
  </si>
  <si>
    <t>Įsigyta administravimo paslauga, vnt.</t>
  </si>
  <si>
    <t xml:space="preserve">Tarptautinės programos Interreg Europe projekto „Tarptautinės įmonės“ (angl. Inter Ventures) įgyvendinimas </t>
  </si>
  <si>
    <t>Įgyvendintas projektas, vnt</t>
  </si>
  <si>
    <t>_____________________________________</t>
  </si>
  <si>
    <t>2019 m. asignavimų patvirtintas planas*</t>
  </si>
  <si>
    <t>2019 m. asignavimų patikslintas planas**</t>
  </si>
  <si>
    <t>2019 m. panaudotos lėšos (kasinės išlaidos)</t>
  </si>
  <si>
    <t>Sukurta naujų darbo vietų, skaičius</t>
  </si>
  <si>
    <t>patikslintos reikšmės</t>
  </si>
  <si>
    <t>Kodas</t>
  </si>
  <si>
    <t>METINIO VEIKLOS PLANO VYKDYMO ATASKAITA</t>
  </si>
  <si>
    <t>Atsakingas (-i) asmuo (-ys)</t>
  </si>
  <si>
    <t>SP lėšos</t>
  </si>
  <si>
    <t>Patvirtintas asignavimų planas</t>
  </si>
  <si>
    <t>Patikslintas asignavimų planas</t>
  </si>
  <si>
    <t>Iš viso gauta asignavimų</t>
  </si>
  <si>
    <t>Likutis</t>
  </si>
  <si>
    <t>Efekto /Rezultato /Produkto</t>
  </si>
  <si>
    <t>Rodiklis</t>
  </si>
  <si>
    <t>Mato vnt.</t>
  </si>
  <si>
    <t>2019</t>
  </si>
  <si>
    <t>Pastaba</t>
  </si>
  <si>
    <t>Faktas</t>
  </si>
  <si>
    <t>Smulkaus ir vidutinio verslo plėtros programa</t>
  </si>
  <si>
    <t>Ričardas Zulcas, Rima Ališauskaitė</t>
  </si>
  <si>
    <t>04.01.</t>
  </si>
  <si>
    <t>Gabrielė Martusevičienė</t>
  </si>
  <si>
    <t>04.01.01.</t>
  </si>
  <si>
    <t>04.01.01.01.</t>
  </si>
  <si>
    <t>Smulkiojo ir vidutinio verslo sistemos skatinimas</t>
  </si>
  <si>
    <t>02.03.01.01.02.</t>
  </si>
  <si>
    <t>Viešųjų paslaugų SVV subjektams teikimas verslo inkubatoriuje</t>
  </si>
  <si>
    <t>Inkubuojamų smulkiojo ir vidutinio verslo subjektų</t>
  </si>
  <si>
    <t>skaičius</t>
  </si>
  <si>
    <t>40,00</t>
  </si>
  <si>
    <t>Suorganizuota kvalifikacijos kėlimo renginių (iki 6 val.)</t>
  </si>
  <si>
    <t>vnt.</t>
  </si>
  <si>
    <t>10,00</t>
  </si>
  <si>
    <t>26,00</t>
  </si>
  <si>
    <t>1) Duomenys pagal 2018-08-09 sutarties Nr. J9-1730 vykdymo 2019 m. I ketv. ataskaitą (pridedama): organizuoti 4 renginiai teisinėmis, rinkodaros ir psichologinėmis temomis.
2) Duomenys pagal 2018-08-09 sutarties Nr. J9-1730 vykdymo 2019 m. II ketv. ataskaitą (pridedama): Rezidentams pasiūlyti mažiausiai 6 kvalifikacijos kėlimo renginiai - daugiausia rinkodaros temomis (4 nemokami ir 2 su nuolaida).
3) Duomenys pagal 2018-08-09 sutarties Nr. J9-1730 vykdymo 2019 m. III ketv. ataskaitą (pridedama): organizuoti 4 renginiai teisinėmis, rinkodaros ir psichologinėmis temomis.
4) Duomenys pagal 2018-08-09 sutarties Nr. J9-1730 vykdymo 2019 m. IV ketv. ataskaitą (pridedama): Rezidentams pasiūlyti 12 kvalifikacijos kėlimo renginių.</t>
  </si>
  <si>
    <t>Atnaujinama verslo inkubatoriaus interneto svetainė, socialinės medijos</t>
  </si>
  <si>
    <t>kartai</t>
  </si>
  <si>
    <t>12,00</t>
  </si>
  <si>
    <t>1) Duomenys pagal 2018-08-09 sutarties Nr. J9-1730 vykdymo 2019 m. I ketv. ataskaitą (pridedama): buvo administruojama atnaujinta interneto svetainė www.kulturosfabrikas.lt, kurioje per laikotarpį įkeltos 5 naujienos ir paskelbta 40 verslumą skatinančių ir rezidentų organizuojamų renginių. 
2) Duomenys pagal 2018-08-09 sutarties Nr. J9-1730 vykdymo 2019 m. II ketv. ataskaitą (pridedama):
administruojama atnaujinta interneto svetainė www.kulturosfabrikas.lt, kurioje per laikotarpį įkeltos 9 naujienos ir paskelbta 30 verslumą skatinančių bei mažiausiai 45 kultūros (rezidentų organizuojamų) renginių.
3) Duomenys pagal 2018-08-09 sutarties Nr. J9-1730 vykdymo 2019 m. III ketv. ataskaitą (pridedama):
administruojama atnaujinta interneto svetainė www.kulturosfabrikas.lt, kurioje per laikotarpį įkeltos 6 naujienos ir paskelbta 23 verslumą skatinančių bei mažiausiai 30 kultūros (rezidentų organizuojamų) renginių.
4) Duomenys pagal 2018-08-09 sutarties Nr. J9-1730 vykdymo 2019 m. IV ketv. ataskaitą (pridedama):
administruojama atnaujinta interneto svetainė www.kulturosfabrikas.lt, kurioje per laikotarpį įkeltos 6 naujienos ir paskelbta 31 verslumą skatinančių bei mažiausiai 60 kultūros (rezidentų organizuojamų) renginių.</t>
  </si>
  <si>
    <t>Suteikta nemokamų konsultacijų, metodinių paslaugų (iki 1 val.)</t>
  </si>
  <si>
    <t>val.</t>
  </si>
  <si>
    <t>55,00</t>
  </si>
  <si>
    <t>53,00</t>
  </si>
  <si>
    <t>Duomenys pagal 2018-08-09 sutarties Nr. J9-1730 vykdymo 2019 m. I - IV ketv. ataskaitas (pridedama)</t>
  </si>
  <si>
    <t>04.01.01.01.01.</t>
  </si>
  <si>
    <t>Naujai įsteigtų SVV subjektų, kurioms kompensuotos steigimo išlaidos</t>
  </si>
  <si>
    <t>22,00</t>
  </si>
  <si>
    <t>0,00</t>
  </si>
  <si>
    <t>Konkursas SVV finansavimui kompensavimo būdu bus skelbiamas lapkričio mėn.</t>
  </si>
  <si>
    <t>SVV subjektų, kuriems kompensuota investicinių projektų, verslo planų ar paraiškų finansavimui gauti iš kitų fondų</t>
  </si>
  <si>
    <t>5,00</t>
  </si>
  <si>
    <t>1,00</t>
  </si>
  <si>
    <t>2020-01-06 įsakymo Nr. AD1-13</t>
  </si>
  <si>
    <t>SVV subjektų, kuriems kompensuotos išradimų patentavimo ir dizaino registravimo nacionaliniu mastu išlaidos</t>
  </si>
  <si>
    <t>3,00</t>
  </si>
  <si>
    <t>SVV subjektų, kuriems kompensuotos internetinių svetainių sukūrimo ir administravimo išlaidos</t>
  </si>
  <si>
    <t>2,00</t>
  </si>
  <si>
    <t>SVV subjektų, kuriems kompensuotos veiklos vykdymui reikalingos įrangos, technikos įsigijimo išlaidos</t>
  </si>
  <si>
    <t>04.01.01.01.03.</t>
  </si>
  <si>
    <t>Verslo projektų, reprezentuojančių Klaipėdos miestą, dalinis finansavimas</t>
  </si>
  <si>
    <t>Iš dalies finansuotų verslo projektų, reprezentuojančių Klaipėdos miestą</t>
  </si>
  <si>
    <t>Gautos 5 paraiškos buvo įvertintos kaip nenaudingos ir nereprezentatyvios. Nuspręsta neskirti finansavimo.
2019-11-21 įsakymo Nr. AD1-1428</t>
  </si>
  <si>
    <t>04.02.</t>
  </si>
  <si>
    <t>04.02.01.</t>
  </si>
  <si>
    <t>04.02.01.01.</t>
  </si>
  <si>
    <t xml:space="preserve">Miesto rinkodaros priemonių vykdymas </t>
  </si>
  <si>
    <t>02.03.01.01.03.</t>
  </si>
  <si>
    <t>Pritraukta skrydžių krypčių į Klaipėdos regiono oro uostą</t>
  </si>
  <si>
    <t>04.02.01.01.02.</t>
  </si>
  <si>
    <t>Sukurta ir viešinama informacinių vienetų respublikinėse ir vietinėse interneto naujienų portaluose, sicialinėse paskyrose, radijo eteryje</t>
  </si>
  <si>
    <t>120,00</t>
  </si>
  <si>
    <t>122,00</t>
  </si>
  <si>
    <t>Duomenys pateikiami pagal 2018-08-06 sutartį Nr. J9-1702 su UAB „Magnet LT“. Ataskaita už 2019 m. I ketv. ir II ketv. pridedama.</t>
  </si>
  <si>
    <t>Įgyvendintas komunikacijos priemonių paketas</t>
  </si>
  <si>
    <t>Vykdomas pagal 2018-09-14 Nr. J9-1919 su VĮ Lietuvos oro uostų Palangos filialas.</t>
  </si>
  <si>
    <t>Atnaujinama  internetinių svetainių  www.kaipedaid.lt ir www.klaipeda.lt, kartai per metus</t>
  </si>
  <si>
    <t>4,00</t>
  </si>
  <si>
    <t>Pagal pasirašytą 2019-05-22 sutartį J9-1689
per 3 mėn. nuo sutarties pasirašymo atnaujinta visa informacija www.klaipeda.lt Verslo skiltyje, nuo 08 mėn. atlikti 4 periodiniai atnaujinimai. 
Sutarties įgyvendinimas tęsiamas 2020 metais.</t>
  </si>
  <si>
    <t>04.02.01.02.</t>
  </si>
  <si>
    <t>02.03.01.01.05.</t>
  </si>
  <si>
    <t>Tarptautinės programos Interreg Europe projekto „Tarptautinės įmonės“ (angl. Inter Ventures) įgyvendinimas</t>
  </si>
  <si>
    <t>Įgyvendintas projektas</t>
  </si>
  <si>
    <t>proc.</t>
  </si>
  <si>
    <t>04.02.01.02.01.</t>
  </si>
  <si>
    <t>Klaipėdos ekonominės plėtros strategijos valdymo užtikrinimas (2018 m. įgyvendinimas)</t>
  </si>
  <si>
    <t>Įsigyta administravimo paslauga</t>
  </si>
  <si>
    <t>Atšauktas pirkimas.</t>
  </si>
  <si>
    <t>04.02.01.02.02.</t>
  </si>
  <si>
    <t>IT srityje dirbančių įmonių pritraukimas į Klaipėdą</t>
  </si>
  <si>
    <t>Parengtas paketas</t>
  </si>
  <si>
    <t>2019-04-02 baigėsi 2018-11-02 sutartis Nr. J9-2447 su  UAB „In Subsidium“. Šiuo metu vertinamas pateiktas rezultatas - aukštos kvalifikacijos žmogiškųjų išteklių pritraukimo ir išlaikymo programa.</t>
  </si>
  <si>
    <t>04.02.01.02.03.</t>
  </si>
  <si>
    <t>Organizuota užsienio žurnalistų vizitų į Klaipėdą</t>
  </si>
  <si>
    <t>Parengtas ir išplatintas leidinys investuotojams</t>
  </si>
  <si>
    <t>tūkst.egz.</t>
  </si>
  <si>
    <t>Leidinys bus leidžiamas 2019 m. rugsėjo mėn. 
Pridedama 2019 m. I pusm. ataskaita</t>
  </si>
  <si>
    <t>Organizuota renginių, skirtų verslumui bei investavimo galimybėms skatinti</t>
  </si>
  <si>
    <t>7,00</t>
  </si>
  <si>
    <t>Pagal 2019 m. I pusmečio preliminarią ataskaitą (pridedama): organizuotas 1 verslumą skatinantis renginys ir 1 investavimo galimybes pristatantis renginys.
Pagal 2019 m. II pusmečio ataskaitą (pridedama): organizuotas 2 verslumą skatinantys renginiai ir 4 investavimo galimybes pristatantys renginiai.</t>
  </si>
  <si>
    <t>Programų lėšų likučių laikinai laisvos lėšos  (apyvartos lėšų likutis)</t>
  </si>
  <si>
    <t>Savivaldybės biudžeto</t>
  </si>
  <si>
    <t>Reda Švelniūtė</t>
  </si>
  <si>
    <t>0,50</t>
  </si>
  <si>
    <t>*Pagal Klaipėdos miesto savivaldybės administracijos direktoriaus 2019-03-04 įsakymą Nr. AD1-399</t>
  </si>
  <si>
    <t>**Pagal Klaipėdos miesto savivaldybės administracijos direktoriaus 2019-08-01 įsakymą Nr. AD1-1087</t>
  </si>
  <si>
    <t xml:space="preserve">Lyginamasis variantas </t>
  </si>
  <si>
    <r>
      <t>2019 M. KLAIPĖDOS MIESTO SAVIVALDYBĖS ADMINISTRACIJOS</t>
    </r>
    <r>
      <rPr>
        <b/>
        <sz val="11"/>
        <rFont val="Times New Roman"/>
        <family val="1"/>
        <charset val="186"/>
      </rPr>
      <t xml:space="preserve">          </t>
    </r>
  </si>
  <si>
    <t>Papriemonės kodas</t>
  </si>
  <si>
    <t>Vykdytojas (skyrius / asmuo)</t>
  </si>
  <si>
    <t>2019-ųjų metų asignavimų planas</t>
  </si>
  <si>
    <t>Siūlomas keisti 2019-ųjų metų asignavimų planas*</t>
  </si>
  <si>
    <t>IED Tarptautinių ryšių ir ekoniminės plėtros sk.</t>
  </si>
  <si>
    <t>Naujai įsteigtų SVV subjektų, kurioms kompensuotos steigimo išlaidos, skaičius</t>
  </si>
  <si>
    <t>SVV subjektų, kuriems kompensuotos internetinių svetainių sukūrimo ir administravimo išlaidos, skaičius</t>
  </si>
  <si>
    <t>03</t>
  </si>
  <si>
    <t xml:space="preserve">Iš dalies finansuotų verslo projektų, reprezentuojančių Klaipėdos miestą, skaičius </t>
  </si>
  <si>
    <t>Sukurta ir viešinama informacinių vienetų respublikinėse ir vietinėse interneto naujienų portaluose, sicialinėse paskyrose, radijo eteryje, kartai per metus</t>
  </si>
  <si>
    <t>04</t>
  </si>
  <si>
    <t xml:space="preserve">* Pagal Klaipėdos miesto savivaldybės tarybos 2019-07-25 sprendimą T2-248
</t>
  </si>
  <si>
    <t>______________________________________</t>
  </si>
  <si>
    <t>53</t>
  </si>
  <si>
    <t>0</t>
  </si>
  <si>
    <t>32</t>
  </si>
  <si>
    <t xml:space="preserve">būtų vidurkis – 31 svv subj.
Iš 2019 I ketv. ataskaitos:
Suteiktos 96 darbo vietos (vidutiniškai per mėn.) inkubatoriaus bendradarbystės erdvėse, studijose ir repeticijų salėse  nuolat dirbantiems rezidentams.Viso per ketvirtį - suteiktos mažiausiai 286 darbo vietos visų kūrybos industrijos sričių rezidentams, t.sk. įmonių arba SVV subjektų skaičius -31.
Iš 2019 II ketv. ataskaitos:
Suteiktos 96 darbo vietos (vidutiniškai per mėn.) inkubatoriaus bendradarbystės erdvėse, studijose ir repeticijų salėse  nuolat dirbantiems ar repetuojantiems rezidentams.Viso per ketvirtį - suteiktos mažiausiai 286 kūrybinio darbo vietos visų kūrybos industrijos sričių rezidentams, t.sk. įmonių arba SVV subjektų sutarčių skaičius II ketvirčio pabaigoje -33.
IŠ 2019 III ketv. ataskaitos:
Vidutiniškai per mėn. suteikta apie 100 darbo vietos (vidutiniškai per mėn.) inkubatoriaus bendradarbystės erdvėse, studijose ir repeticijų salėse- nuolat dirbantiems ar repetuojantiems rezidentams.Viso per ketvirtį pagal sutartį turėjo būti suteiktos mažiausiai 286 kūrybinio darbo vietos rezidentams. Vidutinis įmonių ir SVV subjektų sutarčių skaičius per III ketvirčio mėnesius -28/mėn.
Iš 2019 IV ketv. ataskaitos:
Vidutiniškai per mėn. įveiklintos 96 darbo vietos inkubatoriaus bendradarbystės erdvėse, studijose ir repeticijų salėse - nuolat dirbantiems ar repetuojantiems rezidentams.Viso per ketvirtį pagal sutartį turėjo būti suteiktos mažiausiai 286 lengvatinės kūrybinio darbo vietos rezidentams.                                                              
Vidutinis įmonių ir SVV subjektų inkubavimo sutarčių skaičius per IV ketvirtyje -32 vnt.
</t>
  </si>
  <si>
    <r>
      <rPr>
        <b/>
        <sz val="12"/>
        <rFont val="Times New Roman"/>
        <family val="1"/>
        <charset val="186"/>
      </rPr>
      <t xml:space="preserve">Iš 2019 m. </t>
    </r>
    <r>
      <rPr>
        <sz val="12"/>
        <rFont val="Times New Roman"/>
        <family val="1"/>
        <charset val="186"/>
      </rPr>
      <t xml:space="preserve">planuotų įvykdyti 9 priemonių ir papriemonių (kurioms patvirtinti / skirti asignavimai): </t>
    </r>
  </si>
  <si>
    <t>neįvykdyta</t>
  </si>
  <si>
    <t>(nepasiekta planuota reikšmė).</t>
  </si>
  <si>
    <r>
      <rPr>
        <b/>
        <sz val="12"/>
        <rFont val="Times New Roman"/>
        <family val="1"/>
        <charset val="186"/>
      </rPr>
      <t>Programą vykdė</t>
    </r>
    <r>
      <rPr>
        <sz val="12"/>
        <rFont val="Times New Roman"/>
        <family val="1"/>
        <charset val="186"/>
      </rPr>
      <t xml:space="preserve"> Investicijų ir ekonomikos departamentas (Tarptautinių ryšių ir ekoniminės plėtros skyrius).</t>
    </r>
  </si>
  <si>
    <t>Verslumo lygis (veikiančių SVV subjektų skaičius, tenkantis tūkstančiui gyventojų)</t>
  </si>
  <si>
    <t xml:space="preserve"> 6506 (4692 ir 1814 su lengvata).</t>
  </si>
  <si>
    <t>Komunikacija vykdoma su VĮ Lietuvos oro uosto Palangos filialu.</t>
  </si>
  <si>
    <t>Gautos 5 paraiškos buvo įvertintos kaip nenaudingos ir nereprezentatyvios. Nuspręsta neskirti finansavimo.</t>
  </si>
  <si>
    <t>Kriterijaus reikšmė neįvykdyta.</t>
  </si>
  <si>
    <t>ES finansuojamas projektas vyksta pagal planą, pabaiga – 2021 m. Projektą įgyvendina  VšĮ „Klaipėda ID“. Tikslas – skatinti SVV internacionalizaciją, gerinant savivaldybės politiniais dokumentais patvirtintas vystymosi kryptis ir plėtrą. Projekto veiklos – tarpregioninis mokymasis, keitimasis gerąja praktika tarp projekto partnerių.</t>
  </si>
  <si>
    <t xml:space="preserve">3 verslumą skatinantys renginiai;
5 investavimo galimybes pristatantys renginiai.
</t>
  </si>
  <si>
    <t xml:space="preserve"> 2019 m. gruodžio mėn. pirmą kartą paskelbti SVV subjektų projektų dalinio finansavimo bei SVV subjektų išlaidų kompensavimo konkursai.</t>
  </si>
  <si>
    <t>Priemonė 2019 m. neįvykdyta, tik paskelbti konkursai.  Paraiškos įvertintos ir parama paskirta 7 subjektams jau 2020 m. pradžioje.</t>
  </si>
  <si>
    <t xml:space="preserve">Palangos oro uostas 2019 m. aptarnavo 338 tūkst. keleivių. Buvo vykdomos 8 skrydžių kryptys – Bergenas, Oslas, Kopenhaga, Londonas, Dortmundas, Ryga, Minskas, Varšuva. 
2020 m. suplanuotos naujos kryptys – Dublinas, Stokholmas.
</t>
  </si>
  <si>
    <t>Veikiančių mažų ir vidutinių įmonių skaičius – 5421, gyventojai – 147 892.</t>
  </si>
  <si>
    <t>Išduotų individualios veiklos verslo liudijimų skaičius (gyventojai, įsigiję verslo liudijimus su lengvata, ir gyventojai, kuriems lengvata nebuvo taikoma), vnt. (2018-11-15 VMI duomenys)</t>
  </si>
  <si>
    <t>Administruojama interneto svetainė www.kulturosfabrikas.lt. Įkeliamos naujienos, skelbiami verslumą skatinantys bei kultūros (rezidentų organizuojami) renginiai.</t>
  </si>
  <si>
    <t>Per mėnesį suteiktos 96 darbo vietos inkubatoriaus bendradarbystės erdvėse, studijose ir repeticijų salėse nuolat dirbantiems ar repetuojantiems rezidentams.</t>
  </si>
  <si>
    <t xml:space="preserve">8 renginiai – teisinėmis, rinkodaros ir psichologinėmis temomis;
6 kvalifikacijos kėlimo renginiai – daugiausia rinkodaros temomis;
12 kvalifikacijos kėlimo renginių rezidentams.
</t>
  </si>
  <si>
    <t>VšĮ „Klaipėda ID“ pateikti duomenys apie mieste sukurtas naujas darbo vietas.</t>
  </si>
  <si>
    <t xml:space="preserve">Klaipėdos regiono pasiekiamumo ir žinomumo programos įgyvendinimo konkurso laimėtoja 2018-11-21 paskelbta oro bendrovė WizzAir Hungary Ltd. pasiūliusi Vokietijos miesto Dortmundo kryptį.
Konkursą organizavo asociacija „Klaipėdos regionas“. Skrydžiai pradėti vykdyti nuo 2019-04-21, bus tęsiami iki 2022 m.
</t>
  </si>
  <si>
    <t xml:space="preserve">Klaipėdos miesto savivaldybės 2019–2021 m. 
strateginio veiklos plano įgyvendinimo                   2019 m. ataskaitos dalis
</t>
  </si>
  <si>
    <t>Asignavimai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</si>
</sst>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[$-10427]#,##0.00;\-#,##0.00;&quot;&quot;"/>
  </numFmts>
  <fonts count="36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8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Times New Roman"/>
      <family val="1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Arial"/>
      <family val="2"/>
      <charset val="186"/>
    </font>
    <font>
      <i/>
      <sz val="1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BF9C3"/>
        <bgColor rgb="FFFBF9C3"/>
      </patternFill>
    </fill>
    <fill>
      <patternFill patternType="solid">
        <fgColor rgb="FFBCB5F8"/>
        <bgColor rgb="FFBCB5F8"/>
      </patternFill>
    </fill>
    <fill>
      <patternFill patternType="solid">
        <fgColor rgb="FFC2EFC5"/>
        <bgColor rgb="FFC2EFC5"/>
      </patternFill>
    </fill>
    <fill>
      <patternFill patternType="solid">
        <fgColor rgb="FFEBEBEB"/>
        <bgColor rgb="FFEBEBEB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center"/>
    </xf>
  </cellStyleXfs>
  <cellXfs count="86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4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top"/>
    </xf>
    <xf numFmtId="49" fontId="2" fillId="5" borderId="10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8" borderId="46" xfId="0" applyNumberFormat="1" applyFont="1" applyFill="1" applyBorder="1" applyAlignment="1">
      <alignment horizontal="center" vertical="top" wrapText="1"/>
    </xf>
    <xf numFmtId="49" fontId="2" fillId="8" borderId="46" xfId="0" applyNumberFormat="1" applyFont="1" applyFill="1" applyBorder="1" applyAlignment="1">
      <alignment horizontal="center" vertical="top"/>
    </xf>
    <xf numFmtId="49" fontId="2" fillId="8" borderId="10" xfId="0" applyNumberFormat="1" applyFont="1" applyFill="1" applyBorder="1" applyAlignment="1">
      <alignment horizontal="center" vertical="top"/>
    </xf>
    <xf numFmtId="49" fontId="2" fillId="8" borderId="25" xfId="0" applyNumberFormat="1" applyFont="1" applyFill="1" applyBorder="1" applyAlignment="1">
      <alignment horizontal="center" vertical="top"/>
    </xf>
    <xf numFmtId="49" fontId="2" fillId="8" borderId="10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Alignment="1">
      <alignment vertical="top"/>
    </xf>
    <xf numFmtId="0" fontId="1" fillId="4" borderId="0" xfId="0" applyFont="1" applyFill="1" applyBorder="1" applyAlignment="1">
      <alignment vertical="top"/>
    </xf>
    <xf numFmtId="0" fontId="1" fillId="4" borderId="42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top"/>
    </xf>
    <xf numFmtId="0" fontId="7" fillId="0" borderId="48" xfId="0" applyFont="1" applyBorder="1" applyAlignment="1">
      <alignment horizontal="left" vertical="top" wrapText="1"/>
    </xf>
    <xf numFmtId="164" fontId="1" fillId="4" borderId="31" xfId="0" applyNumberFormat="1" applyFont="1" applyFill="1" applyBorder="1" applyAlignment="1">
      <alignment horizontal="center" vertical="top"/>
    </xf>
    <xf numFmtId="164" fontId="1" fillId="4" borderId="21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top"/>
    </xf>
    <xf numFmtId="164" fontId="2" fillId="8" borderId="24" xfId="0" applyNumberFormat="1" applyFont="1" applyFill="1" applyBorder="1" applyAlignment="1">
      <alignment horizontal="center" vertical="top"/>
    </xf>
    <xf numFmtId="164" fontId="2" fillId="5" borderId="24" xfId="0" applyNumberFormat="1" applyFont="1" applyFill="1" applyBorder="1" applyAlignment="1">
      <alignment horizontal="center" vertical="top"/>
    </xf>
    <xf numFmtId="0" fontId="1" fillId="4" borderId="21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/>
    </xf>
    <xf numFmtId="0" fontId="1" fillId="4" borderId="3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5" fillId="5" borderId="36" xfId="0" applyFont="1" applyFill="1" applyBorder="1" applyAlignment="1">
      <alignment horizontal="left" vertical="top" wrapText="1"/>
    </xf>
    <xf numFmtId="0" fontId="2" fillId="8" borderId="36" xfId="0" applyFont="1" applyFill="1" applyBorder="1" applyAlignment="1">
      <alignment horizontal="left" vertical="top"/>
    </xf>
    <xf numFmtId="0" fontId="2" fillId="2" borderId="36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/>
    </xf>
    <xf numFmtId="0" fontId="2" fillId="8" borderId="15" xfId="0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center" vertical="top"/>
    </xf>
    <xf numFmtId="164" fontId="2" fillId="2" borderId="5" xfId="0" applyNumberFormat="1" applyFont="1" applyFill="1" applyBorder="1" applyAlignment="1">
      <alignment horizontal="center" vertical="top"/>
    </xf>
    <xf numFmtId="164" fontId="2" fillId="8" borderId="5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164" fontId="1" fillId="4" borderId="45" xfId="0" applyNumberFormat="1" applyFont="1" applyFill="1" applyBorder="1" applyAlignment="1">
      <alignment horizontal="center" vertical="top"/>
    </xf>
    <xf numFmtId="164" fontId="2" fillId="8" borderId="25" xfId="0" applyNumberFormat="1" applyFont="1" applyFill="1" applyBorder="1" applyAlignment="1">
      <alignment horizontal="center" vertical="top"/>
    </xf>
    <xf numFmtId="164" fontId="2" fillId="5" borderId="25" xfId="0" applyNumberFormat="1" applyFont="1" applyFill="1" applyBorder="1" applyAlignment="1">
      <alignment horizontal="center" vertical="top"/>
    </xf>
    <xf numFmtId="49" fontId="5" fillId="6" borderId="26" xfId="0" applyNumberFormat="1" applyFont="1" applyFill="1" applyBorder="1" applyAlignment="1">
      <alignment horizontal="left" vertical="top" wrapText="1"/>
    </xf>
    <xf numFmtId="49" fontId="5" fillId="6" borderId="53" xfId="0" applyNumberFormat="1" applyFont="1" applyFill="1" applyBorder="1" applyAlignment="1">
      <alignment horizontal="left" vertical="top" wrapText="1"/>
    </xf>
    <xf numFmtId="164" fontId="1" fillId="4" borderId="29" xfId="0" applyNumberFormat="1" applyFont="1" applyFill="1" applyBorder="1" applyAlignment="1">
      <alignment horizontal="center" vertical="top"/>
    </xf>
    <xf numFmtId="164" fontId="2" fillId="7" borderId="8" xfId="0" applyNumberFormat="1" applyFont="1" applyFill="1" applyBorder="1" applyAlignment="1">
      <alignment horizontal="center" vertical="top"/>
    </xf>
    <xf numFmtId="164" fontId="2" fillId="7" borderId="32" xfId="0" applyNumberFormat="1" applyFont="1" applyFill="1" applyBorder="1" applyAlignment="1">
      <alignment horizontal="center" vertical="top"/>
    </xf>
    <xf numFmtId="164" fontId="1" fillId="4" borderId="43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center"/>
    </xf>
    <xf numFmtId="0" fontId="13" fillId="0" borderId="0" xfId="0" applyFont="1"/>
    <xf numFmtId="0" fontId="1" fillId="0" borderId="0" xfId="0" applyFont="1" applyBorder="1" applyAlignment="1">
      <alignment horizontal="right" vertical="top"/>
    </xf>
    <xf numFmtId="0" fontId="6" fillId="0" borderId="50" xfId="0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0" fontId="7" fillId="3" borderId="50" xfId="0" applyFont="1" applyFill="1" applyBorder="1" applyAlignment="1">
      <alignment horizontal="center" vertical="top"/>
    </xf>
    <xf numFmtId="0" fontId="7" fillId="10" borderId="33" xfId="0" applyFont="1" applyFill="1" applyBorder="1" applyAlignment="1">
      <alignment horizontal="left" vertical="top" wrapText="1"/>
    </xf>
    <xf numFmtId="0" fontId="7" fillId="3" borderId="58" xfId="0" applyFont="1" applyFill="1" applyBorder="1" applyAlignment="1">
      <alignment horizontal="left" vertical="top" wrapText="1"/>
    </xf>
    <xf numFmtId="0" fontId="7" fillId="4" borderId="58" xfId="0" applyFont="1" applyFill="1" applyBorder="1" applyAlignment="1">
      <alignment horizontal="left" vertical="top" wrapText="1"/>
    </xf>
    <xf numFmtId="164" fontId="2" fillId="5" borderId="20" xfId="0" applyNumberFormat="1" applyFont="1" applyFill="1" applyBorder="1" applyAlignment="1">
      <alignment horizontal="center" vertical="top"/>
    </xf>
    <xf numFmtId="164" fontId="1" fillId="0" borderId="31" xfId="0" applyNumberFormat="1" applyFont="1" applyFill="1" applyBorder="1" applyAlignment="1">
      <alignment horizontal="center" vertical="top"/>
    </xf>
    <xf numFmtId="164" fontId="2" fillId="5" borderId="31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0" fontId="2" fillId="4" borderId="62" xfId="0" applyFont="1" applyFill="1" applyBorder="1" applyAlignment="1">
      <alignment horizontal="left" vertical="top" wrapText="1"/>
    </xf>
    <xf numFmtId="164" fontId="1" fillId="0" borderId="37" xfId="0" applyNumberFormat="1" applyFont="1" applyBorder="1" applyAlignment="1">
      <alignment horizontal="center" vertical="top"/>
    </xf>
    <xf numFmtId="0" fontId="1" fillId="0" borderId="37" xfId="0" applyFont="1" applyBorder="1" applyAlignment="1">
      <alignment vertical="top" wrapText="1"/>
    </xf>
    <xf numFmtId="0" fontId="6" fillId="0" borderId="62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>
      <alignment horizontal="center" vertical="top"/>
    </xf>
    <xf numFmtId="49" fontId="2" fillId="4" borderId="28" xfId="0" applyNumberFormat="1" applyFont="1" applyFill="1" applyBorder="1" applyAlignment="1">
      <alignment horizontal="center" vertical="top" wrapText="1"/>
    </xf>
    <xf numFmtId="0" fontId="2" fillId="7" borderId="33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4" fillId="10" borderId="8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4" fillId="10" borderId="18" xfId="0" applyFont="1" applyFill="1" applyBorder="1" applyAlignment="1">
      <alignment horizontal="center" vertical="top"/>
    </xf>
    <xf numFmtId="164" fontId="2" fillId="7" borderId="33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164" fontId="1" fillId="4" borderId="63" xfId="0" applyNumberFormat="1" applyFont="1" applyFill="1" applyBorder="1" applyAlignment="1">
      <alignment horizontal="center" vertical="top"/>
    </xf>
    <xf numFmtId="0" fontId="7" fillId="3" borderId="50" xfId="0" applyFont="1" applyFill="1" applyBorder="1" applyAlignment="1">
      <alignment horizontal="center" vertical="center"/>
    </xf>
    <xf numFmtId="164" fontId="1" fillId="4" borderId="3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164" fontId="1" fillId="4" borderId="67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 vertical="top"/>
    </xf>
    <xf numFmtId="164" fontId="1" fillId="0" borderId="21" xfId="0" applyNumberFormat="1" applyFont="1" applyBorder="1" applyAlignment="1">
      <alignment horizontal="center" vertical="top"/>
    </xf>
    <xf numFmtId="1" fontId="7" fillId="4" borderId="59" xfId="0" applyNumberFormat="1" applyFont="1" applyFill="1" applyBorder="1" applyAlignment="1">
      <alignment horizontal="center" vertical="top"/>
    </xf>
    <xf numFmtId="49" fontId="7" fillId="0" borderId="66" xfId="0" applyNumberFormat="1" applyFont="1" applyBorder="1" applyAlignment="1">
      <alignment horizontal="center" vertical="top"/>
    </xf>
    <xf numFmtId="49" fontId="7" fillId="3" borderId="61" xfId="0" applyNumberFormat="1" applyFont="1" applyFill="1" applyBorder="1" applyAlignment="1">
      <alignment horizontal="center" vertical="top"/>
    </xf>
    <xf numFmtId="0" fontId="1" fillId="3" borderId="68" xfId="0" applyFont="1" applyFill="1" applyBorder="1" applyAlignment="1">
      <alignment vertical="top" wrapText="1"/>
    </xf>
    <xf numFmtId="49" fontId="12" fillId="3" borderId="69" xfId="0" applyNumberFormat="1" applyFont="1" applyFill="1" applyBorder="1" applyAlignment="1">
      <alignment horizontal="center" vertical="center"/>
    </xf>
    <xf numFmtId="0" fontId="1" fillId="0" borderId="52" xfId="0" applyFont="1" applyBorder="1" applyAlignment="1">
      <alignment vertical="top"/>
    </xf>
    <xf numFmtId="0" fontId="1" fillId="0" borderId="58" xfId="0" applyFont="1" applyBorder="1" applyAlignment="1">
      <alignment horizontal="left" vertical="top" wrapText="1"/>
    </xf>
    <xf numFmtId="49" fontId="1" fillId="4" borderId="59" xfId="0" applyNumberFormat="1" applyFont="1" applyFill="1" applyBorder="1" applyAlignment="1">
      <alignment horizontal="center" vertical="top"/>
    </xf>
    <xf numFmtId="49" fontId="2" fillId="4" borderId="19" xfId="0" applyNumberFormat="1" applyFont="1" applyFill="1" applyBorder="1" applyAlignment="1">
      <alignment horizontal="center" vertical="top"/>
    </xf>
    <xf numFmtId="0" fontId="7" fillId="3" borderId="34" xfId="0" applyFont="1" applyFill="1" applyBorder="1" applyAlignment="1">
      <alignment horizontal="center" vertical="top"/>
    </xf>
    <xf numFmtId="0" fontId="7" fillId="3" borderId="48" xfId="0" applyFont="1" applyFill="1" applyBorder="1" applyAlignment="1">
      <alignment horizontal="left" vertical="top" wrapText="1"/>
    </xf>
    <xf numFmtId="0" fontId="7" fillId="0" borderId="71" xfId="0" applyFont="1" applyFill="1" applyBorder="1" applyAlignment="1">
      <alignment horizontal="center" vertical="top"/>
    </xf>
    <xf numFmtId="0" fontId="6" fillId="4" borderId="50" xfId="0" applyFont="1" applyFill="1" applyBorder="1" applyAlignment="1">
      <alignment horizontal="center" vertical="top"/>
    </xf>
    <xf numFmtId="0" fontId="6" fillId="4" borderId="43" xfId="0" applyFont="1" applyFill="1" applyBorder="1" applyAlignment="1">
      <alignment horizontal="center" vertical="top"/>
    </xf>
    <xf numFmtId="49" fontId="2" fillId="8" borderId="33" xfId="0" applyNumberFormat="1" applyFont="1" applyFill="1" applyBorder="1" applyAlignment="1">
      <alignment horizontal="center" vertical="top"/>
    </xf>
    <xf numFmtId="49" fontId="2" fillId="10" borderId="4" xfId="0" applyNumberFormat="1" applyFont="1" applyFill="1" applyBorder="1" applyAlignment="1">
      <alignment horizontal="center" vertical="top"/>
    </xf>
    <xf numFmtId="49" fontId="2" fillId="8" borderId="17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1" fillId="4" borderId="0" xfId="0" applyFont="1" applyFill="1" applyAlignment="1">
      <alignment vertical="top"/>
    </xf>
    <xf numFmtId="49" fontId="2" fillId="4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 wrapText="1"/>
    </xf>
    <xf numFmtId="0" fontId="0" fillId="0" borderId="17" xfId="0" applyFill="1" applyBorder="1" applyAlignment="1"/>
    <xf numFmtId="0" fontId="0" fillId="0" borderId="4" xfId="0" applyFill="1" applyBorder="1" applyAlignment="1"/>
    <xf numFmtId="0" fontId="4" fillId="0" borderId="14" xfId="0" applyFont="1" applyFill="1" applyBorder="1" applyAlignment="1"/>
    <xf numFmtId="0" fontId="1" fillId="4" borderId="4" xfId="0" applyFont="1" applyFill="1" applyBorder="1" applyAlignment="1">
      <alignment horizontal="center" vertical="center" textRotation="90" wrapText="1"/>
    </xf>
    <xf numFmtId="49" fontId="1" fillId="4" borderId="14" xfId="0" applyNumberFormat="1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 wrapText="1"/>
    </xf>
    <xf numFmtId="164" fontId="1" fillId="0" borderId="0" xfId="0" applyNumberFormat="1" applyFont="1" applyBorder="1" applyAlignment="1">
      <alignment horizontal="center" vertical="top"/>
    </xf>
    <xf numFmtId="164" fontId="1" fillId="0" borderId="52" xfId="0" applyNumberFormat="1" applyFont="1" applyBorder="1" applyAlignment="1">
      <alignment horizontal="center" vertical="top"/>
    </xf>
    <xf numFmtId="0" fontId="1" fillId="3" borderId="1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2" fillId="4" borderId="50" xfId="0" applyFont="1" applyFill="1" applyBorder="1" applyAlignment="1">
      <alignment horizontal="left" vertical="top" wrapText="1"/>
    </xf>
    <xf numFmtId="0" fontId="1" fillId="0" borderId="45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center" textRotation="90" wrapText="1"/>
    </xf>
    <xf numFmtId="0" fontId="7" fillId="4" borderId="57" xfId="0" applyFont="1" applyFill="1" applyBorder="1" applyAlignment="1">
      <alignment horizontal="center" vertical="top"/>
    </xf>
    <xf numFmtId="0" fontId="12" fillId="4" borderId="50" xfId="0" applyFont="1" applyFill="1" applyBorder="1" applyAlignment="1">
      <alignment horizontal="center" vertical="center" textRotation="90" wrapText="1"/>
    </xf>
    <xf numFmtId="0" fontId="7" fillId="4" borderId="48" xfId="0" applyFont="1" applyFill="1" applyBorder="1" applyAlignment="1">
      <alignment horizontal="left" vertical="top" wrapText="1"/>
    </xf>
    <xf numFmtId="0" fontId="7" fillId="4" borderId="50" xfId="0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/>
    </xf>
    <xf numFmtId="0" fontId="7" fillId="4" borderId="48" xfId="0" applyFont="1" applyFill="1" applyBorder="1" applyAlignment="1">
      <alignment vertical="top" wrapText="1"/>
    </xf>
    <xf numFmtId="0" fontId="7" fillId="0" borderId="72" xfId="0" applyFont="1" applyFill="1" applyBorder="1" applyAlignment="1">
      <alignment horizontal="center" vertical="top"/>
    </xf>
    <xf numFmtId="0" fontId="1" fillId="4" borderId="48" xfId="0" applyFont="1" applyFill="1" applyBorder="1" applyAlignment="1">
      <alignment horizontal="left" vertical="top" wrapText="1"/>
    </xf>
    <xf numFmtId="0" fontId="1" fillId="4" borderId="44" xfId="0" applyFont="1" applyFill="1" applyBorder="1" applyAlignment="1">
      <alignment horizontal="center" vertical="top"/>
    </xf>
    <xf numFmtId="164" fontId="1" fillId="4" borderId="44" xfId="0" applyNumberFormat="1" applyFont="1" applyFill="1" applyBorder="1" applyAlignment="1">
      <alignment horizontal="center" vertical="top"/>
    </xf>
    <xf numFmtId="164" fontId="1" fillId="4" borderId="30" xfId="0" applyNumberFormat="1" applyFont="1" applyFill="1" applyBorder="1" applyAlignment="1">
      <alignment horizontal="center" vertical="top"/>
    </xf>
    <xf numFmtId="1" fontId="7" fillId="4" borderId="13" xfId="0" applyNumberFormat="1" applyFont="1" applyFill="1" applyBorder="1" applyAlignment="1">
      <alignment horizontal="center" vertical="top"/>
    </xf>
    <xf numFmtId="0" fontId="1" fillId="4" borderId="63" xfId="0" applyFont="1" applyFill="1" applyBorder="1" applyAlignment="1">
      <alignment horizontal="center" vertical="top" wrapText="1"/>
    </xf>
    <xf numFmtId="0" fontId="16" fillId="0" borderId="0" xfId="0" applyNumberFormat="1" applyFont="1" applyFill="1" applyBorder="1" applyAlignment="1">
      <alignment horizontal="left" vertical="top"/>
    </xf>
    <xf numFmtId="49" fontId="1" fillId="4" borderId="50" xfId="0" applyNumberFormat="1" applyFont="1" applyFill="1" applyBorder="1" applyAlignment="1">
      <alignment horizontal="center" vertical="top"/>
    </xf>
    <xf numFmtId="164" fontId="2" fillId="9" borderId="33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/>
    <xf numFmtId="0" fontId="7" fillId="3" borderId="57" xfId="0" applyFont="1" applyFill="1" applyBorder="1" applyAlignment="1">
      <alignment horizontal="center" vertical="top"/>
    </xf>
    <xf numFmtId="0" fontId="6" fillId="0" borderId="53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49" fontId="7" fillId="3" borderId="13" xfId="0" applyNumberFormat="1" applyFont="1" applyFill="1" applyBorder="1" applyAlignment="1">
      <alignment horizontal="center" vertical="top"/>
    </xf>
    <xf numFmtId="49" fontId="12" fillId="3" borderId="13" xfId="0" applyNumberFormat="1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left" vertical="top" wrapText="1"/>
    </xf>
    <xf numFmtId="1" fontId="7" fillId="3" borderId="70" xfId="0" applyNumberFormat="1" applyFont="1" applyFill="1" applyBorder="1" applyAlignment="1">
      <alignment horizontal="center" vertical="top"/>
    </xf>
    <xf numFmtId="1" fontId="7" fillId="3" borderId="73" xfId="0" applyNumberFormat="1" applyFont="1" applyFill="1" applyBorder="1" applyAlignment="1">
      <alignment horizontal="center" vertical="top"/>
    </xf>
    <xf numFmtId="0" fontId="1" fillId="4" borderId="42" xfId="0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 wrapText="1"/>
    </xf>
    <xf numFmtId="164" fontId="1" fillId="0" borderId="39" xfId="0" applyNumberFormat="1" applyFont="1" applyBorder="1" applyAlignment="1">
      <alignment horizontal="center" vertical="top" wrapText="1"/>
    </xf>
    <xf numFmtId="164" fontId="2" fillId="5" borderId="37" xfId="0" applyNumberFormat="1" applyFont="1" applyFill="1" applyBorder="1" applyAlignment="1">
      <alignment horizontal="center" vertical="top" wrapText="1"/>
    </xf>
    <xf numFmtId="0" fontId="0" fillId="0" borderId="28" xfId="0" applyFill="1" applyBorder="1" applyAlignment="1"/>
    <xf numFmtId="0" fontId="17" fillId="0" borderId="0" xfId="0" applyFont="1" applyFill="1" applyAlignment="1">
      <alignment vertical="top"/>
    </xf>
    <xf numFmtId="164" fontId="1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right" vertical="top"/>
    </xf>
    <xf numFmtId="0" fontId="1" fillId="8" borderId="9" xfId="0" applyFont="1" applyFill="1" applyBorder="1" applyAlignment="1">
      <alignment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left" vertical="top" wrapText="1"/>
    </xf>
    <xf numFmtId="0" fontId="1" fillId="8" borderId="47" xfId="0" applyFont="1" applyFill="1" applyBorder="1" applyAlignment="1">
      <alignment vertical="top"/>
    </xf>
    <xf numFmtId="49" fontId="2" fillId="8" borderId="48" xfId="0" applyNumberFormat="1" applyFont="1" applyFill="1" applyBorder="1" applyAlignment="1">
      <alignment horizontal="center" vertical="top"/>
    </xf>
    <xf numFmtId="0" fontId="2" fillId="8" borderId="51" xfId="0" applyFont="1" applyFill="1" applyBorder="1" applyAlignment="1">
      <alignment horizontal="left" vertical="top"/>
    </xf>
    <xf numFmtId="0" fontId="0" fillId="8" borderId="29" xfId="0" applyFill="1" applyBorder="1" applyAlignment="1">
      <alignment horizontal="left" vertical="top"/>
    </xf>
    <xf numFmtId="0" fontId="1" fillId="8" borderId="57" xfId="0" applyFont="1" applyFill="1" applyBorder="1" applyAlignment="1">
      <alignment vertical="top" wrapText="1"/>
    </xf>
    <xf numFmtId="0" fontId="1" fillId="8" borderId="57" xfId="0" applyFont="1" applyFill="1" applyBorder="1" applyAlignment="1">
      <alignment horizontal="center" vertical="top" wrapText="1"/>
    </xf>
    <xf numFmtId="0" fontId="23" fillId="0" borderId="0" xfId="2" applyFont="1" applyAlignment="1"/>
    <xf numFmtId="0" fontId="23" fillId="0" borderId="0" xfId="2" applyFont="1" applyAlignment="1">
      <alignment horizontal="left" vertical="top" wrapText="1"/>
    </xf>
    <xf numFmtId="0" fontId="18" fillId="0" borderId="0" xfId="2" applyFont="1" applyAlignment="1">
      <alignment vertical="top" wrapText="1"/>
    </xf>
    <xf numFmtId="0" fontId="18" fillId="0" borderId="0" xfId="2" applyFont="1" applyAlignment="1">
      <alignment horizontal="left" vertical="top" wrapText="1"/>
    </xf>
    <xf numFmtId="0" fontId="1" fillId="0" borderId="0" xfId="2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0" fontId="18" fillId="0" borderId="0" xfId="2" applyFont="1" applyFill="1" applyAlignment="1">
      <alignment horizontal="right"/>
    </xf>
    <xf numFmtId="0" fontId="18" fillId="0" borderId="0" xfId="2" applyFont="1" applyFill="1" applyAlignment="1">
      <alignment horizontal="right" vertical="top"/>
    </xf>
    <xf numFmtId="0" fontId="18" fillId="0" borderId="0" xfId="0" applyFont="1" applyFill="1" applyAlignment="1">
      <alignment horizontal="left" vertical="top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" fillId="0" borderId="0" xfId="0" applyFont="1"/>
    <xf numFmtId="0" fontId="18" fillId="0" borderId="0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1" fillId="4" borderId="1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49" fontId="2" fillId="8" borderId="45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49" fontId="2" fillId="8" borderId="12" xfId="0" applyNumberFormat="1" applyFont="1" applyFill="1" applyBorder="1" applyAlignment="1">
      <alignment horizontal="center" vertical="top"/>
    </xf>
    <xf numFmtId="0" fontId="2" fillId="0" borderId="57" xfId="0" applyFont="1" applyFill="1" applyBorder="1" applyAlignment="1">
      <alignment horizontal="left" vertical="top" wrapText="1"/>
    </xf>
    <xf numFmtId="49" fontId="2" fillId="4" borderId="13" xfId="0" applyNumberFormat="1" applyFont="1" applyFill="1" applyBorder="1" applyAlignment="1">
      <alignment horizontal="center" vertical="top"/>
    </xf>
    <xf numFmtId="0" fontId="1" fillId="8" borderId="25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horizontal="center" vertical="top"/>
    </xf>
    <xf numFmtId="0" fontId="1" fillId="5" borderId="2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" fillId="0" borderId="8" xfId="0" applyFont="1" applyBorder="1" applyAlignment="1">
      <alignment horizontal="right" vertical="top"/>
    </xf>
    <xf numFmtId="0" fontId="1" fillId="2" borderId="2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top" wrapText="1"/>
    </xf>
    <xf numFmtId="0" fontId="2" fillId="8" borderId="40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horizontal="left" vertical="top"/>
    </xf>
    <xf numFmtId="0" fontId="1" fillId="4" borderId="68" xfId="0" applyFont="1" applyFill="1" applyBorder="1" applyAlignment="1">
      <alignment horizontal="left" vertical="top" wrapText="1"/>
    </xf>
    <xf numFmtId="0" fontId="6" fillId="4" borderId="69" xfId="0" applyFont="1" applyFill="1" applyBorder="1" applyAlignment="1">
      <alignment horizontal="center" vertical="top"/>
    </xf>
    <xf numFmtId="0" fontId="15" fillId="4" borderId="65" xfId="0" applyFont="1" applyFill="1" applyBorder="1" applyAlignment="1">
      <alignment horizontal="left" vertical="top" wrapText="1"/>
    </xf>
    <xf numFmtId="0" fontId="19" fillId="4" borderId="70" xfId="0" applyFont="1" applyFill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Border="1" applyAlignment="1">
      <alignment horizontal="right" vertical="top"/>
    </xf>
    <xf numFmtId="0" fontId="13" fillId="4" borderId="0" xfId="0" applyFont="1" applyFill="1"/>
    <xf numFmtId="0" fontId="10" fillId="4" borderId="0" xfId="0" applyFont="1" applyFill="1" applyAlignment="1">
      <alignment horizontal="center" vertical="top" wrapText="1"/>
    </xf>
    <xf numFmtId="3" fontId="17" fillId="0" borderId="11" xfId="0" applyNumberFormat="1" applyFont="1" applyBorder="1" applyAlignment="1">
      <alignment vertical="top"/>
    </xf>
    <xf numFmtId="3" fontId="1" fillId="0" borderId="0" xfId="0" applyNumberFormat="1" applyFont="1" applyBorder="1" applyAlignment="1">
      <alignment vertical="top"/>
    </xf>
    <xf numFmtId="3" fontId="17" fillId="4" borderId="13" xfId="0" applyNumberFormat="1" applyFont="1" applyFill="1" applyBorder="1" applyAlignment="1">
      <alignment horizontal="center" vertical="top"/>
    </xf>
    <xf numFmtId="0" fontId="1" fillId="0" borderId="76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3" fontId="17" fillId="0" borderId="14" xfId="0" applyNumberFormat="1" applyFont="1" applyBorder="1" applyAlignment="1">
      <alignment vertical="top"/>
    </xf>
    <xf numFmtId="164" fontId="1" fillId="4" borderId="57" xfId="0" applyNumberFormat="1" applyFont="1" applyFill="1" applyBorder="1" applyAlignment="1">
      <alignment horizontal="center" vertical="top"/>
    </xf>
    <xf numFmtId="0" fontId="7" fillId="4" borderId="22" xfId="0" applyFont="1" applyFill="1" applyBorder="1" applyAlignment="1">
      <alignment horizontal="left" vertical="top" wrapText="1"/>
    </xf>
    <xf numFmtId="0" fontId="7" fillId="4" borderId="56" xfId="0" applyFont="1" applyFill="1" applyBorder="1" applyAlignment="1">
      <alignment horizontal="center" vertical="top"/>
    </xf>
    <xf numFmtId="164" fontId="1" fillId="4" borderId="50" xfId="0" applyNumberFormat="1" applyFont="1" applyFill="1" applyBorder="1" applyAlignment="1">
      <alignment horizontal="center" vertical="top"/>
    </xf>
    <xf numFmtId="0" fontId="7" fillId="4" borderId="34" xfId="0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 vertical="top"/>
    </xf>
    <xf numFmtId="0" fontId="7" fillId="0" borderId="77" xfId="0" applyFont="1" applyFill="1" applyBorder="1" applyAlignment="1">
      <alignment horizontal="left" vertical="top" wrapText="1"/>
    </xf>
    <xf numFmtId="49" fontId="1" fillId="4" borderId="34" xfId="0" applyNumberFormat="1" applyFont="1" applyFill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49" fontId="12" fillId="3" borderId="7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top"/>
    </xf>
    <xf numFmtId="0" fontId="12" fillId="3" borderId="34" xfId="0" applyFont="1" applyFill="1" applyBorder="1" applyAlignment="1">
      <alignment horizontal="center" vertical="top"/>
    </xf>
    <xf numFmtId="164" fontId="2" fillId="7" borderId="4" xfId="0" applyNumberFormat="1" applyFont="1" applyFill="1" applyBorder="1" applyAlignment="1">
      <alignment horizontal="center" vertical="top"/>
    </xf>
    <xf numFmtId="164" fontId="2" fillId="7" borderId="18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/>
    <xf numFmtId="164" fontId="2" fillId="2" borderId="1" xfId="0" applyNumberFormat="1" applyFont="1" applyFill="1" applyBorder="1" applyAlignment="1">
      <alignment horizontal="center" vertical="top"/>
    </xf>
    <xf numFmtId="164" fontId="2" fillId="2" borderId="15" xfId="0" applyNumberFormat="1" applyFont="1" applyFill="1" applyBorder="1" applyAlignment="1">
      <alignment horizontal="center" vertical="top"/>
    </xf>
    <xf numFmtId="164" fontId="2" fillId="8" borderId="1" xfId="0" applyNumberFormat="1" applyFont="1" applyFill="1" applyBorder="1" applyAlignment="1">
      <alignment horizontal="center" vertical="top"/>
    </xf>
    <xf numFmtId="164" fontId="2" fillId="8" borderId="15" xfId="0" applyNumberFormat="1" applyFont="1" applyFill="1" applyBorder="1" applyAlignment="1">
      <alignment horizontal="center" vertical="top"/>
    </xf>
    <xf numFmtId="0" fontId="1" fillId="4" borderId="37" xfId="0" applyFont="1" applyFill="1" applyBorder="1" applyAlignment="1">
      <alignment horizontal="center" vertical="top" wrapText="1"/>
    </xf>
    <xf numFmtId="164" fontId="1" fillId="0" borderId="62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center" vertical="top"/>
    </xf>
    <xf numFmtId="0" fontId="6" fillId="4" borderId="13" xfId="0" applyFont="1" applyFill="1" applyBorder="1" applyAlignment="1">
      <alignment horizontal="center" vertical="top"/>
    </xf>
    <xf numFmtId="0" fontId="6" fillId="4" borderId="72" xfId="0" applyFont="1" applyFill="1" applyBorder="1" applyAlignment="1">
      <alignment horizontal="center" vertical="top"/>
    </xf>
    <xf numFmtId="0" fontId="7" fillId="4" borderId="6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/>
    </xf>
    <xf numFmtId="0" fontId="6" fillId="4" borderId="73" xfId="0" applyFont="1" applyFill="1" applyBorder="1" applyAlignment="1">
      <alignment horizontal="center" vertical="top"/>
    </xf>
    <xf numFmtId="0" fontId="7" fillId="4" borderId="78" xfId="0" applyFont="1" applyFill="1" applyBorder="1" applyAlignment="1">
      <alignment horizontal="left" vertical="top" wrapText="1"/>
    </xf>
    <xf numFmtId="164" fontId="1" fillId="4" borderId="2" xfId="0" applyNumberFormat="1" applyFont="1" applyFill="1" applyBorder="1" applyAlignment="1">
      <alignment horizontal="center" vertical="top"/>
    </xf>
    <xf numFmtId="164" fontId="1" fillId="4" borderId="26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0" fontId="1" fillId="4" borderId="45" xfId="0" applyFont="1" applyFill="1" applyBorder="1" applyAlignment="1">
      <alignment horizontal="center" vertical="center"/>
    </xf>
    <xf numFmtId="164" fontId="1" fillId="4" borderId="45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49" fontId="7" fillId="3" borderId="59" xfId="0" applyNumberFormat="1" applyFont="1" applyFill="1" applyBorder="1" applyAlignment="1">
      <alignment horizontal="center" vertical="top"/>
    </xf>
    <xf numFmtId="1" fontId="7" fillId="3" borderId="49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164" fontId="1" fillId="4" borderId="50" xfId="0" applyNumberFormat="1" applyFont="1" applyFill="1" applyBorder="1" applyAlignment="1">
      <alignment horizontal="center" vertical="center"/>
    </xf>
    <xf numFmtId="164" fontId="1" fillId="4" borderId="29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/>
    </xf>
    <xf numFmtId="0" fontId="17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2" fillId="5" borderId="62" xfId="0" applyNumberFormat="1" applyFont="1" applyFill="1" applyBorder="1" applyAlignment="1">
      <alignment horizontal="center" vertical="top" wrapText="1"/>
    </xf>
    <xf numFmtId="164" fontId="2" fillId="5" borderId="6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29" xfId="0" applyNumberFormat="1" applyFont="1" applyBorder="1" applyAlignment="1">
      <alignment horizontal="center" vertical="top" wrapText="1"/>
    </xf>
    <xf numFmtId="164" fontId="2" fillId="5" borderId="9" xfId="0" applyNumberFormat="1" applyFont="1" applyFill="1" applyBorder="1" applyAlignment="1">
      <alignment horizontal="center" vertical="top" wrapText="1"/>
    </xf>
    <xf numFmtId="164" fontId="1" fillId="5" borderId="29" xfId="0" applyNumberFormat="1" applyFont="1" applyFill="1" applyBorder="1" applyAlignment="1">
      <alignment horizontal="center" vertical="top" wrapText="1"/>
    </xf>
    <xf numFmtId="164" fontId="2" fillId="9" borderId="4" xfId="0" applyNumberFormat="1" applyFont="1" applyFill="1" applyBorder="1" applyAlignment="1">
      <alignment horizontal="center" vertical="top" wrapText="1"/>
    </xf>
    <xf numFmtId="164" fontId="1" fillId="9" borderId="8" xfId="0" applyNumberFormat="1" applyFont="1" applyFill="1" applyBorder="1" applyAlignment="1">
      <alignment horizontal="center" vertical="top" wrapText="1"/>
    </xf>
    <xf numFmtId="0" fontId="1" fillId="4" borderId="64" xfId="0" applyFont="1" applyFill="1" applyBorder="1" applyAlignment="1">
      <alignment horizontal="center" vertical="top"/>
    </xf>
    <xf numFmtId="164" fontId="1" fillId="4" borderId="64" xfId="0" applyNumberFormat="1" applyFont="1" applyFill="1" applyBorder="1" applyAlignment="1">
      <alignment horizontal="center" vertical="top"/>
    </xf>
    <xf numFmtId="49" fontId="2" fillId="8" borderId="44" xfId="0" applyNumberFormat="1" applyFont="1" applyFill="1" applyBorder="1" applyAlignment="1">
      <alignment horizontal="center" vertical="top"/>
    </xf>
    <xf numFmtId="49" fontId="2" fillId="8" borderId="4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10" borderId="3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1" fillId="4" borderId="13" xfId="0" applyNumberFormat="1" applyFont="1" applyFill="1" applyBorder="1" applyAlignment="1">
      <alignment horizontal="center" vertical="top"/>
    </xf>
    <xf numFmtId="0" fontId="2" fillId="2" borderId="40" xfId="0" applyFont="1" applyFill="1" applyBorder="1" applyAlignment="1">
      <alignment horizontal="left" vertical="top" wrapText="1"/>
    </xf>
    <xf numFmtId="49" fontId="2" fillId="4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5" fillId="5" borderId="40" xfId="0" applyFont="1" applyFill="1" applyBorder="1" applyAlignment="1">
      <alignment horizontal="left" vertical="top" wrapText="1"/>
    </xf>
    <xf numFmtId="49" fontId="2" fillId="8" borderId="12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Alignment="1">
      <alignment vertical="top"/>
    </xf>
    <xf numFmtId="0" fontId="2" fillId="0" borderId="41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top"/>
    </xf>
    <xf numFmtId="0" fontId="7" fillId="0" borderId="4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top"/>
    </xf>
    <xf numFmtId="0" fontId="7" fillId="0" borderId="41" xfId="0" applyFont="1" applyFill="1" applyBorder="1" applyAlignment="1">
      <alignment horizontal="center" vertical="top"/>
    </xf>
    <xf numFmtId="0" fontId="7" fillId="0" borderId="47" xfId="0" applyFont="1" applyFill="1" applyBorder="1" applyAlignment="1">
      <alignment horizontal="center" vertical="top"/>
    </xf>
    <xf numFmtId="49" fontId="1" fillId="4" borderId="23" xfId="0" applyNumberFormat="1" applyFont="1" applyFill="1" applyBorder="1" applyAlignment="1">
      <alignment horizontal="center" vertical="top"/>
    </xf>
    <xf numFmtId="0" fontId="1" fillId="0" borderId="79" xfId="0" applyFont="1" applyFill="1" applyBorder="1" applyAlignment="1">
      <alignment horizontal="left" vertical="top" wrapText="1"/>
    </xf>
    <xf numFmtId="49" fontId="1" fillId="0" borderId="59" xfId="0" applyNumberFormat="1" applyFont="1" applyFill="1" applyBorder="1" applyAlignment="1">
      <alignment horizontal="center" vertical="top" wrapText="1"/>
    </xf>
    <xf numFmtId="0" fontId="1" fillId="4" borderId="44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top"/>
    </xf>
    <xf numFmtId="0" fontId="6" fillId="4" borderId="53" xfId="0" applyFont="1" applyFill="1" applyBorder="1" applyAlignment="1">
      <alignment horizontal="center" vertical="top"/>
    </xf>
    <xf numFmtId="0" fontId="1" fillId="4" borderId="42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vertical="top" wrapText="1"/>
    </xf>
    <xf numFmtId="0" fontId="7" fillId="0" borderId="81" xfId="0" applyFont="1" applyBorder="1" applyAlignment="1">
      <alignment horizontal="left" vertical="top" wrapText="1"/>
    </xf>
    <xf numFmtId="0" fontId="6" fillId="4" borderId="57" xfId="0" applyFont="1" applyFill="1" applyBorder="1" applyAlignment="1">
      <alignment horizontal="center" vertical="top"/>
    </xf>
    <xf numFmtId="0" fontId="6" fillId="4" borderId="56" xfId="0" applyFont="1" applyFill="1" applyBorder="1" applyAlignment="1">
      <alignment horizontal="center" vertical="top"/>
    </xf>
    <xf numFmtId="0" fontId="6" fillId="4" borderId="71" xfId="0" applyFont="1" applyFill="1" applyBorder="1" applyAlignment="1">
      <alignment horizontal="center" vertical="top"/>
    </xf>
    <xf numFmtId="0" fontId="1" fillId="4" borderId="82" xfId="0" applyFont="1" applyFill="1" applyBorder="1" applyAlignment="1">
      <alignment horizontal="left" vertical="top" wrapText="1"/>
    </xf>
    <xf numFmtId="49" fontId="2" fillId="4" borderId="26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0" fontId="28" fillId="4" borderId="2" xfId="0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top"/>
    </xf>
    <xf numFmtId="0" fontId="1" fillId="4" borderId="44" xfId="0" applyFont="1" applyFill="1" applyBorder="1" applyAlignment="1">
      <alignment horizontal="center" vertical="center"/>
    </xf>
    <xf numFmtId="164" fontId="1" fillId="4" borderId="30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  <xf numFmtId="0" fontId="28" fillId="4" borderId="50" xfId="0" applyFont="1" applyFill="1" applyBorder="1" applyAlignment="1">
      <alignment horizontal="center" vertical="center" textRotation="90" wrapText="1"/>
    </xf>
    <xf numFmtId="49" fontId="2" fillId="4" borderId="49" xfId="0" applyNumberFormat="1" applyFont="1" applyFill="1" applyBorder="1" applyAlignment="1">
      <alignment horizontal="center" vertical="top"/>
    </xf>
    <xf numFmtId="0" fontId="1" fillId="3" borderId="48" xfId="0" applyFont="1" applyFill="1" applyBorder="1" applyAlignment="1">
      <alignment horizontal="left" vertical="top" wrapText="1"/>
    </xf>
    <xf numFmtId="0" fontId="28" fillId="4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textRotation="90" wrapText="1"/>
    </xf>
    <xf numFmtId="0" fontId="28" fillId="4" borderId="57" xfId="0" applyFont="1" applyFill="1" applyBorder="1" applyAlignment="1">
      <alignment horizontal="center" vertical="top" wrapText="1"/>
    </xf>
    <xf numFmtId="0" fontId="7" fillId="4" borderId="77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7" fillId="0" borderId="65" xfId="0" applyFont="1" applyBorder="1" applyAlignment="1">
      <alignment horizontal="left" vertical="top" wrapText="1"/>
    </xf>
    <xf numFmtId="0" fontId="29" fillId="0" borderId="57" xfId="0" applyFont="1" applyFill="1" applyBorder="1" applyAlignment="1">
      <alignment horizontal="center" vertical="center" textRotation="90" wrapText="1"/>
    </xf>
    <xf numFmtId="49" fontId="29" fillId="4" borderId="13" xfId="0" applyNumberFormat="1" applyFont="1" applyFill="1" applyBorder="1" applyAlignment="1">
      <alignment horizontal="center" vertical="top"/>
    </xf>
    <xf numFmtId="0" fontId="1" fillId="3" borderId="46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 vertical="top"/>
    </xf>
    <xf numFmtId="164" fontId="2" fillId="2" borderId="32" xfId="0" applyNumberFormat="1" applyFont="1" applyFill="1" applyBorder="1" applyAlignment="1">
      <alignment horizontal="center" vertical="top"/>
    </xf>
    <xf numFmtId="164" fontId="1" fillId="7" borderId="39" xfId="0" applyNumberFormat="1" applyFont="1" applyFill="1" applyBorder="1" applyAlignment="1">
      <alignment horizontal="center" vertical="top" wrapText="1"/>
    </xf>
    <xf numFmtId="164" fontId="1" fillId="7" borderId="35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6" fillId="4" borderId="27" xfId="0" applyFont="1" applyFill="1" applyBorder="1" applyAlignment="1">
      <alignment horizontal="center" vertical="top"/>
    </xf>
    <xf numFmtId="0" fontId="6" fillId="4" borderId="51" xfId="0" applyFont="1" applyFill="1" applyBorder="1" applyAlignment="1">
      <alignment horizontal="center" vertical="top"/>
    </xf>
    <xf numFmtId="0" fontId="30" fillId="3" borderId="57" xfId="0" applyFont="1" applyFill="1" applyBorder="1" applyAlignment="1">
      <alignment horizontal="center" vertical="top"/>
    </xf>
    <xf numFmtId="49" fontId="1" fillId="4" borderId="84" xfId="0" applyNumberFormat="1" applyFont="1" applyFill="1" applyBorder="1" applyAlignment="1">
      <alignment horizontal="center" vertical="top"/>
    </xf>
    <xf numFmtId="0" fontId="1" fillId="0" borderId="48" xfId="0" applyFont="1" applyFill="1" applyBorder="1" applyAlignment="1">
      <alignment horizontal="left" vertical="top" wrapText="1"/>
    </xf>
    <xf numFmtId="164" fontId="1" fillId="4" borderId="35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center" vertical="top"/>
    </xf>
    <xf numFmtId="0" fontId="1" fillId="4" borderId="63" xfId="0" applyFont="1" applyFill="1" applyBorder="1" applyAlignment="1">
      <alignment horizontal="center" vertical="top"/>
    </xf>
    <xf numFmtId="0" fontId="1" fillId="0" borderId="42" xfId="0" applyFont="1" applyFill="1" applyBorder="1" applyAlignment="1">
      <alignment horizontal="center" vertical="top" wrapText="1"/>
    </xf>
    <xf numFmtId="0" fontId="1" fillId="4" borderId="39" xfId="0" applyFont="1" applyFill="1" applyBorder="1" applyAlignment="1">
      <alignment horizontal="center" vertical="top"/>
    </xf>
    <xf numFmtId="0" fontId="1" fillId="0" borderId="0" xfId="0" applyNumberFormat="1" applyFont="1" applyFill="1" applyAlignment="1" applyProtection="1">
      <alignment wrapText="1"/>
    </xf>
    <xf numFmtId="0" fontId="31" fillId="0" borderId="86" xfId="0" applyNumberFormat="1" applyFont="1" applyFill="1" applyBorder="1" applyAlignment="1" applyProtection="1">
      <alignment horizontal="center" wrapText="1" readingOrder="1"/>
    </xf>
    <xf numFmtId="0" fontId="31" fillId="0" borderId="87" xfId="0" applyNumberFormat="1" applyFont="1" applyFill="1" applyBorder="1" applyAlignment="1" applyProtection="1">
      <alignment horizontal="center" wrapText="1" readingOrder="1"/>
    </xf>
    <xf numFmtId="0" fontId="31" fillId="0" borderId="87" xfId="0" applyNumberFormat="1" applyFont="1" applyFill="1" applyBorder="1" applyAlignment="1" applyProtection="1">
      <alignment horizontal="center" wrapText="1"/>
    </xf>
    <xf numFmtId="0" fontId="31" fillId="0" borderId="88" xfId="0" applyNumberFormat="1" applyFont="1" applyFill="1" applyBorder="1" applyAlignment="1" applyProtection="1">
      <alignment horizontal="center" wrapText="1"/>
    </xf>
    <xf numFmtId="0" fontId="31" fillId="0" borderId="89" xfId="0" applyNumberFormat="1" applyFont="1" applyFill="1" applyBorder="1" applyAlignment="1" applyProtection="1">
      <alignment horizontal="center" wrapText="1" readingOrder="1"/>
    </xf>
    <xf numFmtId="0" fontId="31" fillId="0" borderId="90" xfId="0" applyNumberFormat="1" applyFont="1" applyFill="1" applyBorder="1" applyAlignment="1" applyProtection="1">
      <alignment horizontal="center" wrapText="1" readingOrder="1"/>
    </xf>
    <xf numFmtId="0" fontId="31" fillId="0" borderId="90" xfId="0" applyNumberFormat="1" applyFont="1" applyFill="1" applyBorder="1" applyAlignment="1" applyProtection="1">
      <alignment horizontal="center" wrapText="1"/>
    </xf>
    <xf numFmtId="0" fontId="31" fillId="0" borderId="91" xfId="0" applyNumberFormat="1" applyFont="1" applyFill="1" applyBorder="1" applyAlignment="1" applyProtection="1">
      <alignment horizontal="center" wrapText="1" readingOrder="1"/>
    </xf>
    <xf numFmtId="0" fontId="31" fillId="0" borderId="92" xfId="0" applyNumberFormat="1" applyFont="1" applyFill="1" applyBorder="1" applyAlignment="1" applyProtection="1">
      <alignment horizontal="center" wrapText="1" readingOrder="1"/>
    </xf>
    <xf numFmtId="0" fontId="31" fillId="0" borderId="93" xfId="0" applyNumberFormat="1" applyFont="1" applyFill="1" applyBorder="1" applyAlignment="1" applyProtection="1">
      <alignment horizontal="center" wrapText="1" readingOrder="1"/>
    </xf>
    <xf numFmtId="0" fontId="31" fillId="0" borderId="94" xfId="0" applyNumberFormat="1" applyFont="1" applyFill="1" applyBorder="1" applyAlignment="1" applyProtection="1">
      <alignment horizontal="center" wrapText="1" readingOrder="1"/>
    </xf>
    <xf numFmtId="0" fontId="31" fillId="11" borderId="86" xfId="0" applyNumberFormat="1" applyFont="1" applyFill="1" applyBorder="1" applyAlignment="1" applyProtection="1">
      <alignment vertical="top" wrapText="1" readingOrder="1"/>
      <protection locked="0"/>
    </xf>
    <xf numFmtId="0" fontId="31" fillId="11" borderId="87" xfId="0" applyNumberFormat="1" applyFont="1" applyFill="1" applyBorder="1" applyAlignment="1" applyProtection="1">
      <alignment vertical="top" wrapText="1" readingOrder="1"/>
      <protection locked="0"/>
    </xf>
    <xf numFmtId="0" fontId="31" fillId="11" borderId="87" xfId="0" applyNumberFormat="1" applyFont="1" applyFill="1" applyBorder="1" applyAlignment="1" applyProtection="1">
      <alignment horizontal="left" vertical="top" wrapText="1" readingOrder="1"/>
      <protection locked="0"/>
    </xf>
    <xf numFmtId="165" fontId="31" fillId="11" borderId="87" xfId="0" applyNumberFormat="1" applyFont="1" applyFill="1" applyBorder="1" applyAlignment="1" applyProtection="1">
      <alignment horizontal="right" vertical="top" wrapText="1" readingOrder="1"/>
    </xf>
    <xf numFmtId="0" fontId="31" fillId="11" borderId="87" xfId="0" applyNumberFormat="1" applyFont="1" applyFill="1" applyBorder="1" applyAlignment="1" applyProtection="1">
      <alignment horizontal="center" vertical="top" wrapText="1" readingOrder="1"/>
      <protection locked="0"/>
    </xf>
    <xf numFmtId="0" fontId="31" fillId="11" borderId="87" xfId="0" applyNumberFormat="1" applyFont="1" applyFill="1" applyBorder="1" applyAlignment="1" applyProtection="1">
      <alignment horizontal="right" vertical="top" wrapText="1" readingOrder="1"/>
      <protection locked="0"/>
    </xf>
    <xf numFmtId="0" fontId="31" fillId="11" borderId="88" xfId="0" applyNumberFormat="1" applyFont="1" applyFill="1" applyBorder="1" applyAlignment="1" applyProtection="1">
      <alignment horizontal="left" vertical="top" wrapText="1" readingOrder="1"/>
      <protection locked="0"/>
    </xf>
    <xf numFmtId="0" fontId="31" fillId="12" borderId="86" xfId="0" applyNumberFormat="1" applyFont="1" applyFill="1" applyBorder="1" applyAlignment="1" applyProtection="1">
      <alignment vertical="top" wrapText="1" readingOrder="1"/>
      <protection locked="0"/>
    </xf>
    <xf numFmtId="0" fontId="31" fillId="12" borderId="87" xfId="0" applyNumberFormat="1" applyFont="1" applyFill="1" applyBorder="1" applyAlignment="1" applyProtection="1">
      <alignment vertical="top" wrapText="1" readingOrder="1"/>
      <protection locked="0"/>
    </xf>
    <xf numFmtId="0" fontId="31" fillId="12" borderId="87" xfId="0" applyNumberFormat="1" applyFont="1" applyFill="1" applyBorder="1" applyAlignment="1" applyProtection="1">
      <alignment horizontal="left" vertical="top" wrapText="1" readingOrder="1"/>
      <protection locked="0"/>
    </xf>
    <xf numFmtId="165" fontId="31" fillId="12" borderId="87" xfId="0" applyNumberFormat="1" applyFont="1" applyFill="1" applyBorder="1" applyAlignment="1" applyProtection="1">
      <alignment horizontal="right" vertical="top" wrapText="1" readingOrder="1"/>
    </xf>
    <xf numFmtId="0" fontId="31" fillId="12" borderId="87" xfId="0" applyNumberFormat="1" applyFont="1" applyFill="1" applyBorder="1" applyAlignment="1" applyProtection="1">
      <alignment horizontal="center" vertical="top" wrapText="1" readingOrder="1"/>
      <protection locked="0"/>
    </xf>
    <xf numFmtId="0" fontId="31" fillId="12" borderId="87" xfId="0" applyNumberFormat="1" applyFont="1" applyFill="1" applyBorder="1" applyAlignment="1" applyProtection="1">
      <alignment horizontal="right" vertical="top" wrapText="1" readingOrder="1"/>
      <protection locked="0"/>
    </xf>
    <xf numFmtId="0" fontId="31" fillId="12" borderId="88" xfId="0" applyNumberFormat="1" applyFont="1" applyFill="1" applyBorder="1" applyAlignment="1" applyProtection="1">
      <alignment horizontal="left" vertical="top" wrapText="1" readingOrder="1"/>
      <protection locked="0"/>
    </xf>
    <xf numFmtId="0" fontId="31" fillId="13" borderId="86" xfId="0" applyNumberFormat="1" applyFont="1" applyFill="1" applyBorder="1" applyAlignment="1" applyProtection="1">
      <alignment vertical="top" wrapText="1" readingOrder="1"/>
      <protection locked="0"/>
    </xf>
    <xf numFmtId="0" fontId="31" fillId="13" borderId="87" xfId="0" applyNumberFormat="1" applyFont="1" applyFill="1" applyBorder="1" applyAlignment="1" applyProtection="1">
      <alignment vertical="top" wrapText="1" readingOrder="1"/>
      <protection locked="0"/>
    </xf>
    <xf numFmtId="0" fontId="31" fillId="13" borderId="87" xfId="0" applyNumberFormat="1" applyFont="1" applyFill="1" applyBorder="1" applyAlignment="1" applyProtection="1">
      <alignment horizontal="left" vertical="top" wrapText="1" readingOrder="1"/>
      <protection locked="0"/>
    </xf>
    <xf numFmtId="165" fontId="31" fillId="13" borderId="87" xfId="0" applyNumberFormat="1" applyFont="1" applyFill="1" applyBorder="1" applyAlignment="1" applyProtection="1">
      <alignment horizontal="right" vertical="top" wrapText="1" readingOrder="1"/>
    </xf>
    <xf numFmtId="0" fontId="31" fillId="13" borderId="87" xfId="0" applyNumberFormat="1" applyFont="1" applyFill="1" applyBorder="1" applyAlignment="1" applyProtection="1">
      <alignment horizontal="center" vertical="top" wrapText="1" readingOrder="1"/>
      <protection locked="0"/>
    </xf>
    <xf numFmtId="0" fontId="31" fillId="13" borderId="87" xfId="0" applyNumberFormat="1" applyFont="1" applyFill="1" applyBorder="1" applyAlignment="1" applyProtection="1">
      <alignment horizontal="right" vertical="top" wrapText="1" readingOrder="1"/>
      <protection locked="0"/>
    </xf>
    <xf numFmtId="0" fontId="31" fillId="13" borderId="88" xfId="0" applyNumberFormat="1" applyFont="1" applyFill="1" applyBorder="1" applyAlignment="1" applyProtection="1">
      <alignment horizontal="left" vertical="top" wrapText="1" readingOrder="1"/>
      <protection locked="0"/>
    </xf>
    <xf numFmtId="0" fontId="32" fillId="0" borderId="86" xfId="0" applyNumberFormat="1" applyFont="1" applyFill="1" applyBorder="1" applyAlignment="1" applyProtection="1">
      <alignment vertical="top" wrapText="1" readingOrder="1"/>
      <protection locked="0"/>
    </xf>
    <xf numFmtId="0" fontId="32" fillId="0" borderId="87" xfId="0" applyNumberFormat="1" applyFont="1" applyFill="1" applyBorder="1" applyAlignment="1" applyProtection="1">
      <alignment vertical="top" wrapText="1" readingOrder="1"/>
      <protection locked="0"/>
    </xf>
    <xf numFmtId="0" fontId="32" fillId="0" borderId="87" xfId="0" applyNumberFormat="1" applyFont="1" applyFill="1" applyBorder="1" applyAlignment="1" applyProtection="1">
      <alignment horizontal="left" vertical="top" wrapText="1" readingOrder="1"/>
      <protection locked="0"/>
    </xf>
    <xf numFmtId="165" fontId="32" fillId="0" borderId="87" xfId="0" applyNumberFormat="1" applyFont="1" applyFill="1" applyBorder="1" applyAlignment="1" applyProtection="1">
      <alignment horizontal="right" vertical="top" wrapText="1" readingOrder="1"/>
    </xf>
    <xf numFmtId="0" fontId="32" fillId="0" borderId="87" xfId="0" applyNumberFormat="1" applyFont="1" applyFill="1" applyBorder="1" applyAlignment="1" applyProtection="1">
      <alignment horizontal="center" vertical="top" wrapText="1" readingOrder="1"/>
      <protection locked="0"/>
    </xf>
    <xf numFmtId="0" fontId="32" fillId="0" borderId="87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0" borderId="88" xfId="0" applyNumberFormat="1" applyFont="1" applyFill="1" applyBorder="1" applyAlignment="1" applyProtection="1">
      <alignment horizontal="left" vertical="top" wrapText="1" readingOrder="1"/>
      <protection locked="0"/>
    </xf>
    <xf numFmtId="0" fontId="32" fillId="0" borderId="89" xfId="0" applyNumberFormat="1" applyFont="1" applyFill="1" applyBorder="1" applyAlignment="1" applyProtection="1">
      <alignment vertical="top" wrapText="1" readingOrder="1"/>
      <protection locked="0"/>
    </xf>
    <xf numFmtId="0" fontId="32" fillId="0" borderId="90" xfId="0" applyNumberFormat="1" applyFont="1" applyFill="1" applyBorder="1" applyAlignment="1" applyProtection="1">
      <alignment vertical="top" wrapText="1" readingOrder="1"/>
      <protection locked="0"/>
    </xf>
    <xf numFmtId="0" fontId="32" fillId="0" borderId="90" xfId="0" applyNumberFormat="1" applyFont="1" applyFill="1" applyBorder="1" applyAlignment="1" applyProtection="1">
      <alignment horizontal="left" vertical="top" wrapText="1" readingOrder="1"/>
      <protection locked="0"/>
    </xf>
    <xf numFmtId="165" fontId="32" fillId="0" borderId="90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0" borderId="90" xfId="0" applyNumberFormat="1" applyFont="1" applyFill="1" applyBorder="1" applyAlignment="1" applyProtection="1">
      <alignment horizontal="center" vertical="top" wrapText="1" readingOrder="1"/>
      <protection locked="0"/>
    </xf>
    <xf numFmtId="0" fontId="32" fillId="0" borderId="90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0" borderId="91" xfId="0" applyNumberFormat="1" applyFont="1" applyFill="1" applyBorder="1" applyAlignment="1" applyProtection="1">
      <alignment horizontal="left" vertical="top" wrapText="1" readingOrder="1"/>
      <protection locked="0"/>
    </xf>
    <xf numFmtId="165" fontId="32" fillId="0" borderId="87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0" borderId="92" xfId="0" applyNumberFormat="1" applyFont="1" applyFill="1" applyBorder="1" applyAlignment="1" applyProtection="1">
      <alignment vertical="top" wrapText="1" readingOrder="1"/>
      <protection locked="0"/>
    </xf>
    <xf numFmtId="0" fontId="32" fillId="0" borderId="93" xfId="0" applyNumberFormat="1" applyFont="1" applyFill="1" applyBorder="1" applyAlignment="1" applyProtection="1">
      <alignment vertical="top" wrapText="1" readingOrder="1"/>
      <protection locked="0"/>
    </xf>
    <xf numFmtId="0" fontId="32" fillId="0" borderId="93" xfId="0" applyNumberFormat="1" applyFont="1" applyFill="1" applyBorder="1" applyAlignment="1" applyProtection="1">
      <alignment horizontal="left" vertical="top" wrapText="1" readingOrder="1"/>
      <protection locked="0"/>
    </xf>
    <xf numFmtId="165" fontId="32" fillId="0" borderId="93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0" borderId="93" xfId="0" applyNumberFormat="1" applyFont="1" applyFill="1" applyBorder="1" applyAlignment="1" applyProtection="1">
      <alignment horizontal="center" vertical="top" wrapText="1" readingOrder="1"/>
      <protection locked="0"/>
    </xf>
    <xf numFmtId="0" fontId="32" fillId="0" borderId="93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0" borderId="94" xfId="0" applyNumberFormat="1" applyFont="1" applyFill="1" applyBorder="1" applyAlignment="1" applyProtection="1">
      <alignment horizontal="left" vertical="top" wrapText="1" readingOrder="1"/>
      <protection locked="0"/>
    </xf>
    <xf numFmtId="0" fontId="32" fillId="0" borderId="0" xfId="0" applyNumberFormat="1" applyFont="1" applyFill="1" applyAlignment="1" applyProtection="1">
      <alignment vertical="top" wrapText="1" readingOrder="1"/>
      <protection locked="0"/>
    </xf>
    <xf numFmtId="0" fontId="32" fillId="0" borderId="0" xfId="0" applyNumberFormat="1" applyFont="1" applyFill="1" applyAlignment="1" applyProtection="1">
      <alignment horizontal="left" vertical="top" wrapText="1" readingOrder="1"/>
      <protection locked="0"/>
    </xf>
    <xf numFmtId="165" fontId="32" fillId="0" borderId="0" xfId="0" applyNumberFormat="1" applyFont="1" applyFill="1" applyAlignment="1" applyProtection="1">
      <alignment horizontal="right" vertical="top" wrapText="1" readingOrder="1"/>
      <protection locked="0"/>
    </xf>
    <xf numFmtId="0" fontId="32" fillId="0" borderId="0" xfId="0" applyNumberFormat="1" applyFont="1" applyFill="1" applyAlignment="1" applyProtection="1">
      <alignment horizontal="center" vertical="top" wrapText="1" readingOrder="1"/>
      <protection locked="0"/>
    </xf>
    <xf numFmtId="0" fontId="32" fillId="0" borderId="0" xfId="0" applyNumberFormat="1" applyFont="1" applyFill="1" applyAlignment="1" applyProtection="1">
      <alignment horizontal="right" vertical="top" wrapText="1" readingOrder="1"/>
      <protection locked="0"/>
    </xf>
    <xf numFmtId="0" fontId="31" fillId="14" borderId="90" xfId="0" applyNumberFormat="1" applyFont="1" applyFill="1" applyBorder="1" applyAlignment="1" applyProtection="1">
      <alignment vertical="top" wrapText="1" readingOrder="1"/>
      <protection locked="0"/>
    </xf>
    <xf numFmtId="0" fontId="31" fillId="14" borderId="90" xfId="0" applyNumberFormat="1" applyFont="1" applyFill="1" applyBorder="1" applyAlignment="1" applyProtection="1">
      <alignment horizontal="right" vertical="top" wrapText="1" readingOrder="1"/>
      <protection locked="0"/>
    </xf>
    <xf numFmtId="165" fontId="31" fillId="14" borderId="90" xfId="0" applyNumberFormat="1" applyFont="1" applyFill="1" applyBorder="1" applyAlignment="1" applyProtection="1">
      <alignment horizontal="right" vertical="top" wrapText="1" readingOrder="1"/>
    </xf>
    <xf numFmtId="0" fontId="1" fillId="4" borderId="3" xfId="0" applyFont="1" applyFill="1" applyBorder="1" applyAlignment="1">
      <alignment horizontal="left" vertical="top" wrapText="1"/>
    </xf>
    <xf numFmtId="49" fontId="2" fillId="8" borderId="1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49" fontId="2" fillId="8" borderId="45" xfId="0" applyNumberFormat="1" applyFont="1" applyFill="1" applyBorder="1" applyAlignment="1">
      <alignment horizontal="center" vertical="top"/>
    </xf>
    <xf numFmtId="49" fontId="2" fillId="4" borderId="11" xfId="0" applyNumberFormat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49" fontId="1" fillId="4" borderId="13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" fillId="4" borderId="55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left" vertical="top" wrapText="1"/>
    </xf>
    <xf numFmtId="49" fontId="1" fillId="4" borderId="19" xfId="0" applyNumberFormat="1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left" vertical="top" wrapText="1"/>
    </xf>
    <xf numFmtId="49" fontId="1" fillId="0" borderId="49" xfId="0" applyNumberFormat="1" applyFont="1" applyBorder="1" applyAlignment="1">
      <alignment horizontal="center" vertical="top"/>
    </xf>
    <xf numFmtId="49" fontId="1" fillId="4" borderId="9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center" vertical="top"/>
    </xf>
    <xf numFmtId="49" fontId="2" fillId="0" borderId="50" xfId="0" applyNumberFormat="1" applyFont="1" applyBorder="1" applyAlignment="1">
      <alignment horizontal="center" vertical="top"/>
    </xf>
    <xf numFmtId="0" fontId="12" fillId="0" borderId="9" xfId="0" applyFont="1" applyFill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top" wrapText="1"/>
    </xf>
    <xf numFmtId="0" fontId="7" fillId="0" borderId="46" xfId="0" applyFont="1" applyFill="1" applyBorder="1" applyAlignment="1">
      <alignment horizontal="left" vertical="top" wrapText="1"/>
    </xf>
    <xf numFmtId="0" fontId="7" fillId="0" borderId="36" xfId="0" applyFont="1" applyFill="1" applyBorder="1" applyAlignment="1">
      <alignment horizontal="center" vertical="top"/>
    </xf>
    <xf numFmtId="49" fontId="2" fillId="7" borderId="19" xfId="0" applyNumberFormat="1" applyFont="1" applyFill="1" applyBorder="1" applyAlignment="1">
      <alignment horizontal="center" vertical="top"/>
    </xf>
    <xf numFmtId="49" fontId="2" fillId="4" borderId="57" xfId="0" applyNumberFormat="1" applyFont="1" applyFill="1" applyBorder="1" applyAlignment="1">
      <alignment horizontal="center" vertical="top"/>
    </xf>
    <xf numFmtId="0" fontId="1" fillId="0" borderId="56" xfId="0" applyFont="1" applyFill="1" applyBorder="1" applyAlignment="1">
      <alignment horizontal="center" vertical="top"/>
    </xf>
    <xf numFmtId="0" fontId="1" fillId="0" borderId="58" xfId="0" applyFont="1" applyFill="1" applyBorder="1" applyAlignment="1">
      <alignment horizontal="left" vertical="top" wrapText="1"/>
    </xf>
    <xf numFmtId="1" fontId="1" fillId="0" borderId="80" xfId="0" applyNumberFormat="1" applyFont="1" applyFill="1" applyBorder="1" applyAlignment="1">
      <alignment horizontal="center" vertical="top"/>
    </xf>
    <xf numFmtId="49" fontId="2" fillId="4" borderId="50" xfId="0" applyNumberFormat="1" applyFont="1" applyFill="1" applyBorder="1" applyAlignment="1">
      <alignment horizontal="center" vertical="top"/>
    </xf>
    <xf numFmtId="1" fontId="1" fillId="0" borderId="43" xfId="0" applyNumberFormat="1" applyFont="1" applyFill="1" applyBorder="1" applyAlignment="1">
      <alignment horizontal="center" vertical="top"/>
    </xf>
    <xf numFmtId="0" fontId="0" fillId="4" borderId="34" xfId="0" applyFill="1" applyBorder="1" applyAlignment="1">
      <alignment horizontal="center" vertical="top" wrapText="1"/>
    </xf>
    <xf numFmtId="164" fontId="15" fillId="4" borderId="21" xfId="0" applyNumberFormat="1" applyFont="1" applyFill="1" applyBorder="1" applyAlignment="1">
      <alignment horizontal="center" vertical="top"/>
    </xf>
    <xf numFmtId="0" fontId="1" fillId="4" borderId="58" xfId="0" applyFont="1" applyFill="1" applyBorder="1" applyAlignment="1">
      <alignment horizontal="left" vertical="top" wrapText="1"/>
    </xf>
    <xf numFmtId="49" fontId="1" fillId="4" borderId="80" xfId="0" applyNumberFormat="1" applyFont="1" applyFill="1" applyBorder="1" applyAlignment="1">
      <alignment horizontal="center" vertical="top"/>
    </xf>
    <xf numFmtId="49" fontId="1" fillId="0" borderId="80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49" fontId="1" fillId="0" borderId="34" xfId="0" applyNumberFormat="1" applyFont="1" applyFill="1" applyBorder="1" applyAlignment="1">
      <alignment horizontal="center" vertical="top" wrapText="1"/>
    </xf>
    <xf numFmtId="49" fontId="1" fillId="4" borderId="56" xfId="0" applyNumberFormat="1" applyFont="1" applyFill="1" applyBorder="1" applyAlignment="1">
      <alignment horizontal="center" vertical="top"/>
    </xf>
    <xf numFmtId="0" fontId="1" fillId="4" borderId="43" xfId="0" applyFont="1" applyFill="1" applyBorder="1" applyAlignment="1">
      <alignment vertical="top"/>
    </xf>
    <xf numFmtId="49" fontId="2" fillId="7" borderId="28" xfId="0" applyNumberFormat="1" applyFont="1" applyFill="1" applyBorder="1" applyAlignment="1">
      <alignment horizontal="center" vertical="top" wrapText="1"/>
    </xf>
    <xf numFmtId="49" fontId="2" fillId="7" borderId="8" xfId="0" applyNumberFormat="1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center" vertical="center" textRotation="90" wrapText="1"/>
    </xf>
    <xf numFmtId="49" fontId="1" fillId="7" borderId="8" xfId="0" applyNumberFormat="1" applyFont="1" applyFill="1" applyBorder="1" applyAlignment="1">
      <alignment horizontal="center" vertical="top"/>
    </xf>
    <xf numFmtId="49" fontId="1" fillId="7" borderId="18" xfId="0" applyNumberFormat="1" applyFont="1" applyFill="1" applyBorder="1" applyAlignment="1">
      <alignment horizontal="center" vertical="top" wrapText="1"/>
    </xf>
    <xf numFmtId="0" fontId="2" fillId="7" borderId="32" xfId="0" applyFont="1" applyFill="1" applyBorder="1" applyAlignment="1">
      <alignment horizontal="center" vertical="top"/>
    </xf>
    <xf numFmtId="164" fontId="2" fillId="7" borderId="95" xfId="0" applyNumberFormat="1" applyFont="1" applyFill="1" applyBorder="1" applyAlignment="1">
      <alignment horizontal="center" vertical="top"/>
    </xf>
    <xf numFmtId="0" fontId="0" fillId="7" borderId="33" xfId="0" applyFill="1" applyBorder="1" applyAlignment="1"/>
    <xf numFmtId="0" fontId="0" fillId="7" borderId="18" xfId="0" applyFill="1" applyBorder="1" applyAlignment="1"/>
    <xf numFmtId="49" fontId="2" fillId="0" borderId="62" xfId="0" applyNumberFormat="1" applyFont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6" fillId="0" borderId="96" xfId="0" applyFont="1" applyFill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 wrapText="1"/>
    </xf>
    <xf numFmtId="0" fontId="6" fillId="0" borderId="49" xfId="0" applyFont="1" applyFill="1" applyBorder="1" applyAlignment="1">
      <alignment horizontal="center" vertical="top"/>
    </xf>
    <xf numFmtId="49" fontId="2" fillId="7" borderId="0" xfId="0" applyNumberFormat="1" applyFont="1" applyFill="1" applyBorder="1" applyAlignment="1">
      <alignment horizontal="center" vertical="top" wrapText="1"/>
    </xf>
    <xf numFmtId="164" fontId="15" fillId="4" borderId="63" xfId="0" applyNumberFormat="1" applyFont="1" applyFill="1" applyBorder="1" applyAlignment="1">
      <alignment horizontal="center" vertical="top"/>
    </xf>
    <xf numFmtId="0" fontId="6" fillId="4" borderId="23" xfId="0" applyFont="1" applyFill="1" applyBorder="1" applyAlignment="1">
      <alignment horizontal="center" vertical="top"/>
    </xf>
    <xf numFmtId="0" fontId="0" fillId="0" borderId="34" xfId="0" applyBorder="1" applyAlignment="1">
      <alignment horizontal="center" vertical="center" wrapText="1"/>
    </xf>
    <xf numFmtId="0" fontId="6" fillId="4" borderId="78" xfId="0" applyFont="1" applyFill="1" applyBorder="1" applyAlignment="1">
      <alignment horizontal="center" vertical="top"/>
    </xf>
    <xf numFmtId="0" fontId="0" fillId="4" borderId="34" xfId="0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left" vertical="top" wrapText="1"/>
    </xf>
    <xf numFmtId="0" fontId="6" fillId="0" borderId="78" xfId="0" applyFont="1" applyFill="1" applyBorder="1" applyAlignment="1">
      <alignment horizontal="center" vertical="top"/>
    </xf>
    <xf numFmtId="0" fontId="0" fillId="0" borderId="43" xfId="0" applyBorder="1" applyAlignment="1">
      <alignment horizontal="center" vertical="center" wrapText="1"/>
    </xf>
    <xf numFmtId="0" fontId="1" fillId="0" borderId="81" xfId="0" applyFont="1" applyFill="1" applyBorder="1" applyAlignment="1">
      <alignment horizontal="left" vertical="top" wrapText="1"/>
    </xf>
    <xf numFmtId="0" fontId="0" fillId="7" borderId="8" xfId="0" applyFill="1" applyBorder="1" applyAlignment="1"/>
    <xf numFmtId="0" fontId="6" fillId="0" borderId="11" xfId="0" applyFont="1" applyFill="1" applyBorder="1" applyAlignment="1">
      <alignment horizontal="center" vertical="top"/>
    </xf>
    <xf numFmtId="49" fontId="2" fillId="7" borderId="0" xfId="0" applyNumberFormat="1" applyFont="1" applyFill="1" applyBorder="1" applyAlignment="1">
      <alignment horizontal="center" vertical="top"/>
    </xf>
    <xf numFmtId="0" fontId="7" fillId="3" borderId="49" xfId="0" applyFont="1" applyFill="1" applyBorder="1" applyAlignment="1">
      <alignment horizontal="center" vertical="center"/>
    </xf>
    <xf numFmtId="1" fontId="7" fillId="4" borderId="60" xfId="0" applyNumberFormat="1" applyFont="1" applyFill="1" applyBorder="1" applyAlignment="1">
      <alignment horizontal="center" vertical="top"/>
    </xf>
    <xf numFmtId="49" fontId="1" fillId="4" borderId="34" xfId="0" applyNumberFormat="1" applyFont="1" applyFill="1" applyBorder="1" applyAlignment="1">
      <alignment horizontal="center" wrapText="1"/>
    </xf>
    <xf numFmtId="49" fontId="7" fillId="3" borderId="60" xfId="0" applyNumberFormat="1" applyFont="1" applyFill="1" applyBorder="1" applyAlignment="1">
      <alignment horizontal="center" vertical="top"/>
    </xf>
    <xf numFmtId="1" fontId="7" fillId="3" borderId="97" xfId="0" applyNumberFormat="1" applyFont="1" applyFill="1" applyBorder="1" applyAlignment="1">
      <alignment horizontal="center" vertical="top"/>
    </xf>
    <xf numFmtId="49" fontId="29" fillId="4" borderId="34" xfId="0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vertical="top"/>
    </xf>
    <xf numFmtId="0" fontId="29" fillId="3" borderId="48" xfId="0" applyFont="1" applyFill="1" applyBorder="1" applyAlignment="1">
      <alignment horizontal="left" vertical="top" wrapText="1"/>
    </xf>
    <xf numFmtId="0" fontId="15" fillId="3" borderId="49" xfId="0" applyFont="1" applyFill="1" applyBorder="1" applyAlignment="1">
      <alignment horizontal="center" vertical="top"/>
    </xf>
    <xf numFmtId="0" fontId="16" fillId="4" borderId="22" xfId="0" applyFont="1" applyFill="1" applyBorder="1" applyAlignment="1">
      <alignment vertical="top" wrapText="1"/>
    </xf>
    <xf numFmtId="49" fontId="29" fillId="4" borderId="43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left" vertical="top" wrapText="1"/>
    </xf>
    <xf numFmtId="3" fontId="2" fillId="0" borderId="20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top" wrapText="1"/>
    </xf>
    <xf numFmtId="164" fontId="1" fillId="0" borderId="45" xfId="0" applyNumberFormat="1" applyFont="1" applyFill="1" applyBorder="1" applyAlignment="1">
      <alignment horizontal="center" vertical="top"/>
    </xf>
    <xf numFmtId="0" fontId="1" fillId="6" borderId="57" xfId="0" applyFont="1" applyFill="1" applyBorder="1" applyAlignment="1">
      <alignment horizontal="left" vertical="center" wrapText="1"/>
    </xf>
    <xf numFmtId="0" fontId="1" fillId="6" borderId="57" xfId="0" applyFont="1" applyFill="1" applyBorder="1" applyAlignment="1">
      <alignment horizontal="center" vertical="top"/>
    </xf>
    <xf numFmtId="0" fontId="1" fillId="6" borderId="58" xfId="0" applyFont="1" applyFill="1" applyBorder="1" applyAlignment="1">
      <alignment horizontal="left" vertical="center" wrapText="1"/>
    </xf>
    <xf numFmtId="1" fontId="1" fillId="6" borderId="59" xfId="0" applyNumberFormat="1" applyFont="1" applyFill="1" applyBorder="1" applyAlignment="1">
      <alignment horizontal="center" vertical="top"/>
    </xf>
    <xf numFmtId="0" fontId="1" fillId="6" borderId="50" xfId="0" applyFont="1" applyFill="1" applyBorder="1" applyAlignment="1">
      <alignment horizontal="left" vertical="center" wrapText="1"/>
    </xf>
    <xf numFmtId="1" fontId="1" fillId="6" borderId="73" xfId="0" applyNumberFormat="1" applyFont="1" applyFill="1" applyBorder="1" applyAlignment="1">
      <alignment horizontal="center" vertical="top"/>
    </xf>
    <xf numFmtId="1" fontId="1" fillId="6" borderId="50" xfId="0" applyNumberFormat="1" applyFont="1" applyFill="1" applyBorder="1" applyAlignment="1">
      <alignment horizontal="center" vertical="top"/>
    </xf>
    <xf numFmtId="0" fontId="1" fillId="4" borderId="45" xfId="0" applyFont="1" applyFill="1" applyBorder="1" applyAlignment="1">
      <alignment horizontal="left" vertical="top" wrapText="1"/>
    </xf>
    <xf numFmtId="49" fontId="1" fillId="4" borderId="98" xfId="0" applyNumberFormat="1" applyFont="1" applyFill="1" applyBorder="1" applyAlignment="1">
      <alignment horizontal="center" vertical="top"/>
    </xf>
    <xf numFmtId="49" fontId="1" fillId="4" borderId="61" xfId="0" applyNumberFormat="1" applyFont="1" applyFill="1" applyBorder="1" applyAlignment="1">
      <alignment horizontal="center" vertical="top" wrapText="1"/>
    </xf>
    <xf numFmtId="49" fontId="1" fillId="4" borderId="61" xfId="0" applyNumberFormat="1" applyFont="1" applyFill="1" applyBorder="1" applyAlignment="1">
      <alignment horizontal="left" vertical="top" wrapText="1"/>
    </xf>
    <xf numFmtId="0" fontId="1" fillId="0" borderId="65" xfId="0" applyFont="1" applyFill="1" applyBorder="1" applyAlignment="1">
      <alignment horizontal="left" vertical="top" wrapText="1"/>
    </xf>
    <xf numFmtId="49" fontId="1" fillId="0" borderId="73" xfId="0" applyNumberFormat="1" applyFont="1" applyFill="1" applyBorder="1" applyAlignment="1">
      <alignment horizontal="center" vertical="top" wrapText="1"/>
    </xf>
    <xf numFmtId="49" fontId="1" fillId="4" borderId="70" xfId="0" applyNumberFormat="1" applyFont="1" applyFill="1" applyBorder="1" applyAlignment="1">
      <alignment horizontal="left" vertical="top" wrapText="1"/>
    </xf>
    <xf numFmtId="0" fontId="1" fillId="6" borderId="48" xfId="0" applyFont="1" applyFill="1" applyBorder="1" applyAlignment="1">
      <alignment horizontal="left" vertical="top" wrapText="1"/>
    </xf>
    <xf numFmtId="49" fontId="1" fillId="6" borderId="50" xfId="0" applyNumberFormat="1" applyFont="1" applyFill="1" applyBorder="1" applyAlignment="1">
      <alignment horizontal="center" vertical="top"/>
    </xf>
    <xf numFmtId="0" fontId="1" fillId="6" borderId="51" xfId="0" applyFont="1" applyFill="1" applyBorder="1" applyAlignment="1">
      <alignment vertical="top" wrapText="1"/>
    </xf>
    <xf numFmtId="49" fontId="1" fillId="6" borderId="49" xfId="0" applyNumberFormat="1" applyFont="1" applyFill="1" applyBorder="1" applyAlignment="1">
      <alignment horizontal="left" vertical="top" wrapText="1"/>
    </xf>
    <xf numFmtId="49" fontId="1" fillId="4" borderId="85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7" fillId="0" borderId="50" xfId="0" applyFont="1" applyFill="1" applyBorder="1" applyAlignment="1">
      <alignment horizontal="left" vertical="top" wrapText="1"/>
    </xf>
    <xf numFmtId="0" fontId="7" fillId="0" borderId="43" xfId="0" applyFont="1" applyFill="1" applyBorder="1" applyAlignment="1">
      <alignment horizontal="left" vertical="top" wrapText="1"/>
    </xf>
    <xf numFmtId="0" fontId="7" fillId="0" borderId="50" xfId="0" applyFont="1" applyFill="1" applyBorder="1" applyAlignment="1">
      <alignment horizontal="center" vertical="top"/>
    </xf>
    <xf numFmtId="0" fontId="7" fillId="0" borderId="51" xfId="0" applyFont="1" applyFill="1" applyBorder="1" applyAlignment="1">
      <alignment horizontal="center" vertical="top"/>
    </xf>
    <xf numFmtId="0" fontId="7" fillId="4" borderId="55" xfId="0" applyFont="1" applyFill="1" applyBorder="1" applyAlignment="1">
      <alignment horizontal="center" vertical="top"/>
    </xf>
    <xf numFmtId="0" fontId="7" fillId="4" borderId="71" xfId="0" applyFont="1" applyFill="1" applyBorder="1" applyAlignment="1">
      <alignment horizontal="center" vertical="top"/>
    </xf>
    <xf numFmtId="0" fontId="7" fillId="4" borderId="83" xfId="0" applyFont="1" applyFill="1" applyBorder="1" applyAlignment="1">
      <alignment horizontal="center" vertical="top"/>
    </xf>
    <xf numFmtId="0" fontId="4" fillId="0" borderId="28" xfId="0" applyFont="1" applyFill="1" applyBorder="1" applyAlignment="1"/>
    <xf numFmtId="49" fontId="1" fillId="4" borderId="84" xfId="0" applyNumberFormat="1" applyFont="1" applyFill="1" applyBorder="1" applyAlignment="1">
      <alignment horizontal="left" vertical="top" wrapText="1"/>
    </xf>
    <xf numFmtId="0" fontId="1" fillId="4" borderId="65" xfId="0" applyFont="1" applyFill="1" applyBorder="1" applyAlignment="1">
      <alignment horizontal="left" vertical="top" wrapText="1"/>
    </xf>
    <xf numFmtId="0" fontId="7" fillId="4" borderId="73" xfId="0" applyFont="1" applyFill="1" applyBorder="1" applyAlignment="1">
      <alignment horizontal="center" vertical="top"/>
    </xf>
    <xf numFmtId="0" fontId="7" fillId="4" borderId="70" xfId="0" applyFont="1" applyFill="1" applyBorder="1" applyAlignment="1">
      <alignment horizontal="center" vertical="top"/>
    </xf>
    <xf numFmtId="0" fontId="7" fillId="4" borderId="71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top"/>
    </xf>
    <xf numFmtId="0" fontId="7" fillId="4" borderId="27" xfId="0" applyFont="1" applyFill="1" applyBorder="1" applyAlignment="1">
      <alignment horizontal="center" vertical="top"/>
    </xf>
    <xf numFmtId="0" fontId="7" fillId="4" borderId="29" xfId="0" applyFont="1" applyFill="1" applyBorder="1" applyAlignment="1">
      <alignment horizontal="center" vertical="top"/>
    </xf>
    <xf numFmtId="0" fontId="32" fillId="4" borderId="87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4" borderId="87" xfId="0" applyNumberFormat="1" applyFont="1" applyFill="1" applyBorder="1" applyAlignment="1" applyProtection="1">
      <alignment horizontal="center" vertical="top" wrapText="1" readingOrder="1"/>
      <protection locked="0"/>
    </xf>
    <xf numFmtId="1" fontId="7" fillId="4" borderId="71" xfId="0" applyNumberFormat="1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top"/>
    </xf>
    <xf numFmtId="0" fontId="1" fillId="3" borderId="5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top"/>
    </xf>
    <xf numFmtId="1" fontId="1" fillId="4" borderId="71" xfId="0" applyNumberFormat="1" applyFont="1" applyFill="1" applyBorder="1" applyAlignment="1">
      <alignment horizontal="center" vertical="top"/>
    </xf>
    <xf numFmtId="1" fontId="1" fillId="4" borderId="83" xfId="0" applyNumberFormat="1" applyFont="1" applyFill="1" applyBorder="1" applyAlignment="1">
      <alignment horizontal="center" vertical="top"/>
    </xf>
    <xf numFmtId="49" fontId="1" fillId="3" borderId="61" xfId="0" applyNumberFormat="1" applyFont="1" applyFill="1" applyBorder="1" applyAlignment="1">
      <alignment horizontal="center" vertical="top"/>
    </xf>
    <xf numFmtId="1" fontId="1" fillId="3" borderId="70" xfId="0" applyNumberFormat="1" applyFont="1" applyFill="1" applyBorder="1" applyAlignment="1">
      <alignment horizontal="center" vertical="top"/>
    </xf>
    <xf numFmtId="0" fontId="1" fillId="3" borderId="40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3" borderId="67" xfId="0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vertical="top" wrapText="1"/>
    </xf>
    <xf numFmtId="49" fontId="2" fillId="4" borderId="19" xfId="0" applyNumberFormat="1" applyFont="1" applyFill="1" applyBorder="1" applyAlignment="1">
      <alignment vertical="top" wrapText="1"/>
    </xf>
    <xf numFmtId="49" fontId="2" fillId="4" borderId="50" xfId="0" applyNumberFormat="1" applyFont="1" applyFill="1" applyBorder="1" applyAlignment="1">
      <alignment horizontal="center" vertical="top" wrapText="1"/>
    </xf>
    <xf numFmtId="49" fontId="1" fillId="4" borderId="57" xfId="0" applyNumberFormat="1" applyFont="1" applyFill="1" applyBorder="1" applyAlignment="1">
      <alignment vertical="top" wrapText="1"/>
    </xf>
    <xf numFmtId="49" fontId="1" fillId="4" borderId="57" xfId="0" applyNumberFormat="1" applyFont="1" applyFill="1" applyBorder="1" applyAlignment="1">
      <alignment horizontal="center" vertical="top" wrapText="1"/>
    </xf>
    <xf numFmtId="49" fontId="1" fillId="4" borderId="57" xfId="0" applyNumberFormat="1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center" vertical="top"/>
    </xf>
    <xf numFmtId="49" fontId="1" fillId="4" borderId="28" xfId="0" applyNumberFormat="1" applyFont="1" applyFill="1" applyBorder="1" applyAlignment="1">
      <alignment horizontal="center" vertical="top" wrapText="1"/>
    </xf>
    <xf numFmtId="49" fontId="1" fillId="4" borderId="13" xfId="0" applyNumberFormat="1" applyFont="1" applyFill="1" applyBorder="1" applyAlignment="1">
      <alignment horizontal="center" vertical="top" wrapText="1"/>
    </xf>
    <xf numFmtId="49" fontId="1" fillId="4" borderId="49" xfId="0" applyNumberFormat="1" applyFont="1" applyFill="1" applyBorder="1" applyAlignment="1">
      <alignment horizontal="center" vertical="top" wrapText="1"/>
    </xf>
    <xf numFmtId="0" fontId="6" fillId="4" borderId="34" xfId="0" applyFont="1" applyFill="1" applyBorder="1" applyAlignment="1">
      <alignment horizontal="center" vertical="top"/>
    </xf>
    <xf numFmtId="1" fontId="7" fillId="3" borderId="13" xfId="0" applyNumberFormat="1" applyFont="1" applyFill="1" applyBorder="1" applyAlignment="1">
      <alignment horizontal="center" vertical="top"/>
    </xf>
    <xf numFmtId="49" fontId="1" fillId="6" borderId="51" xfId="0" applyNumberFormat="1" applyFont="1" applyFill="1" applyBorder="1" applyAlignment="1">
      <alignment horizontal="left" vertical="top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2" applyFont="1" applyFill="1" applyAlignment="1">
      <alignment horizontal="left"/>
    </xf>
    <xf numFmtId="0" fontId="23" fillId="0" borderId="0" xfId="2" applyFont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  <xf numFmtId="0" fontId="18" fillId="0" borderId="0" xfId="2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3" fillId="0" borderId="0" xfId="2" applyFont="1" applyAlignment="1">
      <alignment horizontal="center"/>
    </xf>
    <xf numFmtId="0" fontId="23" fillId="0" borderId="0" xfId="2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2" applyFont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0" fontId="1" fillId="6" borderId="57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4" fillId="6" borderId="50" xfId="0" applyFont="1" applyFill="1" applyBorder="1" applyAlignment="1">
      <alignment horizontal="left" vertical="top" wrapText="1"/>
    </xf>
    <xf numFmtId="0" fontId="14" fillId="4" borderId="57" xfId="0" applyFont="1" applyFill="1" applyBorder="1" applyAlignment="1">
      <alignment horizontal="center" vertical="center" textRotation="90" wrapText="1"/>
    </xf>
    <xf numFmtId="0" fontId="14" fillId="4" borderId="3" xfId="0" applyFont="1" applyFill="1" applyBorder="1" applyAlignment="1">
      <alignment horizontal="center" vertical="center" textRotation="90" wrapText="1"/>
    </xf>
    <xf numFmtId="0" fontId="27" fillId="0" borderId="50" xfId="0" applyFont="1" applyBorder="1" applyAlignment="1">
      <alignment horizontal="center" vertical="center" textRotation="90" wrapText="1"/>
    </xf>
    <xf numFmtId="49" fontId="2" fillId="8" borderId="1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1" fillId="4" borderId="57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4" borderId="19" xfId="0" applyFont="1" applyFill="1" applyBorder="1" applyAlignment="1">
      <alignment vertical="top" wrapText="1"/>
    </xf>
    <xf numFmtId="0" fontId="1" fillId="4" borderId="51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50" xfId="0" applyFont="1" applyFill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top"/>
    </xf>
    <xf numFmtId="49" fontId="1" fillId="0" borderId="49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right" vertical="top"/>
    </xf>
    <xf numFmtId="49" fontId="2" fillId="2" borderId="15" xfId="0" applyNumberFormat="1" applyFont="1" applyFill="1" applyBorder="1" applyAlignment="1">
      <alignment horizontal="right" vertical="top"/>
    </xf>
    <xf numFmtId="49" fontId="2" fillId="8" borderId="7" xfId="0" applyNumberFormat="1" applyFont="1" applyFill="1" applyBorder="1" applyAlignment="1">
      <alignment horizontal="right" vertical="top"/>
    </xf>
    <xf numFmtId="49" fontId="2" fillId="8" borderId="5" xfId="0" applyNumberFormat="1" applyFont="1" applyFill="1" applyBorder="1" applyAlignment="1">
      <alignment horizontal="right" vertical="top"/>
    </xf>
    <xf numFmtId="49" fontId="2" fillId="8" borderId="15" xfId="0" applyNumberFormat="1" applyFont="1" applyFill="1" applyBorder="1" applyAlignment="1">
      <alignment horizontal="right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49" fontId="2" fillId="4" borderId="11" xfId="0" applyNumberFormat="1" applyFont="1" applyFill="1" applyBorder="1" applyAlignment="1">
      <alignment horizontal="center" vertical="top"/>
    </xf>
    <xf numFmtId="49" fontId="2" fillId="4" borderId="13" xfId="0" applyNumberFormat="1" applyFont="1" applyFill="1" applyBorder="1" applyAlignment="1">
      <alignment horizontal="center" vertical="top"/>
    </xf>
    <xf numFmtId="49" fontId="2" fillId="8" borderId="44" xfId="0" applyNumberFormat="1" applyFont="1" applyFill="1" applyBorder="1" applyAlignment="1">
      <alignment horizontal="center" vertical="top"/>
    </xf>
    <xf numFmtId="49" fontId="2" fillId="8" borderId="4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5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left" vertical="top" wrapText="1"/>
    </xf>
    <xf numFmtId="0" fontId="22" fillId="8" borderId="0" xfId="0" applyFont="1" applyFill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left" vertical="top" wrapText="1"/>
    </xf>
    <xf numFmtId="0" fontId="1" fillId="3" borderId="29" xfId="0" applyFont="1" applyFill="1" applyBorder="1" applyAlignment="1">
      <alignment horizontal="left" vertical="top" wrapText="1"/>
    </xf>
    <xf numFmtId="0" fontId="1" fillId="3" borderId="43" xfId="0" applyFont="1" applyFill="1" applyBorder="1" applyAlignment="1">
      <alignment horizontal="left" vertical="top" wrapText="1"/>
    </xf>
    <xf numFmtId="0" fontId="2" fillId="9" borderId="33" xfId="0" applyFont="1" applyFill="1" applyBorder="1" applyAlignment="1">
      <alignment horizontal="right" vertical="top" wrapText="1"/>
    </xf>
    <xf numFmtId="0" fontId="2" fillId="9" borderId="8" xfId="0" applyFont="1" applyFill="1" applyBorder="1" applyAlignment="1">
      <alignment horizontal="right" vertical="top" wrapText="1"/>
    </xf>
    <xf numFmtId="0" fontId="2" fillId="9" borderId="18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center" vertical="center"/>
    </xf>
    <xf numFmtId="0" fontId="1" fillId="0" borderId="42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2" fillId="7" borderId="39" xfId="0" applyFont="1" applyFill="1" applyBorder="1" applyAlignment="1">
      <alignment horizontal="left" vertical="top" wrapText="1"/>
    </xf>
    <xf numFmtId="0" fontId="2" fillId="7" borderId="40" xfId="0" applyFont="1" applyFill="1" applyBorder="1" applyAlignment="1">
      <alignment horizontal="left" vertical="top" wrapText="1"/>
    </xf>
    <xf numFmtId="0" fontId="2" fillId="7" borderId="36" xfId="0" applyFont="1" applyFill="1" applyBorder="1" applyAlignment="1">
      <alignment horizontal="left" vertical="top" wrapText="1"/>
    </xf>
    <xf numFmtId="0" fontId="2" fillId="5" borderId="39" xfId="0" applyFont="1" applyFill="1" applyBorder="1" applyAlignment="1">
      <alignment horizontal="right" vertical="top" wrapText="1"/>
    </xf>
    <xf numFmtId="0" fontId="2" fillId="5" borderId="40" xfId="0" applyFont="1" applyFill="1" applyBorder="1" applyAlignment="1">
      <alignment horizontal="right" vertical="top" wrapText="1"/>
    </xf>
    <xf numFmtId="0" fontId="2" fillId="5" borderId="36" xfId="0" applyFont="1" applyFill="1" applyBorder="1" applyAlignment="1">
      <alignment horizontal="right" vertical="top" wrapText="1"/>
    </xf>
    <xf numFmtId="49" fontId="2" fillId="5" borderId="7" xfId="0" applyNumberFormat="1" applyFont="1" applyFill="1" applyBorder="1" applyAlignment="1">
      <alignment horizontal="right" vertical="top"/>
    </xf>
    <xf numFmtId="49" fontId="2" fillId="5" borderId="5" xfId="0" applyNumberFormat="1" applyFont="1" applyFill="1" applyBorder="1" applyAlignment="1">
      <alignment horizontal="right" vertical="top"/>
    </xf>
    <xf numFmtId="0" fontId="2" fillId="5" borderId="37" xfId="0" applyFont="1" applyFill="1" applyBorder="1" applyAlignment="1">
      <alignment horizontal="right" vertical="top" wrapText="1"/>
    </xf>
    <xf numFmtId="0" fontId="2" fillId="5" borderId="6" xfId="0" applyFont="1" applyFill="1" applyBorder="1" applyAlignment="1">
      <alignment horizontal="right" vertical="top" wrapText="1"/>
    </xf>
    <xf numFmtId="0" fontId="2" fillId="5" borderId="38" xfId="0" applyFont="1" applyFill="1" applyBorder="1" applyAlignment="1">
      <alignment horizontal="righ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1" fillId="4" borderId="74" xfId="0" applyFont="1" applyFill="1" applyBorder="1" applyAlignment="1">
      <alignment horizontal="left" vertical="top" wrapText="1"/>
    </xf>
    <xf numFmtId="0" fontId="0" fillId="4" borderId="82" xfId="0" applyFill="1" applyBorder="1" applyAlignment="1">
      <alignment horizontal="left" vertical="top" wrapText="1"/>
    </xf>
    <xf numFmtId="0" fontId="1" fillId="4" borderId="57" xfId="0" applyFont="1" applyFill="1" applyBorder="1" applyAlignment="1">
      <alignment horizontal="left" vertical="top" wrapText="1"/>
    </xf>
    <xf numFmtId="0" fontId="1" fillId="4" borderId="50" xfId="0" applyFont="1" applyFill="1" applyBorder="1" applyAlignment="1">
      <alignment horizontal="left" vertical="top" wrapText="1"/>
    </xf>
    <xf numFmtId="0" fontId="7" fillId="0" borderId="6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shrinkToFit="1"/>
    </xf>
    <xf numFmtId="0" fontId="1" fillId="0" borderId="3" xfId="0" applyFont="1" applyBorder="1" applyAlignment="1">
      <alignment horizontal="center" vertical="center" textRotation="90" shrinkToFit="1"/>
    </xf>
    <xf numFmtId="0" fontId="1" fillId="0" borderId="4" xfId="0" applyFont="1" applyBorder="1" applyAlignment="1">
      <alignment horizontal="center" vertical="center" textRotation="90" shrinkToFit="1"/>
    </xf>
    <xf numFmtId="0" fontId="1" fillId="0" borderId="11" xfId="0" applyNumberFormat="1" applyFont="1" applyBorder="1" applyAlignment="1">
      <alignment horizontal="center" vertical="center" textRotation="90" shrinkToFit="1"/>
    </xf>
    <xf numFmtId="0" fontId="1" fillId="0" borderId="13" xfId="0" applyNumberFormat="1" applyFont="1" applyBorder="1" applyAlignment="1">
      <alignment horizontal="center" vertical="center" textRotation="90" shrinkToFit="1"/>
    </xf>
    <xf numFmtId="0" fontId="1" fillId="0" borderId="14" xfId="0" applyNumberFormat="1" applyFont="1" applyBorder="1" applyAlignment="1">
      <alignment horizontal="center" vertical="center" textRotation="90" shrinkToFit="1"/>
    </xf>
    <xf numFmtId="0" fontId="1" fillId="0" borderId="30" xfId="0" applyFont="1" applyBorder="1" applyAlignment="1">
      <alignment horizontal="center" vertical="center" textRotation="90" shrinkToFit="1"/>
    </xf>
    <xf numFmtId="0" fontId="1" fillId="0" borderId="21" xfId="0" applyFont="1" applyBorder="1" applyAlignment="1">
      <alignment horizontal="center" vertical="center" textRotation="90" shrinkToFit="1"/>
    </xf>
    <xf numFmtId="0" fontId="1" fillId="0" borderId="32" xfId="0" applyFont="1" applyBorder="1" applyAlignment="1">
      <alignment horizontal="center" vertical="center" textRotation="90" shrinkToFit="1"/>
    </xf>
    <xf numFmtId="3" fontId="20" fillId="0" borderId="37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wrapText="1"/>
    </xf>
    <xf numFmtId="3" fontId="20" fillId="0" borderId="38" xfId="0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8" borderId="55" xfId="0" applyFont="1" applyFill="1" applyBorder="1" applyAlignment="1">
      <alignment vertical="top" wrapText="1"/>
    </xf>
    <xf numFmtId="0" fontId="0" fillId="0" borderId="67" xfId="0" applyBorder="1" applyAlignment="1">
      <alignment vertical="top" wrapText="1"/>
    </xf>
    <xf numFmtId="0" fontId="0" fillId="0" borderId="74" xfId="0" applyBorder="1" applyAlignment="1">
      <alignment vertical="top" wrapText="1"/>
    </xf>
    <xf numFmtId="0" fontId="5" fillId="5" borderId="39" xfId="0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left" vertical="top" wrapText="1"/>
    </xf>
    <xf numFmtId="0" fontId="2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16" xfId="0" applyFont="1" applyBorder="1" applyAlignment="1">
      <alignment horizontal="center" vertical="center" textRotation="90" shrinkToFit="1"/>
    </xf>
    <xf numFmtId="0" fontId="1" fillId="0" borderId="12" xfId="0" applyFont="1" applyBorder="1" applyAlignment="1">
      <alignment horizontal="center" vertical="center" textRotation="90" shrinkToFit="1"/>
    </xf>
    <xf numFmtId="0" fontId="1" fillId="0" borderId="17" xfId="0" applyFont="1" applyBorder="1" applyAlignment="1">
      <alignment horizontal="center" vertical="center" textRotation="90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49" fontId="5" fillId="6" borderId="37" xfId="0" applyNumberFormat="1" applyFont="1" applyFill="1" applyBorder="1" applyAlignment="1">
      <alignment horizontal="left" vertical="top" wrapText="1"/>
    </xf>
    <xf numFmtId="49" fontId="5" fillId="6" borderId="6" xfId="0" applyNumberFormat="1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3" fontId="7" fillId="0" borderId="32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49" fontId="2" fillId="2" borderId="28" xfId="0" applyNumberFormat="1" applyFont="1" applyFill="1" applyBorder="1" applyAlignment="1">
      <alignment horizontal="right" vertical="top"/>
    </xf>
    <xf numFmtId="49" fontId="2" fillId="2" borderId="8" xfId="0" applyNumberFormat="1" applyFont="1" applyFill="1" applyBorder="1" applyAlignment="1">
      <alignment horizontal="right" vertical="top"/>
    </xf>
    <xf numFmtId="0" fontId="1" fillId="4" borderId="9" xfId="0" applyFont="1" applyFill="1" applyBorder="1" applyAlignment="1">
      <alignment horizontal="left" vertical="top" wrapText="1"/>
    </xf>
    <xf numFmtId="0" fontId="1" fillId="0" borderId="57" xfId="0" applyFont="1" applyFill="1" applyBorder="1" applyAlignment="1">
      <alignment horizontal="center" vertical="center" textRotation="90" wrapText="1"/>
    </xf>
    <xf numFmtId="49" fontId="1" fillId="4" borderId="13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1" fillId="6" borderId="49" xfId="0" applyFont="1" applyFill="1" applyBorder="1" applyAlignment="1">
      <alignment horizontal="left" vertical="top" wrapText="1"/>
    </xf>
    <xf numFmtId="0" fontId="1" fillId="6" borderId="50" xfId="0" applyFont="1" applyFill="1" applyBorder="1" applyAlignment="1">
      <alignment horizontal="left" vertical="top" wrapText="1"/>
    </xf>
    <xf numFmtId="0" fontId="7" fillId="3" borderId="57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1" fillId="8" borderId="27" xfId="0" applyFont="1" applyFill="1" applyBorder="1" applyAlignment="1">
      <alignment horizontal="left" vertical="top" wrapText="1"/>
    </xf>
    <xf numFmtId="0" fontId="1" fillId="8" borderId="26" xfId="0" applyFont="1" applyFill="1" applyBorder="1" applyAlignment="1">
      <alignment horizontal="left" vertical="top" wrapText="1"/>
    </xf>
    <xf numFmtId="0" fontId="1" fillId="8" borderId="75" xfId="0" applyFont="1" applyFill="1" applyBorder="1" applyAlignment="1">
      <alignment horizontal="left" vertical="top" wrapText="1"/>
    </xf>
    <xf numFmtId="0" fontId="1" fillId="8" borderId="54" xfId="0" applyFont="1" applyFill="1" applyBorder="1" applyAlignment="1">
      <alignment horizontal="left" vertical="top" wrapText="1"/>
    </xf>
    <xf numFmtId="0" fontId="1" fillId="8" borderId="99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1" fillId="4" borderId="51" xfId="0" applyFont="1" applyFill="1" applyBorder="1" applyAlignment="1">
      <alignment horizontal="left" vertical="top" wrapText="1"/>
    </xf>
    <xf numFmtId="0" fontId="29" fillId="0" borderId="57" xfId="0" applyFont="1" applyFill="1" applyBorder="1" applyAlignment="1">
      <alignment horizontal="center" vertical="center" textRotation="90" wrapText="1"/>
    </xf>
    <xf numFmtId="0" fontId="35" fillId="0" borderId="3" xfId="0" applyFont="1" applyBorder="1" applyAlignment="1">
      <alignment horizontal="center" vertical="center" textRotation="90" wrapText="1"/>
    </xf>
    <xf numFmtId="49" fontId="29" fillId="4" borderId="13" xfId="0" applyNumberFormat="1" applyFont="1" applyFill="1" applyBorder="1" applyAlignment="1">
      <alignment horizontal="center" vertical="top"/>
    </xf>
    <xf numFmtId="0" fontId="15" fillId="4" borderId="55" xfId="0" applyFont="1" applyFill="1" applyBorder="1" applyAlignment="1">
      <alignment horizontal="left" vertical="top" wrapText="1"/>
    </xf>
    <xf numFmtId="0" fontId="15" fillId="4" borderId="51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center" vertical="center" textRotation="90" wrapText="1"/>
    </xf>
    <xf numFmtId="0" fontId="35" fillId="0" borderId="50" xfId="0" applyFont="1" applyBorder="1" applyAlignment="1">
      <alignment horizontal="center" vertical="center" textRotation="90" wrapText="1"/>
    </xf>
    <xf numFmtId="49" fontId="29" fillId="4" borderId="49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49" fontId="1" fillId="4" borderId="53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1" fillId="4" borderId="49" xfId="0" applyNumberFormat="1" applyFont="1" applyFill="1" applyBorder="1" applyAlignment="1">
      <alignment horizontal="center" vertical="top"/>
    </xf>
    <xf numFmtId="49" fontId="2" fillId="7" borderId="2" xfId="0" applyNumberFormat="1" applyFont="1" applyFill="1" applyBorder="1" applyAlignment="1">
      <alignment horizontal="center" vertical="top" wrapText="1"/>
    </xf>
    <xf numFmtId="49" fontId="2" fillId="7" borderId="19" xfId="0" applyNumberFormat="1" applyFont="1" applyFill="1" applyBorder="1" applyAlignment="1">
      <alignment horizontal="center" vertical="top" wrapText="1"/>
    </xf>
    <xf numFmtId="49" fontId="2" fillId="10" borderId="3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center" vertical="top"/>
    </xf>
    <xf numFmtId="49" fontId="2" fillId="0" borderId="57" xfId="0" applyNumberFormat="1" applyFont="1" applyBorder="1" applyAlignment="1">
      <alignment horizontal="center" vertical="top"/>
    </xf>
    <xf numFmtId="49" fontId="2" fillId="0" borderId="50" xfId="0" applyNumberFormat="1" applyFont="1" applyBorder="1" applyAlignment="1">
      <alignment horizontal="center" vertical="top"/>
    </xf>
    <xf numFmtId="0" fontId="1" fillId="4" borderId="55" xfId="0" applyFont="1" applyFill="1" applyBorder="1" applyAlignment="1">
      <alignment vertical="top" wrapText="1"/>
    </xf>
    <xf numFmtId="49" fontId="1" fillId="4" borderId="13" xfId="0" applyNumberFormat="1" applyFont="1" applyFill="1" applyBorder="1" applyAlignment="1">
      <alignment horizontal="center" vertical="top" wrapText="1"/>
    </xf>
    <xf numFmtId="0" fontId="4" fillId="4" borderId="49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left" vertical="top" wrapText="1"/>
    </xf>
    <xf numFmtId="0" fontId="0" fillId="0" borderId="48" xfId="0" applyBorder="1" applyAlignment="1">
      <alignment vertical="top" wrapText="1"/>
    </xf>
    <xf numFmtId="0" fontId="2" fillId="8" borderId="7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horizontal="left" vertical="top"/>
    </xf>
    <xf numFmtId="0" fontId="4" fillId="4" borderId="50" xfId="0" applyFont="1" applyFill="1" applyBorder="1" applyAlignment="1">
      <alignment horizontal="left" vertical="top" wrapText="1"/>
    </xf>
    <xf numFmtId="49" fontId="1" fillId="4" borderId="63" xfId="0" applyNumberFormat="1" applyFont="1" applyFill="1" applyBorder="1" applyAlignment="1">
      <alignment horizontal="center" vertical="top" wrapText="1"/>
    </xf>
    <xf numFmtId="49" fontId="1" fillId="4" borderId="21" xfId="0" applyNumberFormat="1" applyFont="1" applyFill="1" applyBorder="1" applyAlignment="1">
      <alignment horizontal="center" vertical="top" wrapText="1"/>
    </xf>
    <xf numFmtId="0" fontId="0" fillId="4" borderId="21" xfId="0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/>
    </xf>
    <xf numFmtId="0" fontId="2" fillId="8" borderId="41" xfId="0" applyFont="1" applyFill="1" applyBorder="1" applyAlignment="1">
      <alignment horizontal="left" vertical="top"/>
    </xf>
    <xf numFmtId="0" fontId="2" fillId="8" borderId="40" xfId="0" applyFont="1" applyFill="1" applyBorder="1" applyAlignment="1">
      <alignment horizontal="left" vertical="top"/>
    </xf>
    <xf numFmtId="0" fontId="1" fillId="0" borderId="53" xfId="0" applyNumberFormat="1" applyFont="1" applyBorder="1" applyAlignment="1">
      <alignment horizontal="center" vertical="center" textRotation="90" shrinkToFit="1"/>
    </xf>
    <xf numFmtId="0" fontId="1" fillId="0" borderId="34" xfId="0" applyNumberFormat="1" applyFont="1" applyBorder="1" applyAlignment="1">
      <alignment horizontal="center" vertical="center" textRotation="90" shrinkToFit="1"/>
    </xf>
    <xf numFmtId="0" fontId="1" fillId="0" borderId="18" xfId="0" applyNumberFormat="1" applyFont="1" applyBorder="1" applyAlignment="1">
      <alignment horizontal="center" vertical="center" textRotation="90" shrinkToFit="1"/>
    </xf>
    <xf numFmtId="0" fontId="1" fillId="0" borderId="30" xfId="0" applyNumberFormat="1" applyFont="1" applyFill="1" applyBorder="1" applyAlignment="1">
      <alignment horizontal="center" vertical="center" textRotation="90" shrinkToFit="1"/>
    </xf>
    <xf numFmtId="0" fontId="1" fillId="0" borderId="21" xfId="0" applyNumberFormat="1" applyFont="1" applyFill="1" applyBorder="1" applyAlignment="1">
      <alignment horizontal="center" vertical="center" textRotation="90" shrinkToFit="1"/>
    </xf>
    <xf numFmtId="0" fontId="1" fillId="0" borderId="32" xfId="0" applyNumberFormat="1" applyFont="1" applyFill="1" applyBorder="1" applyAlignment="1">
      <alignment horizontal="center" vertical="center" textRotation="90" shrinkToFi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wrapText="1"/>
    </xf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right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4" fillId="0" borderId="50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 textRotation="90" wrapText="1"/>
    </xf>
    <xf numFmtId="49" fontId="1" fillId="4" borderId="19" xfId="0" applyNumberFormat="1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19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0" fontId="1" fillId="0" borderId="57" xfId="0" applyFont="1" applyFill="1" applyBorder="1" applyAlignment="1">
      <alignment horizontal="left" vertical="top" wrapText="1"/>
    </xf>
    <xf numFmtId="0" fontId="0" fillId="0" borderId="50" xfId="0" applyBorder="1" applyAlignment="1">
      <alignment wrapText="1"/>
    </xf>
    <xf numFmtId="0" fontId="12" fillId="0" borderId="57" xfId="0" applyFont="1" applyFill="1" applyBorder="1" applyAlignment="1">
      <alignment horizontal="center" vertical="center" textRotation="90" wrapText="1"/>
    </xf>
    <xf numFmtId="164" fontId="1" fillId="0" borderId="44" xfId="0" applyNumberFormat="1" applyFont="1" applyBorder="1" applyAlignment="1">
      <alignment horizontal="center" vertical="center" textRotation="90" wrapText="1"/>
    </xf>
    <xf numFmtId="0" fontId="4" fillId="0" borderId="45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textRotation="90" wrapText="1" shrinkToFit="1"/>
    </xf>
    <xf numFmtId="0" fontId="1" fillId="4" borderId="3" xfId="0" applyFont="1" applyFill="1" applyBorder="1" applyAlignment="1">
      <alignment horizontal="center" vertical="center" textRotation="90" wrapText="1" shrinkToFit="1"/>
    </xf>
    <xf numFmtId="0" fontId="1" fillId="4" borderId="4" xfId="0" applyFont="1" applyFill="1" applyBorder="1" applyAlignment="1">
      <alignment horizontal="center" vertical="center" textRotation="90" wrapText="1" shrinkToFit="1"/>
    </xf>
    <xf numFmtId="0" fontId="1" fillId="0" borderId="53" xfId="0" applyFont="1" applyBorder="1" applyAlignment="1">
      <alignment horizontal="center" vertical="center" textRotation="90" shrinkToFit="1"/>
    </xf>
    <xf numFmtId="0" fontId="1" fillId="0" borderId="34" xfId="0" applyFont="1" applyBorder="1" applyAlignment="1">
      <alignment horizontal="center" vertical="center" textRotation="90" shrinkToFit="1"/>
    </xf>
    <xf numFmtId="0" fontId="1" fillId="0" borderId="18" xfId="0" applyFont="1" applyBorder="1" applyAlignment="1">
      <alignment horizontal="center" vertical="center" textRotation="90" shrinkToFit="1"/>
    </xf>
    <xf numFmtId="0" fontId="2" fillId="0" borderId="57" xfId="0" applyFont="1" applyFill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3" fontId="1" fillId="0" borderId="16" xfId="0" applyNumberFormat="1" applyFont="1" applyBorder="1" applyAlignment="1">
      <alignment horizontal="center" vertical="center" textRotation="90" shrinkToFit="1"/>
    </xf>
    <xf numFmtId="3" fontId="1" fillId="0" borderId="12" xfId="0" applyNumberFormat="1" applyFont="1" applyBorder="1" applyAlignment="1">
      <alignment horizontal="center" vertical="center" textRotation="90" shrinkToFit="1"/>
    </xf>
    <xf numFmtId="3" fontId="1" fillId="0" borderId="17" xfId="0" applyNumberFormat="1" applyFont="1" applyBorder="1" applyAlignment="1">
      <alignment horizontal="center" vertical="center" textRotation="90" shrinkToFit="1"/>
    </xf>
    <xf numFmtId="3" fontId="1" fillId="0" borderId="2" xfId="0" applyNumberFormat="1" applyFont="1" applyBorder="1" applyAlignment="1">
      <alignment horizontal="center" vertical="center" textRotation="90" shrinkToFit="1"/>
    </xf>
    <xf numFmtId="3" fontId="1" fillId="0" borderId="3" xfId="0" applyNumberFormat="1" applyFont="1" applyBorder="1" applyAlignment="1">
      <alignment horizontal="center" vertical="center" textRotation="90" shrinkToFit="1"/>
    </xf>
    <xf numFmtId="3" fontId="1" fillId="0" borderId="4" xfId="0" applyNumberFormat="1" applyFont="1" applyBorder="1" applyAlignment="1">
      <alignment horizontal="center" vertical="center" textRotation="90" shrinkToFit="1"/>
    </xf>
    <xf numFmtId="3" fontId="1" fillId="0" borderId="2" xfId="0" applyNumberFormat="1" applyFont="1" applyFill="1" applyBorder="1" applyAlignment="1">
      <alignment horizontal="center" vertical="center" textRotation="90" shrinkToFit="1"/>
    </xf>
    <xf numFmtId="3" fontId="1" fillId="0" borderId="3" xfId="0" applyNumberFormat="1" applyFont="1" applyFill="1" applyBorder="1" applyAlignment="1">
      <alignment horizontal="center" vertical="center" textRotation="90" shrinkToFit="1"/>
    </xf>
    <xf numFmtId="3" fontId="1" fillId="0" borderId="4" xfId="0" applyNumberFormat="1" applyFont="1" applyFill="1" applyBorder="1" applyAlignment="1">
      <alignment horizontal="center" vertical="center" textRotation="90" shrinkToFit="1"/>
    </xf>
    <xf numFmtId="3" fontId="1" fillId="0" borderId="27" xfId="0" applyNumberFormat="1" applyFont="1" applyBorder="1" applyAlignment="1">
      <alignment horizontal="center" vertical="center" shrinkToFit="1"/>
    </xf>
    <xf numFmtId="3" fontId="1" fillId="0" borderId="19" xfId="0" applyNumberFormat="1" applyFont="1" applyBorder="1" applyAlignment="1">
      <alignment horizontal="center" vertical="center" shrinkToFit="1"/>
    </xf>
    <xf numFmtId="3" fontId="1" fillId="0" borderId="28" xfId="0" applyNumberFormat="1" applyFont="1" applyBorder="1" applyAlignment="1">
      <alignment horizontal="center" vertical="center" shrinkToFit="1"/>
    </xf>
    <xf numFmtId="3" fontId="1" fillId="0" borderId="27" xfId="0" applyNumberFormat="1" applyFont="1" applyBorder="1" applyAlignment="1">
      <alignment horizontal="center" vertical="center" textRotation="90" shrinkToFit="1"/>
    </xf>
    <xf numFmtId="3" fontId="1" fillId="0" borderId="19" xfId="0" applyNumberFormat="1" applyFont="1" applyBorder="1" applyAlignment="1">
      <alignment horizontal="center" vertical="center" textRotation="90" shrinkToFit="1"/>
    </xf>
    <xf numFmtId="3" fontId="1" fillId="0" borderId="28" xfId="0" applyNumberFormat="1" applyFont="1" applyBorder="1" applyAlignment="1">
      <alignment horizontal="center" vertical="center" textRotation="90" shrinkToFit="1"/>
    </xf>
    <xf numFmtId="3" fontId="1" fillId="0" borderId="27" xfId="0" applyNumberFormat="1" applyFont="1" applyBorder="1" applyAlignment="1">
      <alignment horizontal="center" vertical="center" textRotation="90" wrapText="1"/>
    </xf>
    <xf numFmtId="3" fontId="1" fillId="0" borderId="19" xfId="0" applyNumberFormat="1" applyFont="1" applyBorder="1" applyAlignment="1">
      <alignment horizontal="center" vertical="center" textRotation="90" wrapText="1"/>
    </xf>
    <xf numFmtId="3" fontId="1" fillId="0" borderId="28" xfId="0" applyNumberFormat="1" applyFont="1" applyBorder="1" applyAlignment="1">
      <alignment horizontal="center" vertical="center" textRotation="90" wrapText="1"/>
    </xf>
    <xf numFmtId="3" fontId="1" fillId="0" borderId="30" xfId="0" applyNumberFormat="1" applyFont="1" applyBorder="1" applyAlignment="1">
      <alignment horizontal="center" vertical="center" textRotation="90" wrapText="1" shrinkToFit="1"/>
    </xf>
    <xf numFmtId="3" fontId="1" fillId="0" borderId="21" xfId="0" applyNumberFormat="1" applyFont="1" applyBorder="1" applyAlignment="1">
      <alignment horizontal="center" vertical="center" textRotation="90" wrapText="1" shrinkToFit="1"/>
    </xf>
    <xf numFmtId="3" fontId="1" fillId="0" borderId="32" xfId="0" applyNumberFormat="1" applyFont="1" applyBorder="1" applyAlignment="1">
      <alignment horizontal="center" vertical="center" textRotation="90" wrapText="1" shrinkToFit="1"/>
    </xf>
    <xf numFmtId="0" fontId="2" fillId="0" borderId="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</cellXfs>
  <cellStyles count="3">
    <cellStyle name="Įprastas" xfId="0" builtinId="0"/>
    <cellStyle name="Įprastas 2" xfId="2"/>
    <cellStyle name="Normal_biudz uz 2001 atskaitomybe3" xfId="1"/>
  </cellStyles>
  <dxfs count="0"/>
  <tableStyles count="0" defaultTableStyle="TableStyleMedium2" defaultPivotStyle="PivotStyleLight16"/>
  <colors>
    <mruColors>
      <color rgb="FFFF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FFCCFF"/>
            </a:solidFill>
          </c:spPr>
          <c:dPt>
            <c:idx val="0"/>
            <c:bubble3D val="0"/>
            <c:spPr>
              <a:solidFill>
                <a:schemeClr val="bg1"/>
              </a:solidFill>
              <a:ln w="25400">
                <a:solidFill>
                  <a:schemeClr val="bg1">
                    <a:lumMod val="85000"/>
                  </a:schemeClr>
                </a:solidFill>
              </a:ln>
              <a:effectLst/>
              <a:sp3d contourW="25400">
                <a:contourClr>
                  <a:schemeClr val="bg1">
                    <a:lumMod val="8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34-4DC1-9D93-A155B92A01EA}"/>
              </c:ext>
            </c:extLst>
          </c:dPt>
          <c:dPt>
            <c:idx val="1"/>
            <c:bubble3D val="0"/>
            <c:spPr>
              <a:solidFill>
                <a:srgbClr val="FFCC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734-4DC1-9D93-A155B92A01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AE8-4961-B352-6AD8633E7321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fld id="{97B29D3E-20CB-456A-A726-D65E2277F3C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
</a:t>
                    </a:r>
                    <a:fld id="{F633352B-E44D-490F-94A9-941582C5B660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734-4DC1-9D93-A155B92A01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t-L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Ataskaita!$B$12:$D$14</c:f>
              <c:multiLvlStrCache>
                <c:ptCount val="2"/>
                <c:lvl>
                  <c:pt idx="0">
                    <c:v>–</c:v>
                  </c:pt>
                  <c:pt idx="1">
                    <c:v>–</c:v>
                  </c:pt>
                </c:lvl>
                <c:lvl>
                  <c:pt idx="0">
                    <c:v>faktiškai įvykdyta</c:v>
                  </c:pt>
                  <c:pt idx="1">
                    <c:v>neįvykdyta</c:v>
                  </c:pt>
                </c:lvl>
              </c:multiLvlStrCache>
            </c:multiLvlStrRef>
          </c:cat>
          <c:val>
            <c:numRef>
              <c:f>Ataskaita!$E$12:$E$14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4-4DC1-9D93-A155B92A01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>
          <a:softEdge rad="12700"/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17</xdr:row>
      <xdr:rowOff>19050</xdr:rowOff>
    </xdr:from>
    <xdr:to>
      <xdr:col>8</xdr:col>
      <xdr:colOff>219074</xdr:colOff>
      <xdr:row>34</xdr:row>
      <xdr:rowOff>9525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zoomScaleSheetLayoutView="100" workbookViewId="0">
      <selection activeCell="U22" sqref="U22"/>
    </sheetView>
  </sheetViews>
  <sheetFormatPr defaultRowHeight="12.75"/>
  <cols>
    <col min="6" max="6" width="10.5703125" customWidth="1"/>
    <col min="8" max="8" width="11.28515625" customWidth="1"/>
    <col min="9" max="9" width="17" customWidth="1"/>
  </cols>
  <sheetData>
    <row r="1" spans="1:11" ht="48.75" customHeight="1">
      <c r="E1" s="585"/>
      <c r="F1" s="589" t="s">
        <v>289</v>
      </c>
      <c r="G1" s="589"/>
      <c r="H1" s="589"/>
      <c r="I1" s="589"/>
      <c r="J1" s="586"/>
    </row>
    <row r="2" spans="1:11" ht="15.75" customHeight="1">
      <c r="E2" s="585"/>
      <c r="F2" s="229"/>
      <c r="G2" s="229"/>
      <c r="H2" s="229"/>
      <c r="I2" s="229"/>
      <c r="J2" s="586"/>
    </row>
    <row r="3" spans="1:11" ht="15.75">
      <c r="A3" s="598" t="s">
        <v>113</v>
      </c>
      <c r="B3" s="598"/>
      <c r="C3" s="598"/>
      <c r="D3" s="598"/>
      <c r="E3" s="598"/>
      <c r="F3" s="598"/>
      <c r="G3" s="598"/>
      <c r="H3" s="598"/>
      <c r="I3" s="598"/>
      <c r="J3" s="175"/>
      <c r="K3" s="175"/>
    </row>
    <row r="4" spans="1:11" ht="15.75">
      <c r="A4" s="598" t="s">
        <v>89</v>
      </c>
      <c r="B4" s="598"/>
      <c r="C4" s="598"/>
      <c r="D4" s="598"/>
      <c r="E4" s="598"/>
      <c r="F4" s="598"/>
      <c r="G4" s="598"/>
      <c r="H4" s="598"/>
      <c r="I4" s="598"/>
      <c r="J4" s="175"/>
      <c r="K4" s="175"/>
    </row>
    <row r="5" spans="1:11" ht="15.75">
      <c r="A5" s="598" t="s">
        <v>90</v>
      </c>
      <c r="B5" s="598"/>
      <c r="C5" s="598"/>
      <c r="D5" s="598"/>
      <c r="E5" s="598"/>
      <c r="F5" s="598"/>
      <c r="G5" s="598"/>
      <c r="H5" s="598"/>
      <c r="I5" s="598"/>
      <c r="J5" s="175"/>
      <c r="K5" s="175"/>
    </row>
    <row r="7" spans="1:11" ht="15.75">
      <c r="A7" s="599" t="s">
        <v>91</v>
      </c>
      <c r="B7" s="600"/>
      <c r="C7" s="600"/>
      <c r="D7" s="600"/>
      <c r="E7" s="600"/>
      <c r="F7" s="600"/>
      <c r="G7" s="600"/>
      <c r="H7" s="600"/>
      <c r="I7" s="600"/>
      <c r="J7" s="176"/>
      <c r="K7" s="176"/>
    </row>
    <row r="9" spans="1:11" ht="27.75" customHeight="1">
      <c r="A9" s="601" t="s">
        <v>271</v>
      </c>
      <c r="B9" s="601"/>
      <c r="C9" s="601"/>
      <c r="D9" s="601"/>
      <c r="E9" s="601"/>
      <c r="F9" s="601"/>
      <c r="G9" s="601"/>
      <c r="H9" s="601"/>
      <c r="I9" s="601"/>
      <c r="J9" s="177"/>
      <c r="K9" s="177"/>
    </row>
    <row r="10" spans="1:11" ht="14.25" customHeight="1"/>
    <row r="11" spans="1:11" ht="22.5" customHeight="1">
      <c r="A11" s="596" t="s">
        <v>268</v>
      </c>
      <c r="B11" s="597"/>
      <c r="C11" s="597"/>
      <c r="D11" s="597"/>
      <c r="E11" s="597"/>
      <c r="F11" s="597"/>
      <c r="G11" s="597"/>
      <c r="H11" s="597"/>
      <c r="I11" s="597"/>
      <c r="J11" s="178"/>
      <c r="K11" s="178"/>
    </row>
    <row r="12" spans="1:11" ht="15.75">
      <c r="A12" s="179"/>
      <c r="B12" s="592" t="s">
        <v>92</v>
      </c>
      <c r="C12" s="592"/>
      <c r="D12" s="180" t="s">
        <v>93</v>
      </c>
      <c r="E12" s="181">
        <v>7</v>
      </c>
      <c r="F12" s="182" t="s">
        <v>94</v>
      </c>
      <c r="G12" s="182"/>
      <c r="H12" s="182"/>
      <c r="I12" s="182"/>
      <c r="J12" s="182"/>
      <c r="K12" s="182"/>
    </row>
    <row r="13" spans="1:11" ht="15.75">
      <c r="A13" s="179"/>
      <c r="B13" s="593" t="s">
        <v>269</v>
      </c>
      <c r="C13" s="593"/>
      <c r="D13" s="183" t="s">
        <v>93</v>
      </c>
      <c r="E13" s="184">
        <v>2</v>
      </c>
      <c r="F13" s="185" t="s">
        <v>270</v>
      </c>
      <c r="G13" s="185"/>
      <c r="H13" s="185"/>
      <c r="I13" s="182"/>
      <c r="J13" s="182"/>
      <c r="K13" s="182"/>
    </row>
    <row r="14" spans="1:11" ht="15.75">
      <c r="A14" s="179"/>
      <c r="B14" s="592"/>
      <c r="C14" s="592"/>
      <c r="D14" s="180"/>
      <c r="E14" s="180"/>
      <c r="F14" s="186"/>
      <c r="G14" s="186"/>
      <c r="H14" s="186"/>
      <c r="I14" s="182"/>
      <c r="J14" s="182"/>
      <c r="K14" s="182"/>
    </row>
    <row r="15" spans="1:11" ht="15.75">
      <c r="A15" s="179"/>
      <c r="B15" s="186"/>
      <c r="C15" s="186"/>
      <c r="D15" s="187"/>
      <c r="E15" s="180"/>
      <c r="F15" s="186"/>
      <c r="G15" s="186"/>
      <c r="H15" s="186"/>
      <c r="I15" s="182"/>
      <c r="J15" s="182"/>
      <c r="K15" s="182"/>
    </row>
    <row r="16" spans="1:11" ht="15.75">
      <c r="A16" s="179"/>
      <c r="B16" s="594" t="s">
        <v>114</v>
      </c>
      <c r="C16" s="594"/>
      <c r="D16" s="594"/>
      <c r="E16" s="594"/>
      <c r="F16" s="594"/>
      <c r="G16" s="594"/>
      <c r="H16" s="182"/>
      <c r="I16" s="182"/>
      <c r="J16" s="182"/>
      <c r="K16" s="182"/>
    </row>
    <row r="19" spans="2:11">
      <c r="B19" s="188"/>
      <c r="C19" s="188"/>
      <c r="D19" s="188"/>
      <c r="E19" s="188"/>
      <c r="F19" s="188"/>
      <c r="G19" s="188"/>
      <c r="H19" s="188"/>
      <c r="I19" s="188"/>
      <c r="J19" s="188"/>
      <c r="K19" s="188"/>
    </row>
    <row r="20" spans="2:11">
      <c r="B20" s="188"/>
      <c r="C20" s="188"/>
      <c r="D20" s="188"/>
      <c r="E20" s="188"/>
      <c r="F20" s="188"/>
      <c r="G20" s="188"/>
      <c r="H20" s="188"/>
      <c r="I20" s="188"/>
      <c r="J20" s="188"/>
      <c r="K20" s="188"/>
    </row>
    <row r="21" spans="2:11">
      <c r="B21" s="188"/>
      <c r="C21" s="188"/>
      <c r="D21" s="188"/>
      <c r="E21" s="188"/>
      <c r="F21" s="188"/>
      <c r="G21" s="188"/>
      <c r="H21" s="188"/>
      <c r="I21" s="188"/>
      <c r="J21" s="188"/>
      <c r="K21" s="188"/>
    </row>
    <row r="22" spans="2:11">
      <c r="B22" s="188"/>
      <c r="C22" s="188"/>
      <c r="D22" s="188"/>
      <c r="E22" s="188"/>
      <c r="F22" s="188"/>
      <c r="G22" s="188"/>
      <c r="H22" s="188"/>
      <c r="I22" s="188"/>
      <c r="J22" s="188"/>
      <c r="K22" s="188"/>
    </row>
    <row r="23" spans="2:11">
      <c r="B23" s="188"/>
      <c r="C23" s="188"/>
      <c r="D23" s="188"/>
      <c r="E23" s="188"/>
      <c r="F23" s="188"/>
      <c r="G23" s="188"/>
      <c r="H23" s="188"/>
      <c r="I23" s="188"/>
      <c r="J23" s="188"/>
      <c r="K23" s="188"/>
    </row>
    <row r="24" spans="2:11">
      <c r="B24" s="188"/>
      <c r="C24" s="188"/>
      <c r="D24" s="188"/>
      <c r="E24" s="188"/>
      <c r="F24" s="188"/>
      <c r="G24" s="188"/>
      <c r="H24" s="188"/>
      <c r="I24" s="188"/>
      <c r="J24" s="188"/>
      <c r="K24" s="188"/>
    </row>
    <row r="25" spans="2:11">
      <c r="B25" s="188"/>
      <c r="C25" s="188"/>
      <c r="D25" s="188"/>
      <c r="E25" s="188"/>
      <c r="F25" s="188"/>
      <c r="G25" s="188"/>
      <c r="H25" s="188"/>
      <c r="I25" s="188"/>
      <c r="J25" s="188"/>
      <c r="K25" s="188"/>
    </row>
    <row r="26" spans="2:11"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2:11">
      <c r="B27" s="188"/>
      <c r="C27" s="188"/>
      <c r="D27" s="188"/>
      <c r="E27" s="188"/>
      <c r="F27" s="188"/>
      <c r="G27" s="188"/>
      <c r="H27" s="188"/>
      <c r="I27" s="188"/>
      <c r="J27" s="188"/>
      <c r="K27" s="188"/>
    </row>
    <row r="28" spans="2:11">
      <c r="B28" s="188"/>
      <c r="C28" s="188"/>
      <c r="D28" s="188"/>
      <c r="E28" s="188"/>
      <c r="F28" s="188"/>
      <c r="G28" s="188"/>
      <c r="H28" s="188"/>
      <c r="I28" s="188"/>
      <c r="J28" s="188"/>
      <c r="K28" s="188"/>
    </row>
    <row r="29" spans="2:11">
      <c r="B29" s="188"/>
      <c r="C29" s="188"/>
      <c r="D29" s="188"/>
      <c r="E29" s="188"/>
      <c r="F29" s="188"/>
      <c r="G29" s="188"/>
      <c r="H29" s="188"/>
      <c r="I29" s="188"/>
      <c r="J29" s="188"/>
      <c r="K29" s="188"/>
    </row>
    <row r="30" spans="2:11">
      <c r="B30" s="188"/>
      <c r="C30" s="188"/>
      <c r="D30" s="188"/>
      <c r="E30" s="188"/>
      <c r="F30" s="188"/>
      <c r="G30" s="188"/>
      <c r="H30" s="188"/>
      <c r="I30" s="188"/>
      <c r="J30" s="188"/>
      <c r="K30" s="188"/>
    </row>
    <row r="31" spans="2:11">
      <c r="B31" s="188"/>
      <c r="C31" s="188"/>
      <c r="D31" s="188"/>
      <c r="E31" s="188"/>
      <c r="F31" s="188"/>
      <c r="G31" s="188"/>
      <c r="H31" s="188"/>
      <c r="I31" s="188"/>
      <c r="J31" s="188"/>
      <c r="K31" s="188"/>
    </row>
    <row r="32" spans="2:11">
      <c r="B32" s="188"/>
      <c r="C32" s="188"/>
      <c r="D32" s="188"/>
      <c r="E32" s="188"/>
      <c r="F32" s="188"/>
      <c r="G32" s="188"/>
      <c r="H32" s="188"/>
      <c r="I32" s="188"/>
      <c r="J32" s="188"/>
      <c r="K32" s="188"/>
    </row>
    <row r="33" spans="1:11">
      <c r="B33" s="188"/>
      <c r="C33" s="188"/>
      <c r="D33" s="188"/>
      <c r="E33" s="188"/>
      <c r="F33" s="188"/>
      <c r="G33" s="188"/>
      <c r="H33" s="188"/>
      <c r="I33" s="188"/>
      <c r="J33" s="188"/>
      <c r="K33" s="188"/>
    </row>
    <row r="34" spans="1:11">
      <c r="B34" s="188"/>
      <c r="C34" s="188"/>
      <c r="D34" s="188"/>
      <c r="E34" s="188"/>
      <c r="F34" s="188"/>
      <c r="G34" s="188"/>
      <c r="H34" s="188"/>
      <c r="I34" s="188"/>
      <c r="J34" s="188"/>
      <c r="K34" s="188"/>
    </row>
    <row r="35" spans="1:11"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>
      <c r="B36" s="188"/>
      <c r="C36" s="188"/>
      <c r="D36" s="188"/>
      <c r="E36" s="188"/>
      <c r="F36" s="188"/>
      <c r="G36" s="188"/>
      <c r="H36" s="188"/>
      <c r="I36" s="188"/>
      <c r="J36" s="188"/>
      <c r="K36" s="188"/>
    </row>
    <row r="37" spans="1:11" ht="34.5" customHeight="1">
      <c r="A37" s="595" t="s">
        <v>95</v>
      </c>
      <c r="B37" s="591"/>
      <c r="C37" s="591"/>
      <c r="D37" s="591"/>
      <c r="E37" s="591"/>
      <c r="F37" s="591"/>
      <c r="G37" s="591"/>
      <c r="H37" s="591"/>
      <c r="I37" s="591"/>
      <c r="J37" s="189"/>
      <c r="K37" s="189"/>
    </row>
    <row r="38" spans="1:11" ht="33" customHeight="1">
      <c r="A38" s="590" t="s">
        <v>96</v>
      </c>
      <c r="B38" s="591"/>
      <c r="C38" s="591"/>
      <c r="D38" s="591"/>
      <c r="E38" s="591"/>
      <c r="F38" s="591"/>
      <c r="G38" s="591"/>
      <c r="H38" s="591"/>
      <c r="I38" s="591"/>
      <c r="J38" s="190"/>
      <c r="K38" s="190"/>
    </row>
    <row r="39" spans="1:11" ht="31.5" customHeight="1">
      <c r="A39" s="590" t="s">
        <v>97</v>
      </c>
      <c r="B39" s="591"/>
      <c r="C39" s="591"/>
      <c r="D39" s="591"/>
      <c r="E39" s="591"/>
      <c r="F39" s="591"/>
      <c r="G39" s="591"/>
      <c r="H39" s="591"/>
      <c r="I39" s="591"/>
      <c r="J39" s="191"/>
      <c r="K39" s="191"/>
    </row>
    <row r="40" spans="1:11" ht="32.25" customHeight="1">
      <c r="A40" s="590" t="s">
        <v>98</v>
      </c>
      <c r="B40" s="591"/>
      <c r="C40" s="591"/>
      <c r="D40" s="591"/>
      <c r="E40" s="591"/>
      <c r="F40" s="591"/>
      <c r="G40" s="591"/>
      <c r="H40" s="591"/>
      <c r="I40" s="591"/>
      <c r="J40" s="191"/>
      <c r="K40" s="191"/>
    </row>
  </sheetData>
  <mergeCells count="15">
    <mergeCell ref="F1:I1"/>
    <mergeCell ref="A39:I39"/>
    <mergeCell ref="A40:I40"/>
    <mergeCell ref="B12:C12"/>
    <mergeCell ref="B13:C13"/>
    <mergeCell ref="B14:C14"/>
    <mergeCell ref="B16:G16"/>
    <mergeCell ref="A37:I37"/>
    <mergeCell ref="A38:I38"/>
    <mergeCell ref="A11:I11"/>
    <mergeCell ref="A3:I3"/>
    <mergeCell ref="A4:I4"/>
    <mergeCell ref="A5:I5"/>
    <mergeCell ref="A7:I7"/>
    <mergeCell ref="A9:I9"/>
  </mergeCells>
  <printOptions horizontalCentered="1"/>
  <pageMargins left="0.98425196850393704" right="0.19685039370078741" top="0.39370078740157483" bottom="0.3937007874015748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68"/>
  <sheetViews>
    <sheetView zoomScaleNormal="100" zoomScaleSheetLayoutView="100" workbookViewId="0">
      <selection activeCell="T15" sqref="T15"/>
    </sheetView>
  </sheetViews>
  <sheetFormatPr defaultColWidth="9.140625" defaultRowHeight="12.75"/>
  <cols>
    <col min="1" max="3" width="2.7109375" style="4" customWidth="1"/>
    <col min="4" max="4" width="32.42578125" style="4" customWidth="1"/>
    <col min="5" max="5" width="2.7109375" style="12" customWidth="1"/>
    <col min="6" max="6" width="3.140625" style="5" customWidth="1"/>
    <col min="7" max="7" width="7.7109375" style="312" customWidth="1"/>
    <col min="8" max="8" width="9.5703125" style="4" customWidth="1"/>
    <col min="9" max="10" width="9.85546875" style="4" customWidth="1"/>
    <col min="11" max="11" width="36.85546875" style="4" customWidth="1"/>
    <col min="12" max="13" width="4.28515625" style="4" customWidth="1"/>
    <col min="14" max="15" width="33.42578125" style="4" customWidth="1"/>
    <col min="16" max="31" width="9.140625" style="266"/>
    <col min="32" max="16384" width="9.140625" style="3"/>
  </cols>
  <sheetData>
    <row r="1" spans="1:31" s="164" customFormat="1" ht="15.75" customHeight="1">
      <c r="A1" s="692" t="s">
        <v>86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</row>
    <row r="2" spans="1:31" ht="15.75" customHeight="1">
      <c r="A2" s="693" t="s">
        <v>87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4"/>
      <c r="M2" s="694"/>
      <c r="N2" s="694"/>
      <c r="O2" s="69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" customHeight="1" thickBot="1">
      <c r="K3" s="210"/>
      <c r="L3" s="165"/>
      <c r="M3" s="587"/>
      <c r="N3" s="587"/>
      <c r="O3" s="588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164" customFormat="1" ht="30" customHeight="1">
      <c r="A4" s="695" t="s">
        <v>31</v>
      </c>
      <c r="B4" s="673" t="s">
        <v>0</v>
      </c>
      <c r="C4" s="673" t="s">
        <v>1</v>
      </c>
      <c r="D4" s="698" t="s">
        <v>12</v>
      </c>
      <c r="E4" s="673" t="s">
        <v>2</v>
      </c>
      <c r="F4" s="676" t="s">
        <v>3</v>
      </c>
      <c r="G4" s="679" t="s">
        <v>4</v>
      </c>
      <c r="H4" s="682" t="s">
        <v>290</v>
      </c>
      <c r="I4" s="683"/>
      <c r="J4" s="684"/>
      <c r="K4" s="685" t="s">
        <v>81</v>
      </c>
      <c r="L4" s="686"/>
      <c r="M4" s="686"/>
      <c r="N4" s="637" t="s">
        <v>82</v>
      </c>
      <c r="O4" s="703" t="s">
        <v>83</v>
      </c>
    </row>
    <row r="5" spans="1:31" s="164" customFormat="1" ht="33.75" customHeight="1">
      <c r="A5" s="696"/>
      <c r="B5" s="674"/>
      <c r="C5" s="674"/>
      <c r="D5" s="699"/>
      <c r="E5" s="674"/>
      <c r="F5" s="677"/>
      <c r="G5" s="680"/>
      <c r="H5" s="706" t="s">
        <v>143</v>
      </c>
      <c r="I5" s="708" t="s">
        <v>144</v>
      </c>
      <c r="J5" s="708" t="s">
        <v>145</v>
      </c>
      <c r="K5" s="669" t="s">
        <v>84</v>
      </c>
      <c r="L5" s="671" t="s">
        <v>147</v>
      </c>
      <c r="M5" s="671" t="s">
        <v>85</v>
      </c>
      <c r="N5" s="638"/>
      <c r="O5" s="704"/>
    </row>
    <row r="6" spans="1:31" s="164" customFormat="1" ht="48" customHeight="1" thickBot="1">
      <c r="A6" s="697"/>
      <c r="B6" s="675"/>
      <c r="C6" s="675"/>
      <c r="D6" s="700"/>
      <c r="E6" s="675"/>
      <c r="F6" s="678"/>
      <c r="G6" s="681"/>
      <c r="H6" s="707"/>
      <c r="I6" s="709"/>
      <c r="J6" s="709"/>
      <c r="K6" s="670"/>
      <c r="L6" s="672"/>
      <c r="M6" s="672"/>
      <c r="N6" s="639"/>
      <c r="O6" s="705"/>
    </row>
    <row r="7" spans="1:31" s="11" customFormat="1" ht="15" customHeight="1">
      <c r="A7" s="701" t="s">
        <v>23</v>
      </c>
      <c r="B7" s="702"/>
      <c r="C7" s="702"/>
      <c r="D7" s="702"/>
      <c r="E7" s="702"/>
      <c r="F7" s="702"/>
      <c r="G7" s="702"/>
      <c r="H7" s="702"/>
      <c r="I7" s="702"/>
      <c r="J7" s="702"/>
      <c r="K7" s="702"/>
      <c r="L7" s="53"/>
      <c r="M7" s="53"/>
      <c r="N7" s="53"/>
      <c r="O7" s="54"/>
    </row>
    <row r="8" spans="1:31" s="11" customFormat="1" ht="14.25" customHeight="1">
      <c r="A8" s="690" t="s">
        <v>38</v>
      </c>
      <c r="B8" s="691"/>
      <c r="C8" s="691"/>
      <c r="D8" s="691"/>
      <c r="E8" s="691"/>
      <c r="F8" s="691"/>
      <c r="G8" s="691"/>
      <c r="H8" s="691"/>
      <c r="I8" s="691"/>
      <c r="J8" s="691"/>
      <c r="K8" s="691"/>
      <c r="L8" s="313"/>
      <c r="M8" s="313"/>
      <c r="N8" s="313"/>
      <c r="O8" s="38"/>
    </row>
    <row r="9" spans="1:31" ht="29.25" customHeight="1">
      <c r="A9" s="314" t="s">
        <v>5</v>
      </c>
      <c r="B9" s="635" t="s">
        <v>24</v>
      </c>
      <c r="C9" s="636"/>
      <c r="D9" s="636"/>
      <c r="E9" s="636"/>
      <c r="F9" s="636"/>
      <c r="G9" s="636"/>
      <c r="H9" s="687" t="s">
        <v>112</v>
      </c>
      <c r="I9" s="688"/>
      <c r="J9" s="689"/>
      <c r="K9" s="166" t="s">
        <v>272</v>
      </c>
      <c r="L9" s="167">
        <v>37</v>
      </c>
      <c r="M9" s="167">
        <v>36.6</v>
      </c>
      <c r="N9" s="168" t="s">
        <v>282</v>
      </c>
      <c r="O9" s="16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67.5" customHeight="1">
      <c r="A10" s="170"/>
      <c r="B10" s="171"/>
      <c r="C10" s="172"/>
      <c r="D10" s="172"/>
      <c r="E10" s="172"/>
      <c r="F10" s="172"/>
      <c r="G10" s="172"/>
      <c r="H10" s="687" t="s">
        <v>112</v>
      </c>
      <c r="I10" s="688"/>
      <c r="J10" s="689"/>
      <c r="K10" s="166" t="s">
        <v>283</v>
      </c>
      <c r="L10" s="167">
        <v>7500</v>
      </c>
      <c r="M10" s="167">
        <v>6506</v>
      </c>
      <c r="N10" s="168" t="s">
        <v>273</v>
      </c>
      <c r="O10" s="16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" customHeight="1">
      <c r="A11" s="18" t="s">
        <v>5</v>
      </c>
      <c r="B11" s="16" t="s">
        <v>5</v>
      </c>
      <c r="C11" s="602" t="s">
        <v>25</v>
      </c>
      <c r="D11" s="603"/>
      <c r="E11" s="603"/>
      <c r="F11" s="603"/>
      <c r="G11" s="603"/>
      <c r="H11" s="603"/>
      <c r="I11" s="603"/>
      <c r="J11" s="603"/>
      <c r="K11" s="603"/>
      <c r="L11" s="309"/>
      <c r="M11" s="309"/>
      <c r="N11" s="309"/>
      <c r="O11" s="40"/>
    </row>
    <row r="12" spans="1:31" ht="25.5" customHeight="1">
      <c r="A12" s="314" t="s">
        <v>5</v>
      </c>
      <c r="B12" s="303" t="s">
        <v>5</v>
      </c>
      <c r="C12" s="310"/>
      <c r="D12" s="316" t="s">
        <v>66</v>
      </c>
      <c r="E12" s="317" t="s">
        <v>115</v>
      </c>
      <c r="F12" s="318" t="s">
        <v>27</v>
      </c>
      <c r="G12" s="34"/>
      <c r="H12" s="27"/>
      <c r="I12" s="27"/>
      <c r="J12" s="27"/>
      <c r="K12" s="319"/>
      <c r="L12" s="320"/>
      <c r="M12" s="321"/>
      <c r="N12" s="321"/>
      <c r="O12" s="322"/>
    </row>
    <row r="13" spans="1:31" ht="30.75" customHeight="1">
      <c r="A13" s="314"/>
      <c r="B13" s="303"/>
      <c r="C13" s="577" t="s">
        <v>5</v>
      </c>
      <c r="D13" s="604" t="s">
        <v>116</v>
      </c>
      <c r="E13" s="607" t="s">
        <v>117</v>
      </c>
      <c r="F13" s="323"/>
      <c r="G13" s="144" t="s">
        <v>22</v>
      </c>
      <c r="H13" s="86">
        <f>39.5-1.4</f>
        <v>38.1</v>
      </c>
      <c r="I13" s="86">
        <v>38.1</v>
      </c>
      <c r="J13" s="86">
        <v>0</v>
      </c>
      <c r="K13" s="523" t="s">
        <v>118</v>
      </c>
      <c r="L13" s="524">
        <v>22</v>
      </c>
      <c r="M13" s="524">
        <v>0</v>
      </c>
      <c r="N13" s="604" t="s">
        <v>279</v>
      </c>
      <c r="O13" s="727" t="s">
        <v>280</v>
      </c>
    </row>
    <row r="14" spans="1:31" ht="40.5" customHeight="1">
      <c r="A14" s="314"/>
      <c r="B14" s="303"/>
      <c r="C14" s="452"/>
      <c r="D14" s="605"/>
      <c r="E14" s="608"/>
      <c r="F14" s="308"/>
      <c r="G14" s="33"/>
      <c r="H14" s="28"/>
      <c r="I14" s="28"/>
      <c r="J14" s="28"/>
      <c r="K14" s="525" t="s">
        <v>119</v>
      </c>
      <c r="L14" s="526">
        <v>5</v>
      </c>
      <c r="M14" s="526">
        <v>0</v>
      </c>
      <c r="N14" s="605"/>
      <c r="O14" s="728"/>
    </row>
    <row r="15" spans="1:31" ht="41.25" customHeight="1">
      <c r="A15" s="314"/>
      <c r="B15" s="303"/>
      <c r="C15" s="452"/>
      <c r="D15" s="605"/>
      <c r="E15" s="608"/>
      <c r="F15" s="308"/>
      <c r="G15" s="33"/>
      <c r="H15" s="28"/>
      <c r="I15" s="28"/>
      <c r="J15" s="28"/>
      <c r="K15" s="525" t="s">
        <v>120</v>
      </c>
      <c r="L15" s="526">
        <v>10</v>
      </c>
      <c r="M15" s="526">
        <v>0</v>
      </c>
      <c r="N15" s="605"/>
      <c r="O15" s="728"/>
    </row>
    <row r="16" spans="1:31" ht="37.5" customHeight="1">
      <c r="A16" s="314"/>
      <c r="B16" s="303"/>
      <c r="C16" s="452"/>
      <c r="D16" s="605"/>
      <c r="E16" s="608"/>
      <c r="F16" s="308"/>
      <c r="G16" s="33"/>
      <c r="H16" s="28"/>
      <c r="I16" s="28"/>
      <c r="J16" s="28"/>
      <c r="K16" s="525" t="s">
        <v>121</v>
      </c>
      <c r="L16" s="526">
        <v>10</v>
      </c>
      <c r="M16" s="526">
        <v>0</v>
      </c>
      <c r="N16" s="605"/>
      <c r="O16" s="728"/>
    </row>
    <row r="17" spans="1:31" ht="44.25" customHeight="1">
      <c r="A17" s="314"/>
      <c r="B17" s="303"/>
      <c r="C17" s="452"/>
      <c r="D17" s="606"/>
      <c r="E17" s="609"/>
      <c r="F17" s="308"/>
      <c r="G17" s="34"/>
      <c r="H17" s="27"/>
      <c r="I17" s="27"/>
      <c r="J17" s="27"/>
      <c r="K17" s="527" t="s">
        <v>122</v>
      </c>
      <c r="L17" s="528">
        <v>3</v>
      </c>
      <c r="M17" s="529">
        <v>0</v>
      </c>
      <c r="N17" s="730"/>
      <c r="O17" s="729"/>
    </row>
    <row r="18" spans="1:31" ht="65.25" customHeight="1">
      <c r="A18" s="610"/>
      <c r="B18" s="611"/>
      <c r="C18" s="612" t="s">
        <v>7</v>
      </c>
      <c r="D18" s="614" t="s">
        <v>123</v>
      </c>
      <c r="E18" s="616" t="s">
        <v>124</v>
      </c>
      <c r="F18" s="618"/>
      <c r="G18" s="370" t="s">
        <v>22</v>
      </c>
      <c r="H18" s="28">
        <f>96.2-4.7</f>
        <v>91.5</v>
      </c>
      <c r="I18" s="28">
        <v>83.3</v>
      </c>
      <c r="J18" s="28">
        <v>83.3</v>
      </c>
      <c r="K18" s="530" t="s">
        <v>125</v>
      </c>
      <c r="L18" s="531" t="s">
        <v>126</v>
      </c>
      <c r="M18" s="366" t="s">
        <v>266</v>
      </c>
      <c r="N18" s="551" t="s">
        <v>285</v>
      </c>
      <c r="O18" s="541"/>
    </row>
    <row r="19" spans="1:31" ht="65.25" customHeight="1">
      <c r="A19" s="610"/>
      <c r="B19" s="611"/>
      <c r="C19" s="613"/>
      <c r="D19" s="614"/>
      <c r="E19" s="616"/>
      <c r="F19" s="618"/>
      <c r="G19" s="25"/>
      <c r="H19" s="28"/>
      <c r="I19" s="50"/>
      <c r="J19" s="28"/>
      <c r="K19" s="324" t="s">
        <v>127</v>
      </c>
      <c r="L19" s="325">
        <v>12</v>
      </c>
      <c r="M19" s="325" t="s">
        <v>75</v>
      </c>
      <c r="N19" s="533" t="s">
        <v>284</v>
      </c>
      <c r="O19" s="580"/>
      <c r="R19" s="542"/>
    </row>
    <row r="20" spans="1:31" ht="28.5" customHeight="1">
      <c r="A20" s="610"/>
      <c r="B20" s="611"/>
      <c r="C20" s="613"/>
      <c r="D20" s="614"/>
      <c r="E20" s="616"/>
      <c r="F20" s="618"/>
      <c r="G20" s="25"/>
      <c r="H20" s="28"/>
      <c r="I20" s="50"/>
      <c r="J20" s="28"/>
      <c r="K20" s="324" t="s">
        <v>128</v>
      </c>
      <c r="L20" s="325" t="s">
        <v>129</v>
      </c>
      <c r="M20" s="325" t="s">
        <v>264</v>
      </c>
      <c r="N20" s="532"/>
      <c r="O20" s="580"/>
    </row>
    <row r="21" spans="1:31" ht="79.5" customHeight="1">
      <c r="A21" s="610"/>
      <c r="B21" s="611"/>
      <c r="C21" s="613"/>
      <c r="D21" s="615"/>
      <c r="E21" s="617"/>
      <c r="F21" s="619"/>
      <c r="G21" s="158"/>
      <c r="H21" s="27"/>
      <c r="I21" s="49"/>
      <c r="J21" s="27"/>
      <c r="K21" s="534" t="s">
        <v>130</v>
      </c>
      <c r="L21" s="535" t="s">
        <v>59</v>
      </c>
      <c r="M21" s="535" t="s">
        <v>68</v>
      </c>
      <c r="N21" s="536" t="s">
        <v>286</v>
      </c>
      <c r="O21" s="581"/>
    </row>
    <row r="22" spans="1:31" ht="43.5" customHeight="1">
      <c r="A22" s="301"/>
      <c r="B22" s="304"/>
      <c r="C22" s="455" t="s">
        <v>258</v>
      </c>
      <c r="D22" s="539" t="s">
        <v>131</v>
      </c>
      <c r="E22" s="450"/>
      <c r="F22" s="454"/>
      <c r="G22" s="36" t="s">
        <v>22</v>
      </c>
      <c r="H22" s="27">
        <v>15</v>
      </c>
      <c r="I22" s="58">
        <v>15</v>
      </c>
      <c r="J22" s="27">
        <v>0</v>
      </c>
      <c r="K22" s="537" t="s">
        <v>132</v>
      </c>
      <c r="L22" s="538" t="s">
        <v>133</v>
      </c>
      <c r="M22" s="538" t="s">
        <v>265</v>
      </c>
      <c r="N22" s="584" t="s">
        <v>276</v>
      </c>
      <c r="O22" s="540" t="s">
        <v>275</v>
      </c>
    </row>
    <row r="23" spans="1:31" s="23" customFormat="1" ht="15.75" customHeight="1" thickBot="1">
      <c r="A23" s="109"/>
      <c r="B23" s="110"/>
      <c r="C23" s="78"/>
      <c r="D23" s="118"/>
      <c r="E23" s="122"/>
      <c r="F23" s="123"/>
      <c r="G23" s="79" t="s">
        <v>6</v>
      </c>
      <c r="H23" s="57">
        <f>SUM(H12:H22)</f>
        <v>144.6</v>
      </c>
      <c r="I23" s="57">
        <f>SUM(I12:I22)</f>
        <v>136.4</v>
      </c>
      <c r="J23" s="57">
        <f>SUM(J12:J22)</f>
        <v>83.3</v>
      </c>
      <c r="K23" s="119"/>
      <c r="L23" s="120"/>
      <c r="M23" s="120"/>
      <c r="N23" s="162"/>
      <c r="O23" s="121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</row>
    <row r="24" spans="1:31" ht="14.25" customHeight="1" thickBot="1">
      <c r="A24" s="20" t="s">
        <v>5</v>
      </c>
      <c r="B24" s="7" t="s">
        <v>5</v>
      </c>
      <c r="C24" s="620" t="s">
        <v>8</v>
      </c>
      <c r="D24" s="620"/>
      <c r="E24" s="620"/>
      <c r="F24" s="620"/>
      <c r="G24" s="621"/>
      <c r="H24" s="30">
        <f t="shared" ref="H24:J25" si="0">H23</f>
        <v>144.6</v>
      </c>
      <c r="I24" s="47">
        <f t="shared" si="0"/>
        <v>136.4</v>
      </c>
      <c r="J24" s="30">
        <f t="shared" si="0"/>
        <v>83.3</v>
      </c>
      <c r="K24" s="211"/>
      <c r="L24" s="212"/>
      <c r="M24" s="212"/>
      <c r="N24" s="212"/>
      <c r="O24" s="43"/>
    </row>
    <row r="25" spans="1:31" ht="14.25" customHeight="1" thickBot="1">
      <c r="A25" s="20" t="s">
        <v>5</v>
      </c>
      <c r="B25" s="622" t="s">
        <v>9</v>
      </c>
      <c r="C25" s="623"/>
      <c r="D25" s="623"/>
      <c r="E25" s="623"/>
      <c r="F25" s="623"/>
      <c r="G25" s="624"/>
      <c r="H25" s="31">
        <f t="shared" si="0"/>
        <v>144.6</v>
      </c>
      <c r="I25" s="48">
        <f t="shared" si="0"/>
        <v>136.4</v>
      </c>
      <c r="J25" s="31">
        <f t="shared" si="0"/>
        <v>83.3</v>
      </c>
      <c r="K25" s="205"/>
      <c r="L25" s="206"/>
      <c r="M25" s="206"/>
      <c r="N25" s="206"/>
      <c r="O25" s="42"/>
    </row>
    <row r="26" spans="1:31" ht="30.75" customHeight="1" thickBot="1">
      <c r="A26" s="314" t="s">
        <v>7</v>
      </c>
      <c r="B26" s="635" t="s">
        <v>88</v>
      </c>
      <c r="C26" s="636"/>
      <c r="D26" s="636"/>
      <c r="E26" s="636"/>
      <c r="F26" s="636"/>
      <c r="G26" s="636"/>
      <c r="H26" s="733" t="s">
        <v>112</v>
      </c>
      <c r="I26" s="734"/>
      <c r="J26" s="735"/>
      <c r="K26" s="173" t="s">
        <v>146</v>
      </c>
      <c r="L26" s="174">
        <v>500</v>
      </c>
      <c r="M26" s="174">
        <v>540</v>
      </c>
      <c r="N26" s="736" t="s">
        <v>287</v>
      </c>
      <c r="O26" s="737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5.75" customHeight="1" thickBot="1">
      <c r="A27" s="19" t="s">
        <v>7</v>
      </c>
      <c r="B27" s="7" t="s">
        <v>5</v>
      </c>
      <c r="C27" s="625" t="s">
        <v>26</v>
      </c>
      <c r="D27" s="626"/>
      <c r="E27" s="626"/>
      <c r="F27" s="626"/>
      <c r="G27" s="626"/>
      <c r="H27" s="626"/>
      <c r="I27" s="626"/>
      <c r="J27" s="626"/>
      <c r="K27" s="626"/>
      <c r="L27" s="311"/>
      <c r="M27" s="311"/>
      <c r="N27" s="311"/>
      <c r="O27" s="41"/>
    </row>
    <row r="28" spans="1:31" ht="12" customHeight="1">
      <c r="A28" s="629" t="s">
        <v>7</v>
      </c>
      <c r="B28" s="631" t="s">
        <v>5</v>
      </c>
      <c r="C28" s="572"/>
      <c r="D28" s="632" t="s">
        <v>48</v>
      </c>
      <c r="E28" s="634" t="s">
        <v>134</v>
      </c>
      <c r="F28" s="627" t="s">
        <v>27</v>
      </c>
      <c r="G28" s="326"/>
      <c r="H28" s="141"/>
      <c r="I28" s="141"/>
      <c r="J28" s="142"/>
      <c r="K28" s="327"/>
      <c r="L28" s="328"/>
      <c r="M28" s="363"/>
      <c r="N28" s="328"/>
      <c r="O28" s="329"/>
    </row>
    <row r="29" spans="1:31" ht="15.75" customHeight="1">
      <c r="A29" s="630"/>
      <c r="B29" s="611"/>
      <c r="C29" s="573"/>
      <c r="D29" s="633"/>
      <c r="E29" s="616"/>
      <c r="F29" s="628"/>
      <c r="G29" s="330"/>
      <c r="H29" s="49"/>
      <c r="I29" s="49"/>
      <c r="J29" s="27"/>
      <c r="K29" s="331"/>
      <c r="L29" s="107"/>
      <c r="M29" s="364"/>
      <c r="N29" s="107"/>
      <c r="O29" s="108"/>
    </row>
    <row r="30" spans="1:31" ht="130.5" customHeight="1">
      <c r="A30" s="630"/>
      <c r="B30" s="611"/>
      <c r="C30" s="575" t="s">
        <v>5</v>
      </c>
      <c r="D30" s="76" t="s">
        <v>37</v>
      </c>
      <c r="E30" s="617"/>
      <c r="F30" s="628"/>
      <c r="G30" s="372" t="s">
        <v>22</v>
      </c>
      <c r="H30" s="27">
        <v>74.8</v>
      </c>
      <c r="I30" s="27">
        <v>74.8</v>
      </c>
      <c r="J30" s="368">
        <v>74.8</v>
      </c>
      <c r="K30" s="332" t="s">
        <v>71</v>
      </c>
      <c r="L30" s="545">
        <v>1</v>
      </c>
      <c r="M30" s="546">
        <v>1</v>
      </c>
      <c r="N30" s="543" t="s">
        <v>288</v>
      </c>
      <c r="O30" s="544" t="s">
        <v>281</v>
      </c>
    </row>
    <row r="31" spans="1:31" ht="25.5" customHeight="1">
      <c r="A31" s="301"/>
      <c r="B31" s="303"/>
      <c r="C31" s="576" t="s">
        <v>7</v>
      </c>
      <c r="D31" s="714" t="s">
        <v>99</v>
      </c>
      <c r="E31" s="715" t="s">
        <v>41</v>
      </c>
      <c r="F31" s="716"/>
      <c r="G31" s="371" t="s">
        <v>22</v>
      </c>
      <c r="H31" s="86">
        <f>135.8-20-31.1</f>
        <v>84.7</v>
      </c>
      <c r="I31" s="86">
        <f>135.8-20-31.1+10.7</f>
        <v>95.4</v>
      </c>
      <c r="J31" s="28">
        <v>93.3</v>
      </c>
      <c r="K31" s="665" t="s">
        <v>135</v>
      </c>
      <c r="L31" s="132">
        <v>120</v>
      </c>
      <c r="M31" s="547">
        <v>122</v>
      </c>
      <c r="N31" s="333"/>
      <c r="O31" s="334"/>
    </row>
    <row r="32" spans="1:31" ht="29.25" customHeight="1">
      <c r="A32" s="301"/>
      <c r="B32" s="303"/>
      <c r="C32" s="114"/>
      <c r="D32" s="714"/>
      <c r="E32" s="616"/>
      <c r="F32" s="716"/>
      <c r="G32" s="35" t="s">
        <v>67</v>
      </c>
      <c r="H32" s="28">
        <v>39.9</v>
      </c>
      <c r="I32" s="28">
        <f>39.9+2.7</f>
        <v>42.6</v>
      </c>
      <c r="J32" s="28">
        <v>38</v>
      </c>
      <c r="K32" s="666"/>
      <c r="L32" s="548"/>
      <c r="M32" s="549"/>
      <c r="N32" s="335"/>
      <c r="O32" s="582"/>
    </row>
    <row r="33" spans="1:31" ht="27.75" customHeight="1">
      <c r="A33" s="301"/>
      <c r="B33" s="303"/>
      <c r="C33" s="114"/>
      <c r="D33" s="714"/>
      <c r="E33" s="616"/>
      <c r="F33" s="716"/>
      <c r="G33" s="35"/>
      <c r="H33" s="28"/>
      <c r="I33" s="50"/>
      <c r="J33" s="28"/>
      <c r="K33" s="336" t="s">
        <v>136</v>
      </c>
      <c r="L33" s="548">
        <v>1</v>
      </c>
      <c r="M33" s="549">
        <v>1</v>
      </c>
      <c r="N33" s="555" t="s">
        <v>274</v>
      </c>
      <c r="O33" s="263"/>
    </row>
    <row r="34" spans="1:31" ht="37.5" customHeight="1">
      <c r="A34" s="301"/>
      <c r="B34" s="303"/>
      <c r="C34" s="574"/>
      <c r="D34" s="714"/>
      <c r="E34" s="617"/>
      <c r="F34" s="716"/>
      <c r="G34" s="36"/>
      <c r="H34" s="27"/>
      <c r="I34" s="49"/>
      <c r="J34" s="27"/>
      <c r="K34" s="552" t="s">
        <v>137</v>
      </c>
      <c r="L34" s="553">
        <v>12</v>
      </c>
      <c r="M34" s="554">
        <v>12</v>
      </c>
      <c r="N34" s="267"/>
      <c r="O34" s="108"/>
    </row>
    <row r="35" spans="1:31" s="23" customFormat="1" ht="16.5" customHeight="1" thickBot="1">
      <c r="A35" s="109"/>
      <c r="B35" s="110"/>
      <c r="C35" s="78"/>
      <c r="D35" s="118"/>
      <c r="E35" s="122"/>
      <c r="F35" s="123"/>
      <c r="G35" s="79" t="s">
        <v>6</v>
      </c>
      <c r="H35" s="57">
        <f>SUM(H28:H34)</f>
        <v>199.4</v>
      </c>
      <c r="I35" s="57">
        <f t="shared" ref="I35:J35" si="1">SUM(I28:I34)</f>
        <v>212.8</v>
      </c>
      <c r="J35" s="57">
        <f t="shared" si="1"/>
        <v>206.1</v>
      </c>
      <c r="K35" s="119"/>
      <c r="L35" s="254"/>
      <c r="M35" s="550"/>
      <c r="N35" s="120"/>
      <c r="O35" s="148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</row>
    <row r="36" spans="1:31" ht="12.75" customHeight="1">
      <c r="A36" s="300" t="s">
        <v>7</v>
      </c>
      <c r="B36" s="302" t="s">
        <v>5</v>
      </c>
      <c r="C36" s="337"/>
      <c r="D36" s="338" t="s">
        <v>65</v>
      </c>
      <c r="E36" s="339" t="s">
        <v>115</v>
      </c>
      <c r="F36" s="340" t="s">
        <v>27</v>
      </c>
      <c r="G36" s="341"/>
      <c r="H36" s="342"/>
      <c r="I36" s="342"/>
      <c r="J36" s="342"/>
      <c r="K36" s="127"/>
      <c r="L36" s="556"/>
      <c r="M36" s="557"/>
      <c r="N36" s="328"/>
      <c r="O36" s="329"/>
    </row>
    <row r="37" spans="1:31" ht="5.25" customHeight="1">
      <c r="A37" s="301"/>
      <c r="B37" s="303"/>
      <c r="C37" s="114"/>
      <c r="D37" s="343"/>
      <c r="E37" s="344"/>
      <c r="F37" s="345"/>
      <c r="G37" s="273"/>
      <c r="H37" s="277"/>
      <c r="I37" s="277"/>
      <c r="J37" s="274"/>
      <c r="K37" s="346"/>
      <c r="L37" s="135"/>
      <c r="M37" s="558"/>
      <c r="N37" s="107"/>
      <c r="O37" s="108"/>
    </row>
    <row r="38" spans="1:31" ht="13.5" customHeight="1">
      <c r="A38" s="301"/>
      <c r="B38" s="303"/>
      <c r="C38" s="577" t="s">
        <v>5</v>
      </c>
      <c r="D38" s="667" t="s">
        <v>138</v>
      </c>
      <c r="E38" s="347" t="s">
        <v>115</v>
      </c>
      <c r="F38" s="716"/>
      <c r="G38" s="298" t="s">
        <v>22</v>
      </c>
      <c r="H38" s="86">
        <v>25</v>
      </c>
      <c r="I38" s="299">
        <v>22.5</v>
      </c>
      <c r="J38" s="299">
        <v>11.6</v>
      </c>
      <c r="K38" s="91" t="s">
        <v>139</v>
      </c>
      <c r="L38" s="281">
        <v>1</v>
      </c>
      <c r="M38" s="562">
        <v>1</v>
      </c>
      <c r="N38" s="92"/>
      <c r="O38" s="104"/>
    </row>
    <row r="39" spans="1:31" ht="14.25" customHeight="1">
      <c r="A39" s="301"/>
      <c r="B39" s="303"/>
      <c r="C39" s="146"/>
      <c r="D39" s="668"/>
      <c r="E39" s="348"/>
      <c r="F39" s="716"/>
      <c r="G39" s="158"/>
      <c r="H39" s="27"/>
      <c r="I39" s="49"/>
      <c r="J39" s="27"/>
      <c r="K39" s="105"/>
      <c r="L39" s="563"/>
      <c r="M39" s="564"/>
      <c r="N39" s="64"/>
      <c r="O39" s="151"/>
    </row>
    <row r="40" spans="1:31" ht="40.5" customHeight="1">
      <c r="A40" s="301"/>
      <c r="B40" s="303"/>
      <c r="C40" s="578" t="s">
        <v>7</v>
      </c>
      <c r="D40" s="451" t="s">
        <v>49</v>
      </c>
      <c r="E40" s="349" t="s">
        <v>115</v>
      </c>
      <c r="F40" s="716"/>
      <c r="G40" s="25" t="s">
        <v>22</v>
      </c>
      <c r="H40" s="28">
        <v>134</v>
      </c>
      <c r="I40" s="88">
        <v>134</v>
      </c>
      <c r="J40" s="88">
        <v>134</v>
      </c>
      <c r="K40" s="350" t="s">
        <v>74</v>
      </c>
      <c r="L40" s="565">
        <v>7</v>
      </c>
      <c r="M40" s="566">
        <v>8</v>
      </c>
      <c r="N40" s="561" t="s">
        <v>278</v>
      </c>
      <c r="O40" s="143"/>
    </row>
    <row r="41" spans="1:31" ht="26.25" customHeight="1">
      <c r="A41" s="301"/>
      <c r="B41" s="303"/>
      <c r="C41" s="578"/>
      <c r="D41" s="451"/>
      <c r="E41" s="351"/>
      <c r="F41" s="716"/>
      <c r="G41" s="25"/>
      <c r="H41" s="28"/>
      <c r="I41" s="50"/>
      <c r="J41" s="28"/>
      <c r="K41" s="66" t="s">
        <v>52</v>
      </c>
      <c r="L41" s="567" t="s">
        <v>58</v>
      </c>
      <c r="M41" s="567" t="s">
        <v>58</v>
      </c>
      <c r="N41" s="278"/>
      <c r="O41" s="153"/>
    </row>
    <row r="42" spans="1:31" ht="27.75" customHeight="1">
      <c r="A42" s="301"/>
      <c r="B42" s="303"/>
      <c r="C42" s="578"/>
      <c r="D42" s="451"/>
      <c r="E42" s="351"/>
      <c r="F42" s="716"/>
      <c r="G42" s="158"/>
      <c r="H42" s="27"/>
      <c r="I42" s="49"/>
      <c r="J42" s="27"/>
      <c r="K42" s="352" t="s">
        <v>46</v>
      </c>
      <c r="L42" s="568">
        <v>3</v>
      </c>
      <c r="M42" s="568">
        <v>3</v>
      </c>
      <c r="N42" s="157"/>
      <c r="O42" s="583"/>
    </row>
    <row r="43" spans="1:31" ht="37.5" customHeight="1">
      <c r="A43" s="301"/>
      <c r="B43" s="303"/>
      <c r="C43" s="455" t="s">
        <v>258</v>
      </c>
      <c r="D43" s="449" t="s">
        <v>72</v>
      </c>
      <c r="E43" s="353"/>
      <c r="F43" s="354"/>
      <c r="G43" s="373" t="s">
        <v>67</v>
      </c>
      <c r="H43" s="368">
        <v>8.1999999999999993</v>
      </c>
      <c r="I43" s="368">
        <v>5.5</v>
      </c>
      <c r="J43" s="27">
        <v>5.4</v>
      </c>
      <c r="K43" s="355" t="s">
        <v>64</v>
      </c>
      <c r="L43" s="356">
        <v>1</v>
      </c>
      <c r="M43" s="569">
        <v>1</v>
      </c>
      <c r="N43" s="365"/>
      <c r="O43" s="151"/>
    </row>
    <row r="44" spans="1:31" ht="101.25" customHeight="1">
      <c r="A44" s="301"/>
      <c r="B44" s="303"/>
      <c r="C44" s="578" t="s">
        <v>261</v>
      </c>
      <c r="D44" s="710" t="s">
        <v>140</v>
      </c>
      <c r="E44" s="353"/>
      <c r="F44" s="354"/>
      <c r="G44" s="158" t="s">
        <v>22</v>
      </c>
      <c r="H44" s="27"/>
      <c r="I44" s="49">
        <v>14</v>
      </c>
      <c r="J44" s="27">
        <v>3.6</v>
      </c>
      <c r="K44" s="124" t="s">
        <v>141</v>
      </c>
      <c r="L44" s="570"/>
      <c r="M44" s="571"/>
      <c r="N44" s="731" t="s">
        <v>277</v>
      </c>
      <c r="O44" s="104"/>
    </row>
    <row r="45" spans="1:31" s="23" customFormat="1" ht="16.5" customHeight="1" thickBot="1">
      <c r="A45" s="109"/>
      <c r="B45" s="110"/>
      <c r="C45" s="579"/>
      <c r="D45" s="711"/>
      <c r="E45" s="122"/>
      <c r="F45" s="123"/>
      <c r="G45" s="79" t="s">
        <v>6</v>
      </c>
      <c r="H45" s="57">
        <f>SUM(H36:H44)</f>
        <v>167.2</v>
      </c>
      <c r="I45" s="57">
        <f>SUM(I36:I44)</f>
        <v>176</v>
      </c>
      <c r="J45" s="57">
        <f>SUM(J36:J44)</f>
        <v>154.6</v>
      </c>
      <c r="K45" s="119"/>
      <c r="L45" s="120"/>
      <c r="M45" s="162"/>
      <c r="N45" s="732"/>
      <c r="O45" s="148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</row>
    <row r="46" spans="1:31" ht="14.25" customHeight="1" thickBot="1">
      <c r="A46" s="111" t="s">
        <v>7</v>
      </c>
      <c r="B46" s="112" t="s">
        <v>5</v>
      </c>
      <c r="C46" s="712" t="s">
        <v>8</v>
      </c>
      <c r="D46" s="713"/>
      <c r="E46" s="713"/>
      <c r="F46" s="713"/>
      <c r="G46" s="713"/>
      <c r="H46" s="357">
        <f>H45+H35</f>
        <v>366.6</v>
      </c>
      <c r="I46" s="357">
        <f>I45+I35</f>
        <v>388.8</v>
      </c>
      <c r="J46" s="357">
        <f>J45+J35</f>
        <v>360.7</v>
      </c>
      <c r="K46" s="65"/>
      <c r="L46" s="81"/>
      <c r="M46" s="81"/>
      <c r="N46" s="81"/>
      <c r="O46" s="83"/>
    </row>
    <row r="47" spans="1:31" ht="14.25" customHeight="1" thickBot="1">
      <c r="A47" s="19" t="s">
        <v>7</v>
      </c>
      <c r="B47" s="622" t="s">
        <v>9</v>
      </c>
      <c r="C47" s="623"/>
      <c r="D47" s="623"/>
      <c r="E47" s="623"/>
      <c r="F47" s="623"/>
      <c r="G47" s="623"/>
      <c r="H47" s="31">
        <f t="shared" ref="H47:J47" si="2">H46</f>
        <v>366.6</v>
      </c>
      <c r="I47" s="31">
        <f t="shared" si="2"/>
        <v>388.8</v>
      </c>
      <c r="J47" s="31">
        <f t="shared" si="2"/>
        <v>360.7</v>
      </c>
      <c r="K47" s="205"/>
      <c r="L47" s="206"/>
      <c r="M47" s="206"/>
      <c r="N47" s="206"/>
      <c r="O47" s="42"/>
    </row>
    <row r="48" spans="1:31" ht="14.25" customHeight="1" thickBot="1">
      <c r="A48" s="15" t="s">
        <v>5</v>
      </c>
      <c r="B48" s="659" t="s">
        <v>17</v>
      </c>
      <c r="C48" s="660"/>
      <c r="D48" s="660"/>
      <c r="E48" s="660"/>
      <c r="F48" s="660"/>
      <c r="G48" s="660"/>
      <c r="H48" s="32">
        <f>H47+H25</f>
        <v>511.2</v>
      </c>
      <c r="I48" s="32">
        <f>I47+I25</f>
        <v>525.20000000000005</v>
      </c>
      <c r="J48" s="32">
        <f>J47+J25</f>
        <v>444</v>
      </c>
      <c r="K48" s="207"/>
      <c r="L48" s="208"/>
      <c r="M48" s="208"/>
      <c r="N48" s="208"/>
      <c r="O48" s="44"/>
    </row>
    <row r="49" spans="1:35" s="9" customFormat="1" ht="17.25" customHeight="1">
      <c r="A49" s="717" t="s">
        <v>247</v>
      </c>
      <c r="B49" s="718"/>
      <c r="C49" s="718"/>
      <c r="D49" s="718"/>
      <c r="E49" s="718"/>
      <c r="F49" s="718"/>
      <c r="G49" s="718"/>
      <c r="H49" s="718"/>
      <c r="I49" s="718"/>
      <c r="J49" s="718"/>
      <c r="K49" s="718"/>
      <c r="L49" s="718"/>
      <c r="M49" s="369"/>
      <c r="N49" s="369"/>
      <c r="O49" s="369"/>
      <c r="P49" s="369"/>
    </row>
    <row r="50" spans="1:35" s="9" customFormat="1" ht="17.25" customHeight="1">
      <c r="A50" s="717" t="s">
        <v>248</v>
      </c>
      <c r="B50" s="718"/>
      <c r="C50" s="718"/>
      <c r="D50" s="718"/>
      <c r="E50" s="718"/>
      <c r="F50" s="718"/>
      <c r="G50" s="718"/>
      <c r="H50" s="718"/>
      <c r="I50" s="718"/>
      <c r="J50" s="718"/>
      <c r="K50" s="718"/>
      <c r="L50" s="718"/>
      <c r="M50" s="369"/>
      <c r="N50" s="369"/>
      <c r="O50" s="369"/>
      <c r="P50" s="369"/>
    </row>
    <row r="51" spans="1:35" s="163" customFormat="1" ht="17.25" customHeight="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6"/>
      <c r="M51" s="306"/>
      <c r="N51" s="306"/>
      <c r="O51" s="306"/>
    </row>
    <row r="52" spans="1:35" s="10" customFormat="1" ht="14.25" customHeight="1" thickBot="1">
      <c r="A52" s="664" t="s">
        <v>13</v>
      </c>
      <c r="B52" s="664"/>
      <c r="C52" s="664"/>
      <c r="D52" s="664"/>
      <c r="E52" s="664"/>
      <c r="F52" s="664"/>
      <c r="G52" s="664"/>
      <c r="H52" s="305"/>
      <c r="I52" s="305"/>
      <c r="J52" s="305"/>
      <c r="K52" s="2"/>
      <c r="L52" s="2"/>
      <c r="M52" s="2"/>
      <c r="N52" s="2"/>
      <c r="O52" s="2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ht="36" customHeight="1">
      <c r="A53" s="719" t="s">
        <v>10</v>
      </c>
      <c r="B53" s="720"/>
      <c r="C53" s="720"/>
      <c r="D53" s="720"/>
      <c r="E53" s="720"/>
      <c r="F53" s="720"/>
      <c r="G53" s="721"/>
      <c r="H53" s="725" t="s">
        <v>143</v>
      </c>
      <c r="I53" s="726" t="s">
        <v>144</v>
      </c>
      <c r="J53" s="726" t="s">
        <v>145</v>
      </c>
      <c r="K53" s="37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5" ht="33.75" customHeight="1" thickBot="1">
      <c r="A54" s="722"/>
      <c r="B54" s="723"/>
      <c r="C54" s="723"/>
      <c r="D54" s="723"/>
      <c r="E54" s="723"/>
      <c r="F54" s="723"/>
      <c r="G54" s="724"/>
      <c r="H54" s="707"/>
      <c r="I54" s="709"/>
      <c r="J54" s="709"/>
      <c r="K54" s="37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5" ht="16.5" customHeight="1">
      <c r="A55" s="661" t="s">
        <v>14</v>
      </c>
      <c r="B55" s="662"/>
      <c r="C55" s="662"/>
      <c r="D55" s="662"/>
      <c r="E55" s="662"/>
      <c r="F55" s="662"/>
      <c r="G55" s="663"/>
      <c r="H55" s="68">
        <f>SUM(H56:H58)</f>
        <v>511.2</v>
      </c>
      <c r="I55" s="68">
        <f t="shared" ref="I55:J55" si="3">SUM(I56:I58)</f>
        <v>525.20000000000005</v>
      </c>
      <c r="J55" s="68">
        <f t="shared" si="3"/>
        <v>444</v>
      </c>
    </row>
    <row r="56" spans="1:35" ht="14.25" customHeight="1">
      <c r="A56" s="647" t="s">
        <v>19</v>
      </c>
      <c r="B56" s="648"/>
      <c r="C56" s="648"/>
      <c r="D56" s="648"/>
      <c r="E56" s="648"/>
      <c r="F56" s="648"/>
      <c r="G56" s="649"/>
      <c r="H56" s="160">
        <f>SUMIF(G11:G48,"SB",H11:H48)</f>
        <v>463.1</v>
      </c>
      <c r="I56" s="69">
        <f>SUMIF(G11:G48,"SB",I11:I48)</f>
        <v>477.1</v>
      </c>
      <c r="J56" s="69">
        <f>SUMIF(G11:G48,"SB",J11:J48)</f>
        <v>400.6</v>
      </c>
    </row>
    <row r="57" spans="1:35" ht="14.25" customHeight="1">
      <c r="A57" s="650" t="s">
        <v>20</v>
      </c>
      <c r="B57" s="651"/>
      <c r="C57" s="651"/>
      <c r="D57" s="651"/>
      <c r="E57" s="651"/>
      <c r="F57" s="651"/>
      <c r="G57" s="652"/>
      <c r="H57" s="69">
        <f>SUMIF(G23:G48,"SB(P)",H23:H48)</f>
        <v>0</v>
      </c>
      <c r="I57" s="69">
        <f>SUMIF(G23:G48,"SB(P)",I23:I48)</f>
        <v>0</v>
      </c>
      <c r="J57" s="69">
        <f>SUMIF(G23:G48,"SB(P)",J23:J48)</f>
        <v>0</v>
      </c>
      <c r="K57" s="37"/>
    </row>
    <row r="58" spans="1:35" ht="14.25" customHeight="1">
      <c r="A58" s="653" t="s">
        <v>67</v>
      </c>
      <c r="B58" s="654"/>
      <c r="C58" s="654"/>
      <c r="D58" s="654"/>
      <c r="E58" s="654"/>
      <c r="F58" s="654"/>
      <c r="G58" s="655"/>
      <c r="H58" s="358">
        <f>SUMIF(G11:G48,"SB(L)",H11:H48)</f>
        <v>48.1</v>
      </c>
      <c r="I58" s="358">
        <f>SUMIF(G11:G48,"SB(L)",I11:I48)</f>
        <v>48.1</v>
      </c>
      <c r="J58" s="359">
        <f>SUMIF(G11:G48,"SB(L)",J11:J48)</f>
        <v>43.4</v>
      </c>
      <c r="K58" s="37"/>
    </row>
    <row r="59" spans="1:35" ht="14.25" customHeight="1">
      <c r="A59" s="656" t="s">
        <v>15</v>
      </c>
      <c r="B59" s="657"/>
      <c r="C59" s="657"/>
      <c r="D59" s="657"/>
      <c r="E59" s="657"/>
      <c r="F59" s="657"/>
      <c r="G59" s="658"/>
      <c r="H59" s="70">
        <f>SUM(H60:H62)</f>
        <v>0</v>
      </c>
      <c r="I59" s="70">
        <f>SUM(I60:I62)</f>
        <v>0</v>
      </c>
      <c r="J59" s="70">
        <f>SUM(J60:J62)</f>
        <v>0</v>
      </c>
    </row>
    <row r="60" spans="1:35" ht="14.25" customHeight="1">
      <c r="A60" s="640" t="s">
        <v>21</v>
      </c>
      <c r="B60" s="641"/>
      <c r="C60" s="641"/>
      <c r="D60" s="641"/>
      <c r="E60" s="641"/>
      <c r="F60" s="641"/>
      <c r="G60" s="642"/>
      <c r="H60" s="69">
        <f>SUMIF(G23:G48,"ES",H23:H48)</f>
        <v>0</v>
      </c>
      <c r="I60" s="69">
        <f>SUMIF(G23:G48,"ES",I23:I48)</f>
        <v>0</v>
      </c>
      <c r="J60" s="69">
        <f>SUMIF(G23:G48,"ES",J23:J48)</f>
        <v>0</v>
      </c>
    </row>
    <row r="61" spans="1:35" ht="14.25" customHeight="1">
      <c r="A61" s="640" t="s">
        <v>34</v>
      </c>
      <c r="B61" s="641"/>
      <c r="C61" s="641"/>
      <c r="D61" s="641"/>
      <c r="E61" s="641"/>
      <c r="F61" s="641"/>
      <c r="G61" s="642"/>
      <c r="H61" s="69">
        <f>SUMIF(G23:G48,"KVJUD",H23:H48)</f>
        <v>0</v>
      </c>
      <c r="I61" s="69">
        <f>SUMIF(G23:G48,"KVJUD",I23:I48)</f>
        <v>0</v>
      </c>
      <c r="J61" s="69">
        <f>SUMIF(G23:G48,"KVJUD",J23:J48)</f>
        <v>0</v>
      </c>
    </row>
    <row r="62" spans="1:35" ht="14.25" customHeight="1">
      <c r="A62" s="640" t="s">
        <v>33</v>
      </c>
      <c r="B62" s="641"/>
      <c r="C62" s="641"/>
      <c r="D62" s="641"/>
      <c r="E62" s="641"/>
      <c r="F62" s="641"/>
      <c r="G62" s="642"/>
      <c r="H62" s="69">
        <f>SUMIF(G23:G48,"KT",H23:H48)</f>
        <v>0</v>
      </c>
      <c r="I62" s="69">
        <f>SUMIF(G23:G48,"KT",I23:I48)</f>
        <v>0</v>
      </c>
      <c r="J62" s="69">
        <f>SUMIF(G23:G48,"KT",J23:J48)</f>
        <v>0</v>
      </c>
    </row>
    <row r="63" spans="1:35" ht="17.25" customHeight="1" thickBot="1">
      <c r="A63" s="643" t="s">
        <v>16</v>
      </c>
      <c r="B63" s="644"/>
      <c r="C63" s="644"/>
      <c r="D63" s="644"/>
      <c r="E63" s="644"/>
      <c r="F63" s="644"/>
      <c r="G63" s="645"/>
      <c r="H63" s="71">
        <f>SUM(H55,H59)</f>
        <v>511.2</v>
      </c>
      <c r="I63" s="71">
        <f>SUM(I55,I59)</f>
        <v>525.20000000000005</v>
      </c>
      <c r="J63" s="71">
        <f>SUM(J55,J59)</f>
        <v>444</v>
      </c>
    </row>
    <row r="64" spans="1:35">
      <c r="E64" s="360"/>
      <c r="F64" s="361"/>
      <c r="G64" s="362"/>
      <c r="H64" s="315"/>
      <c r="I64" s="315"/>
      <c r="J64" s="315"/>
    </row>
    <row r="65" spans="1:31">
      <c r="E65" s="646" t="s">
        <v>142</v>
      </c>
      <c r="F65" s="646"/>
      <c r="G65" s="646"/>
      <c r="H65" s="646"/>
      <c r="I65" s="646"/>
      <c r="J65" s="646"/>
    </row>
    <row r="67" spans="1:31">
      <c r="A67" s="3"/>
      <c r="B67" s="3"/>
      <c r="C67" s="3"/>
      <c r="D67" s="3"/>
      <c r="E67" s="3"/>
      <c r="F67" s="3"/>
      <c r="G67" s="3"/>
      <c r="K67" s="3"/>
      <c r="L67" s="3"/>
      <c r="M67" s="3"/>
      <c r="N67" s="3"/>
      <c r="O67" s="3"/>
    </row>
    <row r="68" spans="1:31" s="4" customFormat="1">
      <c r="E68" s="12"/>
      <c r="F68" s="5"/>
      <c r="G68" s="312"/>
      <c r="H68" s="37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9"/>
    </row>
  </sheetData>
  <mergeCells count="75">
    <mergeCell ref="O13:O17"/>
    <mergeCell ref="N13:N17"/>
    <mergeCell ref="N44:N45"/>
    <mergeCell ref="H26:J26"/>
    <mergeCell ref="N26:O26"/>
    <mergeCell ref="A49:L49"/>
    <mergeCell ref="A50:L50"/>
    <mergeCell ref="A53:G54"/>
    <mergeCell ref="H53:H54"/>
    <mergeCell ref="I53:I54"/>
    <mergeCell ref="J53:J54"/>
    <mergeCell ref="D44:D45"/>
    <mergeCell ref="C46:G46"/>
    <mergeCell ref="D31:D34"/>
    <mergeCell ref="E31:E34"/>
    <mergeCell ref="F31:F34"/>
    <mergeCell ref="F38:F39"/>
    <mergeCell ref="F40:F42"/>
    <mergeCell ref="B9:G9"/>
    <mergeCell ref="H9:J9"/>
    <mergeCell ref="H10:J10"/>
    <mergeCell ref="A8:K8"/>
    <mergeCell ref="A1:O1"/>
    <mergeCell ref="A2:O2"/>
    <mergeCell ref="A4:A6"/>
    <mergeCell ref="B4:B6"/>
    <mergeCell ref="C4:C6"/>
    <mergeCell ref="D4:D6"/>
    <mergeCell ref="A7:K7"/>
    <mergeCell ref="O4:O6"/>
    <mergeCell ref="H5:H6"/>
    <mergeCell ref="I5:I6"/>
    <mergeCell ref="J5:J6"/>
    <mergeCell ref="K5:K6"/>
    <mergeCell ref="L5:L6"/>
    <mergeCell ref="M5:M6"/>
    <mergeCell ref="E4:E6"/>
    <mergeCell ref="F4:F6"/>
    <mergeCell ref="G4:G6"/>
    <mergeCell ref="H4:J4"/>
    <mergeCell ref="K4:M4"/>
    <mergeCell ref="N4:N6"/>
    <mergeCell ref="A62:G62"/>
    <mergeCell ref="A63:G63"/>
    <mergeCell ref="E65:J65"/>
    <mergeCell ref="A56:G56"/>
    <mergeCell ref="A57:G57"/>
    <mergeCell ref="A58:G58"/>
    <mergeCell ref="A59:G59"/>
    <mergeCell ref="A60:G60"/>
    <mergeCell ref="A61:G61"/>
    <mergeCell ref="B47:G47"/>
    <mergeCell ref="B48:G48"/>
    <mergeCell ref="A55:G55"/>
    <mergeCell ref="A52:G52"/>
    <mergeCell ref="K31:K32"/>
    <mergeCell ref="D38:D39"/>
    <mergeCell ref="C24:G24"/>
    <mergeCell ref="B25:G25"/>
    <mergeCell ref="C27:K27"/>
    <mergeCell ref="F28:F30"/>
    <mergeCell ref="A28:A30"/>
    <mergeCell ref="B28:B30"/>
    <mergeCell ref="D28:D29"/>
    <mergeCell ref="E28:E30"/>
    <mergeCell ref="B26:G26"/>
    <mergeCell ref="C11:K11"/>
    <mergeCell ref="D13:D17"/>
    <mergeCell ref="E13:E17"/>
    <mergeCell ref="A18:A21"/>
    <mergeCell ref="B18:B21"/>
    <mergeCell ref="C18:C21"/>
    <mergeCell ref="D18:D21"/>
    <mergeCell ref="E18:E21"/>
    <mergeCell ref="F18:F21"/>
  </mergeCells>
  <printOptions horizontalCentered="1"/>
  <pageMargins left="0.23622047244094491" right="0.23622047244094491" top="0.59055118110236227" bottom="0.11811023622047245" header="0.31496062992125984" footer="0.31496062992125984"/>
  <pageSetup paperSize="9" scale="7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view="pageBreakPreview" topLeftCell="A28" zoomScaleNormal="100" zoomScaleSheetLayoutView="100" workbookViewId="0">
      <selection activeCell="O8" sqref="O8"/>
    </sheetView>
  </sheetViews>
  <sheetFormatPr defaultColWidth="9.140625" defaultRowHeight="12.75"/>
  <cols>
    <col min="1" max="1" width="9.140625" style="374" customWidth="1"/>
    <col min="2" max="2" width="39.28515625" style="374" customWidth="1"/>
    <col min="3" max="3" width="19.42578125" style="374" customWidth="1"/>
    <col min="4" max="4" width="8.42578125" style="374" customWidth="1"/>
    <col min="5" max="8" width="9" style="374" customWidth="1"/>
    <col min="9" max="9" width="38.28515625" style="374" customWidth="1"/>
    <col min="10" max="10" width="8.42578125" style="374" customWidth="1"/>
    <col min="11" max="11" width="5.7109375" style="374" customWidth="1"/>
    <col min="12" max="12" width="6.85546875" style="374" customWidth="1"/>
    <col min="13" max="13" width="50.7109375" style="374" customWidth="1"/>
    <col min="14" max="16384" width="9.140625" style="374"/>
  </cols>
  <sheetData>
    <row r="1" spans="1:13" ht="51">
      <c r="A1" s="375"/>
      <c r="B1" s="376" t="s">
        <v>149</v>
      </c>
      <c r="C1" s="376" t="s">
        <v>150</v>
      </c>
      <c r="D1" s="376" t="s">
        <v>151</v>
      </c>
      <c r="E1" s="376" t="s">
        <v>152</v>
      </c>
      <c r="F1" s="376" t="s">
        <v>153</v>
      </c>
      <c r="G1" s="376" t="s">
        <v>154</v>
      </c>
      <c r="H1" s="376" t="s">
        <v>155</v>
      </c>
      <c r="I1" s="376" t="s">
        <v>156</v>
      </c>
      <c r="J1" s="377"/>
      <c r="K1" s="377"/>
      <c r="L1" s="377"/>
      <c r="M1" s="378"/>
    </row>
    <row r="2" spans="1:13">
      <c r="A2" s="379"/>
      <c r="B2" s="380"/>
      <c r="C2" s="380"/>
      <c r="D2" s="380"/>
      <c r="E2" s="380"/>
      <c r="F2" s="380"/>
      <c r="G2" s="380"/>
      <c r="H2" s="380"/>
      <c r="I2" s="380" t="s">
        <v>157</v>
      </c>
      <c r="J2" s="380" t="s">
        <v>158</v>
      </c>
      <c r="K2" s="380" t="s">
        <v>159</v>
      </c>
      <c r="L2" s="381"/>
      <c r="M2" s="382" t="s">
        <v>160</v>
      </c>
    </row>
    <row r="3" spans="1:13" ht="26.25" thickBot="1">
      <c r="A3" s="383"/>
      <c r="B3" s="384"/>
      <c r="C3" s="384"/>
      <c r="D3" s="384"/>
      <c r="E3" s="384"/>
      <c r="F3" s="384"/>
      <c r="G3" s="384"/>
      <c r="H3" s="384"/>
      <c r="I3" s="384"/>
      <c r="J3" s="384"/>
      <c r="K3" s="384" t="s">
        <v>39</v>
      </c>
      <c r="L3" s="384" t="s">
        <v>161</v>
      </c>
      <c r="M3" s="385"/>
    </row>
    <row r="4" spans="1:13" ht="26.25" thickBot="1">
      <c r="A4" s="386"/>
      <c r="B4" s="387" t="s">
        <v>162</v>
      </c>
      <c r="C4" s="388" t="s">
        <v>163</v>
      </c>
      <c r="D4" s="388"/>
      <c r="E4" s="389">
        <f>E5+E18</f>
        <v>511.2</v>
      </c>
      <c r="F4" s="389">
        <f>F5+F18</f>
        <v>525.20000000000005</v>
      </c>
      <c r="G4" s="389">
        <f>G5+G18</f>
        <v>444.1</v>
      </c>
      <c r="H4" s="389">
        <f>H5+H18</f>
        <v>81.099999999999994</v>
      </c>
      <c r="I4" s="388"/>
      <c r="J4" s="390"/>
      <c r="K4" s="391"/>
      <c r="L4" s="391"/>
      <c r="M4" s="392"/>
    </row>
    <row r="5" spans="1:13" ht="26.25" thickBot="1">
      <c r="A5" s="393" t="s">
        <v>164</v>
      </c>
      <c r="B5" s="394" t="s">
        <v>24</v>
      </c>
      <c r="C5" s="395" t="s">
        <v>165</v>
      </c>
      <c r="D5" s="395"/>
      <c r="E5" s="396">
        <f t="shared" ref="E5:H6" si="0">SUM(E6:E6)</f>
        <v>144.6</v>
      </c>
      <c r="F5" s="396">
        <f t="shared" si="0"/>
        <v>136.4</v>
      </c>
      <c r="G5" s="396">
        <f t="shared" si="0"/>
        <v>83.3</v>
      </c>
      <c r="H5" s="396">
        <f t="shared" si="0"/>
        <v>53.1</v>
      </c>
      <c r="I5" s="395"/>
      <c r="J5" s="397"/>
      <c r="K5" s="398"/>
      <c r="L5" s="398"/>
      <c r="M5" s="399"/>
    </row>
    <row r="6" spans="1:13" ht="26.25" thickBot="1">
      <c r="A6" s="400" t="s">
        <v>166</v>
      </c>
      <c r="B6" s="401" t="s">
        <v>25</v>
      </c>
      <c r="C6" s="402" t="s">
        <v>165</v>
      </c>
      <c r="D6" s="402"/>
      <c r="E6" s="403">
        <f t="shared" si="0"/>
        <v>144.6</v>
      </c>
      <c r="F6" s="403">
        <f t="shared" si="0"/>
        <v>136.4</v>
      </c>
      <c r="G6" s="403">
        <f t="shared" si="0"/>
        <v>83.3</v>
      </c>
      <c r="H6" s="403">
        <f t="shared" si="0"/>
        <v>53.1</v>
      </c>
      <c r="I6" s="402"/>
      <c r="J6" s="404"/>
      <c r="K6" s="405"/>
      <c r="L6" s="405"/>
      <c r="M6" s="406"/>
    </row>
    <row r="7" spans="1:13" ht="26.25" thickBot="1">
      <c r="A7" s="407" t="s">
        <v>167</v>
      </c>
      <c r="B7" s="408" t="s">
        <v>168</v>
      </c>
      <c r="C7" s="409"/>
      <c r="D7" s="409"/>
      <c r="E7" s="410">
        <f>E8+E12+E17</f>
        <v>144.6</v>
      </c>
      <c r="F7" s="410">
        <f>F8+F12+F17</f>
        <v>136.4</v>
      </c>
      <c r="G7" s="410">
        <f>G8+G12+G17</f>
        <v>83.3</v>
      </c>
      <c r="H7" s="410">
        <f>H8+H12+H17</f>
        <v>53.1</v>
      </c>
      <c r="I7" s="409"/>
      <c r="J7" s="411"/>
      <c r="K7" s="412"/>
      <c r="L7" s="412"/>
      <c r="M7" s="413"/>
    </row>
    <row r="8" spans="1:13" ht="401.25" customHeight="1">
      <c r="A8" s="407" t="s">
        <v>169</v>
      </c>
      <c r="B8" s="408" t="s">
        <v>170</v>
      </c>
      <c r="C8" s="409" t="s">
        <v>165</v>
      </c>
      <c r="D8" s="409" t="s">
        <v>22</v>
      </c>
      <c r="E8" s="410">
        <f>SUM(E9:E11)+91.5</f>
        <v>91.5</v>
      </c>
      <c r="F8" s="410">
        <f>SUM(F9:F11)+83.3</f>
        <v>83.3</v>
      </c>
      <c r="G8" s="410">
        <f>SUM(G9:G11)+83.3</f>
        <v>83.3</v>
      </c>
      <c r="H8" s="410">
        <f>SUM(H9:H11)</f>
        <v>0</v>
      </c>
      <c r="I8" s="409" t="s">
        <v>171</v>
      </c>
      <c r="J8" s="411" t="s">
        <v>172</v>
      </c>
      <c r="K8" s="559" t="s">
        <v>173</v>
      </c>
      <c r="L8" s="560">
        <v>31</v>
      </c>
      <c r="M8" s="413" t="s">
        <v>267</v>
      </c>
    </row>
    <row r="9" spans="1:13" ht="165.75">
      <c r="A9" s="414"/>
      <c r="B9" s="415"/>
      <c r="C9" s="416"/>
      <c r="D9" s="416"/>
      <c r="E9" s="417">
        <v>0</v>
      </c>
      <c r="F9" s="417">
        <v>0</v>
      </c>
      <c r="G9" s="417">
        <v>0</v>
      </c>
      <c r="H9" s="417">
        <v>0</v>
      </c>
      <c r="I9" s="416" t="s">
        <v>174</v>
      </c>
      <c r="J9" s="418" t="s">
        <v>175</v>
      </c>
      <c r="K9" s="419" t="s">
        <v>176</v>
      </c>
      <c r="L9" s="419" t="s">
        <v>177</v>
      </c>
      <c r="M9" s="420" t="s">
        <v>178</v>
      </c>
    </row>
    <row r="10" spans="1:13" ht="293.25">
      <c r="A10" s="414"/>
      <c r="B10" s="415"/>
      <c r="C10" s="416"/>
      <c r="D10" s="416"/>
      <c r="E10" s="417">
        <v>0</v>
      </c>
      <c r="F10" s="417">
        <v>0</v>
      </c>
      <c r="G10" s="417">
        <v>0</v>
      </c>
      <c r="H10" s="417">
        <v>0</v>
      </c>
      <c r="I10" s="416" t="s">
        <v>179</v>
      </c>
      <c r="J10" s="418" t="s">
        <v>180</v>
      </c>
      <c r="K10" s="419" t="s">
        <v>181</v>
      </c>
      <c r="L10" s="419" t="s">
        <v>181</v>
      </c>
      <c r="M10" s="420" t="s">
        <v>182</v>
      </c>
    </row>
    <row r="11" spans="1:13" ht="26.25" thickBot="1">
      <c r="A11" s="414"/>
      <c r="B11" s="415"/>
      <c r="C11" s="416"/>
      <c r="D11" s="416"/>
      <c r="E11" s="417">
        <v>0</v>
      </c>
      <c r="F11" s="417">
        <v>0</v>
      </c>
      <c r="G11" s="417">
        <v>0</v>
      </c>
      <c r="H11" s="417">
        <v>0</v>
      </c>
      <c r="I11" s="416" t="s">
        <v>183</v>
      </c>
      <c r="J11" s="418" t="s">
        <v>184</v>
      </c>
      <c r="K11" s="419" t="s">
        <v>185</v>
      </c>
      <c r="L11" s="419" t="s">
        <v>186</v>
      </c>
      <c r="M11" s="420" t="s">
        <v>187</v>
      </c>
    </row>
    <row r="12" spans="1:13" ht="25.5">
      <c r="A12" s="407" t="s">
        <v>188</v>
      </c>
      <c r="B12" s="408" t="s">
        <v>29</v>
      </c>
      <c r="C12" s="409" t="s">
        <v>165</v>
      </c>
      <c r="D12" s="409" t="s">
        <v>22</v>
      </c>
      <c r="E12" s="410">
        <f>SUM(E13:E16)+38.1</f>
        <v>38.1</v>
      </c>
      <c r="F12" s="410">
        <f>SUM(F13:F16)+38.1</f>
        <v>38.1</v>
      </c>
      <c r="G12" s="410">
        <f>SUM(G13:G16)</f>
        <v>0</v>
      </c>
      <c r="H12" s="410">
        <f>SUM(H13:H16)+38.1</f>
        <v>38.1</v>
      </c>
      <c r="I12" s="409" t="s">
        <v>189</v>
      </c>
      <c r="J12" s="411" t="s">
        <v>175</v>
      </c>
      <c r="K12" s="412" t="s">
        <v>190</v>
      </c>
      <c r="L12" s="412" t="s">
        <v>191</v>
      </c>
      <c r="M12" s="413" t="s">
        <v>192</v>
      </c>
    </row>
    <row r="13" spans="1:13" ht="38.25">
      <c r="A13" s="414"/>
      <c r="B13" s="415"/>
      <c r="C13" s="416"/>
      <c r="D13" s="416"/>
      <c r="E13" s="417">
        <v>0</v>
      </c>
      <c r="F13" s="417">
        <v>0</v>
      </c>
      <c r="G13" s="417">
        <v>0</v>
      </c>
      <c r="H13" s="417">
        <v>0</v>
      </c>
      <c r="I13" s="416" t="s">
        <v>193</v>
      </c>
      <c r="J13" s="418" t="s">
        <v>175</v>
      </c>
      <c r="K13" s="419" t="s">
        <v>194</v>
      </c>
      <c r="L13" s="419" t="s">
        <v>195</v>
      </c>
      <c r="M13" s="420" t="s">
        <v>196</v>
      </c>
    </row>
    <row r="14" spans="1:13" ht="38.25">
      <c r="A14" s="414"/>
      <c r="B14" s="415"/>
      <c r="C14" s="416"/>
      <c r="D14" s="416"/>
      <c r="E14" s="417">
        <v>0</v>
      </c>
      <c r="F14" s="417">
        <v>0</v>
      </c>
      <c r="G14" s="417">
        <v>0</v>
      </c>
      <c r="H14" s="417">
        <v>0</v>
      </c>
      <c r="I14" s="416" t="s">
        <v>197</v>
      </c>
      <c r="J14" s="418" t="s">
        <v>175</v>
      </c>
      <c r="K14" s="419" t="s">
        <v>198</v>
      </c>
      <c r="L14" s="419" t="s">
        <v>195</v>
      </c>
      <c r="M14" s="420" t="s">
        <v>196</v>
      </c>
    </row>
    <row r="15" spans="1:13" ht="38.25">
      <c r="A15" s="414"/>
      <c r="B15" s="415"/>
      <c r="C15" s="416"/>
      <c r="D15" s="416"/>
      <c r="E15" s="417">
        <v>0</v>
      </c>
      <c r="F15" s="417">
        <v>0</v>
      </c>
      <c r="G15" s="417">
        <v>0</v>
      </c>
      <c r="H15" s="417">
        <v>0</v>
      </c>
      <c r="I15" s="416" t="s">
        <v>199</v>
      </c>
      <c r="J15" s="418" t="s">
        <v>175</v>
      </c>
      <c r="K15" s="419" t="s">
        <v>176</v>
      </c>
      <c r="L15" s="419" t="s">
        <v>200</v>
      </c>
      <c r="M15" s="420" t="s">
        <v>196</v>
      </c>
    </row>
    <row r="16" spans="1:13" ht="39" thickBot="1">
      <c r="A16" s="414"/>
      <c r="B16" s="415"/>
      <c r="C16" s="416"/>
      <c r="D16" s="416"/>
      <c r="E16" s="417">
        <v>0</v>
      </c>
      <c r="F16" s="417">
        <v>0</v>
      </c>
      <c r="G16" s="417">
        <v>0</v>
      </c>
      <c r="H16" s="417">
        <v>0</v>
      </c>
      <c r="I16" s="416" t="s">
        <v>201</v>
      </c>
      <c r="J16" s="418" t="s">
        <v>175</v>
      </c>
      <c r="K16" s="419" t="s">
        <v>176</v>
      </c>
      <c r="L16" s="419" t="s">
        <v>200</v>
      </c>
      <c r="M16" s="420" t="s">
        <v>196</v>
      </c>
    </row>
    <row r="17" spans="1:13" ht="39" thickBot="1">
      <c r="A17" s="407" t="s">
        <v>202</v>
      </c>
      <c r="B17" s="408" t="s">
        <v>203</v>
      </c>
      <c r="C17" s="409" t="s">
        <v>165</v>
      </c>
      <c r="D17" s="409" t="s">
        <v>22</v>
      </c>
      <c r="E17" s="421">
        <v>15</v>
      </c>
      <c r="F17" s="421">
        <v>15</v>
      </c>
      <c r="G17" s="421">
        <v>0</v>
      </c>
      <c r="H17" s="421">
        <v>15</v>
      </c>
      <c r="I17" s="409" t="s">
        <v>204</v>
      </c>
      <c r="J17" s="411" t="s">
        <v>175</v>
      </c>
      <c r="K17" s="412" t="s">
        <v>198</v>
      </c>
      <c r="L17" s="412" t="s">
        <v>191</v>
      </c>
      <c r="M17" s="413" t="s">
        <v>205</v>
      </c>
    </row>
    <row r="18" spans="1:13" ht="26.25" thickBot="1">
      <c r="A18" s="393" t="s">
        <v>206</v>
      </c>
      <c r="B18" s="394" t="s">
        <v>88</v>
      </c>
      <c r="C18" s="395" t="s">
        <v>165</v>
      </c>
      <c r="D18" s="395"/>
      <c r="E18" s="396">
        <f>SUM(E19:E19)</f>
        <v>366.6</v>
      </c>
      <c r="F18" s="396">
        <f>SUM(F19:F19)</f>
        <v>388.8</v>
      </c>
      <c r="G18" s="396">
        <f>SUM(G19:G19)</f>
        <v>360.8</v>
      </c>
      <c r="H18" s="396">
        <f>SUM(H19:H19)</f>
        <v>28</v>
      </c>
      <c r="I18" s="395"/>
      <c r="J18" s="397"/>
      <c r="K18" s="398"/>
      <c r="L18" s="398"/>
      <c r="M18" s="399"/>
    </row>
    <row r="19" spans="1:13" ht="26.25" thickBot="1">
      <c r="A19" s="400" t="s">
        <v>207</v>
      </c>
      <c r="B19" s="401" t="s">
        <v>26</v>
      </c>
      <c r="C19" s="402"/>
      <c r="D19" s="402"/>
      <c r="E19" s="403">
        <f>E20+E28</f>
        <v>366.6</v>
      </c>
      <c r="F19" s="403">
        <f>F20+F28</f>
        <v>388.8</v>
      </c>
      <c r="G19" s="403">
        <f>G20+G28</f>
        <v>360.8</v>
      </c>
      <c r="H19" s="403">
        <f>H20+H28</f>
        <v>28</v>
      </c>
      <c r="I19" s="402"/>
      <c r="J19" s="404"/>
      <c r="K19" s="405"/>
      <c r="L19" s="405"/>
      <c r="M19" s="406"/>
    </row>
    <row r="20" spans="1:13" ht="26.25" thickBot="1">
      <c r="A20" s="407" t="s">
        <v>208</v>
      </c>
      <c r="B20" s="408" t="s">
        <v>209</v>
      </c>
      <c r="C20" s="409" t="s">
        <v>165</v>
      </c>
      <c r="D20" s="409"/>
      <c r="E20" s="410">
        <f>E21+E23</f>
        <v>199.4</v>
      </c>
      <c r="F20" s="410">
        <f>F21+F23</f>
        <v>212.8</v>
      </c>
      <c r="G20" s="410">
        <f>G21+G23</f>
        <v>206.1</v>
      </c>
      <c r="H20" s="410">
        <f>H21+H23</f>
        <v>6.7</v>
      </c>
      <c r="I20" s="409"/>
      <c r="J20" s="411"/>
      <c r="K20" s="412"/>
      <c r="L20" s="412"/>
      <c r="M20" s="413"/>
    </row>
    <row r="21" spans="1:13" ht="25.5">
      <c r="A21" s="407" t="s">
        <v>210</v>
      </c>
      <c r="B21" s="408" t="s">
        <v>37</v>
      </c>
      <c r="C21" s="409" t="s">
        <v>165</v>
      </c>
      <c r="D21" s="409"/>
      <c r="E21" s="410">
        <f>SUM(E22:E22)</f>
        <v>74.8</v>
      </c>
      <c r="F21" s="410">
        <f>SUM(F22:F22)</f>
        <v>74.8</v>
      </c>
      <c r="G21" s="410">
        <f>SUM(G22:G22)</f>
        <v>74.8</v>
      </c>
      <c r="H21" s="410">
        <f>SUM(H22:H22)</f>
        <v>0</v>
      </c>
      <c r="I21" s="409" t="s">
        <v>211</v>
      </c>
      <c r="J21" s="411" t="s">
        <v>175</v>
      </c>
      <c r="K21" s="412" t="s">
        <v>195</v>
      </c>
      <c r="L21" s="412" t="s">
        <v>195</v>
      </c>
      <c r="M21" s="413"/>
    </row>
    <row r="22" spans="1:13" ht="13.5" thickBot="1">
      <c r="A22" s="414"/>
      <c r="B22" s="415"/>
      <c r="C22" s="416"/>
      <c r="D22" s="416" t="s">
        <v>22</v>
      </c>
      <c r="E22" s="417">
        <v>74.8</v>
      </c>
      <c r="F22" s="417">
        <v>74.8</v>
      </c>
      <c r="G22" s="417">
        <v>74.8</v>
      </c>
      <c r="H22" s="417">
        <v>0</v>
      </c>
      <c r="I22" s="416"/>
      <c r="J22" s="418"/>
      <c r="K22" s="419"/>
      <c r="L22" s="419"/>
      <c r="M22" s="420"/>
    </row>
    <row r="23" spans="1:13" ht="38.25">
      <c r="A23" s="407" t="s">
        <v>212</v>
      </c>
      <c r="B23" s="408" t="s">
        <v>99</v>
      </c>
      <c r="C23" s="409" t="s">
        <v>165</v>
      </c>
      <c r="D23" s="409"/>
      <c r="E23" s="410">
        <f>SUM(E24:E27)</f>
        <v>124.6</v>
      </c>
      <c r="F23" s="410">
        <f>SUM(F24:F27)</f>
        <v>138</v>
      </c>
      <c r="G23" s="410">
        <f>SUM(G24:G27)</f>
        <v>131.30000000000001</v>
      </c>
      <c r="H23" s="410">
        <f>SUM(H24:H27)</f>
        <v>6.7</v>
      </c>
      <c r="I23" s="409" t="s">
        <v>213</v>
      </c>
      <c r="J23" s="411" t="s">
        <v>180</v>
      </c>
      <c r="K23" s="412" t="s">
        <v>214</v>
      </c>
      <c r="L23" s="412" t="s">
        <v>215</v>
      </c>
      <c r="M23" s="413" t="s">
        <v>216</v>
      </c>
    </row>
    <row r="24" spans="1:13" ht="25.5">
      <c r="A24" s="414"/>
      <c r="B24" s="415"/>
      <c r="C24" s="416"/>
      <c r="D24" s="416"/>
      <c r="E24" s="417">
        <v>0</v>
      </c>
      <c r="F24" s="417">
        <v>0</v>
      </c>
      <c r="G24" s="417">
        <v>0</v>
      </c>
      <c r="H24" s="417">
        <v>0</v>
      </c>
      <c r="I24" s="416" t="s">
        <v>217</v>
      </c>
      <c r="J24" s="418" t="s">
        <v>175</v>
      </c>
      <c r="K24" s="419" t="s">
        <v>195</v>
      </c>
      <c r="L24" s="419" t="s">
        <v>195</v>
      </c>
      <c r="M24" s="420" t="s">
        <v>218</v>
      </c>
    </row>
    <row r="25" spans="1:13" ht="63.75">
      <c r="A25" s="414"/>
      <c r="B25" s="415"/>
      <c r="C25" s="416"/>
      <c r="D25" s="416"/>
      <c r="E25" s="417">
        <v>0</v>
      </c>
      <c r="F25" s="417">
        <v>0</v>
      </c>
      <c r="G25" s="417">
        <v>0</v>
      </c>
      <c r="H25" s="417">
        <v>0</v>
      </c>
      <c r="I25" s="416" t="s">
        <v>219</v>
      </c>
      <c r="J25" s="418" t="s">
        <v>180</v>
      </c>
      <c r="K25" s="419" t="s">
        <v>181</v>
      </c>
      <c r="L25" s="419" t="s">
        <v>220</v>
      </c>
      <c r="M25" s="420" t="s">
        <v>221</v>
      </c>
    </row>
    <row r="26" spans="1:13">
      <c r="A26" s="414"/>
      <c r="B26" s="415"/>
      <c r="C26" s="416"/>
      <c r="D26" s="416" t="s">
        <v>22</v>
      </c>
      <c r="E26" s="417">
        <v>84.7</v>
      </c>
      <c r="F26" s="417">
        <v>95.4</v>
      </c>
      <c r="G26" s="417">
        <v>93.3</v>
      </c>
      <c r="H26" s="417">
        <v>2.1</v>
      </c>
      <c r="I26" s="416"/>
      <c r="J26" s="418"/>
      <c r="K26" s="419"/>
      <c r="L26" s="419"/>
      <c r="M26" s="420"/>
    </row>
    <row r="27" spans="1:13" ht="13.5" thickBot="1">
      <c r="A27" s="414"/>
      <c r="B27" s="415"/>
      <c r="C27" s="416"/>
      <c r="D27" s="416" t="s">
        <v>67</v>
      </c>
      <c r="E27" s="417">
        <v>39.9</v>
      </c>
      <c r="F27" s="417">
        <v>42.6</v>
      </c>
      <c r="G27" s="417">
        <v>38</v>
      </c>
      <c r="H27" s="417">
        <v>4.5999999999999996</v>
      </c>
      <c r="I27" s="416"/>
      <c r="J27" s="418"/>
      <c r="K27" s="419"/>
      <c r="L27" s="419"/>
      <c r="M27" s="420"/>
    </row>
    <row r="28" spans="1:13" ht="26.25" thickBot="1">
      <c r="A28" s="407" t="s">
        <v>222</v>
      </c>
      <c r="B28" s="408" t="s">
        <v>65</v>
      </c>
      <c r="C28" s="409" t="s">
        <v>165</v>
      </c>
      <c r="D28" s="409"/>
      <c r="E28" s="410">
        <f>E29+E30+E31+E33</f>
        <v>167.2</v>
      </c>
      <c r="F28" s="410">
        <f>F29+F30+F31+F33</f>
        <v>176</v>
      </c>
      <c r="G28" s="410">
        <f>G29+G30+G31+G33+0.1</f>
        <v>154.69999999999999</v>
      </c>
      <c r="H28" s="410">
        <f>H29+H30+H31+H33-0.1</f>
        <v>21.3</v>
      </c>
      <c r="I28" s="409"/>
      <c r="J28" s="411"/>
      <c r="K28" s="412"/>
      <c r="L28" s="412"/>
      <c r="M28" s="413"/>
    </row>
    <row r="29" spans="1:13" ht="39" thickBot="1">
      <c r="A29" s="407" t="s">
        <v>223</v>
      </c>
      <c r="B29" s="408" t="s">
        <v>224</v>
      </c>
      <c r="C29" s="409" t="s">
        <v>245</v>
      </c>
      <c r="D29" s="409" t="s">
        <v>22</v>
      </c>
      <c r="E29" s="421">
        <v>0</v>
      </c>
      <c r="F29" s="421">
        <v>14</v>
      </c>
      <c r="G29" s="421">
        <v>3.6</v>
      </c>
      <c r="H29" s="421">
        <v>10.4</v>
      </c>
      <c r="I29" s="409" t="s">
        <v>225</v>
      </c>
      <c r="J29" s="411" t="s">
        <v>226</v>
      </c>
      <c r="K29" s="412" t="s">
        <v>246</v>
      </c>
      <c r="L29" s="412" t="s">
        <v>191</v>
      </c>
      <c r="M29" s="413"/>
    </row>
    <row r="30" spans="1:13" ht="26.25" thickBot="1">
      <c r="A30" s="407" t="s">
        <v>227</v>
      </c>
      <c r="B30" s="408" t="s">
        <v>228</v>
      </c>
      <c r="C30" s="409" t="s">
        <v>165</v>
      </c>
      <c r="D30" s="409" t="s">
        <v>22</v>
      </c>
      <c r="E30" s="421">
        <v>25</v>
      </c>
      <c r="F30" s="421">
        <v>22.5</v>
      </c>
      <c r="G30" s="421">
        <v>11.6</v>
      </c>
      <c r="H30" s="421">
        <v>10.9</v>
      </c>
      <c r="I30" s="409" t="s">
        <v>229</v>
      </c>
      <c r="J30" s="411" t="s">
        <v>175</v>
      </c>
      <c r="K30" s="412" t="s">
        <v>195</v>
      </c>
      <c r="L30" s="412" t="s">
        <v>191</v>
      </c>
      <c r="M30" s="413" t="s">
        <v>230</v>
      </c>
    </row>
    <row r="31" spans="1:13" ht="51">
      <c r="A31" s="407" t="s">
        <v>231</v>
      </c>
      <c r="B31" s="408" t="s">
        <v>232</v>
      </c>
      <c r="C31" s="409" t="s">
        <v>165</v>
      </c>
      <c r="D31" s="409"/>
      <c r="E31" s="410">
        <f>SUM(E32:E32)</f>
        <v>8.1999999999999993</v>
      </c>
      <c r="F31" s="410">
        <f>SUM(F32:F32)</f>
        <v>5.5</v>
      </c>
      <c r="G31" s="410">
        <f>SUM(G32:G32)</f>
        <v>5.4</v>
      </c>
      <c r="H31" s="410">
        <f>SUM(H32:H32)</f>
        <v>0.1</v>
      </c>
      <c r="I31" s="409" t="s">
        <v>233</v>
      </c>
      <c r="J31" s="411" t="s">
        <v>175</v>
      </c>
      <c r="K31" s="412" t="s">
        <v>195</v>
      </c>
      <c r="L31" s="412" t="s">
        <v>195</v>
      </c>
      <c r="M31" s="413" t="s">
        <v>234</v>
      </c>
    </row>
    <row r="32" spans="1:13" ht="13.5" thickBot="1">
      <c r="A32" s="414"/>
      <c r="B32" s="415"/>
      <c r="C32" s="416"/>
      <c r="D32" s="416" t="s">
        <v>67</v>
      </c>
      <c r="E32" s="417">
        <v>8.1999999999999993</v>
      </c>
      <c r="F32" s="417">
        <v>5.5</v>
      </c>
      <c r="G32" s="417">
        <v>5.4</v>
      </c>
      <c r="H32" s="417">
        <v>0.1</v>
      </c>
      <c r="I32" s="416"/>
      <c r="J32" s="418"/>
      <c r="K32" s="419"/>
      <c r="L32" s="419"/>
      <c r="M32" s="420"/>
    </row>
    <row r="33" spans="1:13" ht="25.5">
      <c r="A33" s="407" t="s">
        <v>235</v>
      </c>
      <c r="B33" s="408" t="s">
        <v>49</v>
      </c>
      <c r="C33" s="409" t="s">
        <v>165</v>
      </c>
      <c r="D33" s="409"/>
      <c r="E33" s="410">
        <f>SUM(E34:E36)</f>
        <v>134</v>
      </c>
      <c r="F33" s="410">
        <f>SUM(F34:F36)</f>
        <v>134</v>
      </c>
      <c r="G33" s="410">
        <f>SUM(G34:G36)</f>
        <v>134</v>
      </c>
      <c r="H33" s="410">
        <f>SUM(H34:H36)</f>
        <v>0</v>
      </c>
      <c r="I33" s="409" t="s">
        <v>236</v>
      </c>
      <c r="J33" s="411" t="s">
        <v>172</v>
      </c>
      <c r="K33" s="412" t="s">
        <v>198</v>
      </c>
      <c r="L33" s="412" t="s">
        <v>198</v>
      </c>
      <c r="M33" s="413"/>
    </row>
    <row r="34" spans="1:13" ht="25.5">
      <c r="A34" s="414"/>
      <c r="B34" s="415"/>
      <c r="C34" s="416"/>
      <c r="D34" s="416"/>
      <c r="E34" s="417">
        <v>0</v>
      </c>
      <c r="F34" s="417">
        <v>0</v>
      </c>
      <c r="G34" s="417">
        <v>0</v>
      </c>
      <c r="H34" s="417">
        <v>0</v>
      </c>
      <c r="I34" s="416" t="s">
        <v>237</v>
      </c>
      <c r="J34" s="418" t="s">
        <v>238</v>
      </c>
      <c r="K34" s="419" t="s">
        <v>195</v>
      </c>
      <c r="L34" s="419" t="s">
        <v>191</v>
      </c>
      <c r="M34" s="420" t="s">
        <v>239</v>
      </c>
    </row>
    <row r="35" spans="1:13" ht="76.5">
      <c r="A35" s="414"/>
      <c r="B35" s="415"/>
      <c r="C35" s="416"/>
      <c r="D35" s="416"/>
      <c r="E35" s="417">
        <v>0</v>
      </c>
      <c r="F35" s="417">
        <v>0</v>
      </c>
      <c r="G35" s="417">
        <v>0</v>
      </c>
      <c r="H35" s="417">
        <v>0</v>
      </c>
      <c r="I35" s="416" t="s">
        <v>240</v>
      </c>
      <c r="J35" s="418" t="s">
        <v>175</v>
      </c>
      <c r="K35" s="419" t="s">
        <v>241</v>
      </c>
      <c r="L35" s="419">
        <v>8</v>
      </c>
      <c r="M35" s="420" t="s">
        <v>242</v>
      </c>
    </row>
    <row r="36" spans="1:13" ht="13.5" thickBot="1">
      <c r="A36" s="422"/>
      <c r="B36" s="423"/>
      <c r="C36" s="424"/>
      <c r="D36" s="424" t="s">
        <v>22</v>
      </c>
      <c r="E36" s="425">
        <v>134</v>
      </c>
      <c r="F36" s="425">
        <v>134</v>
      </c>
      <c r="G36" s="425">
        <v>134</v>
      </c>
      <c r="H36" s="425">
        <v>0</v>
      </c>
      <c r="I36" s="424"/>
      <c r="J36" s="426"/>
      <c r="K36" s="427"/>
      <c r="L36" s="427"/>
      <c r="M36" s="428"/>
    </row>
    <row r="37" spans="1:13">
      <c r="A37" s="429"/>
      <c r="B37" s="429"/>
      <c r="C37" s="430"/>
      <c r="D37" s="430"/>
      <c r="E37" s="431"/>
      <c r="F37" s="431"/>
      <c r="G37" s="431"/>
      <c r="H37" s="431"/>
      <c r="I37" s="430"/>
      <c r="J37" s="432"/>
      <c r="K37" s="433"/>
      <c r="L37" s="433"/>
      <c r="M37" s="430"/>
    </row>
    <row r="38" spans="1:13">
      <c r="A38" s="429"/>
      <c r="B38" s="429"/>
      <c r="C38" s="430"/>
      <c r="D38" s="430"/>
      <c r="E38" s="431"/>
      <c r="F38" s="431"/>
      <c r="G38" s="431"/>
      <c r="H38" s="431"/>
      <c r="I38" s="430"/>
      <c r="J38" s="432"/>
      <c r="K38" s="433"/>
      <c r="L38" s="433"/>
      <c r="M38" s="430"/>
    </row>
    <row r="39" spans="1:13">
      <c r="A39" s="429"/>
      <c r="B39" s="429"/>
      <c r="C39" s="430"/>
      <c r="D39" s="430"/>
      <c r="E39" s="431"/>
      <c r="F39" s="431"/>
      <c r="G39" s="431"/>
      <c r="H39" s="431"/>
      <c r="I39" s="430"/>
      <c r="J39" s="432"/>
      <c r="K39" s="433"/>
      <c r="L39" s="433"/>
      <c r="M39" s="430"/>
    </row>
    <row r="40" spans="1:13">
      <c r="A40" s="429"/>
      <c r="B40" s="429"/>
      <c r="C40" s="430"/>
      <c r="D40" s="430"/>
      <c r="E40" s="431"/>
      <c r="F40" s="431"/>
      <c r="G40" s="431"/>
      <c r="H40" s="431"/>
      <c r="I40" s="430"/>
      <c r="J40" s="432"/>
      <c r="K40" s="433"/>
      <c r="L40" s="433"/>
      <c r="M40" s="430"/>
    </row>
    <row r="41" spans="1:13">
      <c r="A41" s="429"/>
      <c r="B41" s="429"/>
      <c r="C41" s="430"/>
      <c r="D41" s="430"/>
      <c r="E41" s="431"/>
      <c r="F41" s="431"/>
      <c r="G41" s="431"/>
      <c r="H41" s="431"/>
      <c r="I41" s="430"/>
      <c r="J41" s="432"/>
      <c r="K41" s="433"/>
      <c r="L41" s="433"/>
      <c r="M41" s="430"/>
    </row>
    <row r="42" spans="1:13" ht="63.75">
      <c r="A42" s="380" t="s">
        <v>148</v>
      </c>
      <c r="B42" s="380" t="s">
        <v>149</v>
      </c>
      <c r="C42" s="380" t="s">
        <v>152</v>
      </c>
      <c r="D42" s="380" t="s">
        <v>153</v>
      </c>
      <c r="E42" s="380" t="s">
        <v>154</v>
      </c>
      <c r="F42" s="380" t="s">
        <v>155</v>
      </c>
    </row>
    <row r="43" spans="1:13" ht="25.5">
      <c r="A43" s="415" t="s">
        <v>67</v>
      </c>
      <c r="B43" s="415" t="s">
        <v>243</v>
      </c>
      <c r="C43" s="417">
        <v>48.1</v>
      </c>
      <c r="D43" s="417">
        <v>48.1</v>
      </c>
      <c r="E43" s="417">
        <v>43.5</v>
      </c>
      <c r="F43" s="417">
        <v>4.5999999999999996</v>
      </c>
    </row>
    <row r="44" spans="1:13">
      <c r="A44" s="415" t="s">
        <v>22</v>
      </c>
      <c r="B44" s="415" t="s">
        <v>244</v>
      </c>
      <c r="C44" s="417">
        <v>463.1</v>
      </c>
      <c r="D44" s="417">
        <v>477.1</v>
      </c>
      <c r="E44" s="417">
        <v>400.6</v>
      </c>
      <c r="F44" s="417">
        <v>76.5</v>
      </c>
    </row>
    <row r="45" spans="1:13">
      <c r="A45" s="434"/>
      <c r="B45" s="435" t="s">
        <v>16</v>
      </c>
      <c r="C45" s="436">
        <f>SUM(C43:C44)</f>
        <v>511.2</v>
      </c>
      <c r="D45" s="436">
        <f>SUM(D43:D44)</f>
        <v>525.20000000000005</v>
      </c>
      <c r="E45" s="436">
        <f>SUM(E43:E44)</f>
        <v>444.1</v>
      </c>
      <c r="F45" s="436">
        <f>SUM(F43:F44)</f>
        <v>81.099999999999994</v>
      </c>
    </row>
  </sheetData>
  <pageMargins left="0" right="0" top="0.39370078740157483" bottom="0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72"/>
  <sheetViews>
    <sheetView workbookViewId="0">
      <selection activeCell="H16" sqref="H16:H20"/>
    </sheetView>
  </sheetViews>
  <sheetFormatPr defaultColWidth="9.140625" defaultRowHeight="12.75"/>
  <cols>
    <col min="1" max="4" width="2.7109375" style="4" customWidth="1"/>
    <col min="5" max="5" width="32.42578125" style="4" customWidth="1"/>
    <col min="6" max="6" width="2.7109375" style="12" customWidth="1"/>
    <col min="7" max="7" width="3.140625" style="5" customWidth="1"/>
    <col min="8" max="8" width="11" style="5" customWidth="1"/>
    <col min="9" max="9" width="7.7109375" style="312" customWidth="1"/>
    <col min="10" max="12" width="10" style="4" customWidth="1"/>
    <col min="13" max="13" width="30.7109375" style="4" customWidth="1"/>
    <col min="14" max="14" width="6" style="4" customWidth="1"/>
    <col min="15" max="16384" width="9.140625" style="3"/>
  </cols>
  <sheetData>
    <row r="1" spans="1:14" s="60" customFormat="1" ht="16.5" customHeight="1">
      <c r="M1" s="797" t="s">
        <v>249</v>
      </c>
      <c r="N1" s="798"/>
    </row>
    <row r="2" spans="1:14">
      <c r="M2" s="3"/>
      <c r="N2" s="3"/>
    </row>
    <row r="3" spans="1:14">
      <c r="M3" s="3"/>
      <c r="N3" s="3"/>
    </row>
    <row r="4" spans="1:14" s="4" customFormat="1" ht="15" customHeight="1">
      <c r="A4" s="447"/>
      <c r="B4" s="447"/>
      <c r="C4" s="447"/>
      <c r="D4" s="799" t="s">
        <v>250</v>
      </c>
      <c r="E4" s="800"/>
      <c r="F4" s="800"/>
      <c r="G4" s="800"/>
      <c r="H4" s="800"/>
      <c r="I4" s="800"/>
      <c r="J4" s="800"/>
      <c r="K4" s="800"/>
      <c r="L4" s="800"/>
      <c r="M4" s="800"/>
    </row>
    <row r="5" spans="1:14" ht="15.75" customHeight="1">
      <c r="A5" s="693" t="s">
        <v>30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445"/>
    </row>
    <row r="6" spans="1:14" ht="16.5" customHeight="1">
      <c r="A6" s="801" t="s">
        <v>18</v>
      </c>
      <c r="B6" s="801"/>
      <c r="C6" s="801"/>
      <c r="D6" s="801"/>
      <c r="E6" s="801"/>
      <c r="F6" s="801"/>
      <c r="G6" s="801"/>
      <c r="H6" s="801"/>
      <c r="I6" s="801"/>
      <c r="J6" s="801"/>
      <c r="K6" s="801"/>
      <c r="L6" s="801"/>
      <c r="M6" s="801"/>
      <c r="N6" s="448"/>
    </row>
    <row r="7" spans="1:14" ht="15" customHeight="1" thickBot="1">
      <c r="M7" s="210"/>
      <c r="N7" s="80"/>
    </row>
    <row r="8" spans="1:14" ht="21" customHeight="1">
      <c r="A8" s="695" t="s">
        <v>31</v>
      </c>
      <c r="B8" s="673" t="s">
        <v>0</v>
      </c>
      <c r="C8" s="673" t="s">
        <v>1</v>
      </c>
      <c r="D8" s="673" t="s">
        <v>251</v>
      </c>
      <c r="E8" s="698" t="s">
        <v>12</v>
      </c>
      <c r="F8" s="673" t="s">
        <v>2</v>
      </c>
      <c r="G8" s="782" t="s">
        <v>3</v>
      </c>
      <c r="H8" s="785" t="s">
        <v>252</v>
      </c>
      <c r="I8" s="679" t="s">
        <v>4</v>
      </c>
      <c r="J8" s="788" t="s">
        <v>253</v>
      </c>
      <c r="K8" s="788" t="s">
        <v>254</v>
      </c>
      <c r="L8" s="788" t="s">
        <v>105</v>
      </c>
      <c r="M8" s="791" t="s">
        <v>11</v>
      </c>
      <c r="N8" s="792"/>
    </row>
    <row r="9" spans="1:14" ht="32.25" customHeight="1">
      <c r="A9" s="696"/>
      <c r="B9" s="674"/>
      <c r="C9" s="674"/>
      <c r="D9" s="674"/>
      <c r="E9" s="699"/>
      <c r="F9" s="674"/>
      <c r="G9" s="783"/>
      <c r="H9" s="786"/>
      <c r="I9" s="680"/>
      <c r="J9" s="789"/>
      <c r="K9" s="789"/>
      <c r="L9" s="789"/>
      <c r="M9" s="793" t="s">
        <v>12</v>
      </c>
      <c r="N9" s="795" t="s">
        <v>45</v>
      </c>
    </row>
    <row r="10" spans="1:14" ht="60" customHeight="1" thickBot="1">
      <c r="A10" s="697"/>
      <c r="B10" s="675"/>
      <c r="C10" s="675"/>
      <c r="D10" s="675"/>
      <c r="E10" s="700"/>
      <c r="F10" s="675"/>
      <c r="G10" s="784"/>
      <c r="H10" s="787"/>
      <c r="I10" s="681"/>
      <c r="J10" s="790"/>
      <c r="K10" s="790"/>
      <c r="L10" s="790"/>
      <c r="M10" s="794"/>
      <c r="N10" s="796"/>
    </row>
    <row r="11" spans="1:14" s="11" customFormat="1" ht="15" customHeight="1">
      <c r="A11" s="701" t="s">
        <v>23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54"/>
    </row>
    <row r="12" spans="1:14" s="11" customFormat="1" ht="14.25" customHeight="1">
      <c r="A12" s="690" t="s">
        <v>38</v>
      </c>
      <c r="B12" s="691"/>
      <c r="C12" s="691"/>
      <c r="D12" s="691"/>
      <c r="E12" s="691"/>
      <c r="F12" s="691"/>
      <c r="G12" s="691"/>
      <c r="H12" s="691"/>
      <c r="I12" s="691"/>
      <c r="J12" s="691"/>
      <c r="K12" s="691"/>
      <c r="L12" s="691"/>
      <c r="M12" s="691"/>
      <c r="N12" s="38"/>
    </row>
    <row r="13" spans="1:14" ht="15.75" customHeight="1">
      <c r="A13" s="17" t="s">
        <v>5</v>
      </c>
      <c r="B13" s="780" t="s">
        <v>24</v>
      </c>
      <c r="C13" s="781"/>
      <c r="D13" s="781"/>
      <c r="E13" s="781"/>
      <c r="F13" s="781"/>
      <c r="G13" s="781"/>
      <c r="H13" s="781"/>
      <c r="I13" s="781"/>
      <c r="J13" s="781"/>
      <c r="K13" s="781"/>
      <c r="L13" s="781"/>
      <c r="M13" s="781"/>
      <c r="N13" s="39"/>
    </row>
    <row r="14" spans="1:14" ht="15" customHeight="1">
      <c r="A14" s="18" t="s">
        <v>5</v>
      </c>
      <c r="B14" s="16" t="s">
        <v>5</v>
      </c>
      <c r="C14" s="602" t="s">
        <v>25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40"/>
    </row>
    <row r="15" spans="1:14" ht="25.5" customHeight="1">
      <c r="A15" s="438" t="s">
        <v>5</v>
      </c>
      <c r="B15" s="439" t="s">
        <v>5</v>
      </c>
      <c r="C15" s="456" t="s">
        <v>5</v>
      </c>
      <c r="D15" s="457"/>
      <c r="E15" s="316" t="s">
        <v>66</v>
      </c>
      <c r="F15" s="458" t="s">
        <v>115</v>
      </c>
      <c r="G15" s="318" t="s">
        <v>27</v>
      </c>
      <c r="H15" s="459"/>
      <c r="I15" s="34"/>
      <c r="J15" s="27"/>
      <c r="K15" s="27"/>
      <c r="L15" s="27"/>
      <c r="M15" s="460"/>
      <c r="N15" s="461"/>
    </row>
    <row r="16" spans="1:14" ht="41.25" customHeight="1">
      <c r="A16" s="438"/>
      <c r="B16" s="439"/>
      <c r="C16" s="462"/>
      <c r="D16" s="463" t="s">
        <v>5</v>
      </c>
      <c r="E16" s="667" t="s">
        <v>116</v>
      </c>
      <c r="F16" s="607" t="s">
        <v>117</v>
      </c>
      <c r="G16" s="323"/>
      <c r="H16" s="776" t="s">
        <v>255</v>
      </c>
      <c r="I16" s="144" t="s">
        <v>22</v>
      </c>
      <c r="J16" s="86">
        <f>39.5-1.4</f>
        <v>38.1</v>
      </c>
      <c r="K16" s="86">
        <f>39.5-1.4</f>
        <v>38.1</v>
      </c>
      <c r="L16" s="86"/>
      <c r="M16" s="453" t="s">
        <v>256</v>
      </c>
      <c r="N16" s="464">
        <v>22</v>
      </c>
    </row>
    <row r="17" spans="1:14" ht="51" customHeight="1">
      <c r="A17" s="438"/>
      <c r="B17" s="439"/>
      <c r="C17" s="462"/>
      <c r="D17" s="440"/>
      <c r="E17" s="754"/>
      <c r="F17" s="608"/>
      <c r="G17" s="446"/>
      <c r="H17" s="777"/>
      <c r="I17" s="33"/>
      <c r="J17" s="28"/>
      <c r="K17" s="28"/>
      <c r="L17" s="28"/>
      <c r="M17" s="465" t="s">
        <v>119</v>
      </c>
      <c r="N17" s="466">
        <v>5</v>
      </c>
    </row>
    <row r="18" spans="1:14" ht="42" customHeight="1">
      <c r="A18" s="438"/>
      <c r="B18" s="439"/>
      <c r="C18" s="462"/>
      <c r="D18" s="440"/>
      <c r="E18" s="754"/>
      <c r="F18" s="608"/>
      <c r="G18" s="446"/>
      <c r="H18" s="777"/>
      <c r="I18" s="33"/>
      <c r="J18" s="28"/>
      <c r="K18" s="28"/>
      <c r="L18" s="28"/>
      <c r="M18" s="465" t="s">
        <v>257</v>
      </c>
      <c r="N18" s="466">
        <v>10</v>
      </c>
    </row>
    <row r="19" spans="1:14" ht="43.5" customHeight="1">
      <c r="A19" s="438"/>
      <c r="B19" s="439"/>
      <c r="C19" s="462"/>
      <c r="D19" s="440"/>
      <c r="E19" s="754"/>
      <c r="F19" s="608"/>
      <c r="G19" s="446"/>
      <c r="H19" s="777"/>
      <c r="I19" s="33"/>
      <c r="J19" s="28"/>
      <c r="K19" s="28"/>
      <c r="L19" s="28"/>
      <c r="M19" s="465" t="s">
        <v>121</v>
      </c>
      <c r="N19" s="466">
        <v>10</v>
      </c>
    </row>
    <row r="20" spans="1:14" ht="53.25" customHeight="1">
      <c r="A20" s="438"/>
      <c r="B20" s="439"/>
      <c r="C20" s="462"/>
      <c r="D20" s="467"/>
      <c r="E20" s="775"/>
      <c r="F20" s="609"/>
      <c r="G20" s="446"/>
      <c r="H20" s="778"/>
      <c r="I20" s="34"/>
      <c r="J20" s="27"/>
      <c r="K20" s="27"/>
      <c r="L20" s="27"/>
      <c r="M20" s="367" t="s">
        <v>122</v>
      </c>
      <c r="N20" s="468">
        <v>3</v>
      </c>
    </row>
    <row r="21" spans="1:14" ht="15.75" customHeight="1">
      <c r="A21" s="610"/>
      <c r="B21" s="611"/>
      <c r="C21" s="765"/>
      <c r="D21" s="779" t="s">
        <v>7</v>
      </c>
      <c r="E21" s="614" t="s">
        <v>123</v>
      </c>
      <c r="F21" s="616" t="s">
        <v>124</v>
      </c>
      <c r="G21" s="618"/>
      <c r="H21" s="469"/>
      <c r="I21" s="370" t="s">
        <v>22</v>
      </c>
      <c r="J21" s="28">
        <f>96.2-4.7</f>
        <v>91.5</v>
      </c>
      <c r="K21" s="470">
        <f>96.2-4.7-8.2</f>
        <v>83.3</v>
      </c>
      <c r="L21" s="470">
        <f>K21-J21</f>
        <v>-8.1999999999999993</v>
      </c>
      <c r="M21" s="471" t="s">
        <v>125</v>
      </c>
      <c r="N21" s="472" t="s">
        <v>126</v>
      </c>
    </row>
    <row r="22" spans="1:14" ht="42" customHeight="1">
      <c r="A22" s="610"/>
      <c r="B22" s="611"/>
      <c r="C22" s="765"/>
      <c r="D22" s="779"/>
      <c r="E22" s="614"/>
      <c r="F22" s="616"/>
      <c r="G22" s="618"/>
      <c r="H22" s="469"/>
      <c r="I22" s="370"/>
      <c r="J22" s="28"/>
      <c r="K22" s="28"/>
      <c r="L22" s="28"/>
      <c r="M22" s="465" t="s">
        <v>127</v>
      </c>
      <c r="N22" s="473">
        <v>12</v>
      </c>
    </row>
    <row r="23" spans="1:14" ht="27.75" customHeight="1">
      <c r="A23" s="610"/>
      <c r="B23" s="611"/>
      <c r="C23" s="765"/>
      <c r="D23" s="779"/>
      <c r="E23" s="614"/>
      <c r="F23" s="616"/>
      <c r="G23" s="618"/>
      <c r="H23" s="469"/>
      <c r="I23" s="370"/>
      <c r="J23" s="28"/>
      <c r="K23" s="28"/>
      <c r="L23" s="28"/>
      <c r="M23" s="465" t="s">
        <v>128</v>
      </c>
      <c r="N23" s="473" t="s">
        <v>129</v>
      </c>
    </row>
    <row r="24" spans="1:14" ht="27" customHeight="1">
      <c r="A24" s="610"/>
      <c r="B24" s="611"/>
      <c r="C24" s="765"/>
      <c r="D24" s="779"/>
      <c r="E24" s="614"/>
      <c r="F24" s="616"/>
      <c r="G24" s="618"/>
      <c r="H24" s="469"/>
      <c r="I24" s="370"/>
      <c r="J24" s="28"/>
      <c r="K24" s="28"/>
      <c r="L24" s="28"/>
      <c r="M24" s="474" t="s">
        <v>130</v>
      </c>
      <c r="N24" s="475" t="s">
        <v>59</v>
      </c>
    </row>
    <row r="25" spans="1:14" ht="31.5" customHeight="1">
      <c r="A25" s="630"/>
      <c r="B25" s="764"/>
      <c r="C25" s="765"/>
      <c r="D25" s="766" t="s">
        <v>258</v>
      </c>
      <c r="E25" s="768" t="s">
        <v>131</v>
      </c>
      <c r="F25" s="715"/>
      <c r="G25" s="618"/>
      <c r="H25" s="769"/>
      <c r="I25" s="371" t="s">
        <v>22</v>
      </c>
      <c r="J25" s="86">
        <v>15</v>
      </c>
      <c r="K25" s="86">
        <v>15</v>
      </c>
      <c r="L25" s="86"/>
      <c r="M25" s="771" t="s">
        <v>259</v>
      </c>
      <c r="N25" s="476" t="s">
        <v>133</v>
      </c>
    </row>
    <row r="26" spans="1:14" ht="12.75" customHeight="1">
      <c r="A26" s="630"/>
      <c r="B26" s="764"/>
      <c r="C26" s="765"/>
      <c r="D26" s="767"/>
      <c r="E26" s="615"/>
      <c r="F26" s="617"/>
      <c r="G26" s="619"/>
      <c r="H26" s="770"/>
      <c r="I26" s="36"/>
      <c r="J26" s="27"/>
      <c r="K26" s="27"/>
      <c r="L26" s="27"/>
      <c r="M26" s="772"/>
      <c r="N26" s="477"/>
    </row>
    <row r="27" spans="1:14" s="23" customFormat="1" ht="16.5" customHeight="1" thickBot="1">
      <c r="A27" s="109"/>
      <c r="B27" s="110"/>
      <c r="C27" s="478"/>
      <c r="D27" s="479"/>
      <c r="E27" s="480"/>
      <c r="F27" s="481"/>
      <c r="G27" s="482"/>
      <c r="H27" s="483"/>
      <c r="I27" s="484" t="s">
        <v>6</v>
      </c>
      <c r="J27" s="485">
        <f>SUM(J15:J26)</f>
        <v>144.6</v>
      </c>
      <c r="K27" s="485">
        <f>SUM(K15:K26)</f>
        <v>136.4</v>
      </c>
      <c r="L27" s="485">
        <f>SUM(L15:L26)</f>
        <v>-8.1999999999999993</v>
      </c>
      <c r="M27" s="486"/>
      <c r="N27" s="487"/>
    </row>
    <row r="28" spans="1:14" ht="14.25" customHeight="1" thickBot="1">
      <c r="A28" s="20" t="s">
        <v>5</v>
      </c>
      <c r="B28" s="7" t="s">
        <v>5</v>
      </c>
      <c r="C28" s="620" t="s">
        <v>8</v>
      </c>
      <c r="D28" s="620"/>
      <c r="E28" s="620"/>
      <c r="F28" s="620"/>
      <c r="G28" s="620"/>
      <c r="H28" s="620"/>
      <c r="I28" s="621"/>
      <c r="J28" s="30">
        <f t="shared" ref="J28:L29" si="0">J27</f>
        <v>144.6</v>
      </c>
      <c r="K28" s="30">
        <f t="shared" si="0"/>
        <v>136.4</v>
      </c>
      <c r="L28" s="30">
        <f t="shared" si="0"/>
        <v>-8.1999999999999993</v>
      </c>
      <c r="M28" s="211"/>
      <c r="N28" s="43"/>
    </row>
    <row r="29" spans="1:14" ht="14.25" customHeight="1" thickBot="1">
      <c r="A29" s="20" t="s">
        <v>5</v>
      </c>
      <c r="B29" s="622" t="s">
        <v>9</v>
      </c>
      <c r="C29" s="623"/>
      <c r="D29" s="623"/>
      <c r="E29" s="623"/>
      <c r="F29" s="623"/>
      <c r="G29" s="623"/>
      <c r="H29" s="623"/>
      <c r="I29" s="624"/>
      <c r="J29" s="31">
        <f t="shared" si="0"/>
        <v>144.6</v>
      </c>
      <c r="K29" s="31">
        <f t="shared" si="0"/>
        <v>136.4</v>
      </c>
      <c r="L29" s="31">
        <f t="shared" si="0"/>
        <v>-8.1999999999999993</v>
      </c>
      <c r="M29" s="205"/>
      <c r="N29" s="42"/>
    </row>
    <row r="30" spans="1:14" ht="15.75" customHeight="1" thickBot="1">
      <c r="A30" s="21" t="s">
        <v>7</v>
      </c>
      <c r="B30" s="773" t="s">
        <v>53</v>
      </c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45"/>
    </row>
    <row r="31" spans="1:14" ht="15.75" customHeight="1" thickBot="1">
      <c r="A31" s="19" t="s">
        <v>7</v>
      </c>
      <c r="B31" s="7" t="s">
        <v>5</v>
      </c>
      <c r="C31" s="625" t="s">
        <v>26</v>
      </c>
      <c r="D31" s="626"/>
      <c r="E31" s="626"/>
      <c r="F31" s="626"/>
      <c r="G31" s="626"/>
      <c r="H31" s="626"/>
      <c r="I31" s="626"/>
      <c r="J31" s="626"/>
      <c r="K31" s="626"/>
      <c r="L31" s="626"/>
      <c r="M31" s="626"/>
      <c r="N31" s="41"/>
    </row>
    <row r="32" spans="1:14" ht="19.5" customHeight="1">
      <c r="A32" s="629" t="s">
        <v>7</v>
      </c>
      <c r="B32" s="631" t="s">
        <v>5</v>
      </c>
      <c r="C32" s="762" t="s">
        <v>5</v>
      </c>
      <c r="D32" s="488"/>
      <c r="E32" s="72" t="s">
        <v>48</v>
      </c>
      <c r="F32" s="634" t="s">
        <v>134</v>
      </c>
      <c r="G32" s="627" t="s">
        <v>27</v>
      </c>
      <c r="H32" s="759" t="s">
        <v>255</v>
      </c>
      <c r="I32" s="489"/>
      <c r="J32" s="262"/>
      <c r="K32" s="262"/>
      <c r="L32" s="262"/>
      <c r="M32" s="490"/>
      <c r="N32" s="491"/>
    </row>
    <row r="33" spans="1:14" ht="28.5" customHeight="1">
      <c r="A33" s="630"/>
      <c r="B33" s="611"/>
      <c r="C33" s="763"/>
      <c r="D33" s="492" t="s">
        <v>5</v>
      </c>
      <c r="E33" s="76" t="s">
        <v>37</v>
      </c>
      <c r="F33" s="617"/>
      <c r="G33" s="628"/>
      <c r="H33" s="760"/>
      <c r="I33" s="372" t="s">
        <v>22</v>
      </c>
      <c r="J33" s="27">
        <v>74.8</v>
      </c>
      <c r="K33" s="27">
        <v>74.8</v>
      </c>
      <c r="L33" s="27"/>
      <c r="M33" s="332" t="s">
        <v>71</v>
      </c>
      <c r="N33" s="493">
        <v>1</v>
      </c>
    </row>
    <row r="34" spans="1:14" ht="25.5" customHeight="1">
      <c r="A34" s="441"/>
      <c r="B34" s="439"/>
      <c r="C34" s="494"/>
      <c r="D34" s="463" t="s">
        <v>7</v>
      </c>
      <c r="E34" s="714" t="s">
        <v>99</v>
      </c>
      <c r="F34" s="715" t="s">
        <v>41</v>
      </c>
      <c r="G34" s="716"/>
      <c r="H34" s="760"/>
      <c r="I34" s="371" t="s">
        <v>22</v>
      </c>
      <c r="J34" s="86">
        <f>135.8-20-31.1</f>
        <v>84.7</v>
      </c>
      <c r="K34" s="495">
        <f>135.8-20-31.1+10.7</f>
        <v>95.4</v>
      </c>
      <c r="L34" s="495">
        <f>K34-J34</f>
        <v>10.7</v>
      </c>
      <c r="M34" s="665" t="s">
        <v>260</v>
      </c>
      <c r="N34" s="496">
        <v>120</v>
      </c>
    </row>
    <row r="35" spans="1:14" ht="37.5" customHeight="1">
      <c r="A35" s="441"/>
      <c r="B35" s="439"/>
      <c r="C35" s="494"/>
      <c r="D35" s="440"/>
      <c r="E35" s="714"/>
      <c r="F35" s="616"/>
      <c r="G35" s="716"/>
      <c r="H35" s="497"/>
      <c r="I35" s="35" t="s">
        <v>67</v>
      </c>
      <c r="J35" s="28">
        <v>39.9</v>
      </c>
      <c r="K35" s="470">
        <f>39.9+2.7</f>
        <v>42.6</v>
      </c>
      <c r="L35" s="470">
        <f>K35-J35</f>
        <v>2.7</v>
      </c>
      <c r="M35" s="666"/>
      <c r="N35" s="498"/>
    </row>
    <row r="36" spans="1:14" ht="28.5" customHeight="1">
      <c r="A36" s="441"/>
      <c r="B36" s="439"/>
      <c r="C36" s="494"/>
      <c r="D36" s="440"/>
      <c r="E36" s="714"/>
      <c r="F36" s="616"/>
      <c r="G36" s="716"/>
      <c r="H36" s="499"/>
      <c r="I36" s="35"/>
      <c r="J36" s="28"/>
      <c r="K36" s="28"/>
      <c r="L36" s="28"/>
      <c r="M36" s="500" t="s">
        <v>136</v>
      </c>
      <c r="N36" s="501">
        <v>1</v>
      </c>
    </row>
    <row r="37" spans="1:14" ht="41.25" customHeight="1">
      <c r="A37" s="441"/>
      <c r="B37" s="439"/>
      <c r="C37" s="494"/>
      <c r="D37" s="467"/>
      <c r="E37" s="714"/>
      <c r="F37" s="617"/>
      <c r="G37" s="761"/>
      <c r="H37" s="502"/>
      <c r="I37" s="36"/>
      <c r="J37" s="27"/>
      <c r="K37" s="27"/>
      <c r="L37" s="27"/>
      <c r="M37" s="503" t="s">
        <v>219</v>
      </c>
      <c r="N37" s="493">
        <v>12</v>
      </c>
    </row>
    <row r="38" spans="1:14" s="23" customFormat="1" ht="16.5" customHeight="1" thickBot="1">
      <c r="A38" s="109"/>
      <c r="B38" s="110"/>
      <c r="C38" s="478"/>
      <c r="D38" s="479"/>
      <c r="E38" s="480"/>
      <c r="F38" s="481"/>
      <c r="G38" s="482"/>
      <c r="H38" s="483"/>
      <c r="I38" s="79" t="s">
        <v>6</v>
      </c>
      <c r="J38" s="57">
        <f>SUM(J33:J37)</f>
        <v>199.4</v>
      </c>
      <c r="K38" s="57">
        <f>SUM(K33:K37)</f>
        <v>212.8</v>
      </c>
      <c r="L38" s="57">
        <f>SUM(L33:L37)</f>
        <v>13.4</v>
      </c>
      <c r="M38" s="504"/>
      <c r="N38" s="487"/>
    </row>
    <row r="39" spans="1:14" ht="15" customHeight="1">
      <c r="A39" s="441" t="s">
        <v>7</v>
      </c>
      <c r="B39" s="439" t="s">
        <v>5</v>
      </c>
      <c r="C39" s="494" t="s">
        <v>7</v>
      </c>
      <c r="D39" s="463"/>
      <c r="E39" s="443" t="s">
        <v>65</v>
      </c>
      <c r="F39" s="339" t="s">
        <v>115</v>
      </c>
      <c r="G39" s="442" t="s">
        <v>27</v>
      </c>
      <c r="H39" s="499"/>
      <c r="I39" s="341"/>
      <c r="J39" s="342"/>
      <c r="K39" s="342"/>
      <c r="L39" s="342"/>
      <c r="M39" s="127"/>
      <c r="N39" s="505"/>
    </row>
    <row r="40" spans="1:14" ht="9" customHeight="1">
      <c r="A40" s="441"/>
      <c r="B40" s="439"/>
      <c r="C40" s="494"/>
      <c r="D40" s="440"/>
      <c r="E40" s="343"/>
      <c r="F40" s="344"/>
      <c r="G40" s="345"/>
      <c r="H40" s="499"/>
      <c r="I40" s="273"/>
      <c r="J40" s="277"/>
      <c r="K40" s="277"/>
      <c r="L40" s="277"/>
      <c r="M40" s="346"/>
      <c r="N40" s="493"/>
    </row>
    <row r="41" spans="1:14" ht="23.25" customHeight="1">
      <c r="A41" s="441"/>
      <c r="B41" s="439"/>
      <c r="C41" s="506"/>
      <c r="D41" s="463" t="s">
        <v>5</v>
      </c>
      <c r="E41" s="667" t="s">
        <v>138</v>
      </c>
      <c r="F41" s="347" t="s">
        <v>115</v>
      </c>
      <c r="G41" s="716"/>
      <c r="H41" s="755" t="s">
        <v>255</v>
      </c>
      <c r="I41" s="298" t="s">
        <v>22</v>
      </c>
      <c r="J41" s="86">
        <v>25</v>
      </c>
      <c r="K41" s="495">
        <f>25-2.5</f>
        <v>22.5</v>
      </c>
      <c r="L41" s="495">
        <f>K41-J41</f>
        <v>-2.5</v>
      </c>
      <c r="M41" s="757" t="s">
        <v>139</v>
      </c>
      <c r="N41" s="151">
        <v>1</v>
      </c>
    </row>
    <row r="42" spans="1:14" ht="15.75" customHeight="1">
      <c r="A42" s="441"/>
      <c r="B42" s="439"/>
      <c r="C42" s="506"/>
      <c r="D42" s="440"/>
      <c r="E42" s="754"/>
      <c r="F42" s="348"/>
      <c r="G42" s="716"/>
      <c r="H42" s="755"/>
      <c r="I42" s="25"/>
      <c r="J42" s="28"/>
      <c r="K42" s="28"/>
      <c r="L42" s="28"/>
      <c r="M42" s="758"/>
      <c r="N42" s="151"/>
    </row>
    <row r="43" spans="1:14" ht="14.25" customHeight="1">
      <c r="A43" s="441"/>
      <c r="B43" s="439"/>
      <c r="C43" s="506"/>
      <c r="D43" s="467"/>
      <c r="E43" s="668"/>
      <c r="F43" s="348"/>
      <c r="G43" s="716"/>
      <c r="H43" s="756"/>
      <c r="I43" s="158"/>
      <c r="J43" s="27"/>
      <c r="K43" s="27"/>
      <c r="L43" s="27"/>
      <c r="M43" s="105"/>
      <c r="N43" s="507"/>
    </row>
    <row r="44" spans="1:14" ht="41.25" customHeight="1">
      <c r="A44" s="441"/>
      <c r="B44" s="439"/>
      <c r="C44" s="506"/>
      <c r="D44" s="440" t="s">
        <v>7</v>
      </c>
      <c r="E44" s="437" t="s">
        <v>49</v>
      </c>
      <c r="F44" s="349" t="s">
        <v>115</v>
      </c>
      <c r="G44" s="716"/>
      <c r="H44" s="756"/>
      <c r="I44" s="25" t="s">
        <v>22</v>
      </c>
      <c r="J44" s="28">
        <v>134</v>
      </c>
      <c r="K44" s="28">
        <v>134</v>
      </c>
      <c r="L44" s="28"/>
      <c r="M44" s="350" t="s">
        <v>74</v>
      </c>
      <c r="N44" s="508">
        <v>7</v>
      </c>
    </row>
    <row r="45" spans="1:14" ht="28.5" customHeight="1">
      <c r="A45" s="441"/>
      <c r="B45" s="439"/>
      <c r="C45" s="506"/>
      <c r="D45" s="440"/>
      <c r="E45" s="437"/>
      <c r="F45" s="351"/>
      <c r="G45" s="716"/>
      <c r="H45" s="509"/>
      <c r="I45" s="25"/>
      <c r="J45" s="28"/>
      <c r="K45" s="28"/>
      <c r="L45" s="28"/>
      <c r="M45" s="66" t="s">
        <v>52</v>
      </c>
      <c r="N45" s="510" t="s">
        <v>58</v>
      </c>
    </row>
    <row r="46" spans="1:14" ht="29.25" customHeight="1">
      <c r="A46" s="441"/>
      <c r="B46" s="439"/>
      <c r="C46" s="506"/>
      <c r="D46" s="467"/>
      <c r="E46" s="437"/>
      <c r="F46" s="351"/>
      <c r="G46" s="716"/>
      <c r="H46" s="509"/>
      <c r="I46" s="158"/>
      <c r="J46" s="27"/>
      <c r="K46" s="27"/>
      <c r="L46" s="27"/>
      <c r="M46" s="352" t="s">
        <v>46</v>
      </c>
      <c r="N46" s="511">
        <v>3</v>
      </c>
    </row>
    <row r="47" spans="1:14" ht="19.5" customHeight="1">
      <c r="A47" s="441"/>
      <c r="B47" s="439"/>
      <c r="C47" s="506"/>
      <c r="D47" s="463" t="s">
        <v>258</v>
      </c>
      <c r="E47" s="710" t="s">
        <v>72</v>
      </c>
      <c r="F47" s="743"/>
      <c r="G47" s="745"/>
      <c r="H47" s="512"/>
      <c r="I47" s="298" t="s">
        <v>67</v>
      </c>
      <c r="J47" s="86">
        <v>8.1999999999999993</v>
      </c>
      <c r="K47" s="495">
        <f>8.2-2.7</f>
        <v>5.5</v>
      </c>
      <c r="L47" s="495">
        <f>K47-J47</f>
        <v>-2.7</v>
      </c>
      <c r="M47" s="91" t="s">
        <v>64</v>
      </c>
      <c r="N47" s="513">
        <v>1</v>
      </c>
    </row>
    <row r="48" spans="1:14" ht="20.25" customHeight="1">
      <c r="A48" s="441"/>
      <c r="B48" s="439"/>
      <c r="C48" s="506"/>
      <c r="D48" s="467"/>
      <c r="E48" s="742"/>
      <c r="F48" s="744"/>
      <c r="G48" s="745"/>
      <c r="H48" s="512"/>
      <c r="I48" s="24"/>
      <c r="J48" s="29"/>
      <c r="K48" s="29"/>
      <c r="L48" s="29"/>
      <c r="M48" s="514"/>
      <c r="N48" s="515"/>
    </row>
    <row r="49" spans="1:26" ht="19.5" customHeight="1">
      <c r="A49" s="441"/>
      <c r="B49" s="439"/>
      <c r="C49" s="506"/>
      <c r="D49" s="463" t="s">
        <v>261</v>
      </c>
      <c r="E49" s="746" t="s">
        <v>140</v>
      </c>
      <c r="F49" s="748"/>
      <c r="G49" s="745"/>
      <c r="H49" s="512"/>
      <c r="I49" s="298" t="s">
        <v>22</v>
      </c>
      <c r="J49" s="86"/>
      <c r="K49" s="495">
        <v>14</v>
      </c>
      <c r="L49" s="495">
        <f>K49-J49</f>
        <v>14</v>
      </c>
      <c r="M49" s="516" t="s">
        <v>141</v>
      </c>
      <c r="N49" s="513"/>
    </row>
    <row r="50" spans="1:26" ht="33.75" customHeight="1">
      <c r="A50" s="441"/>
      <c r="B50" s="439"/>
      <c r="C50" s="506"/>
      <c r="D50" s="467"/>
      <c r="E50" s="747"/>
      <c r="F50" s="749"/>
      <c r="G50" s="750"/>
      <c r="H50" s="517"/>
      <c r="I50" s="24"/>
      <c r="J50" s="29"/>
      <c r="K50" s="29"/>
      <c r="L50" s="29"/>
      <c r="M50" s="514"/>
      <c r="N50" s="515"/>
    </row>
    <row r="51" spans="1:26" s="23" customFormat="1" ht="16.5" customHeight="1" thickBot="1">
      <c r="A51" s="109"/>
      <c r="B51" s="110"/>
      <c r="C51" s="478"/>
      <c r="D51" s="479"/>
      <c r="E51" s="480"/>
      <c r="F51" s="481"/>
      <c r="G51" s="482"/>
      <c r="H51" s="483"/>
      <c r="I51" s="79" t="s">
        <v>6</v>
      </c>
      <c r="J51" s="57">
        <f>SUM(J41:J50)</f>
        <v>167.2</v>
      </c>
      <c r="K51" s="57">
        <f>SUM(K41:K50)</f>
        <v>176</v>
      </c>
      <c r="L51" s="57">
        <f>SUM(L41:L50)</f>
        <v>8.8000000000000007</v>
      </c>
      <c r="M51" s="486"/>
      <c r="N51" s="487"/>
    </row>
    <row r="52" spans="1:26" ht="14.25" customHeight="1" thickBot="1">
      <c r="A52" s="111" t="s">
        <v>7</v>
      </c>
      <c r="B52" s="112" t="s">
        <v>5</v>
      </c>
      <c r="C52" s="712" t="s">
        <v>8</v>
      </c>
      <c r="D52" s="713"/>
      <c r="E52" s="713"/>
      <c r="F52" s="713"/>
      <c r="G52" s="713"/>
      <c r="H52" s="713"/>
      <c r="I52" s="713"/>
      <c r="J52" s="30">
        <f>J51+J38</f>
        <v>366.6</v>
      </c>
      <c r="K52" s="30">
        <f>K51+K38</f>
        <v>388.8</v>
      </c>
      <c r="L52" s="30">
        <f>L51+L38</f>
        <v>22.2</v>
      </c>
      <c r="M52" s="65"/>
      <c r="N52" s="83"/>
    </row>
    <row r="53" spans="1:26" ht="14.25" customHeight="1" thickBot="1">
      <c r="A53" s="19" t="s">
        <v>7</v>
      </c>
      <c r="B53" s="622" t="s">
        <v>9</v>
      </c>
      <c r="C53" s="623"/>
      <c r="D53" s="623"/>
      <c r="E53" s="623"/>
      <c r="F53" s="623"/>
      <c r="G53" s="623"/>
      <c r="H53" s="623"/>
      <c r="I53" s="623"/>
      <c r="J53" s="31">
        <f t="shared" ref="J53:L53" si="1">J52</f>
        <v>366.6</v>
      </c>
      <c r="K53" s="31">
        <f t="shared" si="1"/>
        <v>388.8</v>
      </c>
      <c r="L53" s="31">
        <f t="shared" si="1"/>
        <v>22.2</v>
      </c>
      <c r="M53" s="205"/>
      <c r="N53" s="42"/>
    </row>
    <row r="54" spans="1:26" ht="14.25" customHeight="1" thickBot="1">
      <c r="A54" s="15" t="s">
        <v>5</v>
      </c>
      <c r="B54" s="659" t="s">
        <v>17</v>
      </c>
      <c r="C54" s="660"/>
      <c r="D54" s="660"/>
      <c r="E54" s="660"/>
      <c r="F54" s="660"/>
      <c r="G54" s="660"/>
      <c r="H54" s="660"/>
      <c r="I54" s="660"/>
      <c r="J54" s="32">
        <f>J53+J29</f>
        <v>511.2</v>
      </c>
      <c r="K54" s="32">
        <f>K53+K29</f>
        <v>525.20000000000005</v>
      </c>
      <c r="L54" s="32">
        <f>L53+L29</f>
        <v>14</v>
      </c>
      <c r="M54" s="207"/>
      <c r="N54" s="44"/>
    </row>
    <row r="55" spans="1:26" s="10" customFormat="1" ht="18" customHeight="1">
      <c r="A55" s="751" t="s">
        <v>262</v>
      </c>
      <c r="B55" s="752"/>
      <c r="C55" s="752"/>
      <c r="D55" s="752"/>
      <c r="E55" s="752"/>
      <c r="F55" s="752"/>
      <c r="G55" s="752"/>
      <c r="H55" s="752"/>
      <c r="I55" s="752"/>
      <c r="J55" s="752"/>
      <c r="K55" s="752"/>
      <c r="L55" s="752"/>
      <c r="M55" s="752"/>
      <c r="N55" s="518"/>
    </row>
    <row r="56" spans="1:26" s="9" customFormat="1" ht="17.25" customHeight="1">
      <c r="A56" s="753"/>
      <c r="B56" s="753"/>
      <c r="C56" s="753"/>
      <c r="D56" s="753"/>
      <c r="E56" s="753"/>
      <c r="F56" s="753"/>
      <c r="G56" s="753"/>
      <c r="H56" s="753"/>
      <c r="I56" s="753"/>
      <c r="J56" s="753"/>
      <c r="K56" s="753"/>
      <c r="L56" s="753"/>
      <c r="M56" s="753"/>
      <c r="N56" s="519"/>
    </row>
    <row r="57" spans="1:26" s="10" customFormat="1" ht="14.25" customHeight="1" thickBot="1">
      <c r="A57" s="741" t="s">
        <v>13</v>
      </c>
      <c r="B57" s="741"/>
      <c r="C57" s="741"/>
      <c r="D57" s="741"/>
      <c r="E57" s="741"/>
      <c r="F57" s="741"/>
      <c r="G57" s="741"/>
      <c r="H57" s="741"/>
      <c r="I57" s="741"/>
      <c r="J57" s="444"/>
      <c r="K57" s="444"/>
      <c r="L57" s="444"/>
      <c r="M57" s="2"/>
      <c r="N57" s="2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63" customHeight="1" thickBot="1">
      <c r="A58" s="738" t="s">
        <v>10</v>
      </c>
      <c r="B58" s="739"/>
      <c r="C58" s="739"/>
      <c r="D58" s="739"/>
      <c r="E58" s="739"/>
      <c r="F58" s="739"/>
      <c r="G58" s="739"/>
      <c r="H58" s="739"/>
      <c r="I58" s="740"/>
      <c r="J58" s="520" t="s">
        <v>253</v>
      </c>
      <c r="K58" s="520" t="s">
        <v>254</v>
      </c>
      <c r="L58" s="520" t="s">
        <v>105</v>
      </c>
      <c r="M58" s="37"/>
    </row>
    <row r="59" spans="1:26" ht="16.5" customHeight="1">
      <c r="A59" s="661" t="s">
        <v>14</v>
      </c>
      <c r="B59" s="662"/>
      <c r="C59" s="662"/>
      <c r="D59" s="662"/>
      <c r="E59" s="662"/>
      <c r="F59" s="662"/>
      <c r="G59" s="662"/>
      <c r="H59" s="662"/>
      <c r="I59" s="663"/>
      <c r="J59" s="68">
        <f>SUM(J60:J62)</f>
        <v>511.2</v>
      </c>
      <c r="K59" s="68">
        <f>SUM(K60:K62)</f>
        <v>525.20000000000005</v>
      </c>
      <c r="L59" s="68">
        <f>SUM(L60:L62)</f>
        <v>14</v>
      </c>
    </row>
    <row r="60" spans="1:26" ht="14.25" customHeight="1">
      <c r="A60" s="647" t="s">
        <v>19</v>
      </c>
      <c r="B60" s="648"/>
      <c r="C60" s="648"/>
      <c r="D60" s="648"/>
      <c r="E60" s="648"/>
      <c r="F60" s="648"/>
      <c r="G60" s="648"/>
      <c r="H60" s="648"/>
      <c r="I60" s="649"/>
      <c r="J60" s="521">
        <f>SUMIF(I12:I54,"SB",J12:J54)</f>
        <v>463.1</v>
      </c>
      <c r="K60" s="521">
        <f>SUMIF(I12:I54,"SB",K12:K54)</f>
        <v>477.1</v>
      </c>
      <c r="L60" s="521">
        <f>SUMIF(I12:I54,"SB",L12:L54)</f>
        <v>14</v>
      </c>
      <c r="M60" s="522"/>
    </row>
    <row r="61" spans="1:26" ht="14.25" customHeight="1">
      <c r="A61" s="650" t="s">
        <v>20</v>
      </c>
      <c r="B61" s="651"/>
      <c r="C61" s="651"/>
      <c r="D61" s="651"/>
      <c r="E61" s="651"/>
      <c r="F61" s="651"/>
      <c r="G61" s="651"/>
      <c r="H61" s="651"/>
      <c r="I61" s="652"/>
      <c r="J61" s="69">
        <f>SUMIF(I27:I54,"SB(P)",J27:J54)</f>
        <v>0</v>
      </c>
      <c r="K61" s="69">
        <f>SUMIF(I27:I54,"SB(P)",K27:K54)</f>
        <v>0</v>
      </c>
      <c r="L61" s="69">
        <f>SUMIF(I27:I54,"SB(P)",L27:L54)</f>
        <v>0</v>
      </c>
      <c r="M61" s="37"/>
    </row>
    <row r="62" spans="1:26" ht="14.25" customHeight="1">
      <c r="A62" s="653" t="s">
        <v>67</v>
      </c>
      <c r="B62" s="654"/>
      <c r="C62" s="654"/>
      <c r="D62" s="654"/>
      <c r="E62" s="654"/>
      <c r="F62" s="654"/>
      <c r="G62" s="654"/>
      <c r="H62" s="654"/>
      <c r="I62" s="655"/>
      <c r="J62" s="359">
        <f>SUMIF(I12:I54,"SB(L)",J12:J54)</f>
        <v>48.1</v>
      </c>
      <c r="K62" s="359">
        <f>SUMIF(I12:I54,"SB(L)",K12:K54)</f>
        <v>48.1</v>
      </c>
      <c r="L62" s="359">
        <f>SUMIF(I12:I54,"SB(L)",L12:L54)</f>
        <v>0</v>
      </c>
      <c r="M62" s="37"/>
    </row>
    <row r="63" spans="1:26" ht="14.25" customHeight="1">
      <c r="A63" s="656" t="s">
        <v>15</v>
      </c>
      <c r="B63" s="657"/>
      <c r="C63" s="657"/>
      <c r="D63" s="657"/>
      <c r="E63" s="657"/>
      <c r="F63" s="657"/>
      <c r="G63" s="657"/>
      <c r="H63" s="657"/>
      <c r="I63" s="658"/>
      <c r="J63" s="70">
        <f>SUM(J64:J66)</f>
        <v>0</v>
      </c>
      <c r="K63" s="70">
        <f>SUM(K64:K66)</f>
        <v>0</v>
      </c>
      <c r="L63" s="70">
        <f>SUM(L64:L66)</f>
        <v>0</v>
      </c>
    </row>
    <row r="64" spans="1:26" ht="14.25" customHeight="1">
      <c r="A64" s="640" t="s">
        <v>21</v>
      </c>
      <c r="B64" s="641"/>
      <c r="C64" s="641"/>
      <c r="D64" s="641"/>
      <c r="E64" s="641"/>
      <c r="F64" s="641"/>
      <c r="G64" s="641"/>
      <c r="H64" s="641"/>
      <c r="I64" s="642"/>
      <c r="J64" s="69">
        <f>SUMIF(I27:I54,"ES",J27:J54)</f>
        <v>0</v>
      </c>
      <c r="K64" s="69">
        <f>SUMIF(H27:H54,"ES",K27:K54)</f>
        <v>0</v>
      </c>
      <c r="L64" s="69">
        <f>SUMIF(I27:I54,"ES",L27:L54)</f>
        <v>0</v>
      </c>
    </row>
    <row r="65" spans="1:32" ht="14.25" customHeight="1">
      <c r="A65" s="640" t="s">
        <v>34</v>
      </c>
      <c r="B65" s="641"/>
      <c r="C65" s="641"/>
      <c r="D65" s="641"/>
      <c r="E65" s="641"/>
      <c r="F65" s="641"/>
      <c r="G65" s="641"/>
      <c r="H65" s="641"/>
      <c r="I65" s="642"/>
      <c r="J65" s="69">
        <f>SUMIF(I27:I54,"KVJUD",J27:J54)</f>
        <v>0</v>
      </c>
      <c r="K65" s="69">
        <f>SUMIF(I27:I54,"KVJUD",K27:K54)</f>
        <v>0</v>
      </c>
      <c r="L65" s="69">
        <f>SUMIF(I27:I54,"KVJUD",L27:L54)</f>
        <v>0</v>
      </c>
    </row>
    <row r="66" spans="1:32" ht="14.25" customHeight="1">
      <c r="A66" s="640" t="s">
        <v>33</v>
      </c>
      <c r="B66" s="641"/>
      <c r="C66" s="641"/>
      <c r="D66" s="641"/>
      <c r="E66" s="641"/>
      <c r="F66" s="641"/>
      <c r="G66" s="641"/>
      <c r="H66" s="641"/>
      <c r="I66" s="642"/>
      <c r="J66" s="69">
        <f>SUMIF(I27:I54,"KT",J27:J54)</f>
        <v>0</v>
      </c>
      <c r="K66" s="69">
        <f>SUMIF(I27:I54,"KT",K27:K54)</f>
        <v>0</v>
      </c>
      <c r="L66" s="69">
        <f>SUMIF(I27:I54,"KT",L27:L54)</f>
        <v>0</v>
      </c>
    </row>
    <row r="67" spans="1:32" ht="17.25" customHeight="1" thickBot="1">
      <c r="A67" s="643" t="s">
        <v>16</v>
      </c>
      <c r="B67" s="644"/>
      <c r="C67" s="644"/>
      <c r="D67" s="644"/>
      <c r="E67" s="644"/>
      <c r="F67" s="644"/>
      <c r="G67" s="644"/>
      <c r="H67" s="644"/>
      <c r="I67" s="645"/>
      <c r="J67" s="71">
        <f>SUM(J59,J63)</f>
        <v>511.2</v>
      </c>
      <c r="K67" s="71">
        <f>SUM(K59,K63)</f>
        <v>525.20000000000005</v>
      </c>
      <c r="L67" s="71">
        <f>SUM(L59,L63)</f>
        <v>14</v>
      </c>
    </row>
    <row r="68" spans="1:32">
      <c r="J68" s="22"/>
      <c r="K68" s="22"/>
      <c r="L68" s="22"/>
    </row>
    <row r="69" spans="1:32">
      <c r="H69" s="5" t="s">
        <v>263</v>
      </c>
    </row>
    <row r="71" spans="1:32">
      <c r="A71" s="3"/>
      <c r="B71" s="3"/>
      <c r="C71" s="3"/>
      <c r="D71" s="3"/>
      <c r="E71" s="3"/>
      <c r="F71" s="3"/>
      <c r="G71" s="3"/>
      <c r="H71" s="3"/>
      <c r="I71" s="3"/>
      <c r="M71" s="3"/>
      <c r="N71" s="3"/>
    </row>
    <row r="72" spans="1:32" s="4" customFormat="1">
      <c r="F72" s="12"/>
      <c r="G72" s="5"/>
      <c r="H72" s="5"/>
      <c r="I72" s="312"/>
      <c r="J72" s="37"/>
      <c r="K72" s="37"/>
      <c r="L72" s="37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</sheetData>
  <mergeCells count="83">
    <mergeCell ref="M1:N1"/>
    <mergeCell ref="D4:M4"/>
    <mergeCell ref="A5:M5"/>
    <mergeCell ref="A6:M6"/>
    <mergeCell ref="A8:A10"/>
    <mergeCell ref="B8:B10"/>
    <mergeCell ref="C8:C10"/>
    <mergeCell ref="D8:D10"/>
    <mergeCell ref="E8:E10"/>
    <mergeCell ref="F8:F10"/>
    <mergeCell ref="B13:M13"/>
    <mergeCell ref="G8:G10"/>
    <mergeCell ref="H8:H10"/>
    <mergeCell ref="I8:I10"/>
    <mergeCell ref="J8:J10"/>
    <mergeCell ref="K8:K10"/>
    <mergeCell ref="L8:L10"/>
    <mergeCell ref="M8:N8"/>
    <mergeCell ref="M9:M10"/>
    <mergeCell ref="N9:N10"/>
    <mergeCell ref="A11:M11"/>
    <mergeCell ref="A12:M12"/>
    <mergeCell ref="C14:M14"/>
    <mergeCell ref="E16:E20"/>
    <mergeCell ref="F16:F20"/>
    <mergeCell ref="H16:H20"/>
    <mergeCell ref="A21:A24"/>
    <mergeCell ref="B21:B24"/>
    <mergeCell ref="C21:C24"/>
    <mergeCell ref="D21:D24"/>
    <mergeCell ref="E21:E24"/>
    <mergeCell ref="F21:F24"/>
    <mergeCell ref="C31:M31"/>
    <mergeCell ref="G21:G24"/>
    <mergeCell ref="A25:A26"/>
    <mergeCell ref="B25:B26"/>
    <mergeCell ref="C25:C26"/>
    <mergeCell ref="D25:D26"/>
    <mergeCell ref="E25:E26"/>
    <mergeCell ref="F25:F26"/>
    <mergeCell ref="G25:G26"/>
    <mergeCell ref="H25:H26"/>
    <mergeCell ref="M25:M26"/>
    <mergeCell ref="C28:I28"/>
    <mergeCell ref="B29:I29"/>
    <mergeCell ref="B30:M30"/>
    <mergeCell ref="A32:A33"/>
    <mergeCell ref="B32:B33"/>
    <mergeCell ref="C32:C33"/>
    <mergeCell ref="F32:F33"/>
    <mergeCell ref="G32:G33"/>
    <mergeCell ref="M34:M35"/>
    <mergeCell ref="E41:E43"/>
    <mergeCell ref="G41:G43"/>
    <mergeCell ref="H41:H44"/>
    <mergeCell ref="M41:M42"/>
    <mergeCell ref="G44:G46"/>
    <mergeCell ref="H32:H34"/>
    <mergeCell ref="E34:E37"/>
    <mergeCell ref="F34:F37"/>
    <mergeCell ref="G34:G37"/>
    <mergeCell ref="A57:I57"/>
    <mergeCell ref="E47:E48"/>
    <mergeCell ref="F47:F48"/>
    <mergeCell ref="G47:G48"/>
    <mergeCell ref="E49:E50"/>
    <mergeCell ref="F49:F50"/>
    <mergeCell ref="G49:G50"/>
    <mergeCell ref="C52:I52"/>
    <mergeCell ref="B53:I53"/>
    <mergeCell ref="B54:I54"/>
    <mergeCell ref="A55:M55"/>
    <mergeCell ref="A56:M56"/>
    <mergeCell ref="A64:I64"/>
    <mergeCell ref="A65:I65"/>
    <mergeCell ref="A66:I66"/>
    <mergeCell ref="A67:I67"/>
    <mergeCell ref="A58:I58"/>
    <mergeCell ref="A59:I59"/>
    <mergeCell ref="A60:I60"/>
    <mergeCell ref="A61:I61"/>
    <mergeCell ref="A62:I62"/>
    <mergeCell ref="A63:I6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5"/>
  <sheetViews>
    <sheetView topLeftCell="A37" workbookViewId="0">
      <selection activeCell="T30" sqref="T30"/>
    </sheetView>
  </sheetViews>
  <sheetFormatPr defaultColWidth="9.140625" defaultRowHeight="12.75"/>
  <cols>
    <col min="1" max="2" width="2.7109375" style="4" customWidth="1"/>
    <col min="3" max="3" width="2.7109375" style="113" customWidth="1"/>
    <col min="4" max="4" width="32.42578125" style="4" customWidth="1"/>
    <col min="5" max="5" width="2.7109375" style="12" customWidth="1"/>
    <col min="6" max="6" width="4.5703125" style="5" customWidth="1"/>
    <col min="7" max="7" width="7.7109375" style="6" customWidth="1"/>
    <col min="8" max="12" width="8.42578125" style="4" customWidth="1"/>
    <col min="13" max="13" width="30.7109375" style="4" customWidth="1"/>
    <col min="14" max="14" width="5.140625" style="4" customWidth="1"/>
    <col min="15" max="15" width="4.85546875" style="4" customWidth="1"/>
    <col min="16" max="16" width="5" style="4" customWidth="1"/>
    <col min="17" max="17" width="41.140625" style="4" customWidth="1"/>
    <col min="18" max="16384" width="9.140625" style="3"/>
  </cols>
  <sheetData>
    <row r="1" spans="1:18" s="225" customFormat="1" ht="19.5" customHeight="1">
      <c r="A1" s="222"/>
      <c r="B1" s="223"/>
      <c r="C1" s="224"/>
      <c r="E1" s="226"/>
      <c r="F1" s="227"/>
      <c r="G1" s="227"/>
      <c r="H1" s="228"/>
      <c r="I1" s="228"/>
      <c r="J1" s="228"/>
      <c r="K1" s="37"/>
      <c r="L1" s="37"/>
      <c r="M1" s="229"/>
      <c r="N1" s="230"/>
      <c r="O1" s="230"/>
      <c r="P1" s="230"/>
      <c r="Q1" s="231" t="s">
        <v>102</v>
      </c>
    </row>
    <row r="2" spans="1:18" s="60" customFormat="1" ht="11.25" customHeight="1">
      <c r="C2" s="232"/>
      <c r="M2" s="213"/>
      <c r="N2" s="214"/>
      <c r="O2" s="214"/>
      <c r="P2" s="214"/>
      <c r="Q2" s="214"/>
    </row>
    <row r="3" spans="1:18" s="4" customFormat="1" ht="15" customHeight="1">
      <c r="A3" s="215"/>
      <c r="B3" s="215"/>
      <c r="C3" s="233"/>
      <c r="D3" s="799" t="s">
        <v>103</v>
      </c>
      <c r="E3" s="799"/>
      <c r="F3" s="799"/>
      <c r="G3" s="799"/>
      <c r="H3" s="799"/>
      <c r="I3" s="799"/>
      <c r="J3" s="799"/>
      <c r="K3" s="799"/>
      <c r="L3" s="799"/>
      <c r="M3" s="799"/>
      <c r="N3" s="215"/>
      <c r="O3" s="215"/>
      <c r="P3" s="215"/>
      <c r="Q3" s="215"/>
    </row>
    <row r="4" spans="1:18" ht="15.75" customHeight="1">
      <c r="A4" s="693" t="s">
        <v>30</v>
      </c>
      <c r="B4" s="693"/>
      <c r="C4" s="693"/>
      <c r="D4" s="693"/>
      <c r="E4" s="693"/>
      <c r="F4" s="693"/>
      <c r="G4" s="693"/>
      <c r="H4" s="693"/>
      <c r="I4" s="693"/>
      <c r="J4" s="693"/>
      <c r="K4" s="693"/>
      <c r="L4" s="693"/>
      <c r="M4" s="693"/>
      <c r="N4" s="192"/>
      <c r="O4" s="192"/>
      <c r="P4" s="192"/>
      <c r="Q4" s="192"/>
    </row>
    <row r="5" spans="1:18" ht="16.5" customHeight="1">
      <c r="A5" s="801" t="s">
        <v>18</v>
      </c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209"/>
      <c r="O5" s="209"/>
      <c r="P5" s="209"/>
      <c r="Q5" s="209"/>
      <c r="R5" s="1"/>
    </row>
    <row r="6" spans="1:18" ht="15" customHeight="1" thickBot="1">
      <c r="M6" s="210"/>
      <c r="N6" s="80"/>
      <c r="O6" s="61" t="s">
        <v>43</v>
      </c>
      <c r="P6" s="80"/>
      <c r="Q6" s="80"/>
    </row>
    <row r="7" spans="1:18" s="235" customFormat="1" ht="22.5" customHeight="1">
      <c r="A7" s="837" t="s">
        <v>31</v>
      </c>
      <c r="B7" s="840" t="s">
        <v>0</v>
      </c>
      <c r="C7" s="843" t="s">
        <v>1</v>
      </c>
      <c r="D7" s="846" t="s">
        <v>12</v>
      </c>
      <c r="E7" s="849" t="s">
        <v>2</v>
      </c>
      <c r="F7" s="852" t="s">
        <v>3</v>
      </c>
      <c r="G7" s="855" t="s">
        <v>4</v>
      </c>
      <c r="H7" s="826" t="s">
        <v>78</v>
      </c>
      <c r="I7" s="829" t="s">
        <v>104</v>
      </c>
      <c r="J7" s="832" t="s">
        <v>105</v>
      </c>
      <c r="K7" s="788" t="s">
        <v>106</v>
      </c>
      <c r="L7" s="788" t="s">
        <v>56</v>
      </c>
      <c r="M7" s="791" t="s">
        <v>11</v>
      </c>
      <c r="N7" s="858"/>
      <c r="O7" s="858"/>
      <c r="P7" s="858"/>
      <c r="Q7" s="234"/>
    </row>
    <row r="8" spans="1:18" s="235" customFormat="1" ht="18.75" customHeight="1">
      <c r="A8" s="838"/>
      <c r="B8" s="841"/>
      <c r="C8" s="844"/>
      <c r="D8" s="847"/>
      <c r="E8" s="850"/>
      <c r="F8" s="853"/>
      <c r="G8" s="856"/>
      <c r="H8" s="827"/>
      <c r="I8" s="830"/>
      <c r="J8" s="833"/>
      <c r="K8" s="789"/>
      <c r="L8" s="789"/>
      <c r="M8" s="793" t="s">
        <v>12</v>
      </c>
      <c r="N8" s="859" t="s">
        <v>39</v>
      </c>
      <c r="O8" s="859"/>
      <c r="P8" s="859"/>
      <c r="Q8" s="236" t="s">
        <v>107</v>
      </c>
    </row>
    <row r="9" spans="1:18" s="235" customFormat="1" ht="73.5" customHeight="1" thickBot="1">
      <c r="A9" s="839"/>
      <c r="B9" s="842"/>
      <c r="C9" s="845"/>
      <c r="D9" s="848"/>
      <c r="E9" s="851"/>
      <c r="F9" s="854"/>
      <c r="G9" s="857"/>
      <c r="H9" s="828"/>
      <c r="I9" s="831"/>
      <c r="J9" s="834"/>
      <c r="K9" s="790"/>
      <c r="L9" s="790"/>
      <c r="M9" s="794"/>
      <c r="N9" s="237" t="s">
        <v>44</v>
      </c>
      <c r="O9" s="238" t="s">
        <v>45</v>
      </c>
      <c r="P9" s="238" t="s">
        <v>55</v>
      </c>
      <c r="Q9" s="239"/>
    </row>
    <row r="10" spans="1:18" s="11" customFormat="1" ht="15" customHeight="1">
      <c r="A10" s="701" t="s">
        <v>23</v>
      </c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53"/>
      <c r="O10" s="53"/>
      <c r="P10" s="53"/>
      <c r="Q10" s="54"/>
    </row>
    <row r="11" spans="1:18" s="11" customFormat="1" ht="14.25" customHeight="1">
      <c r="A11" s="690" t="s">
        <v>38</v>
      </c>
      <c r="B11" s="691"/>
      <c r="C11" s="691"/>
      <c r="D11" s="691"/>
      <c r="E11" s="691"/>
      <c r="F11" s="691"/>
      <c r="G11" s="691"/>
      <c r="H11" s="691"/>
      <c r="I11" s="691"/>
      <c r="J11" s="691"/>
      <c r="K11" s="691"/>
      <c r="L11" s="691"/>
      <c r="M11" s="691"/>
      <c r="N11" s="200"/>
      <c r="O11" s="200"/>
      <c r="P11" s="200"/>
      <c r="Q11" s="38"/>
    </row>
    <row r="12" spans="1:18" ht="15.75" customHeight="1">
      <c r="A12" s="17" t="s">
        <v>5</v>
      </c>
      <c r="B12" s="780" t="s">
        <v>24</v>
      </c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1"/>
      <c r="N12" s="216"/>
      <c r="O12" s="216"/>
      <c r="P12" s="216"/>
      <c r="Q12" s="39"/>
    </row>
    <row r="13" spans="1:18" ht="15" customHeight="1">
      <c r="A13" s="18" t="s">
        <v>5</v>
      </c>
      <c r="B13" s="16" t="s">
        <v>5</v>
      </c>
      <c r="C13" s="602" t="s">
        <v>25</v>
      </c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201"/>
      <c r="O13" s="201"/>
      <c r="P13" s="201"/>
      <c r="Q13" s="40"/>
    </row>
    <row r="14" spans="1:18" ht="14.25" customHeight="1">
      <c r="A14" s="202" t="s">
        <v>5</v>
      </c>
      <c r="B14" s="197" t="s">
        <v>5</v>
      </c>
      <c r="C14" s="198" t="s">
        <v>5</v>
      </c>
      <c r="D14" s="835" t="s">
        <v>66</v>
      </c>
      <c r="E14" s="131"/>
      <c r="F14" s="103" t="s">
        <v>27</v>
      </c>
      <c r="G14" s="144" t="s">
        <v>22</v>
      </c>
      <c r="H14" s="90">
        <v>113</v>
      </c>
      <c r="I14" s="240">
        <v>113</v>
      </c>
      <c r="J14" s="90"/>
      <c r="K14" s="86">
        <v>107</v>
      </c>
      <c r="L14" s="86">
        <v>107</v>
      </c>
      <c r="M14" s="241"/>
      <c r="N14" s="132"/>
      <c r="O14" s="132"/>
      <c r="P14" s="132"/>
      <c r="Q14" s="242"/>
      <c r="R14" s="13"/>
    </row>
    <row r="15" spans="1:18" ht="13.5" customHeight="1">
      <c r="A15" s="202"/>
      <c r="B15" s="197"/>
      <c r="C15" s="198"/>
      <c r="D15" s="836"/>
      <c r="E15" s="133"/>
      <c r="F15" s="204"/>
      <c r="G15" s="34" t="s">
        <v>67</v>
      </c>
      <c r="H15" s="55">
        <v>88.1</v>
      </c>
      <c r="I15" s="243">
        <v>88.1</v>
      </c>
      <c r="J15" s="55"/>
      <c r="K15" s="27"/>
      <c r="L15" s="27"/>
      <c r="M15" s="134"/>
      <c r="N15" s="135"/>
      <c r="O15" s="135"/>
      <c r="P15" s="135"/>
      <c r="Q15" s="244"/>
      <c r="R15" s="13"/>
    </row>
    <row r="16" spans="1:18" ht="26.25" customHeight="1">
      <c r="A16" s="202"/>
      <c r="B16" s="197"/>
      <c r="C16" s="198"/>
      <c r="D16" s="823" t="s">
        <v>29</v>
      </c>
      <c r="E16" s="825" t="s">
        <v>28</v>
      </c>
      <c r="F16" s="194"/>
      <c r="G16" s="33"/>
      <c r="H16" s="46"/>
      <c r="I16" s="245"/>
      <c r="J16" s="46"/>
      <c r="K16" s="28"/>
      <c r="L16" s="28"/>
      <c r="M16" s="246" t="s">
        <v>51</v>
      </c>
      <c r="N16" s="138">
        <v>2</v>
      </c>
      <c r="O16" s="138">
        <v>2</v>
      </c>
      <c r="P16" s="138">
        <v>2</v>
      </c>
      <c r="Q16" s="152"/>
      <c r="R16" s="13"/>
    </row>
    <row r="17" spans="1:29" ht="32.25" customHeight="1">
      <c r="A17" s="202"/>
      <c r="B17" s="197"/>
      <c r="C17" s="198"/>
      <c r="D17" s="824"/>
      <c r="E17" s="824"/>
      <c r="F17" s="194"/>
      <c r="G17" s="33"/>
      <c r="H17" s="46"/>
      <c r="I17" s="245"/>
      <c r="J17" s="46"/>
      <c r="K17" s="28"/>
      <c r="L17" s="28"/>
      <c r="M17" s="137" t="s">
        <v>73</v>
      </c>
      <c r="N17" s="146" t="s">
        <v>75</v>
      </c>
      <c r="O17" s="146" t="s">
        <v>75</v>
      </c>
      <c r="P17" s="146" t="s">
        <v>75</v>
      </c>
      <c r="Q17" s="194"/>
      <c r="R17" s="13"/>
    </row>
    <row r="18" spans="1:29" ht="17.25" customHeight="1">
      <c r="A18" s="610"/>
      <c r="B18" s="611"/>
      <c r="C18" s="821"/>
      <c r="D18" s="614" t="s">
        <v>76</v>
      </c>
      <c r="E18" s="616" t="s">
        <v>35</v>
      </c>
      <c r="F18" s="716"/>
      <c r="G18" s="35"/>
      <c r="H18" s="46"/>
      <c r="I18" s="245"/>
      <c r="J18" s="46"/>
      <c r="K18" s="28"/>
      <c r="L18" s="28"/>
      <c r="M18" s="100" t="s">
        <v>69</v>
      </c>
      <c r="N18" s="195" t="s">
        <v>58</v>
      </c>
      <c r="O18" s="195"/>
      <c r="P18" s="195"/>
      <c r="Q18" s="247"/>
    </row>
    <row r="19" spans="1:29" ht="28.5" customHeight="1">
      <c r="A19" s="610"/>
      <c r="B19" s="611"/>
      <c r="C19" s="821"/>
      <c r="D19" s="614"/>
      <c r="E19" s="616"/>
      <c r="F19" s="716"/>
      <c r="G19" s="35"/>
      <c r="H19" s="46"/>
      <c r="I19" s="245"/>
      <c r="J19" s="46"/>
      <c r="K19" s="28"/>
      <c r="L19" s="28"/>
      <c r="M19" s="101" t="s">
        <v>70</v>
      </c>
      <c r="N19" s="102" t="s">
        <v>59</v>
      </c>
      <c r="O19" s="102" t="s">
        <v>59</v>
      </c>
      <c r="P19" s="102" t="s">
        <v>59</v>
      </c>
      <c r="Q19" s="194"/>
    </row>
    <row r="20" spans="1:29" ht="39" customHeight="1">
      <c r="A20" s="610"/>
      <c r="B20" s="611"/>
      <c r="C20" s="821"/>
      <c r="D20" s="614"/>
      <c r="E20" s="616"/>
      <c r="F20" s="716"/>
      <c r="G20" s="35"/>
      <c r="H20" s="46"/>
      <c r="I20" s="245"/>
      <c r="J20" s="46"/>
      <c r="K20" s="28"/>
      <c r="L20" s="28"/>
      <c r="M20" s="101" t="s">
        <v>77</v>
      </c>
      <c r="N20" s="102" t="s">
        <v>60</v>
      </c>
      <c r="O20" s="102" t="s">
        <v>61</v>
      </c>
      <c r="P20" s="102" t="s">
        <v>62</v>
      </c>
      <c r="Q20" s="247"/>
    </row>
    <row r="21" spans="1:29" ht="16.5" customHeight="1">
      <c r="A21" s="630"/>
      <c r="B21" s="764"/>
      <c r="C21" s="821"/>
      <c r="D21" s="768" t="s">
        <v>47</v>
      </c>
      <c r="E21" s="715"/>
      <c r="F21" s="822"/>
      <c r="G21" s="35"/>
      <c r="H21" s="125"/>
      <c r="I21" s="248"/>
      <c r="J21" s="125"/>
      <c r="K21" s="94"/>
      <c r="L21" s="126"/>
      <c r="M21" s="98" t="s">
        <v>50</v>
      </c>
      <c r="N21" s="99" t="s">
        <v>68</v>
      </c>
      <c r="O21" s="99"/>
      <c r="P21" s="249"/>
      <c r="Q21" s="154"/>
      <c r="R21" s="8"/>
    </row>
    <row r="22" spans="1:29" ht="24.75" customHeight="1">
      <c r="A22" s="630"/>
      <c r="B22" s="764"/>
      <c r="C22" s="821"/>
      <c r="D22" s="614"/>
      <c r="E22" s="616"/>
      <c r="F22" s="822"/>
      <c r="G22" s="36"/>
      <c r="H22" s="49"/>
      <c r="I22" s="243"/>
      <c r="J22" s="58"/>
      <c r="K22" s="27"/>
      <c r="L22" s="58"/>
      <c r="M22" s="124" t="s">
        <v>54</v>
      </c>
      <c r="N22" s="136">
        <v>12</v>
      </c>
      <c r="O22" s="136">
        <v>12</v>
      </c>
      <c r="P22" s="250">
        <v>12</v>
      </c>
      <c r="Q22" s="251"/>
      <c r="R22" s="8"/>
    </row>
    <row r="23" spans="1:29" s="23" customFormat="1" ht="16.5" customHeight="1" thickBot="1">
      <c r="A23" s="109"/>
      <c r="B23" s="110"/>
      <c r="C23" s="78"/>
      <c r="D23" s="118"/>
      <c r="E23" s="122"/>
      <c r="F23" s="123"/>
      <c r="G23" s="79" t="s">
        <v>6</v>
      </c>
      <c r="H23" s="84">
        <f>SUM(H14:H22)</f>
        <v>201.1</v>
      </c>
      <c r="I23" s="252">
        <f>SUM(I14:I22)</f>
        <v>201.1</v>
      </c>
      <c r="J23" s="253"/>
      <c r="K23" s="57">
        <f>SUM(K14:K22)</f>
        <v>107</v>
      </c>
      <c r="L23" s="56">
        <f>SUM(L14:L22)</f>
        <v>107</v>
      </c>
      <c r="M23" s="119"/>
      <c r="N23" s="120"/>
      <c r="O23" s="120"/>
      <c r="P23" s="254"/>
      <c r="Q23" s="148"/>
      <c r="R23" s="82"/>
    </row>
    <row r="24" spans="1:29" ht="14.25" customHeight="1" thickBot="1">
      <c r="A24" s="20" t="s">
        <v>5</v>
      </c>
      <c r="B24" s="7" t="s">
        <v>7</v>
      </c>
      <c r="C24" s="620" t="s">
        <v>8</v>
      </c>
      <c r="D24" s="620"/>
      <c r="E24" s="620"/>
      <c r="F24" s="620"/>
      <c r="G24" s="620"/>
      <c r="H24" s="63">
        <f t="shared" ref="H24:L25" si="0">H23</f>
        <v>201.1</v>
      </c>
      <c r="I24" s="255">
        <f t="shared" si="0"/>
        <v>201.1</v>
      </c>
      <c r="J24" s="256"/>
      <c r="K24" s="30">
        <f t="shared" si="0"/>
        <v>107</v>
      </c>
      <c r="L24" s="47">
        <f t="shared" si="0"/>
        <v>107</v>
      </c>
      <c r="M24" s="211"/>
      <c r="N24" s="212"/>
      <c r="O24" s="212"/>
      <c r="P24" s="212"/>
      <c r="Q24" s="43"/>
    </row>
    <row r="25" spans="1:29" ht="14.25" customHeight="1" thickBot="1">
      <c r="A25" s="20" t="s">
        <v>5</v>
      </c>
      <c r="B25" s="622" t="s">
        <v>9</v>
      </c>
      <c r="C25" s="623"/>
      <c r="D25" s="623"/>
      <c r="E25" s="623"/>
      <c r="F25" s="623"/>
      <c r="G25" s="623"/>
      <c r="H25" s="51">
        <f t="shared" si="0"/>
        <v>201.1</v>
      </c>
      <c r="I25" s="257">
        <f t="shared" si="0"/>
        <v>201.1</v>
      </c>
      <c r="J25" s="258"/>
      <c r="K25" s="31">
        <f t="shared" si="0"/>
        <v>107</v>
      </c>
      <c r="L25" s="48">
        <f t="shared" si="0"/>
        <v>107</v>
      </c>
      <c r="M25" s="205"/>
      <c r="N25" s="206"/>
      <c r="O25" s="206"/>
      <c r="P25" s="206"/>
      <c r="Q25" s="42"/>
    </row>
    <row r="26" spans="1:29" ht="15.75" customHeight="1" thickBot="1">
      <c r="A26" s="21" t="s">
        <v>7</v>
      </c>
      <c r="B26" s="773" t="s">
        <v>53</v>
      </c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217"/>
      <c r="O26" s="217"/>
      <c r="P26" s="217"/>
      <c r="Q26" s="45"/>
    </row>
    <row r="27" spans="1:29" ht="15.75" customHeight="1" thickBot="1">
      <c r="A27" s="19" t="s">
        <v>7</v>
      </c>
      <c r="B27" s="7" t="s">
        <v>5</v>
      </c>
      <c r="C27" s="625" t="s">
        <v>26</v>
      </c>
      <c r="D27" s="817"/>
      <c r="E27" s="626"/>
      <c r="F27" s="626"/>
      <c r="G27" s="626"/>
      <c r="H27" s="626"/>
      <c r="I27" s="626"/>
      <c r="J27" s="626"/>
      <c r="K27" s="626"/>
      <c r="L27" s="626"/>
      <c r="M27" s="626"/>
      <c r="N27" s="199"/>
      <c r="O27" s="199"/>
      <c r="P27" s="199"/>
      <c r="Q27" s="41"/>
    </row>
    <row r="28" spans="1:29" ht="24.75" customHeight="1">
      <c r="A28" s="629" t="s">
        <v>7</v>
      </c>
      <c r="B28" s="631" t="s">
        <v>5</v>
      </c>
      <c r="C28" s="818" t="s">
        <v>5</v>
      </c>
      <c r="D28" s="72" t="s">
        <v>48</v>
      </c>
      <c r="E28" s="634" t="s">
        <v>36</v>
      </c>
      <c r="F28" s="820" t="s">
        <v>27</v>
      </c>
      <c r="G28" s="259" t="s">
        <v>22</v>
      </c>
      <c r="H28" s="73">
        <v>189.1</v>
      </c>
      <c r="I28" s="260">
        <v>189.1</v>
      </c>
      <c r="J28" s="261"/>
      <c r="K28" s="73">
        <v>189.1</v>
      </c>
      <c r="L28" s="262">
        <v>189.1</v>
      </c>
      <c r="M28" s="74"/>
      <c r="N28" s="75"/>
      <c r="O28" s="75"/>
      <c r="P28" s="75"/>
      <c r="Q28" s="150"/>
      <c r="R28" s="13"/>
    </row>
    <row r="29" spans="1:29" ht="32.25" customHeight="1">
      <c r="A29" s="630"/>
      <c r="B29" s="611"/>
      <c r="C29" s="819"/>
      <c r="D29" s="76" t="s">
        <v>37</v>
      </c>
      <c r="E29" s="617"/>
      <c r="F29" s="821"/>
      <c r="G29" s="130"/>
      <c r="H29" s="50"/>
      <c r="I29" s="245"/>
      <c r="J29" s="46"/>
      <c r="K29" s="50"/>
      <c r="L29" s="28"/>
      <c r="M29" s="26" t="s">
        <v>71</v>
      </c>
      <c r="N29" s="62">
        <v>2</v>
      </c>
      <c r="O29" s="62">
        <v>2</v>
      </c>
      <c r="P29" s="62">
        <v>2</v>
      </c>
      <c r="Q29" s="263"/>
      <c r="R29" s="14"/>
    </row>
    <row r="30" spans="1:29" ht="104.25" customHeight="1">
      <c r="A30" s="196"/>
      <c r="B30" s="197"/>
      <c r="C30" s="114"/>
      <c r="D30" s="714" t="s">
        <v>108</v>
      </c>
      <c r="E30" s="715" t="s">
        <v>41</v>
      </c>
      <c r="F30" s="716"/>
      <c r="G30" s="35"/>
      <c r="H30" s="50"/>
      <c r="I30" s="245"/>
      <c r="J30" s="46"/>
      <c r="K30" s="28"/>
      <c r="L30" s="50"/>
      <c r="M30" s="218" t="s">
        <v>100</v>
      </c>
      <c r="N30" s="219">
        <v>180</v>
      </c>
      <c r="O30" s="264">
        <v>180</v>
      </c>
      <c r="P30" s="264">
        <v>180</v>
      </c>
      <c r="Q30" s="265"/>
      <c r="R30" s="145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</row>
    <row r="31" spans="1:29" ht="66.75" customHeight="1">
      <c r="A31" s="196"/>
      <c r="B31" s="197"/>
      <c r="C31" s="114"/>
      <c r="D31" s="667"/>
      <c r="E31" s="616"/>
      <c r="F31" s="716"/>
      <c r="G31" s="36"/>
      <c r="H31" s="49"/>
      <c r="I31" s="243"/>
      <c r="J31" s="55"/>
      <c r="K31" s="27"/>
      <c r="L31" s="27"/>
      <c r="M31" s="220" t="s">
        <v>101</v>
      </c>
      <c r="N31" s="221">
        <v>1</v>
      </c>
      <c r="O31" s="267"/>
      <c r="P31" s="267"/>
      <c r="Q31" s="268" t="s">
        <v>109</v>
      </c>
      <c r="R31" s="93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</row>
    <row r="32" spans="1:29" s="23" customFormat="1" ht="16.5" customHeight="1" thickBot="1">
      <c r="A32" s="109"/>
      <c r="B32" s="110"/>
      <c r="C32" s="78"/>
      <c r="D32" s="118"/>
      <c r="E32" s="122"/>
      <c r="F32" s="123"/>
      <c r="G32" s="79" t="s">
        <v>6</v>
      </c>
      <c r="H32" s="84">
        <f>SUM(H28:H31)</f>
        <v>189.1</v>
      </c>
      <c r="I32" s="252">
        <f>SUM(I28:I31)</f>
        <v>189.1</v>
      </c>
      <c r="J32" s="56"/>
      <c r="K32" s="84">
        <f>SUM(K28:K31)</f>
        <v>189.1</v>
      </c>
      <c r="L32" s="84">
        <f>SUM(L28:L31)</f>
        <v>189.1</v>
      </c>
      <c r="M32" s="119"/>
      <c r="N32" s="120"/>
      <c r="O32" s="120"/>
      <c r="P32" s="254"/>
      <c r="Q32" s="148"/>
      <c r="R32" s="13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</row>
    <row r="33" spans="1:29" ht="14.25" customHeight="1">
      <c r="A33" s="196" t="s">
        <v>7</v>
      </c>
      <c r="B33" s="197" t="s">
        <v>5</v>
      </c>
      <c r="C33" s="114" t="s">
        <v>7</v>
      </c>
      <c r="D33" s="203" t="s">
        <v>65</v>
      </c>
      <c r="E33" s="812" t="s">
        <v>41</v>
      </c>
      <c r="F33" s="103" t="s">
        <v>27</v>
      </c>
      <c r="G33" s="140" t="s">
        <v>22</v>
      </c>
      <c r="H33" s="141">
        <v>152.4</v>
      </c>
      <c r="I33" s="269">
        <v>152.4</v>
      </c>
      <c r="J33" s="270"/>
      <c r="K33" s="142">
        <v>134</v>
      </c>
      <c r="L33" s="142">
        <v>134</v>
      </c>
      <c r="M33" s="127"/>
      <c r="N33" s="128"/>
      <c r="O33" s="128"/>
      <c r="P33" s="271"/>
      <c r="Q33" s="272"/>
      <c r="R33" s="14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</row>
    <row r="34" spans="1:29" ht="14.25" customHeight="1">
      <c r="A34" s="196"/>
      <c r="B34" s="197"/>
      <c r="C34" s="114"/>
      <c r="D34" s="129"/>
      <c r="E34" s="813"/>
      <c r="F34" s="103"/>
      <c r="G34" s="158" t="s">
        <v>67</v>
      </c>
      <c r="H34" s="49">
        <v>55.4</v>
      </c>
      <c r="I34" s="243">
        <v>55.4</v>
      </c>
      <c r="J34" s="55"/>
      <c r="K34" s="27"/>
      <c r="L34" s="27"/>
      <c r="M34" s="139"/>
      <c r="N34" s="107"/>
      <c r="O34" s="107"/>
      <c r="P34" s="107"/>
      <c r="Q34" s="263"/>
      <c r="R34" s="14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</row>
    <row r="35" spans="1:29" ht="15.75" customHeight="1">
      <c r="A35" s="196"/>
      <c r="B35" s="197"/>
      <c r="C35" s="77"/>
      <c r="D35" s="754" t="s">
        <v>40</v>
      </c>
      <c r="E35" s="814"/>
      <c r="F35" s="816"/>
      <c r="G35" s="25" t="s">
        <v>32</v>
      </c>
      <c r="H35" s="50">
        <v>21.6</v>
      </c>
      <c r="I35" s="245">
        <v>21.6</v>
      </c>
      <c r="J35" s="46"/>
      <c r="K35" s="28"/>
      <c r="L35" s="28"/>
      <c r="M35" s="91" t="s">
        <v>42</v>
      </c>
      <c r="N35" s="92">
        <v>1</v>
      </c>
      <c r="O35" s="92"/>
      <c r="P35" s="92"/>
      <c r="Q35" s="104"/>
    </row>
    <row r="36" spans="1:29" ht="15.75" customHeight="1">
      <c r="A36" s="196"/>
      <c r="B36" s="197"/>
      <c r="C36" s="77"/>
      <c r="D36" s="754"/>
      <c r="E36" s="814"/>
      <c r="F36" s="816"/>
      <c r="G36" s="25"/>
      <c r="H36" s="50"/>
      <c r="I36" s="245"/>
      <c r="J36" s="46"/>
      <c r="K36" s="28"/>
      <c r="L36" s="28"/>
      <c r="M36" s="91"/>
      <c r="N36" s="92"/>
      <c r="O36" s="92"/>
      <c r="P36" s="92"/>
      <c r="Q36" s="151"/>
    </row>
    <row r="37" spans="1:29" ht="21.75" customHeight="1">
      <c r="A37" s="196"/>
      <c r="B37" s="197"/>
      <c r="C37" s="77"/>
      <c r="D37" s="754"/>
      <c r="E37" s="815"/>
      <c r="F37" s="816"/>
      <c r="G37" s="25"/>
      <c r="H37" s="50"/>
      <c r="I37" s="245"/>
      <c r="J37" s="46"/>
      <c r="K37" s="28"/>
      <c r="L37" s="28"/>
      <c r="M37" s="105"/>
      <c r="N37" s="87"/>
      <c r="O37" s="87"/>
      <c r="P37" s="92"/>
      <c r="Q37" s="151"/>
    </row>
    <row r="38" spans="1:29" ht="14.25" customHeight="1">
      <c r="A38" s="196"/>
      <c r="B38" s="197"/>
      <c r="C38" s="77"/>
      <c r="D38" s="710" t="s">
        <v>72</v>
      </c>
      <c r="E38" s="715"/>
      <c r="F38" s="613"/>
      <c r="G38" s="25"/>
      <c r="H38" s="50"/>
      <c r="I38" s="245"/>
      <c r="J38" s="46"/>
      <c r="K38" s="28"/>
      <c r="L38" s="28"/>
      <c r="M38" s="91" t="s">
        <v>64</v>
      </c>
      <c r="N38" s="92">
        <v>1</v>
      </c>
      <c r="O38" s="92"/>
      <c r="P38" s="149"/>
      <c r="Q38" s="151"/>
    </row>
    <row r="39" spans="1:29" ht="25.5" customHeight="1">
      <c r="A39" s="196"/>
      <c r="B39" s="197"/>
      <c r="C39" s="77"/>
      <c r="D39" s="742"/>
      <c r="E39" s="811"/>
      <c r="F39" s="613"/>
      <c r="G39" s="273"/>
      <c r="H39" s="274"/>
      <c r="I39" s="275"/>
      <c r="J39" s="276"/>
      <c r="K39" s="277"/>
      <c r="L39" s="277"/>
      <c r="M39" s="105" t="s">
        <v>57</v>
      </c>
      <c r="N39" s="87">
        <v>2</v>
      </c>
      <c r="O39" s="87">
        <v>2</v>
      </c>
      <c r="P39" s="64"/>
      <c r="Q39" s="151"/>
    </row>
    <row r="40" spans="1:29" ht="41.25" customHeight="1">
      <c r="A40" s="196"/>
      <c r="B40" s="197"/>
      <c r="C40" s="77"/>
      <c r="D40" s="754" t="s">
        <v>49</v>
      </c>
      <c r="E40" s="616"/>
      <c r="F40" s="716"/>
      <c r="G40" s="25"/>
      <c r="H40" s="50"/>
      <c r="I40" s="245"/>
      <c r="J40" s="46"/>
      <c r="K40" s="28"/>
      <c r="L40" s="88"/>
      <c r="M40" s="89" t="s">
        <v>63</v>
      </c>
      <c r="N40" s="85">
        <v>1</v>
      </c>
      <c r="O40" s="106"/>
      <c r="P40" s="85"/>
      <c r="Q40" s="152"/>
    </row>
    <row r="41" spans="1:29" ht="41.25" customHeight="1">
      <c r="A41" s="196"/>
      <c r="B41" s="197"/>
      <c r="C41" s="77"/>
      <c r="D41" s="754"/>
      <c r="E41" s="616"/>
      <c r="F41" s="716"/>
      <c r="G41" s="25"/>
      <c r="H41" s="50"/>
      <c r="I41" s="245"/>
      <c r="J41" s="46"/>
      <c r="K41" s="28"/>
      <c r="L41" s="50"/>
      <c r="M41" s="67" t="s">
        <v>74</v>
      </c>
      <c r="N41" s="95">
        <v>7</v>
      </c>
      <c r="O41" s="95">
        <v>7</v>
      </c>
      <c r="P41" s="95">
        <v>7</v>
      </c>
      <c r="Q41" s="143"/>
    </row>
    <row r="42" spans="1:29" ht="29.25" customHeight="1">
      <c r="A42" s="196"/>
      <c r="B42" s="197"/>
      <c r="C42" s="77"/>
      <c r="D42" s="754"/>
      <c r="E42" s="616"/>
      <c r="F42" s="716"/>
      <c r="G42" s="25"/>
      <c r="H42" s="50"/>
      <c r="I42" s="245"/>
      <c r="J42" s="46"/>
      <c r="K42" s="28"/>
      <c r="L42" s="50"/>
      <c r="M42" s="66" t="s">
        <v>52</v>
      </c>
      <c r="N42" s="96" t="s">
        <v>58</v>
      </c>
      <c r="O42" s="97" t="s">
        <v>58</v>
      </c>
      <c r="P42" s="278" t="s">
        <v>58</v>
      </c>
      <c r="Q42" s="153"/>
    </row>
    <row r="43" spans="1:29" ht="29.25" customHeight="1">
      <c r="A43" s="196"/>
      <c r="B43" s="197"/>
      <c r="C43" s="77"/>
      <c r="D43" s="754"/>
      <c r="E43" s="616"/>
      <c r="F43" s="716"/>
      <c r="G43" s="25"/>
      <c r="H43" s="50"/>
      <c r="I43" s="245"/>
      <c r="J43" s="46"/>
      <c r="K43" s="28"/>
      <c r="L43" s="28"/>
      <c r="M43" s="155" t="s">
        <v>46</v>
      </c>
      <c r="N43" s="156">
        <v>2</v>
      </c>
      <c r="O43" s="156">
        <v>3</v>
      </c>
      <c r="P43" s="157">
        <v>3</v>
      </c>
      <c r="Q43" s="279"/>
    </row>
    <row r="44" spans="1:29" ht="16.5" customHeight="1">
      <c r="A44" s="196"/>
      <c r="B44" s="197"/>
      <c r="C44" s="77"/>
      <c r="D44" s="710" t="s">
        <v>80</v>
      </c>
      <c r="E44" s="715"/>
      <c r="F44" s="613"/>
      <c r="G44" s="25"/>
      <c r="H44" s="50"/>
      <c r="I44" s="245"/>
      <c r="J44" s="46"/>
      <c r="K44" s="28"/>
      <c r="L44" s="28"/>
      <c r="M44" s="280" t="s">
        <v>79</v>
      </c>
      <c r="N44" s="281"/>
      <c r="O44" s="281"/>
      <c r="P44" s="281">
        <v>1</v>
      </c>
      <c r="Q44" s="808"/>
    </row>
    <row r="45" spans="1:29" ht="21" customHeight="1">
      <c r="A45" s="196"/>
      <c r="B45" s="197"/>
      <c r="C45" s="77"/>
      <c r="D45" s="806"/>
      <c r="E45" s="807"/>
      <c r="F45" s="613"/>
      <c r="G45" s="24"/>
      <c r="H45" s="59"/>
      <c r="I45" s="282"/>
      <c r="J45" s="283"/>
      <c r="K45" s="29"/>
      <c r="L45" s="29"/>
      <c r="M45" s="91"/>
      <c r="N45" s="284"/>
      <c r="O45" s="284"/>
      <c r="P45" s="92"/>
      <c r="Q45" s="809"/>
    </row>
    <row r="46" spans="1:29" s="23" customFormat="1" ht="16.5" customHeight="1" thickBot="1">
      <c r="A46" s="109"/>
      <c r="B46" s="110"/>
      <c r="C46" s="78"/>
      <c r="D46" s="118"/>
      <c r="E46" s="122"/>
      <c r="F46" s="123"/>
      <c r="G46" s="79" t="s">
        <v>6</v>
      </c>
      <c r="H46" s="84">
        <f>SUM(H33:H43)</f>
        <v>229.4</v>
      </c>
      <c r="I46" s="252">
        <f>SUM(I33:I43)</f>
        <v>229.4</v>
      </c>
      <c r="J46" s="56"/>
      <c r="K46" s="84">
        <f>SUM(K33:K43)</f>
        <v>134</v>
      </c>
      <c r="L46" s="84">
        <f>SUM(L33:L43)</f>
        <v>134</v>
      </c>
      <c r="M46" s="119"/>
      <c r="N46" s="120"/>
      <c r="O46" s="120"/>
      <c r="P46" s="254"/>
      <c r="Q46" s="810"/>
      <c r="R46" s="82"/>
    </row>
    <row r="47" spans="1:29" ht="14.25" customHeight="1" thickBot="1">
      <c r="A47" s="111" t="s">
        <v>7</v>
      </c>
      <c r="B47" s="112" t="s">
        <v>5</v>
      </c>
      <c r="C47" s="712" t="s">
        <v>8</v>
      </c>
      <c r="D47" s="713"/>
      <c r="E47" s="713"/>
      <c r="F47" s="713"/>
      <c r="G47" s="713"/>
      <c r="H47" s="63">
        <f>H46+H32</f>
        <v>418.5</v>
      </c>
      <c r="I47" s="255">
        <f>I46+I32</f>
        <v>418.5</v>
      </c>
      <c r="J47" s="255">
        <f>J46+J32</f>
        <v>0</v>
      </c>
      <c r="K47" s="63">
        <f>K46+K32</f>
        <v>323.10000000000002</v>
      </c>
      <c r="L47" s="63">
        <f>L46+L32</f>
        <v>323.10000000000002</v>
      </c>
      <c r="M47" s="65"/>
      <c r="N47" s="81"/>
      <c r="O47" s="81"/>
      <c r="P47" s="81"/>
      <c r="Q47" s="83"/>
    </row>
    <row r="48" spans="1:29" ht="14.25" customHeight="1" thickBot="1">
      <c r="A48" s="19" t="s">
        <v>7</v>
      </c>
      <c r="B48" s="622" t="s">
        <v>9</v>
      </c>
      <c r="C48" s="623"/>
      <c r="D48" s="623"/>
      <c r="E48" s="623"/>
      <c r="F48" s="623"/>
      <c r="G48" s="623"/>
      <c r="H48" s="51">
        <f t="shared" ref="H48:L48" si="1">H47</f>
        <v>418.5</v>
      </c>
      <c r="I48" s="257">
        <f t="shared" si="1"/>
        <v>418.5</v>
      </c>
      <c r="J48" s="257">
        <f t="shared" si="1"/>
        <v>0</v>
      </c>
      <c r="K48" s="31">
        <f t="shared" si="1"/>
        <v>323.10000000000002</v>
      </c>
      <c r="L48" s="31">
        <f t="shared" si="1"/>
        <v>323.10000000000002</v>
      </c>
      <c r="M48" s="205"/>
      <c r="N48" s="206"/>
      <c r="O48" s="206"/>
      <c r="P48" s="206"/>
      <c r="Q48" s="42"/>
    </row>
    <row r="49" spans="1:30" ht="14.25" customHeight="1" thickBot="1">
      <c r="A49" s="15" t="s">
        <v>5</v>
      </c>
      <c r="B49" s="659" t="s">
        <v>17</v>
      </c>
      <c r="C49" s="660"/>
      <c r="D49" s="660"/>
      <c r="E49" s="660"/>
      <c r="F49" s="660"/>
      <c r="G49" s="660"/>
      <c r="H49" s="52">
        <f>H48+H25</f>
        <v>619.6</v>
      </c>
      <c r="I49" s="285">
        <f>I48+I25</f>
        <v>619.6</v>
      </c>
      <c r="J49" s="285">
        <f>J48+J25</f>
        <v>0</v>
      </c>
      <c r="K49" s="32">
        <f>K48+K25</f>
        <v>430.1</v>
      </c>
      <c r="L49" s="32">
        <f>L48+L25</f>
        <v>430.1</v>
      </c>
      <c r="M49" s="207"/>
      <c r="N49" s="208"/>
      <c r="O49" s="208"/>
      <c r="P49" s="208"/>
      <c r="Q49" s="44"/>
    </row>
    <row r="50" spans="1:30" s="23" customFormat="1" ht="12" customHeight="1">
      <c r="A50" s="115"/>
      <c r="B50" s="116"/>
      <c r="C50" s="116"/>
      <c r="D50" s="116"/>
      <c r="E50" s="116"/>
      <c r="F50" s="116"/>
      <c r="G50" s="116"/>
      <c r="H50" s="117"/>
      <c r="I50" s="117"/>
      <c r="J50" s="117"/>
      <c r="K50" s="117"/>
      <c r="L50" s="117"/>
      <c r="M50" s="2"/>
      <c r="N50" s="2"/>
      <c r="O50" s="2"/>
      <c r="P50" s="2"/>
      <c r="Q50" s="2"/>
    </row>
    <row r="51" spans="1:30" s="10" customFormat="1" ht="14.25" customHeight="1" thickBot="1">
      <c r="A51" s="741" t="s">
        <v>13</v>
      </c>
      <c r="B51" s="741"/>
      <c r="C51" s="741"/>
      <c r="D51" s="741"/>
      <c r="E51" s="741"/>
      <c r="F51" s="741"/>
      <c r="G51" s="741"/>
      <c r="H51" s="193"/>
      <c r="I51" s="193"/>
      <c r="J51" s="193"/>
      <c r="K51" s="193"/>
      <c r="L51" s="193"/>
      <c r="M51" s="2"/>
      <c r="N51" s="2"/>
      <c r="O51" s="2"/>
      <c r="P51" s="2"/>
      <c r="Q51" s="2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64.5" customHeight="1" thickBot="1">
      <c r="A52" s="738" t="s">
        <v>10</v>
      </c>
      <c r="B52" s="739"/>
      <c r="C52" s="739"/>
      <c r="D52" s="739"/>
      <c r="E52" s="739"/>
      <c r="F52" s="739"/>
      <c r="G52" s="740"/>
      <c r="H52" s="286" t="s">
        <v>78</v>
      </c>
      <c r="I52" s="287" t="s">
        <v>110</v>
      </c>
      <c r="J52" s="288" t="s">
        <v>105</v>
      </c>
      <c r="K52" s="289" t="s">
        <v>106</v>
      </c>
      <c r="L52" s="289" t="s">
        <v>56</v>
      </c>
      <c r="M52" s="37"/>
    </row>
    <row r="53" spans="1:30" ht="16.5" customHeight="1">
      <c r="A53" s="661" t="s">
        <v>14</v>
      </c>
      <c r="B53" s="662"/>
      <c r="C53" s="662"/>
      <c r="D53" s="662"/>
      <c r="E53" s="662"/>
      <c r="F53" s="662"/>
      <c r="G53" s="663"/>
      <c r="H53" s="161">
        <f>SUM(H54:H55)+H56</f>
        <v>598</v>
      </c>
      <c r="I53" s="290">
        <f>SUM(I54:I55)+I56</f>
        <v>598</v>
      </c>
      <c r="J53" s="291">
        <f>I53-H53</f>
        <v>0</v>
      </c>
      <c r="K53" s="68">
        <f>SUM(K54:K55)</f>
        <v>430.1</v>
      </c>
      <c r="L53" s="68">
        <f>SUM(L54:L55)</f>
        <v>430.1</v>
      </c>
    </row>
    <row r="54" spans="1:30" ht="14.25" customHeight="1">
      <c r="A54" s="647" t="s">
        <v>19</v>
      </c>
      <c r="B54" s="648"/>
      <c r="C54" s="648"/>
      <c r="D54" s="648"/>
      <c r="E54" s="648"/>
      <c r="F54" s="648"/>
      <c r="G54" s="649"/>
      <c r="H54" s="160">
        <f>SUMIF(G11:G49,"SB",H11:H49)</f>
        <v>454.5</v>
      </c>
      <c r="I54" s="292">
        <f>SUMIF(G11:G49,"SB",I11:I49)</f>
        <v>454.5</v>
      </c>
      <c r="J54" s="293">
        <f>I54-H54</f>
        <v>0</v>
      </c>
      <c r="K54" s="69">
        <f>SUMIF(G11:G49,"SB",K11:K49)</f>
        <v>430.1</v>
      </c>
      <c r="L54" s="69">
        <f>SUMIF(G11:G49,"SB",L11:L49)</f>
        <v>430.1</v>
      </c>
    </row>
    <row r="55" spans="1:30" ht="14.25" customHeight="1">
      <c r="A55" s="650" t="s">
        <v>20</v>
      </c>
      <c r="B55" s="651"/>
      <c r="C55" s="651"/>
      <c r="D55" s="651"/>
      <c r="E55" s="651"/>
      <c r="F55" s="651"/>
      <c r="G55" s="652"/>
      <c r="H55" s="160">
        <f>SUMIF(G21:G49,"SB(P)",H21:H49)</f>
        <v>0</v>
      </c>
      <c r="I55" s="292">
        <f>SUMIF(G21:G49,"SB(P)",I21:I49)</f>
        <v>0</v>
      </c>
      <c r="J55" s="293">
        <f t="shared" ref="J55:J61" si="2">I55-H55</f>
        <v>0</v>
      </c>
      <c r="K55" s="69">
        <f>SUMIF(G21:G49,"SB(P)",K21:K49)</f>
        <v>0</v>
      </c>
      <c r="L55" s="69">
        <f>SUMIF(G21:G49,"SB(P)",L21:L49)</f>
        <v>0</v>
      </c>
      <c r="M55" s="37"/>
    </row>
    <row r="56" spans="1:30" ht="14.25" customHeight="1">
      <c r="A56" s="803" t="s">
        <v>67</v>
      </c>
      <c r="B56" s="804"/>
      <c r="C56" s="804"/>
      <c r="D56" s="804"/>
      <c r="E56" s="804"/>
      <c r="F56" s="804"/>
      <c r="G56" s="805"/>
      <c r="H56" s="160">
        <f>SUMIF(G11:G49,"SB(L)",H11:H49)</f>
        <v>143.5</v>
      </c>
      <c r="I56" s="292">
        <f>SUMIF(G11:G49,"SB(L)",I11:I49)</f>
        <v>143.5</v>
      </c>
      <c r="J56" s="293">
        <f t="shared" si="2"/>
        <v>0</v>
      </c>
      <c r="K56" s="69"/>
      <c r="L56" s="69"/>
      <c r="M56" s="37"/>
    </row>
    <row r="57" spans="1:30" ht="14.25" customHeight="1">
      <c r="A57" s="656" t="s">
        <v>15</v>
      </c>
      <c r="B57" s="657"/>
      <c r="C57" s="657"/>
      <c r="D57" s="657"/>
      <c r="E57" s="657"/>
      <c r="F57" s="657"/>
      <c r="G57" s="658"/>
      <c r="H57" s="159">
        <f>SUM(H58:H60)</f>
        <v>21.6</v>
      </c>
      <c r="I57" s="294">
        <f>SUM(I58:I60)</f>
        <v>21.6</v>
      </c>
      <c r="J57" s="295">
        <f t="shared" si="2"/>
        <v>0</v>
      </c>
      <c r="K57" s="70">
        <f>SUM(K58:K60)</f>
        <v>0</v>
      </c>
      <c r="L57" s="70">
        <f>SUM(L58:L60)</f>
        <v>0</v>
      </c>
    </row>
    <row r="58" spans="1:30" ht="14.25" customHeight="1">
      <c r="A58" s="640" t="s">
        <v>21</v>
      </c>
      <c r="B58" s="641"/>
      <c r="C58" s="641"/>
      <c r="D58" s="641"/>
      <c r="E58" s="641"/>
      <c r="F58" s="641"/>
      <c r="G58" s="642"/>
      <c r="H58" s="160">
        <f>SUMIF(G21:G49,"ES",H21:H49)</f>
        <v>0</v>
      </c>
      <c r="I58" s="292">
        <f>SUMIF(G21:G49,"ES",I21:I49)</f>
        <v>0</v>
      </c>
      <c r="J58" s="293">
        <f t="shared" si="2"/>
        <v>0</v>
      </c>
      <c r="K58" s="69">
        <f>SUMIF(G21:G49,"ES",K21:K49)</f>
        <v>0</v>
      </c>
      <c r="L58" s="69">
        <f>SUMIF(G21:G49,"ES",L21:L49)</f>
        <v>0</v>
      </c>
    </row>
    <row r="59" spans="1:30" ht="14.25" customHeight="1">
      <c r="A59" s="640" t="s">
        <v>34</v>
      </c>
      <c r="B59" s="641"/>
      <c r="C59" s="641"/>
      <c r="D59" s="641"/>
      <c r="E59" s="641"/>
      <c r="F59" s="641"/>
      <c r="G59" s="642"/>
      <c r="H59" s="160">
        <f>SUMIF(G21:G49,"KVJUD",H21:H49)</f>
        <v>0</v>
      </c>
      <c r="I59" s="292">
        <f>SUMIF(G21:G49,"KVJUD",I21:I49)</f>
        <v>0</v>
      </c>
      <c r="J59" s="293">
        <f t="shared" si="2"/>
        <v>0</v>
      </c>
      <c r="K59" s="69">
        <f>SUMIF(G21:G49,"KVJUD",K21:K49)</f>
        <v>0</v>
      </c>
      <c r="L59" s="69">
        <f>SUMIF(G21:G49,"KVJUD",L21:L49)</f>
        <v>0</v>
      </c>
    </row>
    <row r="60" spans="1:30" ht="14.25" customHeight="1">
      <c r="A60" s="640" t="s">
        <v>33</v>
      </c>
      <c r="B60" s="641"/>
      <c r="C60" s="641"/>
      <c r="D60" s="641"/>
      <c r="E60" s="641"/>
      <c r="F60" s="641"/>
      <c r="G60" s="642"/>
      <c r="H60" s="160">
        <f>SUMIF(G21:G49,"KT",H21:H49)</f>
        <v>21.6</v>
      </c>
      <c r="I60" s="292">
        <f>SUMIF(G21:G49,"KT",I21:I49)</f>
        <v>21.6</v>
      </c>
      <c r="J60" s="293">
        <f t="shared" si="2"/>
        <v>0</v>
      </c>
      <c r="K60" s="69">
        <f>SUMIF(G21:G49,"KT",K21:K49)</f>
        <v>0</v>
      </c>
      <c r="L60" s="69">
        <f>SUMIF(G21:G49,"KT",L21:L49)</f>
        <v>0</v>
      </c>
    </row>
    <row r="61" spans="1:30" ht="17.25" customHeight="1" thickBot="1">
      <c r="A61" s="643" t="s">
        <v>16</v>
      </c>
      <c r="B61" s="644"/>
      <c r="C61" s="644"/>
      <c r="D61" s="644"/>
      <c r="E61" s="644"/>
      <c r="F61" s="644"/>
      <c r="G61" s="645"/>
      <c r="H61" s="147">
        <f>SUM(H53,H57)</f>
        <v>619.6</v>
      </c>
      <c r="I61" s="296">
        <f>SUM(I53,I57)</f>
        <v>619.6</v>
      </c>
      <c r="J61" s="297">
        <f t="shared" si="2"/>
        <v>0</v>
      </c>
      <c r="K61" s="71">
        <f>SUM(K53,K57)</f>
        <v>430.1</v>
      </c>
      <c r="L61" s="71">
        <f>SUM(L53,L57)</f>
        <v>430.1</v>
      </c>
    </row>
    <row r="62" spans="1:30">
      <c r="H62" s="22"/>
      <c r="I62" s="22"/>
      <c r="J62" s="22"/>
      <c r="K62" s="22"/>
      <c r="L62" s="22"/>
    </row>
    <row r="63" spans="1:30">
      <c r="F63" s="802" t="s">
        <v>111</v>
      </c>
      <c r="G63" s="802"/>
      <c r="H63" s="802"/>
      <c r="I63" s="802"/>
      <c r="J63" s="802"/>
      <c r="K63" s="802"/>
    </row>
    <row r="65" spans="1:17">
      <c r="A65" s="3"/>
      <c r="B65" s="3"/>
      <c r="C65" s="23"/>
      <c r="D65" s="3"/>
      <c r="E65" s="3"/>
      <c r="F65" s="3"/>
      <c r="G65" s="3"/>
      <c r="M65" s="3"/>
      <c r="N65" s="3"/>
      <c r="O65" s="3"/>
      <c r="P65" s="3"/>
      <c r="Q65" s="3"/>
    </row>
  </sheetData>
  <mergeCells count="77">
    <mergeCell ref="D3:M3"/>
    <mergeCell ref="A4:M4"/>
    <mergeCell ref="A5:M5"/>
    <mergeCell ref="A7:A9"/>
    <mergeCell ref="B7:B9"/>
    <mergeCell ref="C7:C9"/>
    <mergeCell ref="D7:D9"/>
    <mergeCell ref="E7:E9"/>
    <mergeCell ref="F7:F9"/>
    <mergeCell ref="G7:G9"/>
    <mergeCell ref="K7:K9"/>
    <mergeCell ref="L7:L9"/>
    <mergeCell ref="M7:P7"/>
    <mergeCell ref="M8:M9"/>
    <mergeCell ref="N8:P8"/>
    <mergeCell ref="D16:D17"/>
    <mergeCell ref="E16:E17"/>
    <mergeCell ref="H7:H9"/>
    <mergeCell ref="I7:I9"/>
    <mergeCell ref="J7:J9"/>
    <mergeCell ref="A10:M10"/>
    <mergeCell ref="A11:M11"/>
    <mergeCell ref="B12:M12"/>
    <mergeCell ref="C13:M13"/>
    <mergeCell ref="D14:D15"/>
    <mergeCell ref="F21:F22"/>
    <mergeCell ref="A18:A20"/>
    <mergeCell ref="B18:B20"/>
    <mergeCell ref="C18:C20"/>
    <mergeCell ref="D18:D20"/>
    <mergeCell ref="E18:E20"/>
    <mergeCell ref="F18:F20"/>
    <mergeCell ref="A21:A22"/>
    <mergeCell ref="B21:B22"/>
    <mergeCell ref="C21:C22"/>
    <mergeCell ref="D21:D22"/>
    <mergeCell ref="E21:E22"/>
    <mergeCell ref="C24:G24"/>
    <mergeCell ref="B25:G25"/>
    <mergeCell ref="B26:M26"/>
    <mergeCell ref="C27:M27"/>
    <mergeCell ref="A28:A29"/>
    <mergeCell ref="B28:B29"/>
    <mergeCell ref="C28:C29"/>
    <mergeCell ref="E28:E29"/>
    <mergeCell ref="F28:F29"/>
    <mergeCell ref="D30:D31"/>
    <mergeCell ref="E30:E31"/>
    <mergeCell ref="F30:F31"/>
    <mergeCell ref="E33:E37"/>
    <mergeCell ref="D35:D37"/>
    <mergeCell ref="F35:F37"/>
    <mergeCell ref="D38:D39"/>
    <mergeCell ref="E38:E39"/>
    <mergeCell ref="F38:F39"/>
    <mergeCell ref="D40:D43"/>
    <mergeCell ref="E40:E43"/>
    <mergeCell ref="F40:F43"/>
    <mergeCell ref="A55:G55"/>
    <mergeCell ref="D44:D45"/>
    <mergeCell ref="E44:E45"/>
    <mergeCell ref="F44:F45"/>
    <mergeCell ref="Q44:Q46"/>
    <mergeCell ref="C47:G47"/>
    <mergeCell ref="B48:G48"/>
    <mergeCell ref="B49:G49"/>
    <mergeCell ref="A51:G51"/>
    <mergeCell ref="A52:G52"/>
    <mergeCell ref="A53:G53"/>
    <mergeCell ref="A54:G54"/>
    <mergeCell ref="F63:K63"/>
    <mergeCell ref="A56:G56"/>
    <mergeCell ref="A57:G57"/>
    <mergeCell ref="A58:G58"/>
    <mergeCell ref="A59:G59"/>
    <mergeCell ref="A60:G60"/>
    <mergeCell ref="A61:G6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2</vt:i4>
      </vt:variant>
    </vt:vector>
  </HeadingPairs>
  <TitlesOfParts>
    <vt:vector size="7" baseType="lpstr">
      <vt:lpstr>Ataskaita</vt:lpstr>
      <vt:lpstr>Priemonių planas</vt:lpstr>
      <vt:lpstr>SPIS</vt:lpstr>
      <vt:lpstr>MVP keitimas</vt:lpstr>
      <vt:lpstr>SVP keitimas </vt:lpstr>
      <vt:lpstr>'Priemonių planas'!Print_Area</vt:lpstr>
      <vt:lpstr>'Priemonių planas'!Print_Titles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2020-02-28T13:44:32Z</cp:lastPrinted>
  <dcterms:created xsi:type="dcterms:W3CDTF">2007-07-27T10:32:34Z</dcterms:created>
  <dcterms:modified xsi:type="dcterms:W3CDTF">2020-03-02T06:36:35Z</dcterms:modified>
</cp:coreProperties>
</file>