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LUOSNIS\Kmsa\Strateginio planavimo skyrius\SVP ATASKAITOS\2019 SVP ataskaita\2019 SVP ataskaita\"/>
    </mc:Choice>
  </mc:AlternateContent>
  <bookViews>
    <workbookView xWindow="0" yWindow="0" windowWidth="23040" windowHeight="9195"/>
  </bookViews>
  <sheets>
    <sheet name="Ataskaita" sheetId="6" r:id="rId1"/>
    <sheet name="Priemonių suvestinė" sheetId="7" r:id="rId2"/>
    <sheet name="SPIS" sheetId="8" state="hidden" r:id="rId3"/>
    <sheet name="MVP lyginamasis" sheetId="9" state="hidden" r:id="rId4"/>
  </sheets>
  <definedNames>
    <definedName name="_xlnm.Print_Area" localSheetId="1">'Priemonių suvestinė'!$A$1:$O$153</definedName>
    <definedName name="_xlnm.Print_Titles" localSheetId="1">'Priemonių suvestinė'!$4:$6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9" i="7" l="1"/>
  <c r="L141" i="9" l="1"/>
  <c r="K141" i="9"/>
  <c r="J141" i="9"/>
  <c r="L140" i="9"/>
  <c r="K140" i="9"/>
  <c r="J140" i="9"/>
  <c r="L139" i="9"/>
  <c r="K139" i="9"/>
  <c r="K138" i="9" s="1"/>
  <c r="J139" i="9"/>
  <c r="J138" i="9" s="1"/>
  <c r="L137" i="9"/>
  <c r="J137" i="9"/>
  <c r="L136" i="9"/>
  <c r="L135" i="9"/>
  <c r="K135" i="9"/>
  <c r="J135" i="9"/>
  <c r="K134" i="9"/>
  <c r="J134" i="9"/>
  <c r="L133" i="9"/>
  <c r="K133" i="9"/>
  <c r="J133" i="9"/>
  <c r="L131" i="9"/>
  <c r="K131" i="9"/>
  <c r="J131" i="9"/>
  <c r="J130" i="9"/>
  <c r="L129" i="9"/>
  <c r="K129" i="9"/>
  <c r="J129" i="9"/>
  <c r="L128" i="9"/>
  <c r="K128" i="9"/>
  <c r="J128" i="9"/>
  <c r="J127" i="9"/>
  <c r="L126" i="9"/>
  <c r="K113" i="9"/>
  <c r="J113" i="9"/>
  <c r="J116" i="9" s="1"/>
  <c r="J117" i="9" s="1"/>
  <c r="L110" i="9"/>
  <c r="K110" i="9"/>
  <c r="J110" i="9"/>
  <c r="L105" i="9"/>
  <c r="K105" i="9"/>
  <c r="J105" i="9"/>
  <c r="L102" i="9"/>
  <c r="L97" i="9"/>
  <c r="K95" i="9"/>
  <c r="J95" i="9"/>
  <c r="K93" i="9"/>
  <c r="K97" i="9" s="1"/>
  <c r="J93" i="9"/>
  <c r="J97" i="9" s="1"/>
  <c r="K87" i="9"/>
  <c r="K137" i="9" s="1"/>
  <c r="K85" i="9"/>
  <c r="L85" i="9" s="1"/>
  <c r="L130" i="9" s="1"/>
  <c r="L84" i="9"/>
  <c r="K84" i="9"/>
  <c r="K77" i="9"/>
  <c r="J77" i="9"/>
  <c r="K73" i="9"/>
  <c r="K132" i="9" s="1"/>
  <c r="J73" i="9"/>
  <c r="K72" i="9"/>
  <c r="J72" i="9"/>
  <c r="L67" i="9"/>
  <c r="L127" i="9" s="1"/>
  <c r="K67" i="9"/>
  <c r="K127" i="9" s="1"/>
  <c r="L62" i="9"/>
  <c r="K62" i="9"/>
  <c r="J62" i="9"/>
  <c r="L50" i="9"/>
  <c r="L51" i="9" s="1"/>
  <c r="K50" i="9"/>
  <c r="K51" i="9" s="1"/>
  <c r="J50" i="9"/>
  <c r="J51" i="9" s="1"/>
  <c r="L38" i="9"/>
  <c r="K38" i="9"/>
  <c r="J38" i="9"/>
  <c r="L35" i="9"/>
  <c r="K35" i="9"/>
  <c r="J35" i="9"/>
  <c r="L32" i="9"/>
  <c r="K32" i="9"/>
  <c r="J32" i="9"/>
  <c r="L30" i="9"/>
  <c r="L134" i="9" s="1"/>
  <c r="L29" i="9"/>
  <c r="L39" i="9" s="1"/>
  <c r="K27" i="9"/>
  <c r="K29" i="9" s="1"/>
  <c r="J27" i="9"/>
  <c r="J136" i="9" s="1"/>
  <c r="L26" i="9"/>
  <c r="K26" i="9"/>
  <c r="J26" i="9"/>
  <c r="L20" i="9"/>
  <c r="K20" i="9"/>
  <c r="J20" i="9"/>
  <c r="L113" i="9" l="1"/>
  <c r="L116" i="9" s="1"/>
  <c r="L117" i="9" s="1"/>
  <c r="K116" i="9"/>
  <c r="K117" i="9" s="1"/>
  <c r="L138" i="9"/>
  <c r="J126" i="9"/>
  <c r="K39" i="9"/>
  <c r="J132" i="9"/>
  <c r="J90" i="9"/>
  <c r="J106" i="9" s="1"/>
  <c r="K136" i="9"/>
  <c r="L132" i="9"/>
  <c r="L125" i="9" s="1"/>
  <c r="L124" i="9" s="1"/>
  <c r="L142" i="9" s="1"/>
  <c r="K90" i="9"/>
  <c r="K106" i="9" s="1"/>
  <c r="K118" i="9" s="1"/>
  <c r="K119" i="9" s="1"/>
  <c r="K126" i="9"/>
  <c r="K130" i="9"/>
  <c r="J29" i="9"/>
  <c r="J39" i="9" s="1"/>
  <c r="L90" i="9"/>
  <c r="L106" i="9" s="1"/>
  <c r="L118" i="9" s="1"/>
  <c r="L119" i="9" s="1"/>
  <c r="J118" i="9" l="1"/>
  <c r="J119" i="9" s="1"/>
  <c r="J125" i="9"/>
  <c r="J124" i="9" s="1"/>
  <c r="J142" i="9" s="1"/>
  <c r="K125" i="9"/>
  <c r="K124" i="9" s="1"/>
  <c r="K142" i="9" s="1"/>
  <c r="H124" i="7" l="1"/>
  <c r="I114" i="7"/>
  <c r="J114" i="7"/>
  <c r="H114" i="7"/>
  <c r="J106" i="7"/>
  <c r="H70" i="7"/>
  <c r="I54" i="7"/>
  <c r="I55" i="7" s="1"/>
  <c r="J54" i="7"/>
  <c r="J55" i="7" s="1"/>
  <c r="H54" i="7"/>
  <c r="H55" i="7" s="1"/>
  <c r="I70" i="7"/>
  <c r="J70" i="7"/>
  <c r="J115" i="7" l="1"/>
  <c r="J144" i="7"/>
  <c r="J42" i="7"/>
  <c r="I97" i="7"/>
  <c r="J20" i="7" l="1"/>
  <c r="I96" i="7" l="1"/>
  <c r="I95" i="7"/>
  <c r="F141" i="8" l="1"/>
  <c r="E141" i="8"/>
  <c r="D141" i="8"/>
  <c r="C141" i="8"/>
  <c r="I123" i="8"/>
  <c r="H123" i="8"/>
  <c r="G123" i="8"/>
  <c r="F123" i="8"/>
  <c r="I116" i="8"/>
  <c r="H116" i="8"/>
  <c r="G116" i="8"/>
  <c r="F116" i="8"/>
  <c r="F115" i="8" s="1"/>
  <c r="F112" i="8" s="1"/>
  <c r="I115" i="8"/>
  <c r="H115" i="8"/>
  <c r="G115" i="8"/>
  <c r="I113" i="8"/>
  <c r="H113" i="8"/>
  <c r="G113" i="8"/>
  <c r="F113" i="8"/>
  <c r="I112" i="8"/>
  <c r="H112" i="8"/>
  <c r="G112" i="8"/>
  <c r="I105" i="8"/>
  <c r="H105" i="8"/>
  <c r="G105" i="8"/>
  <c r="F105" i="8"/>
  <c r="F103" i="8" s="1"/>
  <c r="I103" i="8"/>
  <c r="H103" i="8"/>
  <c r="G103" i="8"/>
  <c r="I95" i="8"/>
  <c r="H95" i="8"/>
  <c r="G95" i="8"/>
  <c r="F95" i="8"/>
  <c r="F94" i="8" s="1"/>
  <c r="I94" i="8"/>
  <c r="H94" i="8"/>
  <c r="G94" i="8"/>
  <c r="I89" i="8"/>
  <c r="H89" i="8"/>
  <c r="G89" i="8"/>
  <c r="F89" i="8"/>
  <c r="I84" i="8"/>
  <c r="H84" i="8"/>
  <c r="G84" i="8"/>
  <c r="F84" i="8"/>
  <c r="I77" i="8"/>
  <c r="H77" i="8"/>
  <c r="G77" i="8"/>
  <c r="F77" i="8"/>
  <c r="I72" i="8"/>
  <c r="H72" i="8"/>
  <c r="G72" i="8"/>
  <c r="F72" i="8"/>
  <c r="I68" i="8"/>
  <c r="H68" i="8"/>
  <c r="G68" i="8"/>
  <c r="F68" i="8"/>
  <c r="I63" i="8"/>
  <c r="I62" i="8" s="1"/>
  <c r="I48" i="8" s="1"/>
  <c r="H63" i="8"/>
  <c r="G63" i="8"/>
  <c r="F63" i="8"/>
  <c r="F62" i="8" s="1"/>
  <c r="H62" i="8"/>
  <c r="G62" i="8"/>
  <c r="I56" i="8"/>
  <c r="H56" i="8"/>
  <c r="G56" i="8"/>
  <c r="F56" i="8"/>
  <c r="I53" i="8"/>
  <c r="H53" i="8"/>
  <c r="G53" i="8"/>
  <c r="F53" i="8"/>
  <c r="I50" i="8"/>
  <c r="H50" i="8"/>
  <c r="G50" i="8"/>
  <c r="F50" i="8"/>
  <c r="F49" i="8" s="1"/>
  <c r="I49" i="8"/>
  <c r="H49" i="8"/>
  <c r="H48" i="8" s="1"/>
  <c r="G49" i="8"/>
  <c r="G48" i="8"/>
  <c r="I44" i="8"/>
  <c r="H44" i="8"/>
  <c r="G44" i="8"/>
  <c r="F44" i="8"/>
  <c r="I41" i="8"/>
  <c r="H41" i="8"/>
  <c r="G41" i="8"/>
  <c r="F41" i="8"/>
  <c r="I38" i="8"/>
  <c r="H38" i="8"/>
  <c r="H37" i="8" s="1"/>
  <c r="G38" i="8"/>
  <c r="F38" i="8"/>
  <c r="F37" i="8" s="1"/>
  <c r="F36" i="8" s="1"/>
  <c r="I37" i="8"/>
  <c r="G37" i="8"/>
  <c r="G36" i="8" s="1"/>
  <c r="I36" i="8"/>
  <c r="H36" i="8"/>
  <c r="I34" i="8"/>
  <c r="H34" i="8"/>
  <c r="G34" i="8"/>
  <c r="F34" i="8"/>
  <c r="I31" i="8"/>
  <c r="H31" i="8"/>
  <c r="G31" i="8"/>
  <c r="G30" i="8" s="1"/>
  <c r="F31" i="8"/>
  <c r="I30" i="8"/>
  <c r="H30" i="8"/>
  <c r="F30" i="8"/>
  <c r="I27" i="8"/>
  <c r="H27" i="8"/>
  <c r="G27" i="8"/>
  <c r="G26" i="8" s="1"/>
  <c r="F27" i="8"/>
  <c r="I26" i="8"/>
  <c r="H26" i="8"/>
  <c r="F26" i="8"/>
  <c r="I22" i="8"/>
  <c r="H22" i="8"/>
  <c r="G22" i="8"/>
  <c r="G21" i="8" s="1"/>
  <c r="F22" i="8"/>
  <c r="I21" i="8"/>
  <c r="H21" i="8"/>
  <c r="F21" i="8"/>
  <c r="I18" i="8"/>
  <c r="H18" i="8"/>
  <c r="G18" i="8"/>
  <c r="F18" i="8"/>
  <c r="I15" i="8"/>
  <c r="H15" i="8"/>
  <c r="G15" i="8"/>
  <c r="F15" i="8"/>
  <c r="I13" i="8"/>
  <c r="I12" i="8" s="1"/>
  <c r="H13" i="8"/>
  <c r="G13" i="8"/>
  <c r="G12" i="8" s="1"/>
  <c r="F13" i="8"/>
  <c r="H12" i="8"/>
  <c r="F12" i="8"/>
  <c r="I8" i="8"/>
  <c r="I7" i="8" s="1"/>
  <c r="I6" i="8" s="1"/>
  <c r="H8" i="8"/>
  <c r="H7" i="8" s="1"/>
  <c r="G8" i="8"/>
  <c r="G7" i="8" s="1"/>
  <c r="F8" i="8"/>
  <c r="F7" i="8" s="1"/>
  <c r="F6" i="8" s="1"/>
  <c r="H6" i="8"/>
  <c r="H5" i="8" l="1"/>
  <c r="H4" i="8" s="1"/>
  <c r="G6" i="8"/>
  <c r="G5" i="8" s="1"/>
  <c r="G4" i="8" s="1"/>
  <c r="I5" i="8"/>
  <c r="I4" i="8" s="1"/>
  <c r="F48" i="8"/>
  <c r="F5" i="8" s="1"/>
  <c r="F4" i="8" s="1"/>
  <c r="I149" i="7"/>
  <c r="I148" i="7"/>
  <c r="I147" i="7"/>
  <c r="H143" i="7"/>
  <c r="J143" i="7"/>
  <c r="I142" i="7"/>
  <c r="I143" i="7"/>
  <c r="I140" i="7"/>
  <c r="I139" i="7"/>
  <c r="I138" i="7"/>
  <c r="I137" i="7"/>
  <c r="I124" i="7"/>
  <c r="I125" i="7" s="1"/>
  <c r="I104" i="7"/>
  <c r="I102" i="7"/>
  <c r="I145" i="7"/>
  <c r="I89" i="7"/>
  <c r="I80" i="7"/>
  <c r="I141" i="7" s="1"/>
  <c r="I79" i="7"/>
  <c r="I42" i="7"/>
  <c r="I39" i="7"/>
  <c r="I36" i="7"/>
  <c r="I31" i="7"/>
  <c r="I33" i="7" s="1"/>
  <c r="I30" i="7"/>
  <c r="I24" i="7"/>
  <c r="J149" i="7"/>
  <c r="H149" i="7"/>
  <c r="J148" i="7"/>
  <c r="H148" i="7"/>
  <c r="J147" i="7"/>
  <c r="H147" i="7"/>
  <c r="J145" i="7"/>
  <c r="H145" i="7"/>
  <c r="J142" i="7"/>
  <c r="H142" i="7"/>
  <c r="J141" i="7"/>
  <c r="J140" i="7"/>
  <c r="H140" i="7"/>
  <c r="J139" i="7"/>
  <c r="H139" i="7"/>
  <c r="J138" i="7"/>
  <c r="H138" i="7"/>
  <c r="H137" i="7"/>
  <c r="J136" i="7"/>
  <c r="J124" i="7"/>
  <c r="J125" i="7" s="1"/>
  <c r="H125" i="7"/>
  <c r="H104" i="7"/>
  <c r="H102" i="7"/>
  <c r="H89" i="7"/>
  <c r="H80" i="7"/>
  <c r="H79" i="7"/>
  <c r="H42" i="7"/>
  <c r="J39" i="7"/>
  <c r="H39" i="7"/>
  <c r="J36" i="7"/>
  <c r="H36" i="7"/>
  <c r="J33" i="7"/>
  <c r="H31" i="7"/>
  <c r="H144" i="7" s="1"/>
  <c r="J30" i="7"/>
  <c r="H30" i="7"/>
  <c r="J24" i="7"/>
  <c r="H24" i="7"/>
  <c r="H99" i="7" l="1"/>
  <c r="H106" i="7"/>
  <c r="I99" i="7"/>
  <c r="I106" i="7"/>
  <c r="J43" i="7"/>
  <c r="H141" i="7"/>
  <c r="I136" i="7"/>
  <c r="I144" i="7"/>
  <c r="J146" i="7"/>
  <c r="H146" i="7"/>
  <c r="I43" i="7"/>
  <c r="H33" i="7"/>
  <c r="H43" i="7" s="1"/>
  <c r="H136" i="7"/>
  <c r="J137" i="7"/>
  <c r="J135" i="7" s="1"/>
  <c r="J134" i="7" s="1"/>
  <c r="H115" i="7"/>
  <c r="I115" i="7" l="1"/>
  <c r="I126" i="7" s="1"/>
  <c r="I127" i="7" s="1"/>
  <c r="H135" i="7"/>
  <c r="H134" i="7" s="1"/>
  <c r="H150" i="7" s="1"/>
  <c r="J150" i="7"/>
  <c r="J126" i="7"/>
  <c r="J127" i="7" s="1"/>
  <c r="H126" i="7" l="1"/>
  <c r="H127" i="7" s="1"/>
  <c r="I135" i="7" l="1"/>
  <c r="I134" i="7" s="1"/>
  <c r="I146" i="7"/>
  <c r="I150" i="7" l="1"/>
</calcChain>
</file>

<file path=xl/comments1.xml><?xml version="1.0" encoding="utf-8"?>
<comments xmlns="http://schemas.openxmlformats.org/spreadsheetml/2006/main">
  <authors>
    <author>Audra Cepiene</author>
  </authors>
  <commentList>
    <comment ref="E37" authorId="0" shapeId="0">
      <text>
        <r>
          <rPr>
            <b/>
            <sz val="9"/>
            <color indexed="81"/>
            <rFont val="Tahoma"/>
            <family val="2"/>
            <charset val="186"/>
          </rPr>
          <t>P2.1.3.17</t>
        </r>
        <r>
          <rPr>
            <sz val="9"/>
            <color indexed="81"/>
            <rFont val="Tahoma"/>
            <family val="2"/>
            <charset val="186"/>
          </rPr>
          <t xml:space="preserve"> Įrengti požemines ir pusiau požemines komunalinių atliekų ir antrinių žaliavų surinkimo konteinerių aikšteles
</t>
        </r>
      </text>
    </comment>
    <comment ref="E40" authorId="0" shapeId="0">
      <text>
        <r>
          <rPr>
            <b/>
            <sz val="9"/>
            <color indexed="81"/>
            <rFont val="Tahoma"/>
            <family val="2"/>
            <charset val="186"/>
          </rPr>
          <t>P2.1.3.17</t>
        </r>
        <r>
          <rPr>
            <sz val="9"/>
            <color indexed="81"/>
            <rFont val="Tahoma"/>
            <family val="2"/>
            <charset val="186"/>
          </rPr>
          <t xml:space="preserve"> Įrengti požemines ir pusiau požemines komunalinių atliekų ir antrinių žaliavų surinkimo konteinerių aikšteles
</t>
        </r>
      </text>
    </comment>
    <comment ref="E47" authorId="0" shapeId="0">
      <text>
        <r>
          <rPr>
            <b/>
            <sz val="9"/>
            <color indexed="81"/>
            <rFont val="Tahoma"/>
            <family val="2"/>
            <charset val="186"/>
          </rPr>
          <t>KSP 2.3.3.1.</t>
        </r>
        <r>
          <rPr>
            <sz val="9"/>
            <color indexed="81"/>
            <rFont val="Tahoma"/>
            <family val="2"/>
            <charset val="186"/>
          </rPr>
          <t xml:space="preserve"> Vykdyti prevencines priemones, siekiant neviršyti leistinų oro taršos kietosiomis dalelėmis (KD10) normatyvų
</t>
        </r>
      </text>
    </comment>
    <comment ref="E49" authorId="0" shapeId="0">
      <text>
        <r>
          <rPr>
            <b/>
            <sz val="9"/>
            <color indexed="81"/>
            <rFont val="Tahoma"/>
            <family val="2"/>
            <charset val="186"/>
          </rPr>
          <t xml:space="preserve">KSP 2.3.3.2. </t>
        </r>
        <r>
          <rPr>
            <sz val="9"/>
            <color indexed="81"/>
            <rFont val="Tahoma"/>
            <family val="2"/>
            <charset val="186"/>
          </rPr>
          <t xml:space="preserve">Vykdyti visuomenės aplinkosauginį švietimą 
</t>
        </r>
      </text>
    </comment>
    <comment ref="E59" authorId="0" shapeId="0">
      <text>
        <r>
          <rPr>
            <b/>
            <sz val="9"/>
            <color indexed="81"/>
            <rFont val="Tahoma"/>
            <family val="2"/>
            <charset val="186"/>
          </rPr>
          <t>KSP 2.3.1.4.</t>
        </r>
        <r>
          <rPr>
            <sz val="9"/>
            <color indexed="81"/>
            <rFont val="Tahoma"/>
            <family val="2"/>
            <charset val="186"/>
          </rPr>
          <t xml:space="preserve">
Išvalyti užterštus ir rekultivuoti apleistus vandens telkinius, vykdyti jų stebėseną</t>
        </r>
      </text>
    </comment>
    <comment ref="D71" authorId="0" shapeId="0">
      <text>
        <r>
          <rPr>
            <b/>
            <sz val="9"/>
            <color indexed="81"/>
            <rFont val="Tahoma"/>
            <family val="2"/>
            <charset val="186"/>
          </rPr>
          <t>Priemonė. Želdynų ir želdinių apsaugos, tvarkymo ir kūrimo valdymas savivaldybėse</t>
        </r>
        <r>
          <rPr>
            <sz val="9"/>
            <color indexed="81"/>
            <rFont val="Tahoma"/>
            <family val="2"/>
            <charset val="186"/>
          </rPr>
          <t xml:space="preserve">
KSP 2.3.1 uždavinys užtikrinti žaliųjų miesto plotų vystymą</t>
        </r>
      </text>
    </comment>
    <comment ref="E73" authorId="0" shapeId="0">
      <text>
        <r>
          <rPr>
            <b/>
            <sz val="9"/>
            <color indexed="81"/>
            <rFont val="Tahoma"/>
            <family val="2"/>
            <charset val="186"/>
          </rPr>
          <t>KSP 2.3.1.1.</t>
        </r>
        <r>
          <rPr>
            <sz val="9"/>
            <color indexed="81"/>
            <rFont val="Tahoma"/>
            <family val="2"/>
            <charset val="186"/>
          </rPr>
          <t xml:space="preserve">
Planuoti ir įrengti apsauginius ir rekreacinius želdynus</t>
        </r>
      </text>
    </comment>
    <comment ref="G73" authorId="0" shapeId="0">
      <text>
        <r>
          <rPr>
            <sz val="9"/>
            <color indexed="81"/>
            <rFont val="Tahoma"/>
            <family val="2"/>
            <charset val="186"/>
          </rPr>
          <t>Laivų krovos AB „Klaipėdos Smeltė“, pagal 2013-04-26 partnerystės sutartį Nr. J9-470 pervedė 2016 m. - 22 734 Eur. Pagal sutartį toliau kasmet pervedinės  po 22 tūkst eur (nuo 2017 iki 2025 m.) Kadangi lėšos dar nebuvo panaudotos, tai</t>
        </r>
        <r>
          <rPr>
            <b/>
            <sz val="9"/>
            <color indexed="81"/>
            <rFont val="Tahoma"/>
            <family val="2"/>
            <charset val="186"/>
          </rPr>
          <t xml:space="preserve"> 2018 m. planuojamas trejų metų nepanaudotų lėšų suma 66,7 tūkst. eur. (nuo 2016 m. iki 2018 m.)</t>
        </r>
      </text>
    </comment>
    <comment ref="E76" authorId="0" shapeId="0">
      <text>
        <r>
          <rPr>
            <b/>
            <sz val="9"/>
            <color indexed="81"/>
            <rFont val="Tahoma"/>
            <family val="2"/>
            <charset val="186"/>
          </rPr>
          <t>KSP 2.3.1.1.</t>
        </r>
        <r>
          <rPr>
            <sz val="9"/>
            <color indexed="81"/>
            <rFont val="Tahoma"/>
            <family val="2"/>
            <charset val="186"/>
          </rPr>
          <t xml:space="preserve">
Planuoti ir įrengti apsauginius ir rekreacinius želdynus</t>
        </r>
      </text>
    </comment>
    <comment ref="K77" authorId="0" shapeId="0">
      <text>
        <r>
          <rPr>
            <sz val="9"/>
            <color indexed="81"/>
            <rFont val="Tahoma"/>
            <family val="2"/>
            <charset val="186"/>
          </rPr>
          <t>2019 m. tvarkomi dviračių takai, esantys Šiaurės rage, Dangės upės krantinėje, Kretingos gatvėje, Lideikio gatvėje ir kituose dviračių takuose iškilus poreikiui</t>
        </r>
      </text>
    </comment>
    <comment ref="E80" authorId="0" shapeId="0">
      <text>
        <r>
          <rPr>
            <b/>
            <sz val="9"/>
            <color indexed="81"/>
            <rFont val="Tahoma"/>
            <family val="2"/>
            <charset val="186"/>
          </rPr>
          <t>KSP 2.3.1.2.</t>
        </r>
        <r>
          <rPr>
            <sz val="9"/>
            <color indexed="81"/>
            <rFont val="Tahoma"/>
            <family val="2"/>
            <charset val="186"/>
          </rPr>
          <t xml:space="preserve">
Užtikrinti gamtinių vertybių apsaugą kuriant ir atnaujinant infrastruktūrą pajūrio ruože</t>
        </r>
      </text>
    </comment>
    <comment ref="E91"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K93" authorId="0" shapeId="0">
      <text>
        <r>
          <rPr>
            <sz val="9"/>
            <color indexed="81"/>
            <rFont val="Tahoma"/>
            <family val="2"/>
            <charset val="186"/>
          </rPr>
          <t>II-etapo teritorijos sutvarkymo darbai planuojami 2022 m.</t>
        </r>
      </text>
    </comment>
    <comment ref="E97" authorId="0" shapeId="0">
      <text>
        <r>
          <rPr>
            <b/>
            <sz val="9"/>
            <color indexed="81"/>
            <rFont val="Tahoma"/>
            <family val="2"/>
            <charset val="186"/>
          </rPr>
          <t>KSP 2.3.1.1.</t>
        </r>
        <r>
          <rPr>
            <sz val="9"/>
            <color indexed="81"/>
            <rFont val="Tahoma"/>
            <family val="2"/>
            <charset val="186"/>
          </rPr>
          <t xml:space="preserve">
Planuoti ir įrengti apsauginius ir rekreacinius želdynus</t>
        </r>
      </text>
    </comment>
    <comment ref="E100" authorId="0" shapeId="0">
      <text>
        <r>
          <rPr>
            <b/>
            <sz val="9"/>
            <color indexed="81"/>
            <rFont val="Tahoma"/>
            <family val="2"/>
            <charset val="186"/>
          </rPr>
          <t xml:space="preserve">P6. Klaipėdos miesto ekonominės plėtros strategija ir įgyvendinimo veiksmų planas iki 2030 metų, 4.5.3. priemonė </t>
        </r>
        <r>
          <rPr>
            <sz val="9"/>
            <color indexed="81"/>
            <rFont val="Tahoma"/>
            <family val="2"/>
            <charset val="186"/>
          </rPr>
          <t xml:space="preserve">
</t>
        </r>
      </text>
    </comment>
    <comment ref="E102" authorId="0" shapeId="0">
      <text>
        <r>
          <rPr>
            <b/>
            <sz val="9"/>
            <color indexed="81"/>
            <rFont val="Tahoma"/>
            <family val="2"/>
            <charset val="186"/>
          </rPr>
          <t xml:space="preserve">2.1.2.7. </t>
        </r>
        <r>
          <rPr>
            <sz val="9"/>
            <color indexed="81"/>
            <rFont val="Tahoma"/>
            <family val="2"/>
            <charset val="186"/>
          </rPr>
          <t xml:space="preserve">Vystyti dviračių, pėsčiųjų takų ir gatvių sistemą, didinant tinklo integralumą, rišlumą ir kokybę
</t>
        </r>
      </text>
    </comment>
    <comment ref="E108" authorId="0" shapeId="0">
      <text>
        <r>
          <rPr>
            <b/>
            <sz val="9"/>
            <color indexed="81"/>
            <rFont val="Tahoma"/>
            <family val="2"/>
            <charset val="186"/>
          </rPr>
          <t>KSP 2.3.1.2.</t>
        </r>
        <r>
          <rPr>
            <sz val="9"/>
            <color indexed="81"/>
            <rFont val="Tahoma"/>
            <family val="2"/>
            <charset val="186"/>
          </rPr>
          <t xml:space="preserve">
Užtikrinti gamtinių vertybių apsaugą kuriant ir atnaujinant infrastruktūrą pajūrio ruože</t>
        </r>
      </text>
    </comment>
    <comment ref="H135" authorId="0" shapeId="0">
      <text>
        <r>
          <rPr>
            <b/>
            <sz val="9"/>
            <color indexed="81"/>
            <rFont val="Tahoma"/>
            <family val="2"/>
            <charset val="186"/>
          </rPr>
          <t xml:space="preserve">8438,8 pirminis  MVP
</t>
        </r>
        <r>
          <rPr>
            <sz val="9"/>
            <color indexed="81"/>
            <rFont val="Tahoma"/>
            <family val="2"/>
            <charset val="186"/>
          </rPr>
          <t xml:space="preserve">
</t>
        </r>
      </text>
    </comment>
    <comment ref="I135" authorId="0" shapeId="0">
      <text>
        <r>
          <rPr>
            <b/>
            <sz val="9"/>
            <color indexed="81"/>
            <rFont val="Tahoma"/>
            <family val="2"/>
            <charset val="186"/>
          </rPr>
          <t>7410,8 III SVP</t>
        </r>
      </text>
    </comment>
  </commentList>
</comments>
</file>

<file path=xl/comments2.xml><?xml version="1.0" encoding="utf-8"?>
<comments xmlns="http://schemas.openxmlformats.org/spreadsheetml/2006/main">
  <authors>
    <author>Audra Cepiene</author>
  </authors>
  <commentList>
    <comment ref="M27" authorId="0" shapeId="0">
      <text>
        <r>
          <rPr>
            <sz val="9"/>
            <color indexed="81"/>
            <rFont val="Tahoma"/>
            <family val="2"/>
            <charset val="186"/>
          </rPr>
          <t>Pagal pasirašytas sutartis vykdomos atliekų tvarkymo švietimo priemonės - 1) Plakatų kūrimas, leidyba, eksploatavimas; 2) Edukacinio ekologinio ugdymo pamokos mokiniams; 3) viešinimo paslaugos per žiniasklaidos atstovus; 4) tušinukų gamyba; 6) pirkinių maišelių gamyba.</t>
        </r>
      </text>
    </comment>
    <comment ref="F33" authorId="0" shapeId="0">
      <text>
        <r>
          <rPr>
            <b/>
            <sz val="9"/>
            <color indexed="81"/>
            <rFont val="Tahoma"/>
            <family val="2"/>
            <charset val="186"/>
          </rPr>
          <t>P2.1.3.17</t>
        </r>
        <r>
          <rPr>
            <sz val="9"/>
            <color indexed="81"/>
            <rFont val="Tahoma"/>
            <family val="2"/>
            <charset val="186"/>
          </rPr>
          <t xml:space="preserve"> Įrengti požemines ir pusiau požemines komunalinių atliekų ir antrinių žaliavų surinkimo konteinerių aikšteles
</t>
        </r>
      </text>
    </comment>
    <comment ref="M33" authorId="0" shapeId="0">
      <text>
        <r>
          <rPr>
            <b/>
            <sz val="9"/>
            <color indexed="81"/>
            <rFont val="Tahoma"/>
            <family val="2"/>
            <charset val="186"/>
          </rPr>
          <t>išdalinta gyventojams</t>
        </r>
        <r>
          <rPr>
            <sz val="9"/>
            <color indexed="81"/>
            <rFont val="Tahoma"/>
            <family val="2"/>
            <charset val="186"/>
          </rPr>
          <t xml:space="preserve">
</t>
        </r>
      </text>
    </comment>
    <comment ref="F36" authorId="0" shapeId="0">
      <text>
        <r>
          <rPr>
            <b/>
            <sz val="9"/>
            <color indexed="81"/>
            <rFont val="Tahoma"/>
            <family val="2"/>
            <charset val="186"/>
          </rPr>
          <t>P2.1.3.17</t>
        </r>
        <r>
          <rPr>
            <sz val="9"/>
            <color indexed="81"/>
            <rFont val="Tahoma"/>
            <family val="2"/>
            <charset val="186"/>
          </rPr>
          <t xml:space="preserve"> Įrengti požemines ir pusiau požemines komunalinių atliekų ir antrinių žaliavų surinkimo konteinerių aikšteles
</t>
        </r>
      </text>
    </comment>
    <comment ref="E42" authorId="0" shapeId="0">
      <text>
        <r>
          <rPr>
            <sz val="9"/>
            <color indexed="81"/>
            <rFont val="Tahoma"/>
            <family val="2"/>
            <charset val="186"/>
          </rPr>
          <t>pagal taryboje patvirtintą 2017-2021 m. programą</t>
        </r>
      </text>
    </comment>
    <comment ref="F42" authorId="0" shapeId="0">
      <text>
        <r>
          <rPr>
            <b/>
            <sz val="9"/>
            <color indexed="81"/>
            <rFont val="Tahoma"/>
            <family val="2"/>
            <charset val="186"/>
          </rPr>
          <t>KSP 2.3.3.1.</t>
        </r>
        <r>
          <rPr>
            <sz val="9"/>
            <color indexed="81"/>
            <rFont val="Tahoma"/>
            <family val="2"/>
            <charset val="186"/>
          </rPr>
          <t xml:space="preserve"> Vykdyti prevencines priemones, siekiant neviršyti leistinų oro taršos kietosiomis dalelėmis (KD10) normatyvų
</t>
        </r>
      </text>
    </comment>
    <comment ref="M42" authorId="0" shapeId="0">
      <text>
        <r>
          <rPr>
            <sz val="9"/>
            <color indexed="81"/>
            <rFont val="Tahoma"/>
            <family val="2"/>
            <charset val="186"/>
          </rPr>
          <t xml:space="preserve">Pagal parengtą Klaipėdos miesto savivaldybės aplinkos monitoringo programą 2017-2021 m. bus atliekami aplinkos oro matavimai 31 taške, triukšmo – 42 vietų, dirvožemio – 151 vietose, hidrologiniai, hidrobiologiniai tyrimai 10 paviršinio vandens telkiniuose, biologinės įvairovės bei kraštovaizdžio </t>
        </r>
      </text>
    </comment>
    <comment ref="F44" authorId="0" shapeId="0">
      <text>
        <r>
          <rPr>
            <b/>
            <sz val="9"/>
            <color indexed="81"/>
            <rFont val="Tahoma"/>
            <family val="2"/>
            <charset val="186"/>
          </rPr>
          <t xml:space="preserve">KSP 2.3.3.2. </t>
        </r>
        <r>
          <rPr>
            <sz val="9"/>
            <color indexed="81"/>
            <rFont val="Tahoma"/>
            <family val="2"/>
            <charset val="186"/>
          </rPr>
          <t xml:space="preserve">Vykdyti visuomenės aplinkosauginį švietimą 
</t>
        </r>
      </text>
    </comment>
    <comment ref="M44" authorId="0" shapeId="0">
      <text>
        <r>
          <rPr>
            <sz val="9"/>
            <color indexed="81"/>
            <rFont val="Tahoma"/>
            <family val="2"/>
            <charset val="186"/>
          </rPr>
          <t xml:space="preserve">"Žaliasis pasaulis" 1 egz. 39 įstaigos
</t>
        </r>
      </text>
    </comment>
    <comment ref="J48" authorId="0" shapeId="0">
      <text>
        <r>
          <rPr>
            <sz val="9"/>
            <color indexed="81"/>
            <rFont val="Tahoma"/>
            <family val="2"/>
            <charset val="186"/>
          </rPr>
          <t xml:space="preserve">panaudos 90 proc., likutis (10 proc.) keliasi į 2019 m. 
</t>
        </r>
      </text>
    </comment>
    <comment ref="K48" authorId="0" shapeId="0">
      <text>
        <r>
          <rPr>
            <sz val="9"/>
            <color indexed="81"/>
            <rFont val="Tahoma"/>
            <family val="2"/>
            <charset val="186"/>
          </rPr>
          <t xml:space="preserve">panaudos 90 proc., likutis (10 proc.) keliasi į 2019 m. 
</t>
        </r>
      </text>
    </comment>
    <comment ref="M48" authorId="0" shapeId="0">
      <text>
        <r>
          <rPr>
            <sz val="9"/>
            <color indexed="81"/>
            <rFont val="Tahoma"/>
            <family val="2"/>
            <charset val="186"/>
          </rPr>
          <t xml:space="preserve">Klaipėdos miesto savivaldybės administracija 2017 m. gruodžio 11 d. Nr. J9-2786 sudarė sutartį su UAB „Infraplanas“, kurie rengia strateginius pagrindinių kelių, kelių ruožų, pagrindinių geležinkelių, geležinkelių ruožų ir pramonės veiklos zonoms triukšmo žemėlapius. </t>
        </r>
        <r>
          <rPr>
            <b/>
            <sz val="9"/>
            <color indexed="81"/>
            <rFont val="Tahoma"/>
            <family val="2"/>
            <charset val="186"/>
          </rPr>
          <t xml:space="preserve">Sutarties pabaiga 2018-12-31d. </t>
        </r>
      </text>
    </comment>
    <comment ref="F54" authorId="0" shapeId="0">
      <text>
        <r>
          <rPr>
            <b/>
            <sz val="9"/>
            <color indexed="81"/>
            <rFont val="Tahoma"/>
            <family val="2"/>
            <charset val="186"/>
          </rPr>
          <t>KSP 2.3.1.4.</t>
        </r>
        <r>
          <rPr>
            <sz val="9"/>
            <color indexed="81"/>
            <rFont val="Tahoma"/>
            <family val="2"/>
            <charset val="186"/>
          </rPr>
          <t xml:space="preserve">
Išvalyti užterštus ir rekultivuoti apleistus vandens telkinius, vykdyti jų stebėseną</t>
        </r>
      </text>
    </comment>
    <comment ref="M54" authorId="0" shapeId="0">
      <text>
        <r>
          <rPr>
            <sz val="9"/>
            <color indexed="81"/>
            <rFont val="Tahoma"/>
            <family val="2"/>
            <charset val="186"/>
          </rPr>
          <t>periodiškumas  - trys kartai per savaitę 
Prižiūrima 17 vnt.  miesto vandens telkinių balandžio- spalio mėnesiais, vykdant atliekų šalinimą iš vandens telkinių 281957 m², atliekų šalinimą nuo žaliųjų plotų prie vandens telkinio iki 20 m nuo kranto 181893 m²</t>
        </r>
      </text>
    </comment>
    <comment ref="M56" authorId="0" shapeId="0">
      <text>
        <r>
          <rPr>
            <sz val="9"/>
            <color indexed="81"/>
            <rFont val="Tahoma"/>
            <family val="2"/>
            <charset val="186"/>
          </rPr>
          <t xml:space="preserve">Reikia pastovios telkinių priežiūros
</t>
        </r>
      </text>
    </comment>
    <comment ref="N58" authorId="0" shapeId="0">
      <text>
        <r>
          <rPr>
            <b/>
            <sz val="9"/>
            <color indexed="81"/>
            <rFont val="Tahoma"/>
            <family val="2"/>
            <charset val="186"/>
          </rPr>
          <t xml:space="preserve">1. Rengiams Danės upės senvagės sutvarkymo projektas 9 tūkst. eur. </t>
        </r>
        <r>
          <rPr>
            <sz val="9"/>
            <color indexed="81"/>
            <rFont val="Tahoma"/>
            <family val="2"/>
            <charset val="186"/>
          </rPr>
          <t xml:space="preserve">  Danės upės senvagės plotai ribojasi su Botanikos sodu, dviračių taku ir Klaipėdos gatve. Šiuo metu ten klampynė, susidaręs miško-pelkės biotopas su įvairiarūšiais augalais. Botanikos sodo vadovai prašo sutvarkyti ir pritaikyti šią teritoriją rekreacijai, nes šalia praeina puikus dviračių takas, botanikos sodas nestokoja lankytojų, kurie mielai poilsiautų šioje sutvarkytoje vietoje.     2. </t>
        </r>
        <r>
          <rPr>
            <b/>
            <sz val="9"/>
            <color indexed="81"/>
            <rFont val="Tahoma"/>
            <family val="2"/>
            <charset val="186"/>
          </rPr>
          <t xml:space="preserve">Žardės Kuncų piliakalnio telkinio projektas, 10 tūkst. </t>
        </r>
        <r>
          <rPr>
            <sz val="9"/>
            <color indexed="81"/>
            <rFont val="Tahoma"/>
            <family val="2"/>
            <charset val="186"/>
          </rPr>
          <t>Pietinėje miesto dalyje esantis Žardės Kuncų piliakalnis yra vertingas objektas. Jo sutvarkymas ir pritaikymas lankymui būtų didelis indėlis palikimo išsaugojimui, pažinimui ir  puoselėjimui. Pagal parengtą projektą bus atliekami sutvarkymo darbai. Tuo pačiu bus tvarkomas Žardės Kuncų piliakalnio natūralaus vandens telkinys.</t>
        </r>
      </text>
    </comment>
    <comment ref="N59" authorId="0" shapeId="0">
      <text>
        <r>
          <rPr>
            <b/>
            <sz val="9"/>
            <color indexed="81"/>
            <rFont val="Tahoma"/>
            <family val="2"/>
            <charset val="186"/>
          </rPr>
          <t>Žardės mažojo telkinio sutvarkymo darbai, 190 tūkst. eur</t>
        </r>
        <r>
          <rPr>
            <sz val="9"/>
            <color indexed="81"/>
            <rFont val="Tahoma"/>
            <family val="2"/>
            <charset val="186"/>
          </rPr>
          <t xml:space="preserve">
Pagal parengtą projektą vandens telkinį (mažasis Žardės tvenkinys),  esantį parke tarp Statybininkų prospekto ir Smiltelės gatvės   numatoma išvalyti – iškirsti menkaverčių krūmų sąžalynus,  suformuoti tvenkinio dugną, krantus ir sutvarkyti gerbūvį. Atnaujinti želdinius apie telkinį.
Šiuo metu vandens telkinys yra visas apžėlęs menkaverčiais krūmais, ten gyvena asocialūs asmenys, pastoviai šiukšlinamas. Kadangi jis yra prie pagrindinių parko dviračių/pėsčiųjų takų, būtina sutvarkyti dėl saugumo.
</t>
        </r>
      </text>
    </comment>
    <comment ref="E61" authorId="0" shapeId="0">
      <text>
        <r>
          <rPr>
            <sz val="9"/>
            <color indexed="81"/>
            <rFont val="Tahoma"/>
            <family val="2"/>
            <charset val="186"/>
          </rPr>
          <t>2019 m. planuojama parengti Smeltalės upės valymo poveikio aplinkai vertinimo atranką. Smeltalės upelio vaga yra užnešta smėliu ir sąnašomis, jos gylis stipriai sumažėjęs, dėl žole ir krūmais užžėlusių krantų, upelio vaga siaurėja, joje formuojasi smėlio salos. Toliau 2020 m. numatoma parengti techninį projektą ir 2021m. jį įgyvendinti.</t>
        </r>
      </text>
    </comment>
    <comment ref="E63" authorId="0" shapeId="0">
      <text>
        <r>
          <rPr>
            <b/>
            <sz val="9"/>
            <color indexed="81"/>
            <rFont val="Tahoma"/>
            <family val="2"/>
            <charset val="186"/>
          </rPr>
          <t>Priemonė. Želdynų ir želdinių apsaugos, tvarkymo ir kūrimo valdymas savivaldybėse</t>
        </r>
        <r>
          <rPr>
            <sz val="9"/>
            <color indexed="81"/>
            <rFont val="Tahoma"/>
            <family val="2"/>
            <charset val="186"/>
          </rPr>
          <t xml:space="preserve">
KSP 2.3.1 uždavinys užtikrinti žaliųjų miesto plotų vystymą</t>
        </r>
      </text>
    </comment>
    <comment ref="F65" authorId="0" shapeId="0">
      <text>
        <r>
          <rPr>
            <b/>
            <sz val="9"/>
            <color indexed="81"/>
            <rFont val="Tahoma"/>
            <family val="2"/>
            <charset val="186"/>
          </rPr>
          <t>KSP 2.3.1.1.</t>
        </r>
        <r>
          <rPr>
            <sz val="9"/>
            <color indexed="81"/>
            <rFont val="Tahoma"/>
            <family val="2"/>
            <charset val="186"/>
          </rPr>
          <t xml:space="preserve">
Planuoti ir įrengti apsauginius ir rekreacinius želdynus</t>
        </r>
      </text>
    </comment>
    <comment ref="I66" authorId="0" shapeId="0">
      <text>
        <r>
          <rPr>
            <sz val="9"/>
            <color indexed="81"/>
            <rFont val="Tahoma"/>
            <family val="2"/>
            <charset val="186"/>
          </rPr>
          <t>Laivų krovos AB „Klaipėdos Smeltė“, pagal 2013-04-26 partnerystės sutartį Nr. J9-470 pervedė 2016 m. - 22 734 Eur. Pagal sutartį toliau kasmet pervedinės  po 22 tūkst eur (nuo 2017 iki 2025 m.) Kadangi lėšos dar nebuvo panaudotos, tai</t>
        </r>
        <r>
          <rPr>
            <b/>
            <sz val="9"/>
            <color indexed="81"/>
            <rFont val="Tahoma"/>
            <family val="2"/>
            <charset val="186"/>
          </rPr>
          <t xml:space="preserve"> 2018 m. planuojamas trejų metų nepanaudotų lėšų suma 66,7 tūkst. eur. (nuo 2016 m. iki 2018 m.)</t>
        </r>
      </text>
    </comment>
    <comment ref="F68" authorId="0" shapeId="0">
      <text>
        <r>
          <rPr>
            <b/>
            <sz val="9"/>
            <color indexed="81"/>
            <rFont val="Tahoma"/>
            <family val="2"/>
            <charset val="186"/>
          </rPr>
          <t>KSP 2.3.1.1.</t>
        </r>
        <r>
          <rPr>
            <sz val="9"/>
            <color indexed="81"/>
            <rFont val="Tahoma"/>
            <family val="2"/>
            <charset val="186"/>
          </rPr>
          <t xml:space="preserve">
Planuoti ir įrengti apsauginius ir rekreacinius želdynus</t>
        </r>
      </text>
    </comment>
    <comment ref="M68" authorId="0" shapeId="0">
      <text>
        <r>
          <rPr>
            <sz val="9"/>
            <color indexed="81"/>
            <rFont val="Tahoma"/>
            <family val="2"/>
            <charset val="186"/>
          </rPr>
          <t>2019 m. vykdant magistralinių gatvių šaligatvių, takų atnaujinimo, rekonstrukcijos darbus, numatomas ir želdinių atnaujinimas -Tilžės g., gyvatvorės Vingio g., Nauji želdiniai bus sodinami švietimo įstaigų teritorijose vietoj iškirstų senų tuopų.</t>
        </r>
      </text>
    </comment>
    <comment ref="M70" authorId="0" shapeId="0">
      <text>
        <r>
          <rPr>
            <sz val="9"/>
            <color indexed="81"/>
            <rFont val="Tahoma"/>
            <family val="2"/>
            <charset val="186"/>
          </rPr>
          <t>2019 m. tvarkomi dviračių takai, esantys Šiaurės rage, Dangės upės krantinėje, Kretingos gatvėje, Lideikio gatvėje ir kituose dviračių takuose iškilus poreikiui</t>
        </r>
      </text>
    </comment>
    <comment ref="M71" authorId="0" shapeId="0">
      <text>
        <r>
          <rPr>
            <sz val="9"/>
            <color indexed="81"/>
            <rFont val="Tahoma"/>
            <family val="2"/>
            <charset val="186"/>
          </rPr>
          <t>2019 m. bus tvarkomos senos, pavienės tuopos prie daugiabučių gyvenamųjų namų, švietimo įstaigų teritorijose (vaikų lopšeliuose darželiuose, mokyklose)</t>
        </r>
      </text>
    </comment>
    <comment ref="M72" authorId="0" shapeId="0">
      <text>
        <r>
          <rPr>
            <sz val="9"/>
            <color indexed="81"/>
            <rFont val="Tahoma"/>
            <family val="2"/>
            <charset val="186"/>
          </rPr>
          <t>Parko techniniame projekte numatytas apšvietimas, vaikų žaidimo ir sporto aikštelės. Rangos darbų pirkimas dar nepradėtas, po pirkimo sumos bus tikslinamos</t>
        </r>
      </text>
    </comment>
    <comment ref="F73" authorId="0" shapeId="0">
      <text>
        <r>
          <rPr>
            <b/>
            <sz val="9"/>
            <color indexed="81"/>
            <rFont val="Tahoma"/>
            <family val="2"/>
            <charset val="186"/>
          </rPr>
          <t>KSP 2.3.1.2.</t>
        </r>
        <r>
          <rPr>
            <sz val="9"/>
            <color indexed="81"/>
            <rFont val="Tahoma"/>
            <family val="2"/>
            <charset val="186"/>
          </rPr>
          <t xml:space="preserve">
Užtikrinti gamtinių vertybių apsaugą kuriant ir atnaujinant infrastruktūrą pajūrio ruože</t>
        </r>
      </text>
    </comment>
    <comment ref="F79"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M82" authorId="0" shapeId="0">
      <text>
        <r>
          <rPr>
            <sz val="9"/>
            <color indexed="81"/>
            <rFont val="Tahoma"/>
            <family val="2"/>
            <charset val="186"/>
          </rPr>
          <t>II-etapo teritorijos sutvarkymo darbai planuojami 2022 m.</t>
        </r>
      </text>
    </comment>
    <comment ref="F88" authorId="0" shapeId="0">
      <text>
        <r>
          <rPr>
            <b/>
            <sz val="9"/>
            <color indexed="81"/>
            <rFont val="Tahoma"/>
            <family val="2"/>
            <charset val="186"/>
          </rPr>
          <t>KSP 2.3.1.1.</t>
        </r>
        <r>
          <rPr>
            <sz val="9"/>
            <color indexed="81"/>
            <rFont val="Tahoma"/>
            <family val="2"/>
            <charset val="186"/>
          </rPr>
          <t xml:space="preserve">
Planuoti ir įrengti apsauginius ir rekreacinius želdynus</t>
        </r>
      </text>
    </comment>
    <comment ref="F91" authorId="0" shapeId="0">
      <text>
        <r>
          <rPr>
            <b/>
            <sz val="9"/>
            <color indexed="81"/>
            <rFont val="Tahoma"/>
            <family val="2"/>
            <charset val="186"/>
          </rPr>
          <t xml:space="preserve">P6. Klaipėdos miesto ekonominės plėtros strategija ir įgyvendinimo veiksmų planas iki 2030 metų, 4.5.3. priemonė </t>
        </r>
        <r>
          <rPr>
            <sz val="9"/>
            <color indexed="81"/>
            <rFont val="Tahoma"/>
            <family val="2"/>
            <charset val="186"/>
          </rPr>
          <t xml:space="preserve">
</t>
        </r>
      </text>
    </comment>
    <comment ref="F93" authorId="0" shapeId="0">
      <text>
        <r>
          <rPr>
            <b/>
            <sz val="9"/>
            <color indexed="81"/>
            <rFont val="Tahoma"/>
            <family val="2"/>
            <charset val="186"/>
          </rPr>
          <t xml:space="preserve">2.1.2.7. </t>
        </r>
        <r>
          <rPr>
            <sz val="9"/>
            <color indexed="81"/>
            <rFont val="Tahoma"/>
            <family val="2"/>
            <charset val="186"/>
          </rPr>
          <t xml:space="preserve">Vystyti dviračių, pėsčiųjų takų ir gatvių sistemą, didinant tinklo integralumą, rišlumą ir kokybę
</t>
        </r>
      </text>
    </comment>
    <comment ref="F99" authorId="0" shapeId="0">
      <text>
        <r>
          <rPr>
            <b/>
            <sz val="9"/>
            <color indexed="81"/>
            <rFont val="Tahoma"/>
            <family val="2"/>
            <charset val="186"/>
          </rPr>
          <t>KSP 2.3.1.2.</t>
        </r>
        <r>
          <rPr>
            <sz val="9"/>
            <color indexed="81"/>
            <rFont val="Tahoma"/>
            <family val="2"/>
            <charset val="186"/>
          </rPr>
          <t xml:space="preserve">
Užtikrinti gamtinių vertybių apsaugą kuriant ir atnaujinant infrastruktūrą pajūrio ruože</t>
        </r>
      </text>
    </comment>
    <comment ref="M99" authorId="0" shapeId="0">
      <text>
        <r>
          <rPr>
            <sz val="9"/>
            <color indexed="81"/>
            <rFont val="Tahoma"/>
            <family val="2"/>
            <charset val="186"/>
          </rPr>
          <t>2019 m. planuojama suremontuoti po 1500 m2 medinių takų ir po 175 m2 medinių laiptų</t>
        </r>
      </text>
    </comment>
    <comment ref="E108" authorId="0" shapeId="0">
      <text>
        <r>
          <rPr>
            <sz val="9"/>
            <color indexed="81"/>
            <rFont val="Tahoma"/>
            <family val="2"/>
            <charset val="186"/>
          </rPr>
          <t xml:space="preserve">Projektas Nr. 05.1.1-APVA-R-007-31-0001 „Paviršinių nuotekų sistemų tvarkymas Klaipėdos mieste“ prisidėjimo sumos – 1 528 409,00 Eur. 2017-07-05 Papildomam susitarime Nr. J9-1580 nurodyta nominali akcijos vertė – 28,96 Eur </t>
        </r>
      </text>
    </comment>
    <comment ref="J125" authorId="0" shapeId="0">
      <text>
        <r>
          <rPr>
            <b/>
            <sz val="9"/>
            <color indexed="81"/>
            <rFont val="Tahoma"/>
            <family val="2"/>
            <charset val="186"/>
          </rPr>
          <t xml:space="preserve">8448,8
</t>
        </r>
        <r>
          <rPr>
            <sz val="9"/>
            <color indexed="81"/>
            <rFont val="Tahoma"/>
            <family val="2"/>
            <charset val="186"/>
          </rPr>
          <t xml:space="preserve">
</t>
        </r>
      </text>
    </comment>
    <comment ref="K125" authorId="0" shapeId="0">
      <text>
        <r>
          <rPr>
            <b/>
            <sz val="9"/>
            <color indexed="81"/>
            <rFont val="Tahoma"/>
            <family val="2"/>
            <charset val="186"/>
          </rPr>
          <t xml:space="preserve">7410,8
</t>
        </r>
        <r>
          <rPr>
            <sz val="9"/>
            <color indexed="81"/>
            <rFont val="Tahoma"/>
            <family val="2"/>
            <charset val="186"/>
          </rPr>
          <t xml:space="preserve">
</t>
        </r>
      </text>
    </comment>
  </commentList>
</comments>
</file>

<file path=xl/sharedStrings.xml><?xml version="1.0" encoding="utf-8"?>
<sst xmlns="http://schemas.openxmlformats.org/spreadsheetml/2006/main" count="1200" uniqueCount="520">
  <si>
    <t>APLINKOS APSAUGOS PROGRAMOS (NR. 05)</t>
  </si>
  <si>
    <t>Veiklos plano tikslo kodas</t>
  </si>
  <si>
    <t>Uždavinio kodas</t>
  </si>
  <si>
    <t>Priemonės kodas</t>
  </si>
  <si>
    <t>Pavadinimas</t>
  </si>
  <si>
    <t>Priemonės požymis</t>
  </si>
  <si>
    <t>Asignavimų valdytojo kodas</t>
  </si>
  <si>
    <t>Finansavimo šaltinis</t>
  </si>
  <si>
    <t>Strateginis tikslas 02. Kurti mieste patrauklią, švarią ir saugią gyvenamąją aplinką</t>
  </si>
  <si>
    <t>05 Aplinkos apsaugos programa</t>
  </si>
  <si>
    <t>01</t>
  </si>
  <si>
    <t>Siekti subalansuotos ir kokybiškos aplinkos Klaipėdos mieste</t>
  </si>
  <si>
    <t>Tobulinti atliekų tvarkymo sistemą</t>
  </si>
  <si>
    <t>P3</t>
  </si>
  <si>
    <t>05</t>
  </si>
  <si>
    <t>6</t>
  </si>
  <si>
    <t>Komunalinių atliekų surinkimas ir tvarkymas</t>
  </si>
  <si>
    <t>SB(VR)</t>
  </si>
  <si>
    <t>SB(VRL)</t>
  </si>
  <si>
    <t>Komunalinių atliekų surinkimas ir tvarkymas Lėbartų kapinėse</t>
  </si>
  <si>
    <t>Iš viso:</t>
  </si>
  <si>
    <t>02</t>
  </si>
  <si>
    <t>SB(AA)</t>
  </si>
  <si>
    <t>Savavališkai užterštų teritorijų sutvarkymas</t>
  </si>
  <si>
    <t>Išvežta padangų, t</t>
  </si>
  <si>
    <t>Pavojingų atliekų šalinimas</t>
  </si>
  <si>
    <t>SB(AAL)</t>
  </si>
  <si>
    <t>03</t>
  </si>
  <si>
    <t xml:space="preserve">Visuomenės švietimo atliekų tvarkymo klausimais vykdymas </t>
  </si>
  <si>
    <t>04</t>
  </si>
  <si>
    <t>I</t>
  </si>
  <si>
    <t>P2.1.3.17</t>
  </si>
  <si>
    <t>SB</t>
  </si>
  <si>
    <t>Iš viso uždaviniui:</t>
  </si>
  <si>
    <t xml:space="preserve">Vykdyti gamtinės aplinkos stebėsenos ir gyventojų ekologinio švietimo priemones </t>
  </si>
  <si>
    <t xml:space="preserve">P5, P2.3.3.1. </t>
  </si>
  <si>
    <t>Klaipėdos miesto savivaldybės aplinkos monitoringo vykdymas</t>
  </si>
  <si>
    <t>Parengta ataskaitų, vnt.</t>
  </si>
  <si>
    <t>Visuomenės ekologinis švietimas</t>
  </si>
  <si>
    <t xml:space="preserve">Prižiūrėti, saugoti ir gausinti miesto poilsio zonų gamtinę aplinką </t>
  </si>
  <si>
    <t>Sanitarinis vandens telkinių valymas</t>
  </si>
  <si>
    <t>P2.3.1.4</t>
  </si>
  <si>
    <t>Helofitų (nendrių, švendrių) šalinimas iš vandens telkinių</t>
  </si>
  <si>
    <t>Miesto želdynų ir želdinių tvarkymas ir kūrimas:</t>
  </si>
  <si>
    <t>Naujų ir esamų želdynų tvarkymas ir kūrimas</t>
  </si>
  <si>
    <t>P.2.3.1.1.</t>
  </si>
  <si>
    <t>P2.1.2.7</t>
  </si>
  <si>
    <t>Pajūrio juostos priežiūra ir apsauga:</t>
  </si>
  <si>
    <t>P2.3.1.2</t>
  </si>
  <si>
    <t>SB(VB)</t>
  </si>
  <si>
    <t>Iš viso tikslui:</t>
  </si>
  <si>
    <t xml:space="preserve">Iš viso  programai: </t>
  </si>
  <si>
    <t>Finansavimo šaltinių suvestinė</t>
  </si>
  <si>
    <t>Finansavimo šaltiniai</t>
  </si>
  <si>
    <t>SAVIVALDYBĖS  LĖŠOS, IŠ VISO:</t>
  </si>
  <si>
    <t xml:space="preserve">Savivaldybės biudžetas, iš jo: </t>
  </si>
  <si>
    <r>
      <t xml:space="preserve">Savivaldybės biudžeto lėšos </t>
    </r>
    <r>
      <rPr>
        <b/>
        <sz val="10"/>
        <rFont val="Times New Roman"/>
        <family val="1"/>
        <charset val="186"/>
      </rPr>
      <t>SB</t>
    </r>
  </si>
  <si>
    <r>
      <t xml:space="preserve">Vietinių rinkliavų lėšos </t>
    </r>
    <r>
      <rPr>
        <b/>
        <sz val="10"/>
        <rFont val="Times New Roman"/>
        <family val="1"/>
        <charset val="186"/>
      </rPr>
      <t>SB(VR)</t>
    </r>
  </si>
  <si>
    <r>
      <t xml:space="preserve">Valstybės biudžeto specialiosios tikslinės dotacijos lėšos </t>
    </r>
    <r>
      <rPr>
        <b/>
        <sz val="10"/>
        <rFont val="Times New Roman"/>
        <family val="1"/>
        <charset val="186"/>
      </rPr>
      <t>SB(VB)</t>
    </r>
  </si>
  <si>
    <r>
      <t xml:space="preserve">Savivaldybės aplinkos apsaugos rėmimo specialiosios programos lėšų likutis </t>
    </r>
    <r>
      <rPr>
        <b/>
        <sz val="10"/>
        <rFont val="Times New Roman"/>
        <family val="1"/>
        <charset val="186"/>
      </rPr>
      <t>SB(AAL)</t>
    </r>
  </si>
  <si>
    <t>KITI ŠALTINIAI, IŠ VISO:</t>
  </si>
  <si>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</si>
  <si>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</si>
  <si>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r>
      <t xml:space="preserve">Kitos lėšos </t>
    </r>
    <r>
      <rPr>
        <b/>
        <sz val="10"/>
        <rFont val="Times New Roman"/>
        <family val="1"/>
        <charset val="186"/>
      </rPr>
      <t>Kt</t>
    </r>
  </si>
  <si>
    <t>IŠ VISO:</t>
  </si>
  <si>
    <t>tūkst. Eur</t>
  </si>
  <si>
    <t xml:space="preserve">Sąjūdžio parko reprezentacinės dalies ir prieigų sutvarkymas </t>
  </si>
  <si>
    <t>Miesto vandens telkinių priežiūra:</t>
  </si>
  <si>
    <t>Medinių laiptų ir takų, vedančių per apsauginį kopagūbrį, remontas</t>
  </si>
  <si>
    <t>P2.3.3.2</t>
  </si>
  <si>
    <t>Gamtinės aplinkos stebėsenos ir ekologinio švietimo vykdymas:</t>
  </si>
  <si>
    <t xml:space="preserve">Parengtas techninis projektas, vnt. </t>
  </si>
  <si>
    <t>Priimta į sąvartyną atliekų, tūkst. t</t>
  </si>
  <si>
    <t>Valoma vandens telkinių, vnt.</t>
  </si>
  <si>
    <t>Įgyvendinta aplinkosauginių švietimo priemonių, vnt.</t>
  </si>
  <si>
    <t>Kt</t>
  </si>
  <si>
    <t>Dviračių ir pėsčiųjų tako nuo Paryžiaus Komunos g. iki Jono kalnelio tiltelio įrengimas</t>
  </si>
  <si>
    <t>Mažinti aplinkos taršą vykdant infrastruktūros plėtros priemones</t>
  </si>
  <si>
    <t>Strateginio triukšmo žemėlapio parengimas (atnaujinimas)</t>
  </si>
  <si>
    <t>Sakurų parko įrengimas teritorijoje tarp Žvejų rūmų, Taikos pr., Naikupės g. ir įvažiuojamojo kelio į Žvejų rūmus</t>
  </si>
  <si>
    <t>SB(L)</t>
  </si>
  <si>
    <r>
      <t xml:space="preserve">Programų lėšų likučių laikinai laisvos lėšos </t>
    </r>
    <r>
      <rPr>
        <b/>
        <sz val="10"/>
        <rFont val="Times New Roman"/>
        <family val="1"/>
        <charset val="186"/>
      </rPr>
      <t>SB(L)</t>
    </r>
  </si>
  <si>
    <t>SB(ES)</t>
  </si>
  <si>
    <t>Sutvirtinta kopagūbrio, pinant tvoreles iš žabų, m.</t>
  </si>
  <si>
    <t>Atlikta parko (1,1 ha) įrengimo darbų. Užbaigtumas, proc.</t>
  </si>
  <si>
    <t>65</t>
  </si>
  <si>
    <t>Detalus (instrumentinis) medžio būklės vertinimas</t>
  </si>
  <si>
    <t>Ištirtų medžių kiekis, vnt.</t>
  </si>
  <si>
    <t>3,7</t>
  </si>
  <si>
    <t>Dviračių ir pėsčiųjų takų  plėtra:</t>
  </si>
  <si>
    <t xml:space="preserve">Oro taršos kietosiomis dalelėmis mažinimas, atnaujinant gatvių priežiūros ir valymo technologijas </t>
  </si>
  <si>
    <t xml:space="preserve">Ąžuolyno giraitės sutvarkymas, gerinant gamtinę aplinką ir skatinant aktyvų laisvalaikį ir lankytojų srautus  </t>
  </si>
  <si>
    <t>P2.4.2.2</t>
  </si>
  <si>
    <t>P.2.3.1.1</t>
  </si>
  <si>
    <t>Nutiesta dviračių tako (1,539 km). Užbaigtumas, proc.</t>
  </si>
  <si>
    <t>Pakeista medinių takų ir laiptų, tūkst. kv. m</t>
  </si>
  <si>
    <t>Įrengta pusiau požeminių konteinerių aikštelių, vnt.</t>
  </si>
  <si>
    <t>Įrengta požeminių konteinerių aikštelių, vnt.</t>
  </si>
  <si>
    <t>Komunalinių atliekų tvarkymo infrastruktūros plėtra Klaipėdos miesto, Skuodo ir Kretingos rajonų bei Neringos savivaldybėse</t>
  </si>
  <si>
    <t>SB(ESL)</t>
  </si>
  <si>
    <t>Įrengta informacinių stendų prie atliekų surinkimo konteinerių aikštelių, vnt.</t>
  </si>
  <si>
    <t>Asbesto turinčių gaminių atliekų surinkimas apvažiavimo būdu, transportavimas ir šalinimas iš gyvenamųjų bei viešosios paskirties pastatų</t>
  </si>
  <si>
    <t>Sutvarkyta asbesto gaminių atliekų, t</t>
  </si>
  <si>
    <t>Sutvarkyta želdinių prie dviračių takų, vnt.</t>
  </si>
  <si>
    <t>Vertinimo kriterijaus</t>
  </si>
  <si>
    <t>Informacija apie pasiektus rezultatus, duomenys apie programai skirtų asignavimų panaudojimo tikslingumą</t>
  </si>
  <si>
    <t>Priežastys, dėl kurių planuotos rodiklių reikšmės nepasiektos</t>
  </si>
  <si>
    <t>pavadinimas</t>
  </si>
  <si>
    <t>faktinės reikšmės</t>
  </si>
  <si>
    <t xml:space="preserve">STRATEGINIO VEIKLOS PLANO VYKDYMO ATASKAITA </t>
  </si>
  <si>
    <t>APLINKOS APSAUGOS PROGRAMA (NR. 05)</t>
  </si>
  <si>
    <t>Surinktų perdirbti antrinių žaliavų dalis (proc.) nuo visų buityje susidariusių surinktų atliekų per metus</t>
  </si>
  <si>
    <t>Dviračių takų ilgis, km</t>
  </si>
  <si>
    <t>ĮVYKDYMO ATASKAITA</t>
  </si>
  <si>
    <r>
      <t xml:space="preserve">Asignavimų valdytojai: </t>
    </r>
    <r>
      <rPr>
        <sz val="12"/>
        <rFont val="Times New Roman"/>
        <family val="1"/>
        <charset val="186"/>
      </rPr>
      <t>Investicijų ir ekonomikos departamentas (5), Miesto ūkio departamentas (6).</t>
    </r>
  </si>
  <si>
    <r>
      <rPr>
        <b/>
        <sz val="12"/>
        <rFont val="Times New Roman"/>
        <family val="1"/>
        <charset val="186"/>
      </rPr>
      <t xml:space="preserve">Programą vykdė: </t>
    </r>
    <r>
      <rPr>
        <sz val="12"/>
        <rFont val="Times New Roman"/>
        <family val="1"/>
        <charset val="186"/>
      </rPr>
      <t>Investicijų ir ekonomikos departamentas (Statybos ir infrastruktūros plėtros skyrius, Projektų skyrius), Miesto ūkio departamentas (Miesto tvarkymo skyrius, Aplinkos kokybės skyrius).</t>
    </r>
  </si>
  <si>
    <t>faktiškai įvykdyta</t>
  </si>
  <si>
    <t>–</t>
  </si>
  <si>
    <t>(pagal planą arba geriau);</t>
  </si>
  <si>
    <t>iš dalies įvykdyta</t>
  </si>
  <si>
    <r>
      <rPr>
        <b/>
        <sz val="11"/>
        <rFont val="Times New Roman"/>
        <family val="1"/>
        <charset val="186"/>
      </rPr>
      <t>Pastaba</t>
    </r>
    <r>
      <rPr>
        <sz val="11"/>
        <rFont val="Times New Roman"/>
        <family val="1"/>
        <charset val="186"/>
      </rPr>
      <t>. Strateginio planavimo skyrius, vertindamas programos įgyvendinimo lygį, atsižvelgia į programos priemonių ir papriemonių įgyvendinimo lygį:</t>
    </r>
  </si>
  <si>
    <t>1) priemonė ir papriemonė laikoma visiškai įvykdyta, jei pasiektos visos planuotų ataskaitiniais metais vertinimo  kriterijų reikšmės;</t>
  </si>
  <si>
    <t>2)  priemonė ir papriemonė laikoma iš dalies įvykdyta, jei pasiekta mažiau vertinimo kriterijų reikšmių, nei planuota ataskaitiniais metais;</t>
  </si>
  <si>
    <t>3) priemonė ir papriemonė laikoma neįvykdyta, jei nepasiekta nė viena planuoto ataskaitinių metų produkto kriterijaus reikšmė.</t>
  </si>
  <si>
    <t>Aplinkos kokybės skyrius</t>
  </si>
  <si>
    <t>Lietuvos statistikos departamento duomenys</t>
  </si>
  <si>
    <t>06</t>
  </si>
  <si>
    <t>neįvykdyta</t>
  </si>
  <si>
    <t>(blogiau, nei planuota);</t>
  </si>
  <si>
    <t xml:space="preserve">2019 M. KLAIPĖDOS MIESTO SAVIVALDYBĖS </t>
  </si>
  <si>
    <t>2019 m. SVP programos Nr. 05 įvykdymas</t>
  </si>
  <si>
    <t>Komunalinių atliekų tvarkymo organizavimas:</t>
  </si>
  <si>
    <t>2,5</t>
  </si>
  <si>
    <t>Atliekų, kurių turėtojo nustatyti neįmanoma arba kuris nebeegzistuoja, tvarkymas:</t>
  </si>
  <si>
    <t>Išvežta statybinių, biologiškai skaidžių šiukšlių, t</t>
  </si>
  <si>
    <t>944</t>
  </si>
  <si>
    <t>Surinkta pavojingų atliekų, t</t>
  </si>
  <si>
    <t>3,4</t>
  </si>
  <si>
    <t>Įgyvendinta atliekų tvarkymo švietimo priemonių, vnt.</t>
  </si>
  <si>
    <t>Žaliųjų atliekų surinkimo konteinerių įsigijimas</t>
  </si>
  <si>
    <t>Įsigyta žaliųjų atliekų surinkimo konteinerių, vnt.</t>
  </si>
  <si>
    <t>Išvalyta nuo helofitų Žardės ir Draugystės vandens telkinių ploto, ha</t>
  </si>
  <si>
    <t xml:space="preserve">Vandens telkinių dugno valymas ir aplinkos apželdinimas </t>
  </si>
  <si>
    <t xml:space="preserve">Parengti tvarkymo aprašai (projektai), vnt. </t>
  </si>
  <si>
    <t xml:space="preserve">Sutvarkyta vandens telkinių (2019 m.  Žardės mažasis telkinys), vnt.  </t>
  </si>
  <si>
    <t>Smeltalės upės valymo poveikio aplinkai vertinimo atrankos rengimas</t>
  </si>
  <si>
    <t>Parengta ataskaita, vnt.</t>
  </si>
  <si>
    <t>2130</t>
  </si>
  <si>
    <t>Iškirsta tuopų ir keičiama naujais želdiniais, vnt.</t>
  </si>
  <si>
    <t>Klaipėdos miesto bendrojo plano kraštovaizdžio dalies keitimas ir Melnragės parko įrengimas</t>
  </si>
  <si>
    <t>Pakeista Bendrojo plano (kraštovaizdžio dalies) sprendinių, proc.</t>
  </si>
  <si>
    <t>5</t>
  </si>
  <si>
    <t xml:space="preserve">Atlikta viešosios erdvės (86 027 m²)  sutvarkymo darbų. Užbaigtumas, proc. </t>
  </si>
  <si>
    <t>Malūno parko teritorijos sutvarkymas, gerinant gamtinę aplinką ir skatinant lankytojų srautus (I etapas)</t>
  </si>
  <si>
    <t xml:space="preserve">Atlikta I-etapo teritorijos sutvarkymo darbų. Užbaigtumas, proc. </t>
  </si>
  <si>
    <t xml:space="preserve">Atlikta parko sutvarkymo darbų. Užbaigtumas, proc. </t>
  </si>
  <si>
    <t>I, P6</t>
  </si>
  <si>
    <t>Įsigyta valymo mašinų, vnt.</t>
  </si>
  <si>
    <t>Parengtas aplinkos oro kokybės valdymo priemonių planas, vnt.</t>
  </si>
  <si>
    <r>
      <t xml:space="preserve">Savivaldybės tikslinės lėšos, skirtos aplinkos apsaugai </t>
    </r>
    <r>
      <rPr>
        <b/>
        <sz val="10"/>
        <rFont val="Times New Roman"/>
        <family val="1"/>
        <charset val="186"/>
      </rPr>
      <t>SB(AA)</t>
    </r>
  </si>
  <si>
    <r>
      <t xml:space="preserve">Savivaldybės biudžeto apyvartos lėšos ES finansinės paramos programų laikinam lėšų stygiui dengti </t>
    </r>
    <r>
      <rPr>
        <b/>
        <sz val="10"/>
        <rFont val="Times New Roman"/>
        <family val="1"/>
        <charset val="186"/>
      </rPr>
      <t>SB(ESA)</t>
    </r>
  </si>
  <si>
    <r>
      <t xml:space="preserve">Europos Sąjungos paramos lėšos, kurios įtrauktos į Savivaldybės biudžetą </t>
    </r>
    <r>
      <rPr>
        <b/>
        <sz val="10"/>
        <rFont val="Times New Roman"/>
        <family val="1"/>
        <charset val="186"/>
      </rPr>
      <t>SB(ES)</t>
    </r>
  </si>
  <si>
    <r>
      <t>Europos Sąjungos paramos lėšos, kurios įtrauktos į Savivaldybės biudžetą, lėšų likučių lėšos</t>
    </r>
    <r>
      <rPr>
        <b/>
        <sz val="10"/>
        <rFont val="Times New Roman"/>
        <family val="1"/>
        <charset val="186"/>
      </rPr>
      <t xml:space="preserve"> SB(ESL)</t>
    </r>
  </si>
  <si>
    <r>
      <t>Programų lėšų likučių laikinai laisvos lėšos</t>
    </r>
    <r>
      <rPr>
        <b/>
        <sz val="10"/>
        <rFont val="Times New Roman"/>
        <family val="1"/>
        <charset val="186"/>
      </rPr>
      <t xml:space="preserve"> SB(VRL) </t>
    </r>
    <r>
      <rPr>
        <sz val="10"/>
        <rFont val="Times New Roman"/>
        <family val="1"/>
        <charset val="186"/>
      </rPr>
      <t>- rinkliavos likutis</t>
    </r>
  </si>
  <si>
    <t>2019 m. asignavimų patvirtintas planas*</t>
  </si>
  <si>
    <t>2019 m. asignavimų patikslintas planas**</t>
  </si>
  <si>
    <t>2019 m. panaudotos lėšos (kasinės išlaidos)</t>
  </si>
  <si>
    <t xml:space="preserve">Projekto „Aplinkos pritaikymo ir aplinkosauginių priemonių įgyvendinimas Baltijos jūros paplūdimių zonoje“ įgyvendinimas </t>
  </si>
  <si>
    <t>Sutvirtinta kopagūbrio žabų klojiniais, tūkst. kv. m.</t>
  </si>
  <si>
    <t>Rūšiuojamų komunalinių atliekų dalis (proc.) nuo visų surinktų atliekų kiekio per metus</t>
  </si>
  <si>
    <t>Energinę vertę turinčių atliekų, panaudojamų energijai išgauti, dalis (proc.) nuo visų buityje susidariusių surinktų atliekų per metus</t>
  </si>
  <si>
    <t>Įrengtų parkų skaičius</t>
  </si>
  <si>
    <t>Atlikti aplinkos oro matavimai (4 kartai per metus) Aplinkos monitoringo programoje nustatytose vietose, taškų skaičius</t>
  </si>
  <si>
    <t xml:space="preserve">Atlikti triukšmo matavimai (3 kartai per metus) Aplinkos monitoringo programoje nustatytose vietose, taškų skaičius
</t>
  </si>
  <si>
    <t>Kodas</t>
  </si>
  <si>
    <t>METINIO VEIKLOS PLANO VYKDYMO ATASKAITA</t>
  </si>
  <si>
    <t>Vykdytojas</t>
  </si>
  <si>
    <t>Atsakingas (-i) asmuo (-ys)</t>
  </si>
  <si>
    <t>SP lėšos</t>
  </si>
  <si>
    <t>Patvirtintas asignavimų planas</t>
  </si>
  <si>
    <t>Patikslintas asignavimų planas</t>
  </si>
  <si>
    <t>Iš viso gauta asignavimų</t>
  </si>
  <si>
    <t>Likutis</t>
  </si>
  <si>
    <t>Efekto /Rezultato /Produkto</t>
  </si>
  <si>
    <t>Rodiklis</t>
  </si>
  <si>
    <t>Mato vnt.</t>
  </si>
  <si>
    <t>2019</t>
  </si>
  <si>
    <t>Pastaba</t>
  </si>
  <si>
    <t>Planas</t>
  </si>
  <si>
    <t>Faktas</t>
  </si>
  <si>
    <t>Aplinkos apsaugos programa</t>
  </si>
  <si>
    <t>Miesto ūkio departamentas</t>
  </si>
  <si>
    <t>Elona Jurkevičienė, Gintarė Kareivienė, Liudvikas Dūda, Saulina Paulauskienė</t>
  </si>
  <si>
    <t>05.01.</t>
  </si>
  <si>
    <t xml:space="preserve">Siekti subalansuotos ir kokybiškos aplinkos Klaipėdos mieste   </t>
  </si>
  <si>
    <t>Elona Jurkevičienė, Irena Šakalienė, Rasa Jievaitienė</t>
  </si>
  <si>
    <t>05.01.01.</t>
  </si>
  <si>
    <t xml:space="preserve">Tobulinti atliekų tvarkymo sistemą  </t>
  </si>
  <si>
    <t>05.01.01.01.</t>
  </si>
  <si>
    <t>Rasa Jievaitienė, Zina Stankienė</t>
  </si>
  <si>
    <t>05.01.01.01.01.</t>
  </si>
  <si>
    <t>Žydrina Žemaitytė</t>
  </si>
  <si>
    <t>Priimtų į sąvartyną atliekų kiekis, tūkst.</t>
  </si>
  <si>
    <t>t</t>
  </si>
  <si>
    <t>65,00</t>
  </si>
  <si>
    <t>58,95</t>
  </si>
  <si>
    <t>Nepasiekta planuota rodiklio reikšmė, nes faktiškai priimtų į sąvartyną atliekų buvo mažiau (apie 59 tūkst. t) nei suplanuota (65 tūkst. t). Atliekų kiekio mažėjimas siejamas su visuomenės švietimu, kuomet gyventojai skatinami daugiau rūšiuoti.</t>
  </si>
  <si>
    <t>05.01.01.01.02.</t>
  </si>
  <si>
    <t>Kapinių priežiūros skyrius</t>
  </si>
  <si>
    <t>Ilona Daulienė</t>
  </si>
  <si>
    <t>2,50</t>
  </si>
  <si>
    <t>1,20</t>
  </si>
  <si>
    <t>Darbai vyksta pagal faktą.</t>
  </si>
  <si>
    <t>05.01.01.02.</t>
  </si>
  <si>
    <t>Irena Šakalienė</t>
  </si>
  <si>
    <t>05.01.01.02.01.</t>
  </si>
  <si>
    <t>Miesto tvarkymo skyrius</t>
  </si>
  <si>
    <t>Aušra Pakalniškė</t>
  </si>
  <si>
    <t>Išvežta statybinių, biologiškai skaidžių šiukšlių</t>
  </si>
  <si>
    <t>944,00</t>
  </si>
  <si>
    <t>275,71</t>
  </si>
  <si>
    <t>I ketvirtyje surinkta ir priduota atliekų į sąvartyną:
- stambiagabaritinių atliekų - 7,06 t;
- statybinių atliekų - 11,24 t.
II ketvirtyje surinkta ir priduota atliekų į sąvartyną:
- stambiagabaritinių atliekų - 102,24 t;
- statybinių atliekų - 74,74 t;
- biodegraduojančių (sodo) atliekų - 2,22 t.   
III ketvirtyje surinkta ir priduota atliekų į sąvartyną:
- stambiagabaritinių atliekų - 3,50 t; 
- statybinių atliekų - 29,56 t. 
Priemonės vykdymas atsilieka nuo plano, kadangi rangovas netinkamai vykdė sutartinius įsipareigojimus ir skirtos nuobaudos.  
2019-09-11 pasirašyta nauja sutartis su kitu rangovu, tikimasi iki 2019 metų pabaigos įsisavinti skirtas lėšas.
IV KETVIRTIS
statybinių atliekų - 44,51 t;
biodegraduojančių atliekų-1,2 t</t>
  </si>
  <si>
    <t>Išvežta padangų</t>
  </si>
  <si>
    <t>166,00</t>
  </si>
  <si>
    <t>135,62</t>
  </si>
  <si>
    <t>Priemonė vykdoma pagal planą.</t>
  </si>
  <si>
    <t>05.01.01.02.02.</t>
  </si>
  <si>
    <t>Surinkta pavojingų atliekų</t>
  </si>
  <si>
    <t>3,40</t>
  </si>
  <si>
    <t>7,06</t>
  </si>
  <si>
    <t>I ketvirtyje surinkta ir utilizuota atliekų:
- asbesto turinčių atliekų - 2180 kg.;
- gyvsidabrio turinčių atliekų  - 2 kg.;
- naftos produktais užterštų atliekų - 50 kg.;
- išvalyta išsiliejusių naftos produktų nuo betoninių ir asfaltuotų paviršių - 2 kv. m.;
- išvalyta išsiliejusių naftos produktų iš vandens - 3 kv. m.
II ketvirtyje surinkta ir utilizuota atliekų:
- asbesto turinčių atliekų - 2120 kg.;
- naftos produktais užterštų atliekų - 50 kg.;
- išvalyta išsiliejusių naftos produktų nuo betoninių ir asfaltuotų paviršių - 7,5 kv. m.;
- išvalyta išsiliejusių naftos produktų iš vandens - 10 kv. m.
III ketvirtyje surinkta ir utilizuota atliekų:
- asbesto turinčių atliekų - 2660 kg.;
- išvalyta išsiliejusių naftos produktų nuo betoninių ir asfaltuotų paviršių - 15 kv. m.;
IV ketvirtis
išvalyta išsiliejusių naftos produktų nuo betoninių ir asfaltuotų paviršių - 3 kv. m.;
išvalyta išsiliejusių naftos produktų iš vandens - 5 kv. m.</t>
  </si>
  <si>
    <t>05.01.01.02.03./2018</t>
  </si>
  <si>
    <t>Užterštos teritorijos Šilutės pl. detalių ekogeologinių tyrimų atlikimas ir tvarkymo plano parengimas</t>
  </si>
  <si>
    <t>05.01.01.03.</t>
  </si>
  <si>
    <t>Rasa Jievaitienė</t>
  </si>
  <si>
    <t>05.01.01.03.01.</t>
  </si>
  <si>
    <t>Įgyvendinta atliekų tvarkymo švietimo priemonių</t>
  </si>
  <si>
    <t>vnt.</t>
  </si>
  <si>
    <t>4,00</t>
  </si>
  <si>
    <t>6,00</t>
  </si>
  <si>
    <t>Rodikliai pasiekti. Atlikti darbai:
1. Užduočių knygelių sukūrimas ir gamyba. 
2. Viešinimo paslaugos per žiniasklaidos atstovus.
3. Edukacinio ekologinio ugdymo pamokos mokiniams. 
4. Plakatų kūrimas, leidyba, eksponavimas.
5. Trumpametražio 2 min. filmuko sukūrimas.
6. Socialinės reklamos (vaizdo klipo) rengimo ir transliavimo paslaugos.</t>
  </si>
  <si>
    <t>Įrengta informacinių stendų prie atliekų surinkimo konteinerių aikštelių</t>
  </si>
  <si>
    <t>112,00</t>
  </si>
  <si>
    <t>0,00</t>
  </si>
  <si>
    <t>Sutartis (2019-04-19 Nr. J9-1411) sustabdyta, kol Klaipėdos miesto teritorijoje bus pradėti komunalinių atliekų pusiau požeminių konteinerių aikštelių įrengimo darbai pagal projektą "Komunalinių atliekų tvarkymo infrastruktūros plėtra Klaipėdos miesto, Skuodo ir Kretingos rajonų bei Neringos savivaldybėse".</t>
  </si>
  <si>
    <t>05.01.01.04.</t>
  </si>
  <si>
    <t>Projektų skyrius</t>
  </si>
  <si>
    <t>Daina Stankevičienė</t>
  </si>
  <si>
    <t>05.01.01.04.01.</t>
  </si>
  <si>
    <t>Projekto „Komunalinių atliekų tvarkymo infrastruktūros plėtra Klaipėdos miesto, Skuodo ir Kretingos rajonų bei Neringos savivaldybėse“ įgyvendinimas</t>
  </si>
  <si>
    <t>Įrengta pusiau požeminių konteinerių aikštelių</t>
  </si>
  <si>
    <t>268,00</t>
  </si>
  <si>
    <t>Projekto pareiškėjas KRATC. Projektuojamos ir derinamos pusiau požeminių konteinerių aikštelės. Patvirtintos 206 aikštelių vietos, 62 vietos derinamos.  Sutartis su rangovu UAB "KRS" pratęsta iki 2021-12-31. Rangos darbus numatoma pradėti 2020 m. II ketvirtį. 2019 m. lėšos nepanaudotos dėl užsitęsusių konteinerių aikštelių parinkimo ir projektavimo darbų.</t>
  </si>
  <si>
    <t>Įrengta požeminių konteinerių aikštelių</t>
  </si>
  <si>
    <t>12,00</t>
  </si>
  <si>
    <t>11 požeminių konteinerių aikštelių gauti statybos leidimai. 1 aikštelės projektas derinamas. Sutartis su rangovu UAB "Stamela" pratęsta iki 2020-10-30. Rangos darbus planuojama įvykdyti per 2020 m. III-IV  ketv.</t>
  </si>
  <si>
    <t>05.01.01.04.02.</t>
  </si>
  <si>
    <t>UAB "KRAC" įstatinio kapitalo didinimas siekiant įgyvendinti projektą „Komunalinių atliekų tvarkymo infrastruktūros plėtra Klaipėdos miesto, Skuodo ir Kretingos rajonų bei Neringos savivaldybėse“</t>
  </si>
  <si>
    <t>Finansų ir turto departamentas</t>
  </si>
  <si>
    <t>05.01.01.05.</t>
  </si>
  <si>
    <t>05.01.01.05.01.</t>
  </si>
  <si>
    <t>Sutvarkyta asbesto gaminių atliekų</t>
  </si>
  <si>
    <t>28,00</t>
  </si>
  <si>
    <t>59,08</t>
  </si>
  <si>
    <t>Buvo numatyta sutvarkyti 40 t: 2018 m. - 12 t, 2019 - 28 t. Kadangi paslauga buvo nupirkta 2019 m. (2019-02-13 paslaugų sutartis Nr. J9-716) visas suplanuotas kiekis buvo sutvarkytas iki 2019-08-14.
Papildomai sutvarkyta (2019-11-21 paslaugų sutartis Nr. J9-2954) 19,08 t.</t>
  </si>
  <si>
    <t>05.01.01.09.</t>
  </si>
  <si>
    <t>05.01.01.09.01.</t>
  </si>
  <si>
    <t>Įsigyta žaliųjų atliekų surinkimo konteinerių</t>
  </si>
  <si>
    <t>2 300,00</t>
  </si>
  <si>
    <t>1 600,00</t>
  </si>
  <si>
    <t>Buvo nuspręsta žaliųjų atliekų konteinerius pirkti tik individualių namų atliekų turėtojams, todėl įsigyta 1600 vnt.</t>
  </si>
  <si>
    <t>05.01.02.</t>
  </si>
  <si>
    <t xml:space="preserve">Vykdyti gamtinės aplinkos stebėsenos ir gyventojų ekologinio švietimo priemones   </t>
  </si>
  <si>
    <t>05.01.02.01.</t>
  </si>
  <si>
    <t>Gamtinės aplinkos stebėsenos ir ekologinio švietimo vykdymas</t>
  </si>
  <si>
    <t>05.01.02.01.01.</t>
  </si>
  <si>
    <t>Violeta Gutauskienė</t>
  </si>
  <si>
    <t>Parengta ataskaitų</t>
  </si>
  <si>
    <t>0,50</t>
  </si>
  <si>
    <t>2019 m. numatyti aplinkos monitoringo programoje tyrimai atlikti, metinė ataskaita parengta.</t>
  </si>
  <si>
    <t>05.01.02.01.02.</t>
  </si>
  <si>
    <t>Įgyvendinta aplinkosauginių švietimo priemonių</t>
  </si>
  <si>
    <t>1,00</t>
  </si>
  <si>
    <t>05.01.02.01.03.</t>
  </si>
  <si>
    <t>Parengta triukšmo žemėlapių, kuriuose bus renkami dienos, vakaro, nakties ir paros rodikliai</t>
  </si>
  <si>
    <t>20,00</t>
  </si>
  <si>
    <t>Buvo numatyti 6 rūšių (kelių, pagrindinių kelių, geležinkelio kelių, pramoninės veiklos zonų, įvairių triukšmo šaltinių, pagrindinių geležinkelio kelių) paros ir nakties triukšmo žemėlapiai, iš viso 12. Tačiau 1 rūšies (pagrindinių geležinkelio kelių) Klaipėdos mieste nėra, todėl iš viso liko 10 žemėlapių. Tuomet buvo nuspręsta papildomai parengti visų rūšių (išskyrus pagrindinių geležinkelio kelių) žemėlapius ne tik paros ir nakties metu, bet ir dienos bei vakaro, iš viso 20.</t>
  </si>
  <si>
    <t>05.01.02.01.04.</t>
  </si>
  <si>
    <t>Ištirtų medžių kiekis</t>
  </si>
  <si>
    <t>187,00</t>
  </si>
  <si>
    <t>190,00</t>
  </si>
  <si>
    <t>Ištirti medžiai S. Neries ir Vilties gatvėse, prie Žvejų kultūros rūmų.</t>
  </si>
  <si>
    <t>05.01.03.</t>
  </si>
  <si>
    <t>Prižiūrėti, saugoti ir gausinti miesto poilsio zonų gamtinę aplinką</t>
  </si>
  <si>
    <t>05.01.03.01.</t>
  </si>
  <si>
    <t>Miesto vandens telkinių priežiūra</t>
  </si>
  <si>
    <t>05.01.03.01.01.</t>
  </si>
  <si>
    <t>Laima Jūrevičienė</t>
  </si>
  <si>
    <t>Valoma vandens telkinių</t>
  </si>
  <si>
    <t>17,00</t>
  </si>
  <si>
    <t>Sudarytas metinis valymo grafikas. Rangovui duotas nurodymas valyti nuo balandžio mėn. Telkiniai valomi 2 kartus mėnesyje.</t>
  </si>
  <si>
    <t>05.01.03.01.02.</t>
  </si>
  <si>
    <t>Edita Valiūnienė</t>
  </si>
  <si>
    <t>Išvalyta Žardės ir Draugystės vandens telkinių ploto</t>
  </si>
  <si>
    <t>ha</t>
  </si>
  <si>
    <t>3,70</t>
  </si>
  <si>
    <t>Darbai atlikti pagal planą.</t>
  </si>
  <si>
    <t>05.01.03.01.03.</t>
  </si>
  <si>
    <t>Vandens telkinių dugno valymas ir aplinkos apželdinimas</t>
  </si>
  <si>
    <t>Edita Valiūnienė, Karolis Šakarnis</t>
  </si>
  <si>
    <t>Sutvarkyta vandens telkinių</t>
  </si>
  <si>
    <t>0,10</t>
  </si>
  <si>
    <t>Vyksta Žardės mažosios kūdros dugno valymo ir aplinkos sutvarkymo darbai. Dėl gausaus lietaus ir sugedusios įrangos darbai nebuvo atlikti 2019 m. 2019 m. buvo atlikta apie 10% darbų. Darbus planuojama atlikti iki kovo pabaigos.</t>
  </si>
  <si>
    <t>Parengta tvarkymo projektų (aprašų)</t>
  </si>
  <si>
    <t>2,00</t>
  </si>
  <si>
    <t>Parengtas Žardės/Kuncų piliakalnio vandens tvenkinio tvarkymo aprašas. 
Vyksta derinimo tarp įstaigų darbai  dėl Dangės upės senvagės tvarkybos projekto rengimo.</t>
  </si>
  <si>
    <t>05.01.03.01.04.</t>
  </si>
  <si>
    <t>Parengta ataskaita</t>
  </si>
  <si>
    <t>Parengta atrankos informacija "Smeltalės upės ruožo išvalymas nuo susikaupusių dugno nuosėdų ir perteklinės makrofitinės augalijos".</t>
  </si>
  <si>
    <t>05.01.03.02.</t>
  </si>
  <si>
    <t>Miesto želdynų ir želdinių tvarkymas ir kūrimas</t>
  </si>
  <si>
    <t>Elona Jurkevičienė, Irena Šakalienė, Valdas Švedas</t>
  </si>
  <si>
    <t>05.01.03.02.01.</t>
  </si>
  <si>
    <t>Iškirsta tuopų ir keičiama naujais želdiniais</t>
  </si>
  <si>
    <t>80,00</t>
  </si>
  <si>
    <t>118,00</t>
  </si>
  <si>
    <t>Iškirsta 118 tuopų.</t>
  </si>
  <si>
    <t>Atnaujinta želdynų prie magistralinių miesto gatvių</t>
  </si>
  <si>
    <t>2 130,00</t>
  </si>
  <si>
    <t>51,00</t>
  </si>
  <si>
    <t>Birželio mėn. švietimo įstaigų teritorijose pasodinta 51 eglutė.
Medžių sodinimas vyks IV ketvirtyje, lėšas planuojama įsisavinti,</t>
  </si>
  <si>
    <t>Sutvarkyta želdinių prie dviračių takų</t>
  </si>
  <si>
    <t>150,00</t>
  </si>
  <si>
    <t>130,00</t>
  </si>
  <si>
    <t>Minijos g. ir Gedminų pėsčiųjų - dviračių takuose buvo sutvarkyti aplinkiniai želdiniai - pagenėta ir pašalinta 107 vnt medžių.
III ketv. - Kauno g. dviračių take nugenėti 22 medžiai, pašalintas 1 avarinės būklės medis.</t>
  </si>
  <si>
    <t>05.01.03.02.02.</t>
  </si>
  <si>
    <t>Sąjūdžio parko reprezentacinės dalies ir prieigų sutvarkymas</t>
  </si>
  <si>
    <t>Statybos ir infrastruktūros plėtros skyrius</t>
  </si>
  <si>
    <t>Regina Dekėrytė</t>
  </si>
  <si>
    <t>Atlikta įrengimo darbų. Užbaigtumas</t>
  </si>
  <si>
    <t>proc.</t>
  </si>
  <si>
    <t>100,00</t>
  </si>
  <si>
    <t>Rangos darbai užbaigti pagal 2017-02-07 rangos darbų sutartį Nr. J9-310 UAB "Hidrostatyba".
Vadovaujantis 2019-08-08 protokolu Nr. ADM1-277,  numatomos lėšos (20,0 tūkst. Eur) 2020 metais BMX aikštelės prieigų sutvarkymui.</t>
  </si>
  <si>
    <t>05.01.03.02.03.</t>
  </si>
  <si>
    <t>Sakurų parko įrengimas teritorijoje tarp Žvejų kultūros rūmų, Taikos pr., Naikupės g. ir įvažiavimo kelio į Žvejų kultūros rūmus</t>
  </si>
  <si>
    <t>Milda Enciutė, Rima Pletkauskienė</t>
  </si>
  <si>
    <t>Parengtas techninis projektas</t>
  </si>
  <si>
    <t>Pagal 2019-01-03 paslaugų sutartį Nr. J9-10 pasirašytą su UAB „Nacionalinių projektų rengimas“ parengtas Sakurų parko Klaipėdoje techninis darbo projektas, atlikta bendroji statinio ekspertizė, 2019-07-03 gautas bendrosios ekspertizės aktas. 2019-09-30 gautas Statybą leidžiantis dokumentas. 2019-10-08 gautas darbo projektas, perduotas Miesto tvarkymo skyriui vykdyti. 2019-10-16 parengtas raštas projektuotojams su prašymu nurodyti objektyvias projekto rengimo vėlavimo priežastis, 2019-11-21 gautas atsakymas. 2019-12-11 posėdžio su A. Dobranskiu, A. Mureika ir R. Pletkauskiene metu, nutarta sumažinti delspinigių sumą dėl vienos iš priežasčių. 2019-12-23 parengtas raštas projektuotojams, dėl delspinigių taikymo ir išsiųsta delspinigių sąskaita. Projektas apmokėtas 2019 m. – 11478,66 Eur.</t>
  </si>
  <si>
    <t>Iki šiol nepateiktas projektas vykdymui.</t>
  </si>
  <si>
    <t>05.01.03.02.04.</t>
  </si>
  <si>
    <t>Projekto „Klaipėdos miesto bendrojo plano kraštovaizdžio dalies keitimas ir Melnragės parko įrengimas“ įgyvendinimas</t>
  </si>
  <si>
    <t>Daina Stankevičienė, Rima Pletkauskienė</t>
  </si>
  <si>
    <t>Techninis projektas parengtas, gautas statybos leidimas, 2019-06-27 pasirašyta rangos darbų sutartis Nr. J9-1982 su UAB "Kavesta", parko įrengimo darbų atlikimo terminas - 8 mėn. 2019 m. atlikta ir apmokėta 44 proc. rangos darbų. Pasirašytas papildomas susitarimas su techninio projekto rengėjais UAB "Želdynai" dėl apšvietimo suprojektavimo. Paslaugų atlikimo terminas - 2020 m.  I ketvirtis.</t>
  </si>
  <si>
    <t>Pakeista Bendrojo plano (kraštovaizdžio dalies) sprendinių</t>
  </si>
  <si>
    <t>Bendrojo plano kraštovaizdžio dalis bus pakeista tik patvirtinus viso bendrojo plano keitimą. Sutartis dėl bendrojo plano keitimo su UAB "Urbanistika" pratęsta iki 2020-01-31.</t>
  </si>
  <si>
    <t>05.01.03.02.05.</t>
  </si>
  <si>
    <t>Ąžuolyno giraitės sutvarkymas, gerinant gamtinę aplinką ir skatinant aktyvų laisvalaikį ir lankytojų srautus</t>
  </si>
  <si>
    <t>Vaiva Varnaitė</t>
  </si>
  <si>
    <t>Atlikta  sutvarkymo darbų. Užbaigtumas</t>
  </si>
  <si>
    <t>30,00</t>
  </si>
  <si>
    <t>22,50</t>
  </si>
  <si>
    <t>Neteisingai nurodyta planinė reikšmė - 2019 m. turėjo būti 10 proc. 
Nuo sutarties pasirašymo (2019-07-16) per 2019 m. atlikta 22,5 proc. rangos darbų. Dėl lietingų orų rudenį rangovas nespėjo atlikti visų planuotų darbų.</t>
  </si>
  <si>
    <t>05.01.03.02.06.</t>
  </si>
  <si>
    <t>Malūno parko teritorijos sutvarkymas, gerinant gamtinę aplinką ir skatinant lankytojų srautus</t>
  </si>
  <si>
    <t>Jurgita Poimanskienė</t>
  </si>
  <si>
    <t>Atlikta I-etapo teritorijos sutvarkymo darbų. Užbaigtumas</t>
  </si>
  <si>
    <t>40,00</t>
  </si>
  <si>
    <t>III ketv. (2019-09-05) gautas statybą leidžiantis dokumentas - UAB "Ademo grupė" j.v. su MB "Pupa-strateginė urbanistika" įvykdė TDP parengimo 2017-02-20 sutartį Nr. J9-422. Projektuotojui iš viso paskaičiuota 9 557,62 Eur (už 655 k.d.) delspinigių suma, iš jų 7 500,06 Eur (už 514 k.d.) išskaičiuoti iš mokėtinų sumų. 2019-09-11 paskelbtas rangos darbų pirkimo konkursas, 2019-09-30 - pasiūlymų pateikimo terminas, sutartį planuojama pasirašyti 11/12 mėn.
III ketv. lėšas (apie 14 tūkst. Eur) planuojama panaudoti iki 2019-09-30. Planuotu laiku (I ketv.) negavus bendrosios ekspertizės teigiamų išvadų, nusikėlė planuota rangos darbų pradžia, todėl III- IV ketv. suplanuotos lėšos nebus panaudotos.</t>
  </si>
  <si>
    <t>05.01.03.03.</t>
  </si>
  <si>
    <t>Dviračių takų priežiūra ir plėtra:</t>
  </si>
  <si>
    <t>Valdas Švedas</t>
  </si>
  <si>
    <t>05.01.03.03.01.</t>
  </si>
  <si>
    <t>Edita Čerbienė</t>
  </si>
  <si>
    <t>Nutiesta dviračių tako (1,539 km). Užbaigtumas</t>
  </si>
  <si>
    <t>Nuo darbų pradžios atlikta 100 proc. rangos darbų (darbai baigti š. m. rugpjūčio mėn., rangovo užbaigtų statybos darbų perdavimo statytojui aktas (Nr. SIP4-38) pasirašytas 2019-09-18</t>
  </si>
  <si>
    <t>05.01.03.03.02.</t>
  </si>
  <si>
    <t>Dviračių ir pėsčiųjų tako Danės upės slėnio teritorijoje nuo Klaipėdos g. tilto iki miesto ribos įrengimas</t>
  </si>
  <si>
    <t>Gintaras Dovidaitis</t>
  </si>
  <si>
    <t>05.01.03.03.03.</t>
  </si>
  <si>
    <t>Pėsčiųjų ir dviračių takų Minijos g. nuo Baltijos pr., Pilies g., Naujojoje Uosto g. įrengimas</t>
  </si>
  <si>
    <t>05.01.03.03.04.</t>
  </si>
  <si>
    <t>Pėsčiųjų ir dviračių tilto tarp Tauralaukio ir Žolynų kvartalo įrengimas (su galimybe restauruoti Klaipėdos geležinkelio stoties demontuotą pėsčiųjų tiltą (unikalus kodas Kultūros vertybių registre Nr. 32423))</t>
  </si>
  <si>
    <t>05.01.03.04.</t>
  </si>
  <si>
    <t>Pajūrio juostos priežiūra ir apsauga</t>
  </si>
  <si>
    <t>05.01.03.04.01.</t>
  </si>
  <si>
    <t>Saulina Paulauskienė</t>
  </si>
  <si>
    <t>Pakeista medinių takų ir laiptų, tūkst.</t>
  </si>
  <si>
    <t>kv.m</t>
  </si>
  <si>
    <t>1,42</t>
  </si>
  <si>
    <t>Įrengta 1418 m2 naujų medinių takų už 29990,70 eur.</t>
  </si>
  <si>
    <t>05.01.03.04.02.</t>
  </si>
  <si>
    <t>Kopų tvirtinimas, pinant tvoreles iš žabų/ Projekto "Aplinkos pritaikymo ir aplinkosaugos priemonių įgyvendinimas"</t>
  </si>
  <si>
    <t>Aušra Pakalniškė, Gintarė Kareivienė</t>
  </si>
  <si>
    <t>Sutvirtintas kopagūbris žabų klojiniais, tūkst.</t>
  </si>
  <si>
    <t>5,30</t>
  </si>
  <si>
    <t>Balandžio - gegužės mėn. buvo peržiūrėta ir patikslinta krantotvarkos programa. Gauta dotacija 10.000 Eur sumai. Pateikta paraiška darbų pirkimui. 
Pirkimas buvo skelbiamas 2 kartus, pasiūlymų nebuvo pateikta (dėl per mažai skirtų lėšų). Pirkimui planuojame perkelti papildomą lėšų sumą (pateiktas raštas) ir bus skelbiamas naujas pirkimas. Priemonę planuojame įgyvendinti.</t>
  </si>
  <si>
    <t>Sutvirtintas kopagūbris, pinant tvoreles iš žabų</t>
  </si>
  <si>
    <t>m</t>
  </si>
  <si>
    <t>675,00</t>
  </si>
  <si>
    <t>650,00</t>
  </si>
  <si>
    <t>Priemonė įgyvendinta. Nupinta 650 m. žabų tvorelių, suklota 4885 kv. m žabų klojinių</t>
  </si>
  <si>
    <t>05.01.03.04.05.</t>
  </si>
  <si>
    <t>Pėsčiųjų tako nuo Melnragės pagrindinio įėjimo į paplūdimį iki Melnragės gelbėjimo stoties techninio projekto parengimas</t>
  </si>
  <si>
    <t>05.01.04.</t>
  </si>
  <si>
    <t>05.01.04.01.</t>
  </si>
  <si>
    <t>AB „Klaipėdos vanduo“ įstatinio kapitalo didinimas</t>
  </si>
  <si>
    <t>Turto skyrius</t>
  </si>
  <si>
    <t>Edvardas Simokaitis</t>
  </si>
  <si>
    <t>05.01.04.01.01.</t>
  </si>
  <si>
    <t>Alina Mikalauskė</t>
  </si>
  <si>
    <t>Padidintas AB „Klaipėdos vanduo“ įstatinis kapitalas</t>
  </si>
  <si>
    <t>05.01.04.02.</t>
  </si>
  <si>
    <t>Oro taršos kietosiomis dalelėmis mažinimas, atnaujinant gatvių priežiūros ir valymo technologijas</t>
  </si>
  <si>
    <t>05.01.04.02.01.</t>
  </si>
  <si>
    <t>Įsigyta valymo mašinų</t>
  </si>
  <si>
    <t>8,00</t>
  </si>
  <si>
    <t>2019 m. nupirktos ir pristatytos 4 gatvių valymo mašinos (suma - 845 tūkst. Eur) Mašinos perduotos eksploatuoti gatvių valymo paslaugą teikiančiai įmonei. 2019-08-23 pasirašyta sutartis Nr. J9-2338 su UAB "Komuva" dėl 4 vnt. šaligatvių ir gatvių valymo mašinų pirkimo (suma - 532,7 tūkst. Eur). Mašinų pristatymo terminas - 2020 m. I ketvirtis.</t>
  </si>
  <si>
    <t>Parengtas aplinkos oro kokybės valdymo priemonių planas</t>
  </si>
  <si>
    <t>2019-04-11 pasirašyta sutartis Nr. J9-1349 su UAB "ELLE" dėl aplinkos oro kokybės valdymo priemonių plano parengimo. Sutarties terminas 18 mėn. Pagal sutartį vykdomi aplinkos oro taršos tyrimai mieste. Už tyrimus apmokėjimas kas kalendorinį ketvirtį. Atlikti ir pristatyti dviejų ketvirčių oro taršos tyrimai.</t>
  </si>
  <si>
    <t>05.01.04.05.</t>
  </si>
  <si>
    <t>Baltijos jūros vandens kokybės gerinimas, vystant vandens nuotekų tinklus</t>
  </si>
  <si>
    <t>05.01.04.05.01.</t>
  </si>
  <si>
    <t>Europos Sąjungos paramos lėšų likutis (Savivaldybės biudžetas)</t>
  </si>
  <si>
    <t>Programų lėšų likučių laikinai laisvos lėšos  (apyvartos lėšų likutis)</t>
  </si>
  <si>
    <t>Valstybės biudžeto specialiosios tikslinės dotacijos lėšos</t>
  </si>
  <si>
    <t>Vietinės rinkliavos lėšos</t>
  </si>
  <si>
    <t>Vietinių rinkliavų likučio lėšos</t>
  </si>
  <si>
    <t>Kiti šaltiniai</t>
  </si>
  <si>
    <t>Savivaldybės biudžeto</t>
  </si>
  <si>
    <t>Savivaldybės aplinkos apsaugos rėmimo specialiosios programos lėšos</t>
  </si>
  <si>
    <t>Savivaldybės aplinkos apsaugos rėmimo specialiosios programos lėšų likutis</t>
  </si>
  <si>
    <t>Europos Sąjungos paramos lėšos (Savivaldybės biudžetas)</t>
  </si>
  <si>
    <t>patikslintos reikšmės</t>
  </si>
  <si>
    <t>4</t>
  </si>
  <si>
    <t>0,5</t>
  </si>
  <si>
    <t>Atnaujinta želdynų, vnt.</t>
  </si>
  <si>
    <t>*Pagal Klaipėdos miesto savivaldybės administracijos direktoriaus 2019-03-04 įsakymą Nr. AD1-399</t>
  </si>
  <si>
    <t xml:space="preserve">Lyginamasis variantas </t>
  </si>
  <si>
    <r>
      <t>2019 M. KLAIPĖDOS MIESTO SAVIVALDYBĖS ADMINISTRACIJOS</t>
    </r>
    <r>
      <rPr>
        <b/>
        <sz val="11"/>
        <rFont val="Times New Roman"/>
        <family val="1"/>
        <charset val="186"/>
      </rPr>
      <t xml:space="preserve">          </t>
    </r>
  </si>
  <si>
    <t xml:space="preserve"> TIKSLŲ, UŽDAVINIŲ, PRIEMONIŲ, PRIEMONIŲ IŠLAIDŲ IR PRODUKTO KRITERIJŲ SUVESTINĖ</t>
  </si>
  <si>
    <t>Papriemonės kodas</t>
  </si>
  <si>
    <t>Vykdytojas (skyrius / asmuo)</t>
  </si>
  <si>
    <t>2019-ųjų metų asignavimų planas</t>
  </si>
  <si>
    <t>Siūlomas keisti 2019-ųjų metų asignavimų planas*</t>
  </si>
  <si>
    <t>Skirtumas</t>
  </si>
  <si>
    <t>Produkto kriterijaus</t>
  </si>
  <si>
    <t>2019-ieji metai</t>
  </si>
  <si>
    <t>MŪD Aplinkos kokybės sk.</t>
  </si>
  <si>
    <t>MŪD Kapinių priežiūros sk.</t>
  </si>
  <si>
    <t xml:space="preserve"> MŪD Miesto tvarkymo skyrius </t>
  </si>
  <si>
    <t>28</t>
  </si>
  <si>
    <t>IED Projektų skyrius</t>
  </si>
  <si>
    <t>Parengta triukšmo (kelių, geležinkelių, pramonės veiklos zonų)  žemėlapių, kuriose bus renkami dienos, vakaro, nakties ir paros rodikliai, vnt.</t>
  </si>
  <si>
    <t xml:space="preserve">MŪD Miesto tvarkymo skyrius </t>
  </si>
  <si>
    <t>UPD Architektūros ir miesto planavimo sk.</t>
  </si>
  <si>
    <t xml:space="preserve">MŪD Miesto tvarkymo skyrius 
</t>
  </si>
  <si>
    <r>
      <t xml:space="preserve">Atnaujinta želdynų </t>
    </r>
    <r>
      <rPr>
        <strike/>
        <sz val="10"/>
        <color rgb="FFFF0000"/>
        <rFont val="Times New Roman"/>
        <family val="1"/>
        <charset val="186"/>
      </rPr>
      <t>prie magistralinių miesto gatvių,</t>
    </r>
    <r>
      <rPr>
        <sz val="10"/>
        <color rgb="FFFF0000"/>
        <rFont val="Times New Roman"/>
        <family val="1"/>
        <charset val="186"/>
      </rPr>
      <t xml:space="preserve"> vnt.</t>
    </r>
  </si>
  <si>
    <t xml:space="preserve">IED Projektų skyrius </t>
  </si>
  <si>
    <t xml:space="preserve">IED Statybos ir infrastruktūros plėtros skyrius
</t>
  </si>
  <si>
    <t xml:space="preserve"> MŪD BĮ "Klaipėdos paplūdimiai" </t>
  </si>
  <si>
    <t>Projekto „Aplinkos pritaikymo ir aplinkosauginių priemonių įgyvendinimas Baltijos jūros paplūdimių zonoje“ įgyvendinimas</t>
  </si>
  <si>
    <t xml:space="preserve">AB „Klaipėdos vanduo“ įstatinio kapitalo didinimas, įgyvendinant ES lėšomis finansuojamą projektą „Paviršinių nuotekų sistemų tvarkymas Klaipėdos mieste“ įgyvendinimas (projekto vykdytojas – AB „Klaipėdos vanduo“) </t>
  </si>
  <si>
    <t>FTD Turto skyrius</t>
  </si>
  <si>
    <t>Padidintas AB "Klaipėdos vanduo" įstatinis kapitalas, proc.</t>
  </si>
  <si>
    <t>8</t>
  </si>
  <si>
    <t xml:space="preserve">* Pagal Klaipėdos miesto savivaldybės tarybos 2019-10-24 sprendimą T2-293
</t>
  </si>
  <si>
    <r>
      <t xml:space="preserve">Paskolos lėšos </t>
    </r>
    <r>
      <rPr>
        <b/>
        <sz val="10"/>
        <rFont val="Times New Roman"/>
        <family val="1"/>
        <charset val="186"/>
      </rPr>
      <t>SB(P)</t>
    </r>
  </si>
  <si>
    <r>
      <t xml:space="preserve">Žemės pardavimų likučio lėšos </t>
    </r>
    <r>
      <rPr>
        <b/>
        <sz val="10"/>
        <rFont val="Times New Roman"/>
        <family val="1"/>
        <charset val="186"/>
      </rPr>
      <t>SB(ŽPL)</t>
    </r>
  </si>
  <si>
    <t>______________________________________</t>
  </si>
  <si>
    <t>**Pagal Klaipėdos miesto savivaldybės administracijos direktoriaus 2019-10-30 įsakymą Nr. AD1-1349</t>
  </si>
  <si>
    <t>59</t>
  </si>
  <si>
    <t>1,2</t>
  </si>
  <si>
    <t>Darbai vykdomi pagal faktą</t>
  </si>
  <si>
    <t>Dėl lietingų orų rudenį rangovas nespėjo atlikti visų planuotų darbų</t>
  </si>
  <si>
    <t>40</t>
  </si>
  <si>
    <t>1,4</t>
  </si>
  <si>
    <t xml:space="preserve">Investicijų ir ekonomikos departamentas 
</t>
  </si>
  <si>
    <t>93,1 (2018 )</t>
  </si>
  <si>
    <t>Aikštelių nebuvo įrengta. Buvo suprojektuotos ir suderintos pusiau požeminių konteinerių aikštelės. Patvirtintos 206 aikštelių vietos, 62 vietos derinamos. Sutartis su rangovu pratęsta iki 2021-12-31. Rangos darbus numatoma pradėti 2020 m. II ketvirtį. 2019 m. lėšos nepanaudotos dėl užsitęsusių konteinerių aikštelių parinkimo ir projektavimo darbų.</t>
  </si>
  <si>
    <t>Kraštovaizdžio dalies sprendiniai parengti. Bendrojo plano kraštovaizdžio dalis bus pakeista tik patvirtinus Bendrojo plano keitimą.</t>
  </si>
  <si>
    <t xml:space="preserve">Darbai pagal sutartį įvykdyti. 
2020 m. numatoma papildomai sutvarkyti BMX aikštelių prieigas.
</t>
  </si>
  <si>
    <t xml:space="preserve">Gatvių valymo mašinos perduotos eksploatuoti gatvių valymo paslaugą teikiančiai įmonei. 
2020 m. I ketvirtį bus įsigytos dar 4 šaligatvių ir gatvių valymo mašinos.
</t>
  </si>
  <si>
    <r>
      <rPr>
        <b/>
        <sz val="12"/>
        <rFont val="Times New Roman"/>
        <family val="1"/>
        <charset val="186"/>
      </rPr>
      <t xml:space="preserve">Iš 2019 m. </t>
    </r>
    <r>
      <rPr>
        <sz val="12"/>
        <rFont val="Times New Roman"/>
        <family val="1"/>
        <charset val="186"/>
      </rPr>
      <t xml:space="preserve">planuotų įvykdyti 25 priemonių ir papriemonių (kurioms patvirtinti / skirti asignavimai): </t>
    </r>
  </si>
  <si>
    <t>(nepasiekta planuota reikšmė).</t>
  </si>
  <si>
    <t>Naujai nutiesta 1420 m dviračių ir pėsčiųjų tako nuo Paryžiaus Komunos g. iki Jono kalnelio tiltelio.</t>
  </si>
  <si>
    <r>
      <rPr>
        <i/>
        <sz val="10"/>
        <color theme="1"/>
        <rFont val="Times New Roman"/>
        <family val="1"/>
        <charset val="186"/>
      </rPr>
      <t xml:space="preserve">Suremontuota </t>
    </r>
    <r>
      <rPr>
        <sz val="10"/>
        <color theme="1"/>
        <rFont val="Times New Roman"/>
        <family val="1"/>
        <charset val="186"/>
      </rPr>
      <t>šaligatvių su dviračių takais, ha</t>
    </r>
  </si>
  <si>
    <r>
      <rPr>
        <i/>
        <sz val="10"/>
        <color theme="1"/>
        <rFont val="Times New Roman"/>
        <family val="1"/>
        <charset val="186"/>
      </rPr>
      <t>Naujai įrengta</t>
    </r>
    <r>
      <rPr>
        <sz val="10"/>
        <color theme="1"/>
        <rFont val="Times New Roman"/>
        <family val="1"/>
        <charset val="186"/>
      </rPr>
      <t xml:space="preserve"> dviračio takų, km</t>
    </r>
  </si>
  <si>
    <t xml:space="preserve">Buvo užbaigtas įrengti Sąjūdžio parkas
</t>
  </si>
  <si>
    <t xml:space="preserve">Įgyvendintos priemonės:                                                 1. Užduočių knygelių sukūrimas ir gamyba. 
2. Viešinimo paslaugos per žiniasklaidos atstovus.
3. Edukacinio ekologinio ugdymo pamokos mokiniams. 
4. Plakatų kūrimas, leidyba, eksponavimas.
5. Trumpametražio 2 min. filmuko sukūrimas.
6. Socialinės reklamos (vaizdo klipo) rengimo ir transliavimo paslaugos.
</t>
  </si>
  <si>
    <t>Ištirti medžiai S. Nėries ir Vilties gatvėse bei prie Žvejų rūmų.</t>
  </si>
  <si>
    <t>Vandens telikiniai prižiūrimi nuo balandžio iki spalio, vykdant atliekų šalinimą iš vandens telkinių bei nuo krantinių 20 m atstumu. Periodiškumas – du kartai per mėnesį.</t>
  </si>
  <si>
    <t>Pradėtas valyti Žardės mažojo vandens telkinio dugnas. Dėl gausaus lietaus nespėta atlikti darbų (tik 10 proc.). Darbai bus tęsiami 2020 m.</t>
  </si>
  <si>
    <t>2019 m. spalio mėn. išduotas statybą leidžiantis dokumentas.</t>
  </si>
  <si>
    <t xml:space="preserve">Įrengta  1418 kv. m. medinių takų. </t>
  </si>
  <si>
    <t>Nutiestas dviračių takas, einantis lygiagrečiai Pamario g. (1560 m) bei nutiestas atskiras dviračių takas, einantis palei Pamario g., pamiške (2140 m).</t>
  </si>
  <si>
    <t>Statistikos departamento duomenimis.</t>
  </si>
  <si>
    <t>Darbai vykdomi pagal faktą. Atliekų kiekio mažėjimas siejamas su visuomenės švietimu, kai gyventojai skatinami daugiau rūšiuoti.</t>
  </si>
  <si>
    <t>Išvalyta išsiliejusių naftos produktų, kv. m</t>
  </si>
  <si>
    <t xml:space="preserve">- asbesto turinčių atliekų – 6960 kg;
- gyvsidabrio turinčių atliekų  – 2 kg;
- naftos produktais užterštų atliekų – 100 kg.
</t>
  </si>
  <si>
    <t xml:space="preserve">- išvalyta išsiliejusių naftos produktų nuo betoninių ir asfaltuotų paviršių – 27,5 kv. m;
- išvalyta išsiliejusių naftos produktų iš vandens – 18 kv. m.
</t>
  </si>
  <si>
    <t xml:space="preserve">- didelių gabaritų atliekų – 112,8 t;
- statybinių atliekų – 160,05 t;
- biologiškai skaidžių (sodo) atliekų – 2,22 t.
</t>
  </si>
  <si>
    <t>Sutartis sustabdyta, kol Klaipėdos miesto teritorijoje bus pradėti komunalinių atliekų pusiau požeminių konteinerių aikštelių įrengimo darbai pagal projektą „Komunalinių atliekų tvarkymo infrastruktūros plėtra Klaipėdos miesto, Skuodo ir Kretingos rajonų bei Neringos savivaldybėse“.</t>
  </si>
  <si>
    <t>Įvykdyta geriau, nei planuota.</t>
  </si>
  <si>
    <t>Projekto vykdytojas yra  VšĮ Klaipėdos regiono atliekų tvarkymo centras.</t>
  </si>
  <si>
    <t>Parengta triukšmo (kelių, geležinkelių, pramonės veiklos zonų)  žemėlapių, kuriuose bus renkami dienos, vakaro, nakties ir paros rodikliai, vnt.</t>
  </si>
  <si>
    <t xml:space="preserve">Parengti paros, nakties, dienos bei vakaro triukšmo žemėlapiai, iš viso 20 (4x5).
Triukšmas matuotas 5 vietose – prie kelių, pagrindinių kelių, pramoninės veiklos zonų, įvairių triukšmo šaltinių, geležinkelio kelių.
</t>
  </si>
  <si>
    <t>Pašalinti helofitai iš Žardės ir Draugystės vandens telkinių ploto, ha</t>
  </si>
  <si>
    <t>1. Parengtas Žardės, Kuncų piliakalnio vandens tvenkinio tvarkymo aprašas. 
2. Derinamas Danės upės senvagės tvarkybos projektas.</t>
  </si>
  <si>
    <t>Darbai vyksta pagal planą. Parengta atrankos informacija „Smeltalės upės ruožo išvalymas nuo susikaupusių dugno nuosėdų ir perteklinės makrofitinės augalijos“. Ataskaita bus parengta 2020 m.</t>
  </si>
  <si>
    <t>Savivaldybės tarybos 2019-10-24 sprendimu Nr. T2-293 buvo pakeista kriterijaus reikšmė dėl užsitęsusio techninio projekto rengimo. Pradėtas vykdyti rangos darbų viešųjų pirkimų konkursas, planuojama darbų pabaiga – 2021 m.</t>
  </si>
  <si>
    <t>Buvo sutvarkyti šalia Minijos g. ir Gedminų g. pėsčiųjų ir dviračių takų esantys želdiniai, apgenėta ir pašalinta 107 vnt. medžių, Kauno g. dviračių take apgenėti 22 medžiai, pašalintas 1 avarinės būklės medis. Išskirsta 241 kv. m krūmų.</t>
  </si>
  <si>
    <t>Techninis projektas parengtas. Atlikta  44 proc. rangos darbų. Pasirašytas papildomas susitarimas su techninio projekto rengėjais dėl apšvietimo suprojektavimo. Paslaugų atlikimo terminas – 2020 m.  I ketvirtis.</t>
  </si>
  <si>
    <t xml:space="preserve">Atlikta I etapo teritorijos sutvarkymo darbų. Užbaigtumas, proc. </t>
  </si>
  <si>
    <t>Savivaldybės tarybos 2019-10-24 sprendimu Nr. T2-293 buvo pakeista kriterijaus reikšmė dėl užsitęsusio techninio projekto rengimo. 2019-09-05 buvo gautas statybos leidimas. Įvyko rangos darbų viešųjų pirkimų konkursas, planuojama darbų pabaiga – 2021 m.</t>
  </si>
  <si>
    <t>Sutvirtinta kopagūbrio žabų klojiniais, tūkst. kv. m</t>
  </si>
  <si>
    <t>Sutvirtinta kopagūbrio, pinant tvoreles iš žabų, m</t>
  </si>
  <si>
    <t>2019-04-11 pasirašyta sutartis dėl aplinkos oro kokybės valdymo priemonių plano parengimo. Sutarties terminas 18 mėn. Pagal sutartį vykdomi nuolatiniai aplinkos oro taršos tyrimai mieste. Visuomenei buvo pristatytos vasaros, rudens, žiemos ketvirčių ataskaitos, 2020 m.– pavasario. Atlikus metinį tyrimą, 2020 m. pabaigoje bus parengtas aplinkos oro kokybės valdymo priemonių planas.</t>
  </si>
  <si>
    <t xml:space="preserve">Klaipėdos miesto savivaldybės 2019–2021 m. 
strateginio veiklos plano įgyvendinimo        
</t>
  </si>
  <si>
    <t>2019 m. ataskaitos dalis</t>
  </si>
  <si>
    <t>Asignavimai (tūkst.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</si>
</sst>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409]General"/>
    <numFmt numFmtId="166" formatCode="[$-10427]#,##0.00;\-#,##0.00;&quot;&quot;"/>
  </numFmts>
  <fonts count="47" x14ac:knownFonts="1">
    <font>
      <sz val="11"/>
      <color theme="1"/>
      <name val="Calibri"/>
      <family val="2"/>
      <charset val="186"/>
      <scheme val="minor"/>
    </font>
    <font>
      <sz val="10"/>
      <name val="Times New Roman"/>
      <family val="1"/>
      <charset val="186"/>
    </font>
    <font>
      <b/>
      <sz val="10"/>
      <name val="Times New Roman"/>
      <family val="1"/>
      <charset val="186"/>
    </font>
    <font>
      <sz val="9"/>
      <name val="Times New Roman"/>
      <family val="1"/>
      <charset val="186"/>
    </font>
    <font>
      <sz val="10"/>
      <name val="Arial"/>
      <family val="2"/>
      <charset val="186"/>
    </font>
    <font>
      <b/>
      <sz val="10"/>
      <name val="Times New Roman"/>
      <family val="1"/>
      <charset val="204"/>
    </font>
    <font>
      <sz val="10"/>
      <name val="Times New Roman"/>
      <family val="1"/>
      <charset val="204"/>
    </font>
    <font>
      <b/>
      <sz val="10"/>
      <name val="Times New Roman"/>
      <family val="1"/>
    </font>
    <font>
      <sz val="10"/>
      <name val="Times New Roman"/>
      <family val="1"/>
    </font>
    <font>
      <sz val="9"/>
      <color indexed="81"/>
      <name val="Tahoma"/>
      <family val="2"/>
      <charset val="186"/>
    </font>
    <font>
      <b/>
      <sz val="9"/>
      <color indexed="81"/>
      <name val="Tahoma"/>
      <family val="2"/>
      <charset val="186"/>
    </font>
    <font>
      <sz val="10"/>
      <color theme="1"/>
      <name val="Calibri"/>
      <family val="2"/>
      <charset val="186"/>
      <scheme val="minor"/>
    </font>
    <font>
      <sz val="10"/>
      <color theme="1"/>
      <name val="Times New Roman"/>
      <family val="1"/>
      <charset val="186"/>
    </font>
    <font>
      <sz val="10"/>
      <name val="Calibri"/>
      <family val="2"/>
      <charset val="186"/>
      <scheme val="minor"/>
    </font>
    <font>
      <i/>
      <sz val="10"/>
      <name val="Times New Roman"/>
      <family val="1"/>
      <charset val="186"/>
    </font>
    <font>
      <strike/>
      <sz val="10"/>
      <color rgb="FFFF0000"/>
      <name val="Times New Roman"/>
      <family val="1"/>
      <charset val="186"/>
    </font>
    <font>
      <sz val="12"/>
      <name val="Times New Roman"/>
      <family val="1"/>
      <charset val="186"/>
    </font>
    <font>
      <b/>
      <sz val="12"/>
      <name val="Times New Roman"/>
      <family val="1"/>
      <charset val="186"/>
    </font>
    <font>
      <sz val="11"/>
      <name val="Times New Roman"/>
      <family val="1"/>
    </font>
    <font>
      <b/>
      <sz val="11"/>
      <name val="Times New Roman"/>
      <family val="1"/>
      <charset val="186"/>
    </font>
    <font>
      <sz val="11"/>
      <name val="Times New Roman"/>
      <family val="1"/>
      <charset val="186"/>
    </font>
    <font>
      <i/>
      <sz val="10"/>
      <name val="Calibri"/>
      <family val="2"/>
      <charset val="186"/>
      <scheme val="minor"/>
    </font>
    <font>
      <b/>
      <i/>
      <sz val="10"/>
      <name val="Times New Roman"/>
      <family val="1"/>
      <charset val="186"/>
    </font>
    <font>
      <i/>
      <sz val="10"/>
      <name val="Arial"/>
      <family val="2"/>
      <charset val="186"/>
    </font>
    <font>
      <sz val="9"/>
      <color theme="1"/>
      <name val="Calibri"/>
      <family val="2"/>
      <charset val="186"/>
      <scheme val="minor"/>
    </font>
    <font>
      <sz val="11"/>
      <color rgb="FF000000"/>
      <name val="Calibri"/>
      <family val="2"/>
      <charset val="186"/>
    </font>
    <font>
      <b/>
      <sz val="9"/>
      <color rgb="FF000000"/>
      <name val="times New Roman"/>
      <family val="2"/>
    </font>
    <font>
      <b/>
      <sz val="9"/>
      <color rgb="FF000000"/>
      <name val="Calibri"/>
      <family val="2"/>
    </font>
    <font>
      <b/>
      <sz val="8"/>
      <color rgb="FF000000"/>
      <name val="Arial"/>
      <family val="2"/>
    </font>
    <font>
      <sz val="8"/>
      <color rgb="FF000000"/>
      <name val="Arial"/>
      <family val="2"/>
    </font>
    <font>
      <b/>
      <sz val="9"/>
      <color rgb="FF000000"/>
      <name val="Arial"/>
      <family val="2"/>
    </font>
    <font>
      <sz val="9"/>
      <color rgb="FF000000"/>
      <name val="Arial"/>
      <family val="2"/>
    </font>
    <font>
      <sz val="11"/>
      <color theme="1"/>
      <name val="Calibri"/>
      <family val="2"/>
      <charset val="186"/>
      <scheme val="minor"/>
    </font>
    <font>
      <sz val="11"/>
      <name val="Calibri"/>
      <family val="2"/>
      <charset val="186"/>
      <scheme val="minor"/>
    </font>
    <font>
      <b/>
      <i/>
      <sz val="11"/>
      <name val="Times New Roman"/>
      <family val="1"/>
      <charset val="186"/>
    </font>
    <font>
      <b/>
      <i/>
      <sz val="11"/>
      <name val="Arial"/>
      <family val="2"/>
      <charset val="186"/>
    </font>
    <font>
      <sz val="10"/>
      <color rgb="FFFF0000"/>
      <name val="Times New Roman"/>
      <family val="1"/>
    </font>
    <font>
      <sz val="10"/>
      <color rgb="FFFF0000"/>
      <name val="Times New Roman"/>
      <family val="1"/>
      <charset val="186"/>
    </font>
    <font>
      <sz val="10"/>
      <color theme="3"/>
      <name val="Times New Roman"/>
      <family val="1"/>
      <charset val="186"/>
    </font>
    <font>
      <sz val="10"/>
      <color rgb="FFFF0000"/>
      <name val="Calibri"/>
      <family val="2"/>
      <charset val="186"/>
      <scheme val="minor"/>
    </font>
    <font>
      <sz val="10"/>
      <name val="Cambria"/>
      <family val="1"/>
      <charset val="186"/>
    </font>
    <font>
      <b/>
      <sz val="10"/>
      <color rgb="FF000000"/>
      <name val="Calibri"/>
      <family val="2"/>
    </font>
    <font>
      <b/>
      <sz val="10"/>
      <color rgb="FF000000"/>
      <name val="times New Roman"/>
      <family val="2"/>
    </font>
    <font>
      <b/>
      <sz val="10"/>
      <color rgb="FF000000"/>
      <name val="Arial"/>
      <family val="2"/>
    </font>
    <font>
      <sz val="10"/>
      <color rgb="FF000000"/>
      <name val="Arial"/>
      <family val="2"/>
    </font>
    <font>
      <sz val="10"/>
      <color rgb="FFFF0000"/>
      <name val="Arial"/>
      <family val="2"/>
    </font>
    <font>
      <i/>
      <sz val="10"/>
      <color theme="1"/>
      <name val="Times New Roman"/>
      <family val="1"/>
      <charset val="186"/>
    </font>
  </fonts>
  <fills count="16">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theme="3" tint="0.79998168889431442"/>
        <bgColor indexed="64"/>
      </patternFill>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rgb="FFDBDBDB"/>
      </patternFill>
    </fill>
    <fill>
      <patternFill patternType="solid">
        <fgColor rgb="FFFBF9C3"/>
        <bgColor rgb="FFFBF9C3"/>
      </patternFill>
    </fill>
    <fill>
      <patternFill patternType="solid">
        <fgColor rgb="FFBCB5F8"/>
        <bgColor rgb="FFBCB5F8"/>
      </patternFill>
    </fill>
    <fill>
      <patternFill patternType="solid">
        <fgColor rgb="FFC2EFC5"/>
        <bgColor rgb="FFC2EFC5"/>
      </patternFill>
    </fill>
    <fill>
      <patternFill patternType="solid">
        <fgColor rgb="FFEBEBEB"/>
        <bgColor rgb="FFEBEBEB"/>
      </patternFill>
    </fill>
    <fill>
      <patternFill patternType="solid">
        <fgColor rgb="FFFFFF00"/>
        <bgColor indexed="64"/>
      </patternFill>
    </fill>
    <fill>
      <patternFill patternType="solid">
        <fgColor theme="4" tint="0.79998168889431442"/>
        <bgColor indexed="64"/>
      </patternFill>
    </fill>
  </fills>
  <borders count="117">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left style="thin">
        <color indexed="64"/>
      </left>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top style="thin">
        <color indexed="64"/>
      </top>
      <bottom style="medium">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top/>
      <bottom style="hair">
        <color indexed="64"/>
      </bottom>
      <diagonal/>
    </border>
  </borders>
  <cellStyleXfs count="4">
    <xf numFmtId="0" fontId="0" fillId="0" borderId="0"/>
    <xf numFmtId="0" fontId="4" fillId="0" borderId="0"/>
    <xf numFmtId="165" fontId="25" fillId="0" borderId="0" applyBorder="0" applyProtection="0"/>
    <xf numFmtId="43" fontId="32" fillId="0" borderId="0" applyFont="0" applyFill="0" applyBorder="0" applyAlignment="0" applyProtection="0"/>
  </cellStyleXfs>
  <cellXfs count="1191">
    <xf numFmtId="0" fontId="0" fillId="0" borderId="0" xfId="0"/>
    <xf numFmtId="3" fontId="1" fillId="0" borderId="0" xfId="0" applyNumberFormat="1" applyFont="1" applyAlignment="1">
      <alignment vertical="top"/>
    </xf>
    <xf numFmtId="3" fontId="4" fillId="0" borderId="0" xfId="0" applyNumberFormat="1" applyFont="1" applyBorder="1"/>
    <xf numFmtId="3" fontId="2" fillId="4" borderId="29" xfId="0" applyNumberFormat="1" applyFont="1" applyFill="1" applyBorder="1" applyAlignment="1">
      <alignment horizontal="center" vertical="top"/>
    </xf>
    <xf numFmtId="3" fontId="2" fillId="5" borderId="30" xfId="0" applyNumberFormat="1" applyFont="1" applyFill="1" applyBorder="1" applyAlignment="1">
      <alignment horizontal="center" vertical="top"/>
    </xf>
    <xf numFmtId="3" fontId="2" fillId="4" borderId="11" xfId="0" applyNumberFormat="1" applyFont="1" applyFill="1" applyBorder="1" applyAlignment="1">
      <alignment vertical="top"/>
    </xf>
    <xf numFmtId="3" fontId="2" fillId="5" borderId="12" xfId="0" applyNumberFormat="1" applyFont="1" applyFill="1" applyBorder="1" applyAlignment="1">
      <alignment vertical="top"/>
    </xf>
    <xf numFmtId="3" fontId="2" fillId="6" borderId="13" xfId="0" applyNumberFormat="1" applyFont="1" applyFill="1" applyBorder="1" applyAlignment="1">
      <alignment vertical="top"/>
    </xf>
    <xf numFmtId="3" fontId="1" fillId="0" borderId="0" xfId="0" applyNumberFormat="1" applyFont="1" applyFill="1" applyBorder="1" applyAlignment="1">
      <alignment horizontal="center" vertical="top"/>
    </xf>
    <xf numFmtId="3" fontId="1" fillId="0" borderId="0" xfId="0" applyNumberFormat="1" applyFont="1" applyFill="1" applyBorder="1" applyAlignment="1">
      <alignment vertical="top"/>
    </xf>
    <xf numFmtId="3" fontId="2" fillId="4" borderId="21" xfId="0" applyNumberFormat="1" applyFont="1" applyFill="1" applyBorder="1" applyAlignment="1">
      <alignment vertical="top"/>
    </xf>
    <xf numFmtId="3" fontId="2" fillId="5" borderId="22" xfId="0" applyNumberFormat="1" applyFont="1" applyFill="1" applyBorder="1" applyAlignment="1">
      <alignment vertical="top"/>
    </xf>
    <xf numFmtId="3" fontId="2" fillId="4" borderId="51" xfId="0" applyNumberFormat="1" applyFont="1" applyFill="1" applyBorder="1" applyAlignment="1">
      <alignment horizontal="center" vertical="top"/>
    </xf>
    <xf numFmtId="3" fontId="2" fillId="5" borderId="52" xfId="0" applyNumberFormat="1" applyFont="1" applyFill="1" applyBorder="1" applyAlignment="1">
      <alignment horizontal="center" vertical="top"/>
    </xf>
    <xf numFmtId="0" fontId="1" fillId="0" borderId="0" xfId="0" applyFont="1" applyBorder="1" applyAlignment="1">
      <alignment vertical="top"/>
    </xf>
    <xf numFmtId="3" fontId="2" fillId="4" borderId="56" xfId="0" applyNumberFormat="1" applyFont="1" applyFill="1" applyBorder="1" applyAlignment="1">
      <alignment horizontal="center" vertical="top"/>
    </xf>
    <xf numFmtId="3" fontId="2" fillId="4" borderId="2" xfId="0" applyNumberFormat="1" applyFont="1" applyFill="1" applyBorder="1" applyAlignment="1">
      <alignment horizontal="center" vertical="top" wrapText="1"/>
    </xf>
    <xf numFmtId="3" fontId="2" fillId="5" borderId="3" xfId="0" applyNumberFormat="1" applyFont="1" applyFill="1" applyBorder="1" applyAlignment="1">
      <alignment horizontal="center" vertical="top" wrapText="1"/>
    </xf>
    <xf numFmtId="3" fontId="2" fillId="3" borderId="51" xfId="0" applyNumberFormat="1" applyFont="1" applyFill="1" applyBorder="1" applyAlignment="1">
      <alignment horizontal="center" vertical="top"/>
    </xf>
    <xf numFmtId="3" fontId="1" fillId="7" borderId="0" xfId="0" applyNumberFormat="1" applyFont="1" applyFill="1" applyBorder="1" applyAlignment="1">
      <alignment vertical="top"/>
    </xf>
    <xf numFmtId="3" fontId="1" fillId="0" borderId="0" xfId="0" applyNumberFormat="1" applyFont="1" applyFill="1" applyAlignment="1">
      <alignment vertical="top"/>
    </xf>
    <xf numFmtId="3" fontId="1" fillId="6" borderId="21" xfId="0" applyNumberFormat="1" applyFont="1" applyFill="1" applyBorder="1" applyAlignment="1">
      <alignment horizontal="left" vertical="top" wrapText="1"/>
    </xf>
    <xf numFmtId="164" fontId="1" fillId="6" borderId="16" xfId="0" applyNumberFormat="1" applyFont="1" applyFill="1" applyBorder="1" applyAlignment="1">
      <alignment horizontal="center" vertical="top"/>
    </xf>
    <xf numFmtId="164" fontId="2" fillId="8" borderId="41" xfId="0" applyNumberFormat="1" applyFont="1" applyFill="1" applyBorder="1" applyAlignment="1">
      <alignment horizontal="center" vertical="top"/>
    </xf>
    <xf numFmtId="164" fontId="1" fillId="6" borderId="59" xfId="0" applyNumberFormat="1" applyFont="1" applyFill="1" applyBorder="1" applyAlignment="1">
      <alignment horizontal="center" vertical="top"/>
    </xf>
    <xf numFmtId="164" fontId="1" fillId="6" borderId="43" xfId="0" applyNumberFormat="1" applyFont="1" applyFill="1" applyBorder="1" applyAlignment="1">
      <alignment horizontal="center" vertical="top"/>
    </xf>
    <xf numFmtId="164" fontId="1" fillId="6" borderId="14" xfId="0" applyNumberFormat="1" applyFont="1" applyFill="1" applyBorder="1" applyAlignment="1">
      <alignment horizontal="center" vertical="top"/>
    </xf>
    <xf numFmtId="164" fontId="1" fillId="6" borderId="37" xfId="0" applyNumberFormat="1" applyFont="1" applyFill="1" applyBorder="1" applyAlignment="1">
      <alignment horizontal="center" vertical="top"/>
    </xf>
    <xf numFmtId="164" fontId="8" fillId="6" borderId="16" xfId="0" applyNumberFormat="1" applyFont="1" applyFill="1" applyBorder="1" applyAlignment="1">
      <alignment horizontal="center" vertical="top"/>
    </xf>
    <xf numFmtId="164" fontId="2" fillId="5" borderId="26" xfId="0" applyNumberFormat="1" applyFont="1" applyFill="1" applyBorder="1" applyAlignment="1">
      <alignment horizontal="center" vertical="top"/>
    </xf>
    <xf numFmtId="164" fontId="2" fillId="4" borderId="55" xfId="0" applyNumberFormat="1" applyFont="1" applyFill="1" applyBorder="1" applyAlignment="1">
      <alignment horizontal="center" vertical="top"/>
    </xf>
    <xf numFmtId="164" fontId="2" fillId="3" borderId="55" xfId="0" applyNumberFormat="1" applyFont="1" applyFill="1" applyBorder="1" applyAlignment="1">
      <alignment horizontal="center" vertical="top"/>
    </xf>
    <xf numFmtId="164" fontId="2" fillId="3" borderId="31" xfId="0" applyNumberFormat="1" applyFont="1" applyFill="1" applyBorder="1" applyAlignment="1">
      <alignment horizontal="center" vertical="top" wrapText="1"/>
    </xf>
    <xf numFmtId="164" fontId="2" fillId="8" borderId="41" xfId="0" applyNumberFormat="1" applyFont="1" applyFill="1" applyBorder="1" applyAlignment="1">
      <alignment horizontal="center" vertical="top" wrapText="1"/>
    </xf>
    <xf numFmtId="3" fontId="1" fillId="6" borderId="36" xfId="0" applyNumberFormat="1" applyFont="1" applyFill="1" applyBorder="1" applyAlignment="1">
      <alignment vertical="top" wrapText="1"/>
    </xf>
    <xf numFmtId="164" fontId="2" fillId="8" borderId="31" xfId="0" applyNumberFormat="1" applyFont="1" applyFill="1" applyBorder="1" applyAlignment="1">
      <alignment horizontal="center" vertical="top" wrapText="1"/>
    </xf>
    <xf numFmtId="164" fontId="1" fillId="0" borderId="31" xfId="0" applyNumberFormat="1" applyFont="1" applyBorder="1" applyAlignment="1">
      <alignment horizontal="center" vertical="top" wrapText="1"/>
    </xf>
    <xf numFmtId="164" fontId="1" fillId="6" borderId="31" xfId="0" applyNumberFormat="1" applyFont="1" applyFill="1" applyBorder="1" applyAlignment="1">
      <alignment horizontal="center" vertical="top" wrapText="1"/>
    </xf>
    <xf numFmtId="164" fontId="1" fillId="8" borderId="31" xfId="0" applyNumberFormat="1" applyFont="1" applyFill="1" applyBorder="1" applyAlignment="1">
      <alignment horizontal="center" vertical="top" wrapText="1"/>
    </xf>
    <xf numFmtId="164" fontId="2" fillId="5" borderId="55" xfId="0" applyNumberFormat="1" applyFont="1" applyFill="1" applyBorder="1" applyAlignment="1">
      <alignment horizontal="center" vertical="top"/>
    </xf>
    <xf numFmtId="164" fontId="1" fillId="6" borderId="50" xfId="0" applyNumberFormat="1" applyFont="1" applyFill="1" applyBorder="1" applyAlignment="1">
      <alignment horizontal="center" vertical="top"/>
    </xf>
    <xf numFmtId="164" fontId="1" fillId="6" borderId="58" xfId="0" applyNumberFormat="1" applyFont="1" applyFill="1" applyBorder="1" applyAlignment="1">
      <alignment horizontal="center" vertical="top"/>
    </xf>
    <xf numFmtId="164" fontId="2" fillId="8" borderId="40" xfId="0" applyNumberFormat="1" applyFont="1" applyFill="1" applyBorder="1" applyAlignment="1">
      <alignment horizontal="center" vertical="top"/>
    </xf>
    <xf numFmtId="164" fontId="1" fillId="6" borderId="31" xfId="0" applyNumberFormat="1" applyFont="1" applyFill="1" applyBorder="1" applyAlignment="1">
      <alignment horizontal="center" vertical="top"/>
    </xf>
    <xf numFmtId="3" fontId="1" fillId="6" borderId="43" xfId="0" applyNumberFormat="1" applyFont="1" applyFill="1" applyBorder="1" applyAlignment="1">
      <alignment horizontal="center" vertical="top"/>
    </xf>
    <xf numFmtId="3" fontId="1" fillId="6" borderId="13" xfId="0" applyNumberFormat="1" applyFont="1" applyFill="1" applyBorder="1" applyAlignment="1">
      <alignment vertical="top" wrapText="1"/>
    </xf>
    <xf numFmtId="3" fontId="1" fillId="6" borderId="13" xfId="0" applyNumberFormat="1" applyFont="1" applyFill="1" applyBorder="1" applyAlignment="1">
      <alignment horizontal="center" vertical="top"/>
    </xf>
    <xf numFmtId="3" fontId="1" fillId="7" borderId="35" xfId="0" applyNumberFormat="1" applyFont="1" applyFill="1" applyBorder="1" applyAlignment="1">
      <alignment horizontal="center" vertical="top"/>
    </xf>
    <xf numFmtId="3" fontId="1" fillId="7" borderId="22" xfId="0" applyNumberFormat="1" applyFont="1" applyFill="1" applyBorder="1" applyAlignment="1">
      <alignment horizontal="center" vertical="top"/>
    </xf>
    <xf numFmtId="3" fontId="1" fillId="6" borderId="12" xfId="0" applyNumberFormat="1" applyFont="1" applyFill="1" applyBorder="1" applyAlignment="1">
      <alignment horizontal="center" vertical="top"/>
    </xf>
    <xf numFmtId="3" fontId="1" fillId="6" borderId="22" xfId="0" applyNumberFormat="1" applyFont="1" applyFill="1" applyBorder="1" applyAlignment="1">
      <alignment horizontal="center" vertical="top"/>
    </xf>
    <xf numFmtId="3" fontId="1" fillId="6" borderId="48" xfId="0" applyNumberFormat="1" applyFont="1" applyFill="1" applyBorder="1" applyAlignment="1">
      <alignment horizontal="center" vertical="top"/>
    </xf>
    <xf numFmtId="3" fontId="1" fillId="6" borderId="66" xfId="0" applyNumberFormat="1" applyFont="1" applyFill="1" applyBorder="1" applyAlignment="1">
      <alignment horizontal="center" vertical="top"/>
    </xf>
    <xf numFmtId="3" fontId="1" fillId="6" borderId="33" xfId="0" applyNumberFormat="1" applyFont="1" applyFill="1" applyBorder="1" applyAlignment="1">
      <alignment horizontal="center" vertical="top"/>
    </xf>
    <xf numFmtId="3" fontId="1" fillId="6" borderId="12" xfId="0" applyNumberFormat="1" applyFont="1" applyFill="1" applyBorder="1" applyAlignment="1">
      <alignment horizontal="center" vertical="center" wrapText="1"/>
    </xf>
    <xf numFmtId="49" fontId="1" fillId="6" borderId="35" xfId="0" applyNumberFormat="1" applyFont="1" applyFill="1" applyBorder="1" applyAlignment="1">
      <alignment horizontal="center" vertical="top"/>
    </xf>
    <xf numFmtId="3" fontId="1" fillId="7" borderId="21" xfId="0" applyNumberFormat="1" applyFont="1" applyFill="1" applyBorder="1" applyAlignment="1">
      <alignment horizontal="left" vertical="top"/>
    </xf>
    <xf numFmtId="164" fontId="1" fillId="6" borderId="7" xfId="0" applyNumberFormat="1" applyFont="1" applyFill="1" applyBorder="1" applyAlignment="1">
      <alignment horizontal="center" vertical="top"/>
    </xf>
    <xf numFmtId="164" fontId="8" fillId="6" borderId="15" xfId="0" applyNumberFormat="1" applyFont="1" applyFill="1" applyBorder="1" applyAlignment="1">
      <alignment horizontal="center" vertical="top"/>
    </xf>
    <xf numFmtId="164" fontId="1" fillId="6" borderId="62" xfId="0" applyNumberFormat="1" applyFont="1" applyFill="1" applyBorder="1" applyAlignment="1">
      <alignment horizontal="center" vertical="top"/>
    </xf>
    <xf numFmtId="164" fontId="2" fillId="8" borderId="26" xfId="0" applyNumberFormat="1" applyFont="1" applyFill="1" applyBorder="1" applyAlignment="1">
      <alignment horizontal="center" vertical="top"/>
    </xf>
    <xf numFmtId="164" fontId="2" fillId="8" borderId="45" xfId="0" applyNumberFormat="1" applyFont="1" applyFill="1" applyBorder="1" applyAlignment="1">
      <alignment horizontal="center" vertical="top"/>
    </xf>
    <xf numFmtId="3" fontId="8" fillId="6" borderId="16" xfId="0" applyNumberFormat="1" applyFont="1" applyFill="1" applyBorder="1" applyAlignment="1">
      <alignment horizontal="center" vertical="top"/>
    </xf>
    <xf numFmtId="3" fontId="1" fillId="6" borderId="0" xfId="0" applyNumberFormat="1" applyFont="1" applyFill="1" applyBorder="1" applyAlignment="1">
      <alignment horizontal="center" vertical="top"/>
    </xf>
    <xf numFmtId="3" fontId="1" fillId="6" borderId="38" xfId="0" applyNumberFormat="1" applyFont="1" applyFill="1" applyBorder="1" applyAlignment="1">
      <alignment horizontal="center" vertical="top"/>
    </xf>
    <xf numFmtId="3" fontId="1" fillId="6" borderId="7" xfId="0" applyNumberFormat="1" applyFont="1" applyFill="1" applyBorder="1" applyAlignment="1">
      <alignment horizontal="center" vertical="top" wrapText="1"/>
    </xf>
    <xf numFmtId="3" fontId="1" fillId="6" borderId="16" xfId="0" applyNumberFormat="1" applyFont="1" applyFill="1" applyBorder="1" applyAlignment="1">
      <alignment horizontal="center" vertical="top" wrapText="1"/>
    </xf>
    <xf numFmtId="3" fontId="1" fillId="6" borderId="43" xfId="0" applyNumberFormat="1" applyFont="1" applyFill="1" applyBorder="1" applyAlignment="1">
      <alignment horizontal="center" vertical="top" wrapText="1"/>
    </xf>
    <xf numFmtId="164" fontId="1" fillId="6" borderId="70" xfId="0" applyNumberFormat="1" applyFont="1" applyFill="1" applyBorder="1" applyAlignment="1">
      <alignment horizontal="center" vertical="top"/>
    </xf>
    <xf numFmtId="3" fontId="2" fillId="6" borderId="4" xfId="0" applyNumberFormat="1" applyFont="1" applyFill="1" applyBorder="1" applyAlignment="1">
      <alignment vertical="top" wrapText="1"/>
    </xf>
    <xf numFmtId="49" fontId="2" fillId="4" borderId="21" xfId="0" applyNumberFormat="1" applyFont="1" applyFill="1" applyBorder="1" applyAlignment="1">
      <alignment horizontal="center" vertical="top"/>
    </xf>
    <xf numFmtId="49" fontId="2" fillId="6" borderId="33" xfId="0" applyNumberFormat="1" applyFont="1" applyFill="1" applyBorder="1" applyAlignment="1">
      <alignment horizontal="center" vertical="center"/>
    </xf>
    <xf numFmtId="49" fontId="1" fillId="6" borderId="12" xfId="0" applyNumberFormat="1" applyFont="1" applyFill="1" applyBorder="1" applyAlignment="1">
      <alignment horizontal="center" vertical="top"/>
    </xf>
    <xf numFmtId="3" fontId="14" fillId="6" borderId="12" xfId="0" applyNumberFormat="1" applyFont="1" applyFill="1" applyBorder="1" applyAlignment="1">
      <alignment vertical="top" wrapText="1"/>
    </xf>
    <xf numFmtId="3" fontId="14" fillId="6" borderId="21" xfId="0" applyNumberFormat="1" applyFont="1" applyFill="1" applyBorder="1" applyAlignment="1">
      <alignment horizontal="left" vertical="top" wrapText="1"/>
    </xf>
    <xf numFmtId="3" fontId="1" fillId="6" borderId="36" xfId="0" applyNumberFormat="1" applyFont="1" applyFill="1" applyBorder="1" applyAlignment="1">
      <alignment horizontal="center" vertical="top" wrapText="1"/>
    </xf>
    <xf numFmtId="3" fontId="15" fillId="6" borderId="64" xfId="0" applyNumberFormat="1" applyFont="1" applyFill="1" applyBorder="1" applyAlignment="1">
      <alignment horizontal="center" vertical="top" wrapText="1"/>
    </xf>
    <xf numFmtId="164" fontId="1" fillId="0" borderId="0" xfId="0" applyNumberFormat="1" applyFont="1" applyAlignment="1">
      <alignment vertical="top"/>
    </xf>
    <xf numFmtId="3" fontId="1" fillId="6" borderId="16" xfId="0" applyNumberFormat="1" applyFont="1" applyFill="1" applyBorder="1" applyAlignment="1">
      <alignment horizontal="center" vertical="top"/>
    </xf>
    <xf numFmtId="0" fontId="1" fillId="6" borderId="12" xfId="0" applyFont="1" applyFill="1" applyBorder="1" applyAlignment="1">
      <alignment horizontal="center" vertical="top" wrapText="1"/>
    </xf>
    <xf numFmtId="3" fontId="1" fillId="6" borderId="35" xfId="0" applyNumberFormat="1" applyFont="1" applyFill="1" applyBorder="1" applyAlignment="1">
      <alignment horizontal="center" vertical="top"/>
    </xf>
    <xf numFmtId="3" fontId="1" fillId="6" borderId="27" xfId="0" applyNumberFormat="1" applyFont="1" applyFill="1" applyBorder="1" applyAlignment="1">
      <alignment horizontal="center" vertical="top"/>
    </xf>
    <xf numFmtId="3" fontId="1" fillId="0" borderId="27" xfId="0" applyNumberFormat="1" applyFont="1" applyFill="1" applyBorder="1" applyAlignment="1">
      <alignment horizontal="center" vertical="top" wrapText="1"/>
    </xf>
    <xf numFmtId="3" fontId="1" fillId="6" borderId="18" xfId="0" applyNumberFormat="1" applyFont="1" applyFill="1" applyBorder="1" applyAlignment="1">
      <alignment vertical="top" wrapText="1"/>
    </xf>
    <xf numFmtId="164" fontId="1" fillId="0" borderId="0" xfId="0" applyNumberFormat="1" applyFont="1" applyBorder="1" applyAlignment="1">
      <alignment vertical="top"/>
    </xf>
    <xf numFmtId="3" fontId="2" fillId="6" borderId="35" xfId="0" applyNumberFormat="1" applyFont="1" applyFill="1" applyBorder="1" applyAlignment="1">
      <alignment horizontal="center" vertical="center" wrapText="1"/>
    </xf>
    <xf numFmtId="164" fontId="1" fillId="6" borderId="38" xfId="0" applyNumberFormat="1" applyFont="1" applyFill="1" applyBorder="1" applyAlignment="1">
      <alignment horizontal="center" vertical="top" wrapText="1"/>
    </xf>
    <xf numFmtId="3" fontId="1" fillId="6" borderId="59" xfId="0" applyNumberFormat="1" applyFont="1" applyFill="1" applyBorder="1" applyAlignment="1">
      <alignment horizontal="center" vertical="top"/>
    </xf>
    <xf numFmtId="0" fontId="1" fillId="0" borderId="0" xfId="0" applyFont="1" applyAlignment="1">
      <alignment vertical="top"/>
    </xf>
    <xf numFmtId="3" fontId="1" fillId="6" borderId="33" xfId="0" applyNumberFormat="1" applyFont="1" applyFill="1" applyBorder="1" applyAlignment="1">
      <alignment horizontal="center" vertical="top" wrapText="1"/>
    </xf>
    <xf numFmtId="0" fontId="1" fillId="6" borderId="38" xfId="0" applyFont="1" applyFill="1" applyBorder="1" applyAlignment="1">
      <alignment horizontal="center" vertical="top" wrapText="1"/>
    </xf>
    <xf numFmtId="3" fontId="2" fillId="6" borderId="3" xfId="0" applyNumberFormat="1" applyFont="1" applyFill="1" applyBorder="1" applyAlignment="1">
      <alignment horizontal="center" vertical="top" wrapText="1"/>
    </xf>
    <xf numFmtId="3" fontId="1" fillId="6" borderId="12" xfId="0" applyNumberFormat="1" applyFont="1" applyFill="1" applyBorder="1" applyAlignment="1">
      <alignment horizontal="center" vertical="top" wrapText="1"/>
    </xf>
    <xf numFmtId="3" fontId="1" fillId="6" borderId="22" xfId="0" applyNumberFormat="1" applyFont="1" applyFill="1" applyBorder="1" applyAlignment="1">
      <alignment horizontal="center" vertical="top" wrapText="1"/>
    </xf>
    <xf numFmtId="49" fontId="2" fillId="6" borderId="13" xfId="0" applyNumberFormat="1" applyFont="1" applyFill="1" applyBorder="1" applyAlignment="1">
      <alignment horizontal="center" vertical="top"/>
    </xf>
    <xf numFmtId="3" fontId="1" fillId="0" borderId="0" xfId="0" applyNumberFormat="1" applyFont="1" applyBorder="1" applyAlignment="1">
      <alignment vertical="top"/>
    </xf>
    <xf numFmtId="3" fontId="1" fillId="6" borderId="46" xfId="0" applyNumberFormat="1" applyFont="1" applyFill="1" applyBorder="1" applyAlignment="1">
      <alignment horizontal="center" vertical="top"/>
    </xf>
    <xf numFmtId="3" fontId="1" fillId="6" borderId="7" xfId="0" applyNumberFormat="1" applyFont="1" applyFill="1" applyBorder="1" applyAlignment="1">
      <alignment horizontal="center" vertical="top"/>
    </xf>
    <xf numFmtId="3" fontId="1" fillId="6" borderId="14" xfId="0" applyNumberFormat="1" applyFont="1" applyFill="1" applyBorder="1" applyAlignment="1">
      <alignment vertical="top" wrapText="1"/>
    </xf>
    <xf numFmtId="3" fontId="1" fillId="6" borderId="5" xfId="0" applyNumberFormat="1" applyFont="1" applyFill="1" applyBorder="1" applyAlignment="1">
      <alignment vertical="top" wrapText="1"/>
    </xf>
    <xf numFmtId="3" fontId="1" fillId="6" borderId="3" xfId="0" applyNumberFormat="1" applyFont="1" applyFill="1" applyBorder="1" applyAlignment="1">
      <alignment horizontal="center" vertical="top" wrapText="1"/>
    </xf>
    <xf numFmtId="3" fontId="1" fillId="6" borderId="48" xfId="0" applyNumberFormat="1" applyFont="1" applyFill="1" applyBorder="1" applyAlignment="1">
      <alignment horizontal="center" vertical="top" wrapText="1"/>
    </xf>
    <xf numFmtId="3" fontId="1" fillId="6" borderId="67" xfId="0" applyNumberFormat="1" applyFont="1" applyFill="1" applyBorder="1" applyAlignment="1">
      <alignment horizontal="center" vertical="top"/>
    </xf>
    <xf numFmtId="3" fontId="1" fillId="6" borderId="0" xfId="0" applyNumberFormat="1" applyFont="1" applyFill="1" applyBorder="1" applyAlignment="1">
      <alignment horizontal="left" vertical="top" wrapText="1"/>
    </xf>
    <xf numFmtId="3" fontId="1" fillId="6" borderId="62" xfId="0" applyNumberFormat="1" applyFont="1" applyFill="1" applyBorder="1" applyAlignment="1">
      <alignment horizontal="left" vertical="top" wrapText="1"/>
    </xf>
    <xf numFmtId="3" fontId="1" fillId="6" borderId="3" xfId="0" applyNumberFormat="1" applyFont="1" applyFill="1" applyBorder="1" applyAlignment="1">
      <alignment horizontal="left" vertical="top" wrapText="1"/>
    </xf>
    <xf numFmtId="49" fontId="1" fillId="7" borderId="12" xfId="0" applyNumberFormat="1" applyFont="1" applyFill="1" applyBorder="1" applyAlignment="1">
      <alignment horizontal="center" vertical="top" wrapText="1"/>
    </xf>
    <xf numFmtId="3" fontId="2" fillId="8" borderId="41" xfId="0" applyNumberFormat="1" applyFont="1" applyFill="1" applyBorder="1" applyAlignment="1">
      <alignment horizontal="center" vertical="top"/>
    </xf>
    <xf numFmtId="3" fontId="2" fillId="8" borderId="26" xfId="0" applyNumberFormat="1" applyFont="1" applyFill="1" applyBorder="1" applyAlignment="1">
      <alignment horizontal="center" vertical="top"/>
    </xf>
    <xf numFmtId="164" fontId="8" fillId="6" borderId="6" xfId="0" applyNumberFormat="1" applyFont="1" applyFill="1" applyBorder="1" applyAlignment="1">
      <alignment horizontal="center" vertical="top"/>
    </xf>
    <xf numFmtId="3" fontId="2" fillId="8" borderId="31" xfId="0" applyNumberFormat="1" applyFont="1" applyFill="1" applyBorder="1" applyAlignment="1">
      <alignment horizontal="center" vertical="top"/>
    </xf>
    <xf numFmtId="3" fontId="1" fillId="6" borderId="33" xfId="0" applyNumberFormat="1" applyFont="1" applyFill="1" applyBorder="1" applyAlignment="1">
      <alignment horizontal="center" vertical="top" textRotation="90" wrapText="1"/>
    </xf>
    <xf numFmtId="3" fontId="1" fillId="6" borderId="30" xfId="0" applyNumberFormat="1" applyFont="1" applyFill="1" applyBorder="1" applyAlignment="1">
      <alignment horizontal="center" vertical="top" textRotation="90" wrapText="1"/>
    </xf>
    <xf numFmtId="3" fontId="1" fillId="0" borderId="43" xfId="0" applyNumberFormat="1" applyFont="1" applyFill="1" applyBorder="1" applyAlignment="1">
      <alignment horizontal="center" vertical="top"/>
    </xf>
    <xf numFmtId="3" fontId="1" fillId="6" borderId="22" xfId="0" applyNumberFormat="1" applyFont="1" applyFill="1" applyBorder="1" applyAlignment="1">
      <alignment horizontal="center" vertical="top" textRotation="90" wrapText="1"/>
    </xf>
    <xf numFmtId="3" fontId="13" fillId="6" borderId="13" xfId="0" applyNumberFormat="1" applyFont="1" applyFill="1" applyBorder="1" applyAlignment="1">
      <alignment horizontal="center" vertical="center" textRotation="90" wrapText="1"/>
    </xf>
    <xf numFmtId="3" fontId="1" fillId="0" borderId="14" xfId="0" applyNumberFormat="1" applyFont="1" applyFill="1" applyBorder="1" applyAlignment="1">
      <alignment horizontal="center" vertical="top"/>
    </xf>
    <xf numFmtId="3" fontId="1" fillId="6" borderId="14" xfId="1" applyNumberFormat="1" applyFont="1" applyFill="1" applyBorder="1" applyAlignment="1">
      <alignment horizontal="center" vertical="top"/>
    </xf>
    <xf numFmtId="3" fontId="1" fillId="6" borderId="37" xfId="1" applyNumberFormat="1" applyFont="1" applyFill="1" applyBorder="1" applyAlignment="1">
      <alignment horizontal="center" vertical="top"/>
    </xf>
    <xf numFmtId="3" fontId="1" fillId="0" borderId="7" xfId="0" applyNumberFormat="1" applyFont="1" applyFill="1" applyBorder="1" applyAlignment="1">
      <alignment horizontal="center" vertical="top"/>
    </xf>
    <xf numFmtId="164" fontId="13" fillId="0" borderId="0" xfId="0" applyNumberFormat="1" applyFont="1"/>
    <xf numFmtId="0" fontId="13" fillId="0" borderId="0" xfId="0" applyFont="1"/>
    <xf numFmtId="3" fontId="1" fillId="6" borderId="13" xfId="0" applyNumberFormat="1" applyFont="1" applyFill="1" applyBorder="1" applyAlignment="1">
      <alignment horizontal="center" vertical="top" wrapText="1"/>
    </xf>
    <xf numFmtId="0" fontId="1" fillId="6" borderId="16" xfId="0" applyFont="1" applyFill="1" applyBorder="1" applyAlignment="1">
      <alignment horizontal="center" vertical="top" wrapText="1"/>
    </xf>
    <xf numFmtId="0" fontId="1" fillId="6" borderId="43" xfId="0" applyFont="1" applyFill="1" applyBorder="1" applyAlignment="1">
      <alignment horizontal="center" vertical="top" wrapText="1"/>
    </xf>
    <xf numFmtId="0" fontId="1" fillId="6" borderId="14" xfId="0" applyFont="1" applyFill="1" applyBorder="1" applyAlignment="1">
      <alignment vertical="top" wrapText="1"/>
    </xf>
    <xf numFmtId="3" fontId="1" fillId="7" borderId="0" xfId="0" applyNumberFormat="1" applyFont="1" applyFill="1" applyBorder="1" applyAlignment="1">
      <alignment horizontal="center" vertical="top"/>
    </xf>
    <xf numFmtId="3" fontId="1" fillId="6" borderId="62" xfId="0" applyNumberFormat="1" applyFont="1" applyFill="1" applyBorder="1" applyAlignment="1">
      <alignment horizontal="center" vertical="top"/>
    </xf>
    <xf numFmtId="3" fontId="1" fillId="6" borderId="1" xfId="0" applyNumberFormat="1" applyFont="1" applyFill="1" applyBorder="1" applyAlignment="1">
      <alignment horizontal="center" vertical="top"/>
    </xf>
    <xf numFmtId="3" fontId="1" fillId="6" borderId="62" xfId="0" applyNumberFormat="1" applyFont="1" applyFill="1" applyBorder="1" applyAlignment="1">
      <alignment vertical="top" wrapText="1"/>
    </xf>
    <xf numFmtId="3" fontId="1" fillId="6" borderId="0" xfId="0" applyNumberFormat="1" applyFont="1" applyFill="1" applyBorder="1" applyAlignment="1">
      <alignment vertical="top" wrapText="1"/>
    </xf>
    <xf numFmtId="0" fontId="1" fillId="0" borderId="0" xfId="0" applyFont="1" applyAlignment="1">
      <alignment vertical="center"/>
    </xf>
    <xf numFmtId="0" fontId="1" fillId="0" borderId="0" xfId="0" applyNumberFormat="1" applyFont="1" applyAlignment="1">
      <alignment vertical="top"/>
    </xf>
    <xf numFmtId="0" fontId="1" fillId="0" borderId="0" xfId="0" applyFont="1" applyAlignment="1">
      <alignment horizontal="center" vertical="top"/>
    </xf>
    <xf numFmtId="3" fontId="1" fillId="6" borderId="46" xfId="0" applyNumberFormat="1" applyFont="1" applyFill="1" applyBorder="1" applyAlignment="1">
      <alignment vertical="top" wrapText="1"/>
    </xf>
    <xf numFmtId="3" fontId="1" fillId="6" borderId="38" xfId="0" applyNumberFormat="1" applyFont="1" applyFill="1" applyBorder="1" applyAlignment="1">
      <alignment vertical="top" wrapText="1"/>
    </xf>
    <xf numFmtId="3" fontId="1" fillId="6" borderId="38" xfId="0" applyNumberFormat="1" applyFont="1" applyFill="1" applyBorder="1" applyAlignment="1">
      <alignment horizontal="left" vertical="top" wrapText="1"/>
    </xf>
    <xf numFmtId="3" fontId="1" fillId="6" borderId="38" xfId="0" applyNumberFormat="1" applyFont="1" applyFill="1" applyBorder="1" applyAlignment="1">
      <alignment horizontal="center" vertical="top" wrapText="1"/>
    </xf>
    <xf numFmtId="3" fontId="2" fillId="6" borderId="34" xfId="0" applyNumberFormat="1" applyFont="1" applyFill="1" applyBorder="1" applyAlignment="1">
      <alignment horizontal="center" vertical="top"/>
    </xf>
    <xf numFmtId="0" fontId="1" fillId="6" borderId="11" xfId="0" applyFont="1" applyFill="1" applyBorder="1" applyAlignment="1">
      <alignment vertical="top" wrapText="1"/>
    </xf>
    <xf numFmtId="3" fontId="1" fillId="6" borderId="3" xfId="0" applyNumberFormat="1" applyFont="1" applyFill="1" applyBorder="1" applyAlignment="1">
      <alignment vertical="top" wrapText="1"/>
    </xf>
    <xf numFmtId="3" fontId="1" fillId="6" borderId="35" xfId="0" applyNumberFormat="1" applyFont="1" applyFill="1" applyBorder="1" applyAlignment="1">
      <alignment horizontal="center" vertical="top" wrapText="1"/>
    </xf>
    <xf numFmtId="3" fontId="1" fillId="6" borderId="46" xfId="0" applyNumberFormat="1" applyFont="1" applyFill="1" applyBorder="1" applyAlignment="1">
      <alignment horizontal="left" vertical="top" wrapText="1"/>
    </xf>
    <xf numFmtId="0" fontId="1" fillId="0" borderId="1" xfId="0" applyFont="1" applyBorder="1" applyAlignment="1">
      <alignment horizontal="right" vertical="top"/>
    </xf>
    <xf numFmtId="0" fontId="0" fillId="0" borderId="0" xfId="0" applyBorder="1" applyAlignment="1">
      <alignment horizontal="right" vertical="top"/>
    </xf>
    <xf numFmtId="0" fontId="1" fillId="4" borderId="35" xfId="0" applyFont="1" applyFill="1" applyBorder="1" applyAlignment="1">
      <alignment horizontal="left" vertical="top"/>
    </xf>
    <xf numFmtId="0" fontId="1" fillId="4" borderId="15" xfId="0" applyFont="1" applyFill="1" applyBorder="1" applyAlignment="1">
      <alignment horizontal="left" vertical="top"/>
    </xf>
    <xf numFmtId="0" fontId="2" fillId="4" borderId="13" xfId="0" applyFont="1" applyFill="1" applyBorder="1" applyAlignment="1">
      <alignment horizontal="left" vertical="top"/>
    </xf>
    <xf numFmtId="0" fontId="0" fillId="4" borderId="0" xfId="0" applyFill="1" applyBorder="1" applyAlignment="1">
      <alignment horizontal="left" vertical="top"/>
    </xf>
    <xf numFmtId="0" fontId="1" fillId="4" borderId="38" xfId="0" applyFont="1" applyFill="1" applyBorder="1" applyAlignment="1">
      <alignment horizontal="left" vertical="top" wrapText="1"/>
    </xf>
    <xf numFmtId="0" fontId="0" fillId="4" borderId="38" xfId="0" applyFont="1" applyFill="1" applyBorder="1" applyAlignment="1">
      <alignment horizontal="left" vertical="top"/>
    </xf>
    <xf numFmtId="49" fontId="2" fillId="4" borderId="32" xfId="0" applyNumberFormat="1" applyFont="1" applyFill="1" applyBorder="1" applyAlignment="1">
      <alignment horizontal="center" vertical="top"/>
    </xf>
    <xf numFmtId="0" fontId="2" fillId="4" borderId="48" xfId="0" applyFont="1" applyFill="1" applyBorder="1" applyAlignment="1">
      <alignment horizontal="left" vertical="top"/>
    </xf>
    <xf numFmtId="0" fontId="0" fillId="4" borderId="50" xfId="0" applyFill="1" applyBorder="1" applyAlignment="1">
      <alignment horizontal="left" vertical="top"/>
    </xf>
    <xf numFmtId="0" fontId="1" fillId="4" borderId="33" xfId="0" applyFont="1" applyFill="1" applyBorder="1" applyAlignment="1">
      <alignment horizontal="left" vertical="top" wrapText="1"/>
    </xf>
    <xf numFmtId="0" fontId="1" fillId="4" borderId="12" xfId="0" applyFont="1" applyFill="1" applyBorder="1" applyAlignment="1">
      <alignment horizontal="left" vertical="top"/>
    </xf>
    <xf numFmtId="0" fontId="17" fillId="0" borderId="0" xfId="1" applyFont="1" applyAlignment="1">
      <alignment horizontal="center"/>
    </xf>
    <xf numFmtId="49" fontId="17" fillId="0" borderId="0" xfId="1" applyNumberFormat="1" applyFont="1" applyAlignment="1">
      <alignment horizontal="left" vertical="top" wrapText="1"/>
    </xf>
    <xf numFmtId="0" fontId="16" fillId="0" borderId="0" xfId="1" applyFont="1" applyAlignment="1">
      <alignment horizontal="left" vertical="top" wrapText="1"/>
    </xf>
    <xf numFmtId="0" fontId="0" fillId="0" borderId="0" xfId="0" applyAlignment="1"/>
    <xf numFmtId="0" fontId="1" fillId="0" borderId="0" xfId="1" applyFont="1"/>
    <xf numFmtId="0" fontId="16" fillId="0" borderId="0" xfId="1" applyFont="1" applyAlignment="1">
      <alignment horizontal="center"/>
    </xf>
    <xf numFmtId="0" fontId="16" fillId="0" borderId="0" xfId="0" applyFont="1" applyAlignment="1">
      <alignment horizontal="left" vertical="top"/>
    </xf>
    <xf numFmtId="0" fontId="16" fillId="0" borderId="0" xfId="0" applyFont="1"/>
    <xf numFmtId="0" fontId="16" fillId="0" borderId="0" xfId="0" applyFont="1" applyAlignment="1">
      <alignment horizontal="center"/>
    </xf>
    <xf numFmtId="0" fontId="16" fillId="0" borderId="0" xfId="0" applyFont="1" applyAlignment="1">
      <alignment horizontal="right" vertical="top"/>
    </xf>
    <xf numFmtId="0" fontId="16" fillId="0" borderId="0" xfId="0" applyFont="1" applyAlignment="1">
      <alignment horizontal="left"/>
    </xf>
    <xf numFmtId="0" fontId="16" fillId="0" borderId="0" xfId="0" applyFont="1" applyAlignment="1">
      <alignment horizontal="right"/>
    </xf>
    <xf numFmtId="0" fontId="16" fillId="0" borderId="0" xfId="0" applyFont="1" applyAlignment="1">
      <alignment horizontal="center" vertical="top"/>
    </xf>
    <xf numFmtId="0" fontId="17" fillId="0" borderId="0" xfId="0" applyFont="1"/>
    <xf numFmtId="0" fontId="17" fillId="0" borderId="0" xfId="0" applyFont="1" applyAlignment="1">
      <alignment horizontal="center" vertical="top"/>
    </xf>
    <xf numFmtId="0" fontId="16" fillId="0" borderId="0" xfId="0" applyFont="1" applyAlignment="1"/>
    <xf numFmtId="0" fontId="20" fillId="0" borderId="0" xfId="0" applyFont="1" applyBorder="1" applyAlignment="1">
      <alignment horizontal="left" vertical="top" wrapText="1"/>
    </xf>
    <xf numFmtId="0" fontId="20" fillId="0" borderId="0" xfId="0" applyFont="1" applyAlignment="1">
      <alignment horizontal="left" vertical="center" wrapText="1"/>
    </xf>
    <xf numFmtId="3" fontId="1" fillId="0" borderId="0" xfId="0" applyNumberFormat="1" applyFont="1" applyFill="1" applyAlignment="1">
      <alignment horizontal="center" vertical="top"/>
    </xf>
    <xf numFmtId="164" fontId="1" fillId="6" borderId="16" xfId="1" applyNumberFormat="1" applyFont="1" applyFill="1" applyBorder="1" applyAlignment="1">
      <alignment horizontal="center" vertical="top"/>
    </xf>
    <xf numFmtId="164" fontId="1" fillId="6" borderId="59" xfId="0" applyNumberFormat="1" applyFont="1" applyFill="1" applyBorder="1" applyAlignment="1">
      <alignment horizontal="center" vertical="top" wrapText="1"/>
    </xf>
    <xf numFmtId="3" fontId="1" fillId="6" borderId="30" xfId="0" applyNumberFormat="1" applyFont="1" applyFill="1" applyBorder="1" applyAlignment="1">
      <alignment horizontal="center" vertical="top" wrapText="1"/>
    </xf>
    <xf numFmtId="49" fontId="1" fillId="6" borderId="34" xfId="0" applyNumberFormat="1" applyFont="1" applyFill="1" applyBorder="1" applyAlignment="1">
      <alignment horizontal="center" vertical="top" wrapText="1"/>
    </xf>
    <xf numFmtId="3" fontId="1" fillId="6" borderId="34" xfId="0" applyNumberFormat="1" applyFont="1" applyFill="1" applyBorder="1" applyAlignment="1">
      <alignment horizontal="center" vertical="top"/>
    </xf>
    <xf numFmtId="49" fontId="1" fillId="6" borderId="72" xfId="0" applyNumberFormat="1" applyFont="1" applyFill="1" applyBorder="1" applyAlignment="1">
      <alignment horizontal="center" vertical="top"/>
    </xf>
    <xf numFmtId="3" fontId="1" fillId="6" borderId="34" xfId="0" applyNumberFormat="1" applyFont="1" applyFill="1" applyBorder="1" applyAlignment="1">
      <alignment horizontal="center" vertical="top" wrapText="1"/>
    </xf>
    <xf numFmtId="164" fontId="1" fillId="6" borderId="12" xfId="0" applyNumberFormat="1" applyFont="1" applyFill="1" applyBorder="1" applyAlignment="1">
      <alignment horizontal="center" vertical="top" wrapText="1"/>
    </xf>
    <xf numFmtId="0" fontId="16" fillId="0" borderId="0" xfId="1" applyFont="1" applyAlignment="1">
      <alignment horizontal="center" vertical="top"/>
    </xf>
    <xf numFmtId="0" fontId="1" fillId="6" borderId="34" xfId="0" applyFont="1" applyFill="1" applyBorder="1" applyAlignment="1">
      <alignment horizontal="center" vertical="top" wrapText="1"/>
    </xf>
    <xf numFmtId="3" fontId="1" fillId="6" borderId="72" xfId="0" applyNumberFormat="1" applyFont="1" applyFill="1" applyBorder="1" applyAlignment="1">
      <alignment horizontal="center" vertical="top" wrapText="1"/>
    </xf>
    <xf numFmtId="3" fontId="2" fillId="5" borderId="3" xfId="0" applyNumberFormat="1" applyFont="1" applyFill="1" applyBorder="1" applyAlignment="1">
      <alignment horizontal="center" vertical="top"/>
    </xf>
    <xf numFmtId="3" fontId="2" fillId="5" borderId="12" xfId="0" applyNumberFormat="1" applyFont="1" applyFill="1" applyBorder="1" applyAlignment="1">
      <alignment horizontal="center" vertical="top"/>
    </xf>
    <xf numFmtId="3" fontId="2" fillId="5" borderId="22" xfId="0" applyNumberFormat="1" applyFont="1" applyFill="1" applyBorder="1" applyAlignment="1">
      <alignment horizontal="center" vertical="top"/>
    </xf>
    <xf numFmtId="3" fontId="1" fillId="6" borderId="12" xfId="0" applyNumberFormat="1" applyFont="1" applyFill="1" applyBorder="1" applyAlignment="1">
      <alignment horizontal="left" vertical="top" wrapText="1"/>
    </xf>
    <xf numFmtId="3" fontId="1" fillId="6" borderId="58" xfId="0" applyNumberFormat="1" applyFont="1" applyFill="1" applyBorder="1" applyAlignment="1">
      <alignment horizontal="left" vertical="top" wrapText="1"/>
    </xf>
    <xf numFmtId="0" fontId="11" fillId="6" borderId="11" xfId="0" applyFont="1" applyFill="1" applyBorder="1" applyAlignment="1">
      <alignment horizontal="left" vertical="top" wrapText="1"/>
    </xf>
    <xf numFmtId="3" fontId="2" fillId="6" borderId="38" xfId="0" applyNumberFormat="1" applyFont="1" applyFill="1" applyBorder="1" applyAlignment="1">
      <alignment horizontal="center" vertical="top"/>
    </xf>
    <xf numFmtId="0" fontId="1" fillId="4" borderId="13" xfId="0" applyFont="1" applyFill="1" applyBorder="1" applyAlignment="1">
      <alignment horizontal="left" vertical="top" wrapText="1"/>
    </xf>
    <xf numFmtId="0" fontId="4" fillId="4" borderId="0" xfId="0" applyFont="1" applyFill="1" applyBorder="1" applyAlignment="1">
      <alignment horizontal="left" vertical="top" wrapText="1"/>
    </xf>
    <xf numFmtId="3" fontId="5" fillId="6" borderId="3" xfId="0" applyNumberFormat="1" applyFont="1" applyFill="1" applyBorder="1" applyAlignment="1">
      <alignment horizontal="left" vertical="top" wrapText="1"/>
    </xf>
    <xf numFmtId="3" fontId="2" fillId="4" borderId="2" xfId="0" applyNumberFormat="1" applyFont="1" applyFill="1" applyBorder="1" applyAlignment="1">
      <alignment horizontal="center" vertical="top"/>
    </xf>
    <xf numFmtId="3" fontId="2" fillId="4" borderId="11" xfId="0" applyNumberFormat="1" applyFont="1" applyFill="1" applyBorder="1" applyAlignment="1">
      <alignment horizontal="center" vertical="top"/>
    </xf>
    <xf numFmtId="3" fontId="6" fillId="6" borderId="35" xfId="0" applyNumberFormat="1" applyFont="1" applyFill="1" applyBorder="1" applyAlignment="1">
      <alignment vertical="top" wrapText="1"/>
    </xf>
    <xf numFmtId="3" fontId="2" fillId="4" borderId="21" xfId="0" applyNumberFormat="1" applyFont="1" applyFill="1" applyBorder="1" applyAlignment="1">
      <alignment horizontal="center" vertical="top"/>
    </xf>
    <xf numFmtId="3" fontId="1" fillId="5" borderId="56" xfId="0" applyNumberFormat="1" applyFont="1" applyFill="1" applyBorder="1" applyAlignment="1">
      <alignment horizontal="center" vertical="top" wrapText="1"/>
    </xf>
    <xf numFmtId="3" fontId="1" fillId="5" borderId="53" xfId="0" applyNumberFormat="1" applyFont="1" applyFill="1" applyBorder="1" applyAlignment="1">
      <alignment horizontal="center" vertical="top" wrapText="1"/>
    </xf>
    <xf numFmtId="3" fontId="1" fillId="5" borderId="54" xfId="0" applyNumberFormat="1" applyFont="1" applyFill="1" applyBorder="1" applyAlignment="1">
      <alignment horizontal="center" vertical="top" wrapText="1"/>
    </xf>
    <xf numFmtId="3" fontId="1" fillId="6" borderId="12" xfId="0" applyNumberFormat="1" applyFont="1" applyFill="1" applyBorder="1" applyAlignment="1">
      <alignment vertical="top" wrapText="1"/>
    </xf>
    <xf numFmtId="49" fontId="2" fillId="4" borderId="11" xfId="0" applyNumberFormat="1" applyFont="1" applyFill="1" applyBorder="1" applyAlignment="1">
      <alignment horizontal="center" vertical="top"/>
    </xf>
    <xf numFmtId="3" fontId="2" fillId="0" borderId="0" xfId="0" applyNumberFormat="1" applyFont="1" applyFill="1" applyBorder="1" applyAlignment="1">
      <alignment horizontal="center" vertical="top" wrapText="1"/>
    </xf>
    <xf numFmtId="3" fontId="2" fillId="4" borderId="11" xfId="0" applyNumberFormat="1" applyFont="1" applyFill="1" applyBorder="1" applyAlignment="1">
      <alignment horizontal="center" vertical="top" wrapText="1"/>
    </xf>
    <xf numFmtId="3" fontId="2" fillId="5" borderId="12" xfId="0" applyNumberFormat="1" applyFont="1" applyFill="1" applyBorder="1" applyAlignment="1">
      <alignment horizontal="center" vertical="top" wrapText="1"/>
    </xf>
    <xf numFmtId="49" fontId="2" fillId="5" borderId="22" xfId="0" applyNumberFormat="1" applyFont="1" applyFill="1" applyBorder="1" applyAlignment="1">
      <alignment horizontal="center" vertical="top"/>
    </xf>
    <xf numFmtId="49" fontId="1" fillId="6" borderId="35" xfId="0" applyNumberFormat="1" applyFont="1" applyFill="1" applyBorder="1" applyAlignment="1">
      <alignment horizontal="center" vertical="top" wrapText="1"/>
    </xf>
    <xf numFmtId="49" fontId="1" fillId="6" borderId="33" xfId="0" applyNumberFormat="1" applyFont="1" applyFill="1" applyBorder="1" applyAlignment="1">
      <alignment horizontal="center" vertical="top" wrapText="1"/>
    </xf>
    <xf numFmtId="3" fontId="1" fillId="6" borderId="37" xfId="0" applyNumberFormat="1" applyFont="1" applyFill="1" applyBorder="1" applyAlignment="1">
      <alignment vertical="top" wrapText="1"/>
    </xf>
    <xf numFmtId="3" fontId="1" fillId="7" borderId="50" xfId="0" applyNumberFormat="1" applyFont="1" applyFill="1" applyBorder="1" applyAlignment="1">
      <alignment horizontal="center" vertical="top"/>
    </xf>
    <xf numFmtId="164" fontId="1" fillId="6" borderId="0" xfId="0" applyNumberFormat="1" applyFont="1" applyFill="1" applyBorder="1" applyAlignment="1">
      <alignment horizontal="center" vertical="top"/>
    </xf>
    <xf numFmtId="49" fontId="1" fillId="7" borderId="13" xfId="0" applyNumberFormat="1" applyFont="1" applyFill="1" applyBorder="1" applyAlignment="1">
      <alignment horizontal="center" vertical="top"/>
    </xf>
    <xf numFmtId="49" fontId="1" fillId="7" borderId="38" xfId="0" applyNumberFormat="1" applyFont="1" applyFill="1" applyBorder="1" applyAlignment="1">
      <alignment horizontal="center" vertical="top"/>
    </xf>
    <xf numFmtId="3" fontId="1" fillId="0" borderId="16" xfId="0" applyNumberFormat="1" applyFont="1" applyBorder="1" applyAlignment="1">
      <alignment horizontal="center" vertical="top"/>
    </xf>
    <xf numFmtId="164" fontId="1" fillId="0" borderId="16" xfId="0" applyNumberFormat="1" applyFont="1" applyFill="1" applyBorder="1" applyAlignment="1">
      <alignment horizontal="center" vertical="top"/>
    </xf>
    <xf numFmtId="3" fontId="2" fillId="6" borderId="23" xfId="0" applyNumberFormat="1" applyFont="1" applyFill="1" applyBorder="1" applyAlignment="1">
      <alignment vertical="top"/>
    </xf>
    <xf numFmtId="3" fontId="1" fillId="7" borderId="23" xfId="0" applyNumberFormat="1" applyFont="1" applyFill="1" applyBorder="1" applyAlignment="1">
      <alignment horizontal="center" vertical="top"/>
    </xf>
    <xf numFmtId="3" fontId="1" fillId="7" borderId="27" xfId="0" applyNumberFormat="1" applyFont="1" applyFill="1" applyBorder="1" applyAlignment="1">
      <alignment horizontal="center" vertical="top"/>
    </xf>
    <xf numFmtId="3" fontId="2" fillId="6" borderId="12" xfId="0" applyNumberFormat="1" applyFont="1" applyFill="1" applyBorder="1" applyAlignment="1">
      <alignment vertical="top"/>
    </xf>
    <xf numFmtId="3" fontId="6" fillId="0" borderId="3" xfId="0" applyNumberFormat="1" applyFont="1" applyFill="1" applyBorder="1" applyAlignment="1">
      <alignment horizontal="center" vertical="top" wrapText="1"/>
    </xf>
    <xf numFmtId="3" fontId="5" fillId="0" borderId="46" xfId="0" applyNumberFormat="1" applyFont="1" applyBorder="1" applyAlignment="1">
      <alignment horizontal="center" vertical="top"/>
    </xf>
    <xf numFmtId="164" fontId="1" fillId="6" borderId="8" xfId="0" applyNumberFormat="1" applyFont="1" applyFill="1" applyBorder="1" applyAlignment="1">
      <alignment horizontal="center" vertical="top"/>
    </xf>
    <xf numFmtId="164" fontId="1" fillId="6" borderId="76" xfId="0" applyNumberFormat="1" applyFont="1" applyFill="1" applyBorder="1" applyAlignment="1">
      <alignment horizontal="center" vertical="top"/>
    </xf>
    <xf numFmtId="3" fontId="1" fillId="0" borderId="77" xfId="0" applyNumberFormat="1" applyFont="1" applyFill="1" applyBorder="1" applyAlignment="1">
      <alignment vertical="top" wrapText="1"/>
    </xf>
    <xf numFmtId="3" fontId="1" fillId="0" borderId="42" xfId="0" applyNumberFormat="1" applyFont="1" applyFill="1" applyBorder="1" applyAlignment="1">
      <alignment horizontal="center" vertical="top"/>
    </xf>
    <xf numFmtId="3" fontId="1" fillId="0" borderId="78" xfId="0" applyNumberFormat="1" applyFont="1" applyFill="1" applyBorder="1" applyAlignment="1">
      <alignment horizontal="center" vertical="top"/>
    </xf>
    <xf numFmtId="3" fontId="1" fillId="0" borderId="79" xfId="0" applyNumberFormat="1" applyFont="1" applyFill="1" applyBorder="1" applyAlignment="1">
      <alignment horizontal="center" vertical="top"/>
    </xf>
    <xf numFmtId="3" fontId="1" fillId="0" borderId="80" xfId="0" applyNumberFormat="1" applyFont="1" applyFill="1" applyBorder="1" applyAlignment="1">
      <alignment horizontal="left" vertical="top" wrapText="1"/>
    </xf>
    <xf numFmtId="49" fontId="1" fillId="0" borderId="73" xfId="0" applyNumberFormat="1" applyFont="1" applyBorder="1" applyAlignment="1">
      <alignment horizontal="center" vertical="top"/>
    </xf>
    <xf numFmtId="49" fontId="1" fillId="0" borderId="75" xfId="0" applyNumberFormat="1" applyFont="1" applyBorder="1" applyAlignment="1">
      <alignment horizontal="center" vertical="top"/>
    </xf>
    <xf numFmtId="3" fontId="1" fillId="0" borderId="81" xfId="0" applyNumberFormat="1" applyFont="1" applyFill="1" applyBorder="1" applyAlignment="1">
      <alignment vertical="top" wrapText="1"/>
    </xf>
    <xf numFmtId="3" fontId="1" fillId="0" borderId="82" xfId="0" applyNumberFormat="1" applyFont="1" applyFill="1" applyBorder="1" applyAlignment="1">
      <alignment horizontal="center" vertical="top"/>
    </xf>
    <xf numFmtId="3" fontId="1" fillId="0" borderId="84" xfId="0" applyNumberFormat="1" applyFont="1" applyFill="1" applyBorder="1" applyAlignment="1">
      <alignment horizontal="center" vertical="top"/>
    </xf>
    <xf numFmtId="49" fontId="1" fillId="6" borderId="36" xfId="0" applyNumberFormat="1" applyFont="1" applyFill="1" applyBorder="1" applyAlignment="1">
      <alignment horizontal="center" vertical="top"/>
    </xf>
    <xf numFmtId="0" fontId="21" fillId="6" borderId="22" xfId="0" applyFont="1" applyFill="1" applyBorder="1" applyAlignment="1">
      <alignment vertical="top" wrapText="1"/>
    </xf>
    <xf numFmtId="3" fontId="2" fillId="6" borderId="27" xfId="0" applyNumberFormat="1" applyFont="1" applyFill="1" applyBorder="1" applyAlignment="1">
      <alignment horizontal="center" vertical="top"/>
    </xf>
    <xf numFmtId="3" fontId="1" fillId="6" borderId="23" xfId="0" applyNumberFormat="1" applyFont="1" applyFill="1" applyBorder="1" applyAlignment="1">
      <alignment horizontal="center" vertical="top"/>
    </xf>
    <xf numFmtId="3" fontId="22" fillId="6" borderId="3" xfId="0" applyNumberFormat="1" applyFont="1" applyFill="1" applyBorder="1" applyAlignment="1">
      <alignment horizontal="center" vertical="top" wrapText="1"/>
    </xf>
    <xf numFmtId="3" fontId="1" fillId="6" borderId="63" xfId="0" applyNumberFormat="1" applyFont="1" applyFill="1" applyBorder="1" applyAlignment="1">
      <alignment horizontal="center" vertical="top"/>
    </xf>
    <xf numFmtId="3" fontId="1" fillId="6" borderId="47" xfId="0" applyNumberFormat="1" applyFont="1" applyFill="1" applyBorder="1" applyAlignment="1">
      <alignment horizontal="center" vertical="top"/>
    </xf>
    <xf numFmtId="49" fontId="1" fillId="6" borderId="63" xfId="0" applyNumberFormat="1" applyFont="1" applyFill="1" applyBorder="1" applyAlignment="1">
      <alignment horizontal="center" vertical="top"/>
    </xf>
    <xf numFmtId="49" fontId="1" fillId="6" borderId="62" xfId="0" applyNumberFormat="1" applyFont="1" applyFill="1" applyBorder="1" applyAlignment="1">
      <alignment horizontal="center" vertical="top"/>
    </xf>
    <xf numFmtId="49" fontId="1" fillId="6" borderId="46" xfId="0" applyNumberFormat="1" applyFont="1" applyFill="1" applyBorder="1" applyAlignment="1">
      <alignment horizontal="center" vertical="top"/>
    </xf>
    <xf numFmtId="3" fontId="1" fillId="6" borderId="85" xfId="0" applyNumberFormat="1" applyFont="1" applyFill="1" applyBorder="1" applyAlignment="1">
      <alignment horizontal="left" vertical="top" wrapText="1"/>
    </xf>
    <xf numFmtId="3" fontId="1" fillId="0" borderId="76" xfId="0" applyNumberFormat="1" applyFont="1" applyFill="1" applyBorder="1" applyAlignment="1">
      <alignment horizontal="center" vertical="top"/>
    </xf>
    <xf numFmtId="3" fontId="15" fillId="6" borderId="68" xfId="0" applyNumberFormat="1" applyFont="1" applyFill="1" applyBorder="1" applyAlignment="1">
      <alignment vertical="top" wrapText="1"/>
    </xf>
    <xf numFmtId="3" fontId="1" fillId="6" borderId="0" xfId="0" applyNumberFormat="1" applyFont="1" applyFill="1" applyBorder="1" applyAlignment="1">
      <alignment horizontal="center" vertical="top" wrapText="1"/>
    </xf>
    <xf numFmtId="3" fontId="1" fillId="0" borderId="59" xfId="0" applyNumberFormat="1" applyFont="1" applyFill="1" applyBorder="1" applyAlignment="1">
      <alignment horizontal="center" vertical="top"/>
    </xf>
    <xf numFmtId="3" fontId="1" fillId="6" borderId="35" xfId="0" applyNumberFormat="1" applyFont="1" applyFill="1" applyBorder="1" applyAlignment="1">
      <alignment horizontal="center" vertical="center" wrapText="1"/>
    </xf>
    <xf numFmtId="3" fontId="1" fillId="6" borderId="61" xfId="0" applyNumberFormat="1" applyFont="1" applyFill="1" applyBorder="1" applyAlignment="1">
      <alignment horizontal="center" vertical="center" wrapText="1"/>
    </xf>
    <xf numFmtId="3" fontId="1" fillId="6" borderId="72" xfId="0" applyNumberFormat="1" applyFont="1" applyFill="1" applyBorder="1" applyAlignment="1">
      <alignment horizontal="center" vertical="center" wrapText="1"/>
    </xf>
    <xf numFmtId="3" fontId="1" fillId="6" borderId="0" xfId="0" applyNumberFormat="1" applyFont="1" applyFill="1" applyBorder="1" applyAlignment="1">
      <alignment horizontal="center" vertical="center" wrapText="1"/>
    </xf>
    <xf numFmtId="3" fontId="1" fillId="6" borderId="38" xfId="0" applyNumberFormat="1" applyFont="1" applyFill="1" applyBorder="1" applyAlignment="1">
      <alignment horizontal="center" vertical="center" wrapText="1"/>
    </xf>
    <xf numFmtId="3" fontId="14" fillId="6" borderId="32" xfId="0" applyNumberFormat="1" applyFont="1" applyFill="1" applyBorder="1" applyAlignment="1">
      <alignment vertical="top" wrapText="1"/>
    </xf>
    <xf numFmtId="3" fontId="1" fillId="6" borderId="50" xfId="0" applyNumberFormat="1" applyFont="1" applyFill="1" applyBorder="1" applyAlignment="1">
      <alignment horizontal="center" vertical="top" wrapText="1"/>
    </xf>
    <xf numFmtId="3" fontId="1" fillId="0" borderId="31" xfId="0" applyNumberFormat="1" applyFont="1" applyFill="1" applyBorder="1" applyAlignment="1">
      <alignment horizontal="center" vertical="top"/>
    </xf>
    <xf numFmtId="0" fontId="1" fillId="0" borderId="29" xfId="0" applyFont="1" applyBorder="1" applyAlignment="1">
      <alignment vertical="top" wrapText="1"/>
    </xf>
    <xf numFmtId="3" fontId="1" fillId="6" borderId="19" xfId="0" applyNumberFormat="1" applyFont="1" applyFill="1" applyBorder="1" applyAlignment="1">
      <alignment horizontal="center" vertical="top" wrapText="1"/>
    </xf>
    <xf numFmtId="3" fontId="1" fillId="6" borderId="39" xfId="0" applyNumberFormat="1" applyFont="1" applyFill="1" applyBorder="1" applyAlignment="1">
      <alignment horizontal="center" vertical="top" wrapText="1"/>
    </xf>
    <xf numFmtId="3" fontId="1" fillId="6" borderId="35" xfId="0" applyNumberFormat="1" applyFont="1" applyFill="1" applyBorder="1" applyAlignment="1">
      <alignment horizontal="center" vertical="top" textRotation="90" wrapText="1"/>
    </xf>
    <xf numFmtId="3" fontId="1" fillId="6" borderId="61" xfId="0" applyNumberFormat="1" applyFont="1" applyFill="1" applyBorder="1" applyAlignment="1">
      <alignment horizontal="center" vertical="top" wrapText="1"/>
    </xf>
    <xf numFmtId="3" fontId="2" fillId="6" borderId="46" xfId="0" applyNumberFormat="1" applyFont="1" applyFill="1" applyBorder="1" applyAlignment="1">
      <alignment horizontal="center" vertical="top"/>
    </xf>
    <xf numFmtId="3" fontId="1" fillId="6" borderId="48" xfId="0" applyNumberFormat="1" applyFont="1" applyFill="1" applyBorder="1" applyAlignment="1">
      <alignment vertical="top" wrapText="1"/>
    </xf>
    <xf numFmtId="3" fontId="1" fillId="6" borderId="37" xfId="0" applyNumberFormat="1" applyFont="1" applyFill="1" applyBorder="1" applyAlignment="1">
      <alignment horizontal="left" vertical="top" wrapText="1"/>
    </xf>
    <xf numFmtId="49" fontId="1" fillId="6" borderId="61" xfId="0" applyNumberFormat="1" applyFont="1" applyFill="1" applyBorder="1" applyAlignment="1">
      <alignment horizontal="center" vertical="top" wrapText="1"/>
    </xf>
    <xf numFmtId="49" fontId="1" fillId="6" borderId="72" xfId="0" applyNumberFormat="1" applyFont="1" applyFill="1" applyBorder="1" applyAlignment="1">
      <alignment horizontal="center" vertical="top" wrapText="1"/>
    </xf>
    <xf numFmtId="0" fontId="11" fillId="6" borderId="13" xfId="0" applyFont="1" applyFill="1" applyBorder="1" applyAlignment="1">
      <alignment horizontal="center" vertical="center" textRotation="90" wrapText="1"/>
    </xf>
    <xf numFmtId="49" fontId="1" fillId="6" borderId="50" xfId="0" applyNumberFormat="1" applyFont="1" applyFill="1" applyBorder="1" applyAlignment="1">
      <alignment horizontal="center" vertical="top" wrapText="1"/>
    </xf>
    <xf numFmtId="3" fontId="1" fillId="6" borderId="72" xfId="0" applyNumberFormat="1" applyFont="1" applyFill="1" applyBorder="1" applyAlignment="1">
      <alignment horizontal="center" vertical="top"/>
    </xf>
    <xf numFmtId="0" fontId="1" fillId="6" borderId="86" xfId="0" applyFont="1" applyFill="1" applyBorder="1" applyAlignment="1">
      <alignment vertical="top" wrapText="1"/>
    </xf>
    <xf numFmtId="3" fontId="1" fillId="6" borderId="87" xfId="0" applyNumberFormat="1" applyFont="1" applyFill="1" applyBorder="1" applyAlignment="1">
      <alignment horizontal="center" vertical="top"/>
    </xf>
    <xf numFmtId="0" fontId="14" fillId="6" borderId="37" xfId="0" applyFont="1" applyFill="1" applyBorder="1" applyAlignment="1">
      <alignment vertical="top" wrapText="1"/>
    </xf>
    <xf numFmtId="0" fontId="11" fillId="6" borderId="48" xfId="0" applyFont="1" applyFill="1" applyBorder="1" applyAlignment="1">
      <alignment horizontal="center" vertical="center" textRotation="90" wrapText="1"/>
    </xf>
    <xf numFmtId="3" fontId="1" fillId="6" borderId="42" xfId="0" applyNumberFormat="1" applyFont="1" applyFill="1" applyBorder="1" applyAlignment="1">
      <alignment vertical="center" textRotation="90"/>
    </xf>
    <xf numFmtId="3" fontId="2" fillId="6" borderId="79" xfId="0" applyNumberFormat="1" applyFont="1" applyFill="1" applyBorder="1" applyAlignment="1">
      <alignment horizontal="center" vertical="top"/>
    </xf>
    <xf numFmtId="3" fontId="1" fillId="0" borderId="8" xfId="0" applyNumberFormat="1" applyFont="1" applyFill="1" applyBorder="1" applyAlignment="1">
      <alignment horizontal="left" wrapText="1"/>
    </xf>
    <xf numFmtId="3" fontId="1" fillId="0" borderId="9" xfId="0" applyNumberFormat="1" applyFont="1" applyFill="1" applyBorder="1" applyAlignment="1">
      <alignment horizontal="center" vertical="top"/>
    </xf>
    <xf numFmtId="3" fontId="7" fillId="6" borderId="74" xfId="0" applyNumberFormat="1" applyFont="1" applyFill="1" applyBorder="1" applyAlignment="1">
      <alignment horizontal="center" vertical="top"/>
    </xf>
    <xf numFmtId="3" fontId="1" fillId="6" borderId="68" xfId="1" applyNumberFormat="1" applyFont="1" applyFill="1" applyBorder="1" applyAlignment="1">
      <alignment horizontal="center" vertical="top"/>
    </xf>
    <xf numFmtId="164" fontId="1" fillId="6" borderId="70" xfId="1" applyNumberFormat="1" applyFont="1" applyFill="1" applyBorder="1" applyAlignment="1">
      <alignment horizontal="center" vertical="top"/>
    </xf>
    <xf numFmtId="0" fontId="1" fillId="6" borderId="68" xfId="0" applyFont="1" applyFill="1" applyBorder="1" applyAlignment="1">
      <alignment vertical="top" wrapText="1"/>
    </xf>
    <xf numFmtId="3" fontId="1" fillId="6" borderId="64" xfId="0" applyNumberFormat="1" applyFont="1" applyFill="1" applyBorder="1" applyAlignment="1">
      <alignment horizontal="center" vertical="top"/>
    </xf>
    <xf numFmtId="3" fontId="1" fillId="6" borderId="74" xfId="0" applyNumberFormat="1" applyFont="1" applyFill="1" applyBorder="1" applyAlignment="1">
      <alignment horizontal="center" vertical="top"/>
    </xf>
    <xf numFmtId="3" fontId="1" fillId="6" borderId="90" xfId="0" applyNumberFormat="1" applyFont="1" applyFill="1" applyBorder="1" applyAlignment="1">
      <alignment horizontal="center" vertical="top"/>
    </xf>
    <xf numFmtId="164" fontId="1" fillId="6" borderId="43" xfId="1" applyNumberFormat="1" applyFont="1" applyFill="1" applyBorder="1" applyAlignment="1">
      <alignment horizontal="center" vertical="top" wrapText="1"/>
    </xf>
    <xf numFmtId="0" fontId="1" fillId="6" borderId="91" xfId="0" applyFont="1" applyFill="1" applyBorder="1" applyAlignment="1">
      <alignment horizontal="left" vertical="top" wrapText="1"/>
    </xf>
    <xf numFmtId="3" fontId="1" fillId="6" borderId="92" xfId="0" applyNumberFormat="1" applyFont="1" applyFill="1" applyBorder="1" applyAlignment="1">
      <alignment horizontal="center" vertical="top"/>
    </xf>
    <xf numFmtId="0" fontId="1" fillId="6" borderId="81" xfId="0" applyFont="1" applyFill="1" applyBorder="1" applyAlignment="1">
      <alignment horizontal="left" vertical="top" wrapText="1"/>
    </xf>
    <xf numFmtId="3" fontId="8" fillId="6" borderId="59" xfId="0" applyNumberFormat="1" applyFont="1" applyFill="1" applyBorder="1" applyAlignment="1">
      <alignment horizontal="center" vertical="top"/>
    </xf>
    <xf numFmtId="3" fontId="1" fillId="6" borderId="87" xfId="0" applyNumberFormat="1" applyFont="1" applyFill="1" applyBorder="1" applyAlignment="1">
      <alignment horizontal="center" vertical="top" wrapText="1"/>
    </xf>
    <xf numFmtId="0" fontId="1" fillId="6" borderId="72" xfId="0" applyFont="1" applyFill="1" applyBorder="1" applyAlignment="1">
      <alignment horizontal="center" vertical="top" wrapText="1"/>
    </xf>
    <xf numFmtId="0" fontId="1" fillId="6" borderId="13" xfId="0" applyFont="1" applyFill="1" applyBorder="1" applyAlignment="1">
      <alignment horizontal="center" vertical="top" wrapText="1"/>
    </xf>
    <xf numFmtId="164" fontId="1" fillId="6" borderId="16" xfId="0" applyNumberFormat="1" applyFont="1" applyFill="1" applyBorder="1" applyAlignment="1">
      <alignment horizontal="center" vertical="top" wrapText="1"/>
    </xf>
    <xf numFmtId="0" fontId="14" fillId="6" borderId="32" xfId="0" applyFont="1" applyFill="1" applyBorder="1" applyAlignment="1">
      <alignment horizontal="left" vertical="top" wrapText="1"/>
    </xf>
    <xf numFmtId="0" fontId="1" fillId="6" borderId="48" xfId="0" applyFont="1" applyFill="1" applyBorder="1" applyAlignment="1">
      <alignment horizontal="center" vertical="top" wrapText="1"/>
    </xf>
    <xf numFmtId="0" fontId="2" fillId="0" borderId="30" xfId="0" applyFont="1" applyFill="1" applyBorder="1" applyAlignment="1">
      <alignment horizontal="center" vertical="center" wrapText="1"/>
    </xf>
    <xf numFmtId="0" fontId="1" fillId="6" borderId="59" xfId="0" applyFont="1" applyFill="1" applyBorder="1" applyAlignment="1">
      <alignment horizontal="center" vertical="top" wrapText="1"/>
    </xf>
    <xf numFmtId="0" fontId="2" fillId="0" borderId="12" xfId="0" applyFont="1" applyFill="1" applyBorder="1" applyAlignment="1">
      <alignment horizontal="center" vertical="center" wrapText="1"/>
    </xf>
    <xf numFmtId="0" fontId="14" fillId="6" borderId="32" xfId="1" applyFont="1" applyFill="1" applyBorder="1" applyAlignment="1">
      <alignment vertical="top" wrapText="1"/>
    </xf>
    <xf numFmtId="0" fontId="2" fillId="6" borderId="12" xfId="0" applyFont="1" applyFill="1" applyBorder="1" applyAlignment="1">
      <alignment horizontal="center" vertical="center" wrapText="1"/>
    </xf>
    <xf numFmtId="49" fontId="2" fillId="6" borderId="38" xfId="0" applyNumberFormat="1" applyFont="1" applyFill="1" applyBorder="1" applyAlignment="1">
      <alignment horizontal="center" vertical="top"/>
    </xf>
    <xf numFmtId="3" fontId="2" fillId="6" borderId="72" xfId="0" applyNumberFormat="1" applyFont="1" applyFill="1" applyBorder="1" applyAlignment="1">
      <alignment horizontal="center" vertical="top"/>
    </xf>
    <xf numFmtId="3" fontId="2" fillId="6" borderId="7" xfId="0" applyNumberFormat="1" applyFont="1" applyFill="1" applyBorder="1" applyAlignment="1">
      <alignment horizontal="center" vertical="top"/>
    </xf>
    <xf numFmtId="164" fontId="2" fillId="6" borderId="7" xfId="0" applyNumberFormat="1" applyFont="1" applyFill="1" applyBorder="1" applyAlignment="1">
      <alignment horizontal="center" vertical="top"/>
    </xf>
    <xf numFmtId="3" fontId="2" fillId="6" borderId="16" xfId="0" applyNumberFormat="1" applyFont="1" applyFill="1" applyBorder="1" applyAlignment="1">
      <alignment horizontal="center" vertical="top"/>
    </xf>
    <xf numFmtId="164" fontId="2" fillId="6" borderId="16" xfId="0" applyNumberFormat="1" applyFont="1" applyFill="1" applyBorder="1" applyAlignment="1">
      <alignment horizontal="center" vertical="top"/>
    </xf>
    <xf numFmtId="3" fontId="2" fillId="6" borderId="42" xfId="0" applyNumberFormat="1" applyFont="1" applyFill="1" applyBorder="1" applyAlignment="1">
      <alignment horizontal="left" vertical="top" wrapText="1"/>
    </xf>
    <xf numFmtId="3" fontId="2" fillId="0" borderId="42" xfId="0" applyNumberFormat="1" applyFont="1" applyFill="1" applyBorder="1" applyAlignment="1">
      <alignment horizontal="center" vertical="top" wrapText="1"/>
    </xf>
    <xf numFmtId="3" fontId="2" fillId="0" borderId="79" xfId="0" applyNumberFormat="1" applyFont="1" applyBorder="1" applyAlignment="1">
      <alignment horizontal="center" vertical="top"/>
    </xf>
    <xf numFmtId="3" fontId="2" fillId="0" borderId="76" xfId="0" applyNumberFormat="1" applyFont="1" applyFill="1" applyBorder="1" applyAlignment="1">
      <alignment horizontal="center" vertical="top"/>
    </xf>
    <xf numFmtId="164" fontId="2" fillId="6" borderId="76" xfId="0" applyNumberFormat="1" applyFont="1" applyFill="1" applyBorder="1" applyAlignment="1">
      <alignment horizontal="center" vertical="top"/>
    </xf>
    <xf numFmtId="3" fontId="1" fillId="0" borderId="9" xfId="0" applyNumberFormat="1" applyFont="1" applyFill="1" applyBorder="1" applyAlignment="1">
      <alignment horizontal="left" vertical="top" wrapText="1"/>
    </xf>
    <xf numFmtId="3" fontId="1" fillId="0" borderId="42" xfId="0" applyNumberFormat="1" applyFont="1" applyFill="1" applyBorder="1" applyAlignment="1">
      <alignment horizontal="left" vertical="top" wrapText="1"/>
    </xf>
    <xf numFmtId="3" fontId="1" fillId="0" borderId="79" xfId="0" applyNumberFormat="1" applyFont="1" applyFill="1" applyBorder="1" applyAlignment="1">
      <alignment horizontal="left" vertical="top" wrapText="1"/>
    </xf>
    <xf numFmtId="3" fontId="1" fillId="0" borderId="59" xfId="0" applyNumberFormat="1" applyFont="1" applyBorder="1" applyAlignment="1">
      <alignment horizontal="center" vertical="top" wrapText="1"/>
    </xf>
    <xf numFmtId="164" fontId="1" fillId="6" borderId="0" xfId="0" applyNumberFormat="1" applyFont="1" applyFill="1" applyBorder="1" applyAlignment="1">
      <alignment horizontal="center" vertical="top" wrapText="1"/>
    </xf>
    <xf numFmtId="164" fontId="1" fillId="6" borderId="33" xfId="0" applyNumberFormat="1" applyFont="1" applyFill="1" applyBorder="1" applyAlignment="1">
      <alignment horizontal="center" vertical="top" wrapText="1"/>
    </xf>
    <xf numFmtId="164" fontId="1" fillId="6" borderId="50" xfId="0" applyNumberFormat="1" applyFont="1" applyFill="1" applyBorder="1" applyAlignment="1">
      <alignment horizontal="center" vertical="top" wrapText="1"/>
    </xf>
    <xf numFmtId="164" fontId="1" fillId="6" borderId="34" xfId="0" applyNumberFormat="1" applyFont="1" applyFill="1" applyBorder="1" applyAlignment="1">
      <alignment horizontal="center" vertical="top" wrapText="1"/>
    </xf>
    <xf numFmtId="0" fontId="1" fillId="6" borderId="35" xfId="0" applyFont="1" applyFill="1" applyBorder="1" applyAlignment="1">
      <alignment horizontal="center" vertical="top" wrapText="1"/>
    </xf>
    <xf numFmtId="49" fontId="1" fillId="7" borderId="38" xfId="0" applyNumberFormat="1" applyFont="1" applyFill="1" applyBorder="1" applyAlignment="1">
      <alignment horizontal="center" vertical="top" wrapText="1"/>
    </xf>
    <xf numFmtId="49" fontId="13" fillId="0" borderId="27" xfId="0" applyNumberFormat="1" applyFont="1" applyBorder="1" applyAlignment="1">
      <alignment horizontal="center" vertical="top" wrapText="1"/>
    </xf>
    <xf numFmtId="3" fontId="1" fillId="0" borderId="0" xfId="0" applyNumberFormat="1" applyFont="1" applyFill="1" applyBorder="1" applyAlignment="1">
      <alignment horizontal="left" vertical="top" wrapText="1"/>
    </xf>
    <xf numFmtId="0" fontId="11" fillId="0" borderId="0" xfId="0" applyFont="1" applyAlignment="1">
      <alignment horizontal="left" vertical="top" wrapText="1"/>
    </xf>
    <xf numFmtId="4" fontId="11" fillId="0" borderId="0" xfId="0" applyNumberFormat="1" applyFont="1" applyAlignment="1">
      <alignment horizontal="left" vertical="top" wrapText="1"/>
    </xf>
    <xf numFmtId="164" fontId="11" fillId="0" borderId="0" xfId="0" applyNumberFormat="1" applyFont="1" applyAlignment="1">
      <alignment horizontal="left" vertical="top" wrapText="1"/>
    </xf>
    <xf numFmtId="164" fontId="1" fillId="0" borderId="0" xfId="0" applyNumberFormat="1" applyFont="1" applyFill="1" applyAlignment="1">
      <alignment vertical="top"/>
    </xf>
    <xf numFmtId="0" fontId="1" fillId="0" borderId="0" xfId="0" applyFont="1" applyFill="1" applyAlignment="1">
      <alignment vertical="top"/>
    </xf>
    <xf numFmtId="164" fontId="1" fillId="7" borderId="0" xfId="0" applyNumberFormat="1" applyFont="1" applyFill="1" applyBorder="1" applyAlignment="1">
      <alignment vertical="top"/>
    </xf>
    <xf numFmtId="164" fontId="2" fillId="3" borderId="8" xfId="0" applyNumberFormat="1" applyFont="1" applyFill="1" applyBorder="1" applyAlignment="1">
      <alignment horizontal="center" vertical="top" wrapText="1"/>
    </xf>
    <xf numFmtId="164" fontId="2" fillId="3" borderId="76" xfId="0" applyNumberFormat="1" applyFont="1" applyFill="1" applyBorder="1" applyAlignment="1">
      <alignment horizontal="center" vertical="top" wrapText="1"/>
    </xf>
    <xf numFmtId="3" fontId="1" fillId="0" borderId="59" xfId="0" applyNumberFormat="1" applyFont="1" applyBorder="1" applyAlignment="1">
      <alignment horizontal="center" vertical="top"/>
    </xf>
    <xf numFmtId="3" fontId="1" fillId="6" borderId="36" xfId="0" applyNumberFormat="1" applyFont="1" applyFill="1" applyBorder="1" applyAlignment="1">
      <alignment horizontal="center" vertical="top"/>
    </xf>
    <xf numFmtId="49" fontId="1" fillId="7" borderId="13" xfId="0" applyNumberFormat="1" applyFont="1" applyFill="1" applyBorder="1" applyAlignment="1">
      <alignment horizontal="center" vertical="top" wrapText="1"/>
    </xf>
    <xf numFmtId="49" fontId="1" fillId="6" borderId="3" xfId="0" applyNumberFormat="1" applyFont="1" applyFill="1" applyBorder="1" applyAlignment="1">
      <alignment horizontal="center" vertical="top"/>
    </xf>
    <xf numFmtId="0" fontId="1" fillId="6" borderId="0" xfId="0" applyFont="1" applyFill="1" applyBorder="1" applyAlignment="1">
      <alignment horizontal="center" vertical="top" wrapText="1"/>
    </xf>
    <xf numFmtId="49" fontId="1" fillId="7" borderId="4" xfId="0" applyNumberFormat="1" applyFont="1" applyFill="1" applyBorder="1" applyAlignment="1">
      <alignment horizontal="center" vertical="top" wrapText="1"/>
    </xf>
    <xf numFmtId="49" fontId="1" fillId="7" borderId="46" xfId="0" applyNumberFormat="1" applyFont="1" applyFill="1" applyBorder="1" applyAlignment="1">
      <alignment horizontal="center" vertical="top" wrapText="1"/>
    </xf>
    <xf numFmtId="3" fontId="1" fillId="7" borderId="72" xfId="0" applyNumberFormat="1" applyFont="1" applyFill="1" applyBorder="1" applyAlignment="1">
      <alignment horizontal="center" vertical="top"/>
    </xf>
    <xf numFmtId="3" fontId="1" fillId="7" borderId="33" xfId="0" applyNumberFormat="1" applyFont="1" applyFill="1" applyBorder="1" applyAlignment="1">
      <alignment horizontal="center" vertical="top"/>
    </xf>
    <xf numFmtId="3" fontId="1" fillId="7" borderId="34" xfId="0" applyNumberFormat="1" applyFont="1" applyFill="1" applyBorder="1" applyAlignment="1">
      <alignment horizontal="center" vertical="top"/>
    </xf>
    <xf numFmtId="3" fontId="1" fillId="0" borderId="3" xfId="0" applyNumberFormat="1" applyFont="1" applyFill="1" applyBorder="1" applyAlignment="1">
      <alignment horizontal="center" vertical="top" textRotation="90" wrapText="1"/>
    </xf>
    <xf numFmtId="3" fontId="1" fillId="6" borderId="62" xfId="0" applyNumberFormat="1" applyFont="1" applyFill="1" applyBorder="1" applyAlignment="1">
      <alignment horizontal="center" vertical="top" wrapText="1"/>
    </xf>
    <xf numFmtId="3" fontId="1" fillId="6" borderId="46" xfId="0" applyNumberFormat="1" applyFont="1" applyFill="1" applyBorder="1" applyAlignment="1">
      <alignment horizontal="center" vertical="top" wrapText="1"/>
    </xf>
    <xf numFmtId="3" fontId="1" fillId="6" borderId="15" xfId="0" applyNumberFormat="1" applyFont="1" applyFill="1" applyBorder="1" applyAlignment="1">
      <alignment horizontal="center" vertical="top"/>
    </xf>
    <xf numFmtId="164" fontId="1" fillId="6" borderId="43" xfId="0" applyNumberFormat="1" applyFont="1" applyFill="1" applyBorder="1" applyAlignment="1">
      <alignment horizontal="center" vertical="top" wrapText="1"/>
    </xf>
    <xf numFmtId="0" fontId="1" fillId="6" borderId="50" xfId="0" applyFont="1" applyFill="1" applyBorder="1" applyAlignment="1">
      <alignment horizontal="center" vertical="top" wrapText="1"/>
    </xf>
    <xf numFmtId="0" fontId="1" fillId="0" borderId="0" xfId="0" applyNumberFormat="1" applyFont="1" applyFill="1" applyBorder="1" applyAlignment="1">
      <alignment horizontal="left" vertical="top" wrapText="1"/>
    </xf>
    <xf numFmtId="0" fontId="26" fillId="0" borderId="93" xfId="0" applyNumberFormat="1" applyFont="1" applyFill="1" applyBorder="1" applyAlignment="1" applyProtection="1">
      <alignment horizontal="center" wrapText="1" readingOrder="1"/>
    </xf>
    <xf numFmtId="0" fontId="26" fillId="0" borderId="94" xfId="0" applyNumberFormat="1" applyFont="1" applyFill="1" applyBorder="1" applyAlignment="1" applyProtection="1">
      <alignment horizontal="center" wrapText="1" readingOrder="1"/>
    </xf>
    <xf numFmtId="0" fontId="27" fillId="0" borderId="94" xfId="0" applyNumberFormat="1" applyFont="1" applyFill="1" applyBorder="1" applyAlignment="1" applyProtection="1">
      <alignment horizontal="center" wrapText="1" readingOrder="1"/>
    </xf>
    <xf numFmtId="0" fontId="0" fillId="0" borderId="0" xfId="0" applyNumberFormat="1" applyFill="1" applyAlignment="1" applyProtection="1">
      <alignment wrapText="1" readingOrder="1"/>
    </xf>
    <xf numFmtId="0" fontId="26" fillId="0" borderId="96" xfId="0" applyNumberFormat="1" applyFont="1" applyFill="1" applyBorder="1" applyAlignment="1" applyProtection="1">
      <alignment horizontal="center" wrapText="1" readingOrder="1"/>
    </xf>
    <xf numFmtId="0" fontId="26" fillId="0" borderId="97" xfId="0" applyNumberFormat="1" applyFont="1" applyFill="1" applyBorder="1" applyAlignment="1" applyProtection="1">
      <alignment horizontal="center" wrapText="1" readingOrder="1"/>
    </xf>
    <xf numFmtId="0" fontId="27" fillId="0" borderId="97" xfId="0" applyNumberFormat="1" applyFont="1" applyFill="1" applyBorder="1" applyAlignment="1" applyProtection="1">
      <alignment horizontal="center" wrapText="1" readingOrder="1"/>
    </xf>
    <xf numFmtId="0" fontId="26" fillId="0" borderId="99" xfId="0" applyNumberFormat="1" applyFont="1" applyFill="1" applyBorder="1" applyAlignment="1" applyProtection="1">
      <alignment horizontal="center" wrapText="1" readingOrder="1"/>
    </xf>
    <xf numFmtId="0" fontId="26" fillId="0" borderId="100" xfId="0" applyNumberFormat="1" applyFont="1" applyFill="1" applyBorder="1" applyAlignment="1" applyProtection="1">
      <alignment horizontal="center" wrapText="1" readingOrder="1"/>
    </xf>
    <xf numFmtId="0" fontId="28" fillId="10" borderId="93" xfId="0" applyNumberFormat="1" applyFont="1" applyFill="1" applyBorder="1" applyAlignment="1" applyProtection="1">
      <alignment vertical="top" wrapText="1" readingOrder="1"/>
      <protection locked="0"/>
    </xf>
    <xf numFmtId="0" fontId="28" fillId="10" borderId="94" xfId="0" applyNumberFormat="1" applyFont="1" applyFill="1" applyBorder="1" applyAlignment="1" applyProtection="1">
      <alignment vertical="top" wrapText="1" readingOrder="1"/>
      <protection locked="0"/>
    </xf>
    <xf numFmtId="0" fontId="28" fillId="10" borderId="94" xfId="0" applyNumberFormat="1" applyFont="1" applyFill="1" applyBorder="1" applyAlignment="1" applyProtection="1">
      <alignment horizontal="left" vertical="top" wrapText="1" readingOrder="1"/>
      <protection locked="0"/>
    </xf>
    <xf numFmtId="0" fontId="28" fillId="10" borderId="94" xfId="0" applyNumberFormat="1" applyFont="1" applyFill="1" applyBorder="1" applyAlignment="1" applyProtection="1">
      <alignment horizontal="center" vertical="top" wrapText="1" readingOrder="1"/>
      <protection locked="0"/>
    </xf>
    <xf numFmtId="0" fontId="28" fillId="10" borderId="94" xfId="0" applyNumberFormat="1" applyFont="1" applyFill="1" applyBorder="1" applyAlignment="1" applyProtection="1">
      <alignment horizontal="right" vertical="top" wrapText="1" readingOrder="1"/>
      <protection locked="0"/>
    </xf>
    <xf numFmtId="0" fontId="28" fillId="11" borderId="93" xfId="0" applyNumberFormat="1" applyFont="1" applyFill="1" applyBorder="1" applyAlignment="1" applyProtection="1">
      <alignment vertical="top" wrapText="1" readingOrder="1"/>
      <protection locked="0"/>
    </xf>
    <xf numFmtId="0" fontId="28" fillId="11" borderId="94" xfId="0" applyNumberFormat="1" applyFont="1" applyFill="1" applyBorder="1" applyAlignment="1" applyProtection="1">
      <alignment vertical="top" wrapText="1" readingOrder="1"/>
      <protection locked="0"/>
    </xf>
    <xf numFmtId="0" fontId="28" fillId="11" borderId="94" xfId="0" applyNumberFormat="1" applyFont="1" applyFill="1" applyBorder="1" applyAlignment="1" applyProtection="1">
      <alignment horizontal="left" vertical="top" wrapText="1" readingOrder="1"/>
      <protection locked="0"/>
    </xf>
    <xf numFmtId="0" fontId="28" fillId="11" borderId="94" xfId="0" applyNumberFormat="1" applyFont="1" applyFill="1" applyBorder="1" applyAlignment="1" applyProtection="1">
      <alignment horizontal="center" vertical="top" wrapText="1" readingOrder="1"/>
      <protection locked="0"/>
    </xf>
    <xf numFmtId="0" fontId="28" fillId="11" borderId="94" xfId="0" applyNumberFormat="1" applyFont="1" applyFill="1" applyBorder="1" applyAlignment="1" applyProtection="1">
      <alignment horizontal="right" vertical="top" wrapText="1" readingOrder="1"/>
      <protection locked="0"/>
    </xf>
    <xf numFmtId="0" fontId="28" fillId="12" borderId="93" xfId="0" applyNumberFormat="1" applyFont="1" applyFill="1" applyBorder="1" applyAlignment="1" applyProtection="1">
      <alignment vertical="top" wrapText="1" readingOrder="1"/>
      <protection locked="0"/>
    </xf>
    <xf numFmtId="0" fontId="28" fillId="12" borderId="94" xfId="0" applyNumberFormat="1" applyFont="1" applyFill="1" applyBorder="1" applyAlignment="1" applyProtection="1">
      <alignment vertical="top" wrapText="1" readingOrder="1"/>
      <protection locked="0"/>
    </xf>
    <xf numFmtId="0" fontId="28" fillId="12" borderId="94" xfId="0" applyNumberFormat="1" applyFont="1" applyFill="1" applyBorder="1" applyAlignment="1" applyProtection="1">
      <alignment horizontal="left" vertical="top" wrapText="1" readingOrder="1"/>
      <protection locked="0"/>
    </xf>
    <xf numFmtId="0" fontId="28" fillId="12" borderId="94" xfId="0" applyNumberFormat="1" applyFont="1" applyFill="1" applyBorder="1" applyAlignment="1" applyProtection="1">
      <alignment horizontal="center" vertical="top" wrapText="1" readingOrder="1"/>
      <protection locked="0"/>
    </xf>
    <xf numFmtId="0" fontId="28" fillId="12" borderId="94" xfId="0" applyNumberFormat="1" applyFont="1" applyFill="1" applyBorder="1" applyAlignment="1" applyProtection="1">
      <alignment horizontal="right" vertical="top" wrapText="1" readingOrder="1"/>
      <protection locked="0"/>
    </xf>
    <xf numFmtId="0" fontId="29" fillId="0" borderId="93" xfId="0" applyNumberFormat="1" applyFont="1" applyFill="1" applyBorder="1" applyAlignment="1" applyProtection="1">
      <alignment vertical="top" wrapText="1" readingOrder="1"/>
      <protection locked="0"/>
    </xf>
    <xf numFmtId="0" fontId="29" fillId="0" borderId="94" xfId="0" applyNumberFormat="1" applyFont="1" applyFill="1" applyBorder="1" applyAlignment="1" applyProtection="1">
      <alignment vertical="top" wrapText="1" readingOrder="1"/>
      <protection locked="0"/>
    </xf>
    <xf numFmtId="0" fontId="29" fillId="0" borderId="94" xfId="0" applyNumberFormat="1" applyFont="1" applyFill="1" applyBorder="1" applyAlignment="1" applyProtection="1">
      <alignment horizontal="left" vertical="top" wrapText="1" readingOrder="1"/>
      <protection locked="0"/>
    </xf>
    <xf numFmtId="0" fontId="29" fillId="0" borderId="94" xfId="0" applyNumberFormat="1" applyFont="1" applyFill="1" applyBorder="1" applyAlignment="1" applyProtection="1">
      <alignment horizontal="center" vertical="top" wrapText="1" readingOrder="1"/>
      <protection locked="0"/>
    </xf>
    <xf numFmtId="0" fontId="29" fillId="0" borderId="94" xfId="0" applyNumberFormat="1" applyFont="1" applyFill="1" applyBorder="1" applyAlignment="1" applyProtection="1">
      <alignment horizontal="right" vertical="top" wrapText="1" readingOrder="1"/>
      <protection locked="0"/>
    </xf>
    <xf numFmtId="0" fontId="29" fillId="0" borderId="96" xfId="0" applyNumberFormat="1" applyFont="1" applyFill="1" applyBorder="1" applyAlignment="1" applyProtection="1">
      <alignment vertical="top" wrapText="1" readingOrder="1"/>
      <protection locked="0"/>
    </xf>
    <xf numFmtId="0" fontId="29" fillId="0" borderId="97" xfId="0" applyNumberFormat="1" applyFont="1" applyFill="1" applyBorder="1" applyAlignment="1" applyProtection="1">
      <alignment vertical="top" wrapText="1" readingOrder="1"/>
      <protection locked="0"/>
    </xf>
    <xf numFmtId="0" fontId="29" fillId="0" borderId="97" xfId="0" applyNumberFormat="1" applyFont="1" applyFill="1" applyBorder="1" applyAlignment="1" applyProtection="1">
      <alignment horizontal="left" vertical="top" wrapText="1" readingOrder="1"/>
      <protection locked="0"/>
    </xf>
    <xf numFmtId="166" fontId="29" fillId="0" borderId="97" xfId="0" applyNumberFormat="1" applyFont="1" applyFill="1" applyBorder="1" applyAlignment="1" applyProtection="1">
      <alignment horizontal="right" vertical="top" wrapText="1" readingOrder="1"/>
      <protection locked="0"/>
    </xf>
    <xf numFmtId="0" fontId="29" fillId="0" borderId="97" xfId="0" applyNumberFormat="1" applyFont="1" applyFill="1" applyBorder="1" applyAlignment="1" applyProtection="1">
      <alignment horizontal="center" vertical="top" wrapText="1" readingOrder="1"/>
      <protection locked="0"/>
    </xf>
    <xf numFmtId="0" fontId="29" fillId="0" borderId="97" xfId="0" applyNumberFormat="1" applyFont="1" applyFill="1" applyBorder="1" applyAlignment="1" applyProtection="1">
      <alignment horizontal="right" vertical="top" wrapText="1" readingOrder="1"/>
      <protection locked="0"/>
    </xf>
    <xf numFmtId="0" fontId="29" fillId="0" borderId="102" xfId="0" applyNumberFormat="1" applyFont="1" applyFill="1" applyBorder="1" applyAlignment="1" applyProtection="1">
      <alignment vertical="top" wrapText="1" readingOrder="1"/>
      <protection locked="0"/>
    </xf>
    <xf numFmtId="0" fontId="29" fillId="0" borderId="103" xfId="0" applyNumberFormat="1" applyFont="1" applyFill="1" applyBorder="1" applyAlignment="1" applyProtection="1">
      <alignment vertical="top" wrapText="1" readingOrder="1"/>
      <protection locked="0"/>
    </xf>
    <xf numFmtId="0" fontId="29" fillId="0" borderId="103" xfId="0" applyNumberFormat="1" applyFont="1" applyFill="1" applyBorder="1" applyAlignment="1" applyProtection="1">
      <alignment horizontal="left" vertical="top" wrapText="1" readingOrder="1"/>
      <protection locked="0"/>
    </xf>
    <xf numFmtId="0" fontId="29" fillId="0" borderId="103" xfId="0" applyNumberFormat="1" applyFont="1" applyFill="1" applyBorder="1" applyAlignment="1" applyProtection="1">
      <alignment horizontal="center" vertical="top" wrapText="1" readingOrder="1"/>
      <protection locked="0"/>
    </xf>
    <xf numFmtId="0" fontId="29" fillId="0" borderId="103" xfId="0" applyNumberFormat="1" applyFont="1" applyFill="1" applyBorder="1" applyAlignment="1" applyProtection="1">
      <alignment horizontal="right" vertical="top" wrapText="1" readingOrder="1"/>
      <protection locked="0"/>
    </xf>
    <xf numFmtId="0" fontId="29" fillId="0" borderId="0" xfId="0" applyNumberFormat="1" applyFont="1" applyFill="1" applyAlignment="1" applyProtection="1">
      <alignment vertical="top" wrapText="1" readingOrder="1"/>
      <protection locked="0"/>
    </xf>
    <xf numFmtId="0" fontId="29" fillId="0" borderId="0" xfId="0" applyNumberFormat="1" applyFont="1" applyFill="1" applyAlignment="1" applyProtection="1">
      <alignment horizontal="left" vertical="top" wrapText="1" readingOrder="1"/>
      <protection locked="0"/>
    </xf>
    <xf numFmtId="0" fontId="29" fillId="0" borderId="0" xfId="0" applyNumberFormat="1" applyFont="1" applyFill="1" applyAlignment="1" applyProtection="1">
      <alignment horizontal="center" vertical="top" wrapText="1" readingOrder="1"/>
      <protection locked="0"/>
    </xf>
    <xf numFmtId="0" fontId="29" fillId="0" borderId="0" xfId="0" applyNumberFormat="1" applyFont="1" applyFill="1" applyAlignment="1" applyProtection="1">
      <alignment horizontal="right" vertical="top" wrapText="1" readingOrder="1"/>
      <protection locked="0"/>
    </xf>
    <xf numFmtId="0" fontId="28" fillId="13" borderId="97" xfId="0" applyNumberFormat="1" applyFont="1" applyFill="1" applyBorder="1" applyAlignment="1" applyProtection="1">
      <alignment vertical="top" wrapText="1" readingOrder="1"/>
      <protection locked="0"/>
    </xf>
    <xf numFmtId="0" fontId="28" fillId="13" borderId="97" xfId="0" applyNumberFormat="1" applyFont="1" applyFill="1" applyBorder="1" applyAlignment="1" applyProtection="1">
      <alignment horizontal="right" vertical="top" wrapText="1" readingOrder="1"/>
      <protection locked="0"/>
    </xf>
    <xf numFmtId="166" fontId="28" fillId="13" borderId="97" xfId="0" applyNumberFormat="1" applyFont="1" applyFill="1" applyBorder="1" applyAlignment="1" applyProtection="1">
      <alignment horizontal="right" vertical="top" wrapText="1" readingOrder="1"/>
    </xf>
    <xf numFmtId="3" fontId="1" fillId="6" borderId="17" xfId="0" applyNumberFormat="1" applyFont="1" applyFill="1" applyBorder="1" applyAlignment="1">
      <alignment horizontal="left" vertical="top" wrapText="1"/>
    </xf>
    <xf numFmtId="3" fontId="1" fillId="6" borderId="21" xfId="0" applyNumberFormat="1" applyFont="1" applyFill="1" applyBorder="1" applyAlignment="1">
      <alignment horizontal="left" vertical="top" wrapText="1"/>
    </xf>
    <xf numFmtId="3" fontId="2" fillId="6" borderId="38" xfId="0" applyNumberFormat="1" applyFont="1" applyFill="1" applyBorder="1" applyAlignment="1">
      <alignment horizontal="center" vertical="top"/>
    </xf>
    <xf numFmtId="3" fontId="2" fillId="6" borderId="34" xfId="0" applyNumberFormat="1" applyFont="1" applyFill="1" applyBorder="1" applyAlignment="1">
      <alignment horizontal="center" vertical="top"/>
    </xf>
    <xf numFmtId="0" fontId="1" fillId="6" borderId="58" xfId="0" applyFont="1" applyFill="1" applyBorder="1" applyAlignment="1">
      <alignment horizontal="left" vertical="top" wrapText="1"/>
    </xf>
    <xf numFmtId="0" fontId="1" fillId="6" borderId="2" xfId="0" applyFont="1" applyFill="1" applyBorder="1" applyAlignment="1">
      <alignment horizontal="left" vertical="top"/>
    </xf>
    <xf numFmtId="3" fontId="1" fillId="6" borderId="42" xfId="0" applyNumberFormat="1" applyFont="1" applyFill="1" applyBorder="1" applyAlignment="1">
      <alignment horizontal="center" vertical="top"/>
    </xf>
    <xf numFmtId="164" fontId="2" fillId="0" borderId="0" xfId="0" applyNumberFormat="1" applyFont="1" applyFill="1" applyBorder="1" applyAlignment="1">
      <alignment horizontal="center" vertical="top" wrapText="1"/>
    </xf>
    <xf numFmtId="3" fontId="1" fillId="6" borderId="23" xfId="0" applyNumberFormat="1" applyFont="1" applyFill="1" applyBorder="1" applyAlignment="1">
      <alignment horizontal="center" vertical="top" wrapText="1"/>
    </xf>
    <xf numFmtId="0" fontId="13" fillId="6" borderId="11" xfId="0" applyFont="1" applyFill="1" applyBorder="1" applyAlignment="1">
      <alignment horizontal="left" vertical="top" wrapText="1"/>
    </xf>
    <xf numFmtId="166" fontId="30" fillId="10" borderId="94" xfId="0" applyNumberFormat="1" applyFont="1" applyFill="1" applyBorder="1" applyAlignment="1" applyProtection="1">
      <alignment horizontal="right" vertical="top" wrapText="1" readingOrder="1"/>
    </xf>
    <xf numFmtId="166" fontId="30" fillId="11" borderId="94" xfId="0" applyNumberFormat="1" applyFont="1" applyFill="1" applyBorder="1" applyAlignment="1" applyProtection="1">
      <alignment horizontal="right" vertical="top" wrapText="1" readingOrder="1"/>
    </xf>
    <xf numFmtId="166" fontId="30" fillId="12" borderId="94" xfId="0" applyNumberFormat="1" applyFont="1" applyFill="1" applyBorder="1" applyAlignment="1" applyProtection="1">
      <alignment horizontal="right" vertical="top" wrapText="1" readingOrder="1"/>
    </xf>
    <xf numFmtId="166" fontId="31" fillId="0" borderId="94" xfId="0" applyNumberFormat="1" applyFont="1" applyFill="1" applyBorder="1" applyAlignment="1" applyProtection="1">
      <alignment horizontal="right" vertical="top" wrapText="1" readingOrder="1"/>
    </xf>
    <xf numFmtId="166" fontId="31" fillId="0" borderId="97" xfId="0" applyNumberFormat="1" applyFont="1" applyFill="1" applyBorder="1" applyAlignment="1" applyProtection="1">
      <alignment horizontal="right" vertical="top" wrapText="1" readingOrder="1"/>
      <protection locked="0"/>
    </xf>
    <xf numFmtId="166" fontId="31" fillId="0" borderId="94" xfId="0" applyNumberFormat="1" applyFont="1" applyFill="1" applyBorder="1" applyAlignment="1" applyProtection="1">
      <alignment horizontal="right" vertical="top" wrapText="1" readingOrder="1"/>
      <protection locked="0"/>
    </xf>
    <xf numFmtId="166" fontId="31" fillId="0" borderId="103" xfId="0" applyNumberFormat="1" applyFont="1" applyFill="1" applyBorder="1" applyAlignment="1" applyProtection="1">
      <alignment horizontal="right" vertical="top" wrapText="1" readingOrder="1"/>
      <protection locked="0"/>
    </xf>
    <xf numFmtId="166" fontId="31" fillId="0" borderId="0" xfId="0" applyNumberFormat="1" applyFont="1" applyFill="1" applyAlignment="1" applyProtection="1">
      <alignment horizontal="right" vertical="top" wrapText="1" readingOrder="1"/>
      <protection locked="0"/>
    </xf>
    <xf numFmtId="0" fontId="24" fillId="0" borderId="0" xfId="0" applyNumberFormat="1" applyFont="1" applyFill="1" applyAlignment="1" applyProtection="1">
      <alignment wrapText="1" readingOrder="1"/>
    </xf>
    <xf numFmtId="166" fontId="30" fillId="13" borderId="97" xfId="0" applyNumberFormat="1" applyFont="1" applyFill="1" applyBorder="1" applyAlignment="1" applyProtection="1">
      <alignment horizontal="right" vertical="top" wrapText="1" readingOrder="1"/>
    </xf>
    <xf numFmtId="164" fontId="1" fillId="6" borderId="15" xfId="0" applyNumberFormat="1" applyFont="1" applyFill="1" applyBorder="1" applyAlignment="1">
      <alignment horizontal="center" vertical="top"/>
    </xf>
    <xf numFmtId="164" fontId="1" fillId="6" borderId="16" xfId="1" applyNumberFormat="1" applyFont="1" applyFill="1" applyBorder="1" applyAlignment="1">
      <alignment horizontal="center" vertical="top" wrapText="1"/>
    </xf>
    <xf numFmtId="166" fontId="29" fillId="14" borderId="97" xfId="0" applyNumberFormat="1" applyFont="1" applyFill="1" applyBorder="1" applyAlignment="1" applyProtection="1">
      <alignment horizontal="right" vertical="top" wrapText="1" readingOrder="1"/>
      <protection locked="0"/>
    </xf>
    <xf numFmtId="166" fontId="31" fillId="14" borderId="97" xfId="0" applyNumberFormat="1" applyFont="1" applyFill="1" applyBorder="1" applyAlignment="1" applyProtection="1">
      <alignment horizontal="right" vertical="top" wrapText="1" readingOrder="1"/>
      <protection locked="0"/>
    </xf>
    <xf numFmtId="0" fontId="24" fillId="14" borderId="0" xfId="0" applyNumberFormat="1" applyFont="1" applyFill="1" applyAlignment="1" applyProtection="1">
      <alignment wrapText="1" readingOrder="1"/>
    </xf>
    <xf numFmtId="49" fontId="1" fillId="6" borderId="3" xfId="0" applyNumberFormat="1" applyFont="1" applyFill="1" applyBorder="1" applyAlignment="1">
      <alignment horizontal="center" vertical="top" wrapText="1"/>
    </xf>
    <xf numFmtId="49" fontId="1" fillId="6" borderId="12" xfId="0" applyNumberFormat="1" applyFont="1" applyFill="1" applyBorder="1" applyAlignment="1">
      <alignment horizontal="center" vertical="top" wrapText="1"/>
    </xf>
    <xf numFmtId="0" fontId="12" fillId="4" borderId="30" xfId="0" applyFont="1" applyFill="1" applyBorder="1" applyAlignment="1">
      <alignment horizontal="left" vertical="top" wrapText="1"/>
    </xf>
    <xf numFmtId="0" fontId="12" fillId="4" borderId="33" xfId="0" applyFont="1" applyFill="1" applyBorder="1" applyAlignment="1">
      <alignment horizontal="left" vertical="top" wrapText="1"/>
    </xf>
    <xf numFmtId="3" fontId="2" fillId="4" borderId="11" xfId="0" applyNumberFormat="1" applyFont="1" applyFill="1" applyBorder="1" applyAlignment="1">
      <alignment horizontal="center" vertical="top"/>
    </xf>
    <xf numFmtId="3" fontId="2" fillId="5" borderId="12" xfId="0" applyNumberFormat="1" applyFont="1" applyFill="1" applyBorder="1" applyAlignment="1">
      <alignment horizontal="center" vertical="top"/>
    </xf>
    <xf numFmtId="3" fontId="1" fillId="6" borderId="59" xfId="0" applyNumberFormat="1" applyFont="1" applyFill="1" applyBorder="1" applyAlignment="1">
      <alignment horizontal="center" vertical="top" wrapText="1"/>
    </xf>
    <xf numFmtId="3" fontId="1" fillId="6" borderId="2" xfId="0" applyNumberFormat="1" applyFont="1" applyFill="1" applyBorder="1" applyAlignment="1">
      <alignment horizontal="left" vertical="top" wrapText="1"/>
    </xf>
    <xf numFmtId="3" fontId="1" fillId="6" borderId="11" xfId="0" applyNumberFormat="1" applyFont="1" applyFill="1" applyBorder="1" applyAlignment="1">
      <alignment horizontal="left" vertical="top" wrapText="1"/>
    </xf>
    <xf numFmtId="3" fontId="1" fillId="6" borderId="17" xfId="0" applyNumberFormat="1" applyFont="1" applyFill="1" applyBorder="1" applyAlignment="1">
      <alignment horizontal="left" vertical="top" wrapText="1"/>
    </xf>
    <xf numFmtId="3" fontId="1" fillId="5" borderId="56" xfId="0" applyNumberFormat="1" applyFont="1" applyFill="1" applyBorder="1" applyAlignment="1">
      <alignment horizontal="center" vertical="top" wrapText="1"/>
    </xf>
    <xf numFmtId="3" fontId="1" fillId="5" borderId="54" xfId="0" applyNumberFormat="1" applyFont="1" applyFill="1" applyBorder="1" applyAlignment="1">
      <alignment horizontal="center" vertical="top" wrapText="1"/>
    </xf>
    <xf numFmtId="49" fontId="2" fillId="6" borderId="38" xfId="0" applyNumberFormat="1" applyFont="1" applyFill="1" applyBorder="1" applyAlignment="1">
      <alignment horizontal="center" vertical="top"/>
    </xf>
    <xf numFmtId="3" fontId="1" fillId="6" borderId="13" xfId="0" applyNumberFormat="1" applyFont="1" applyFill="1" applyBorder="1" applyAlignment="1">
      <alignment horizontal="left" vertical="top" wrapText="1"/>
    </xf>
    <xf numFmtId="3" fontId="1" fillId="6" borderId="21" xfId="0" applyNumberFormat="1" applyFont="1" applyFill="1" applyBorder="1" applyAlignment="1">
      <alignment horizontal="left" vertical="top" wrapText="1"/>
    </xf>
    <xf numFmtId="3" fontId="2" fillId="6" borderId="46" xfId="0" applyNumberFormat="1" applyFont="1" applyFill="1" applyBorder="1" applyAlignment="1">
      <alignment horizontal="center" vertical="top"/>
    </xf>
    <xf numFmtId="3" fontId="2" fillId="6" borderId="38" xfId="0" applyNumberFormat="1" applyFont="1" applyFill="1" applyBorder="1" applyAlignment="1">
      <alignment horizontal="center" vertical="top"/>
    </xf>
    <xf numFmtId="3" fontId="2" fillId="6" borderId="34" xfId="0" applyNumberFormat="1" applyFont="1" applyFill="1" applyBorder="1" applyAlignment="1">
      <alignment horizontal="center" vertical="top"/>
    </xf>
    <xf numFmtId="3" fontId="2" fillId="4" borderId="2" xfId="0" applyNumberFormat="1" applyFont="1" applyFill="1" applyBorder="1" applyAlignment="1">
      <alignment horizontal="center" vertical="top"/>
    </xf>
    <xf numFmtId="3" fontId="2" fillId="4" borderId="11" xfId="0" applyNumberFormat="1" applyFont="1" applyFill="1" applyBorder="1" applyAlignment="1">
      <alignment horizontal="center" vertical="top"/>
    </xf>
    <xf numFmtId="3" fontId="2" fillId="5" borderId="3" xfId="0" applyNumberFormat="1" applyFont="1" applyFill="1" applyBorder="1" applyAlignment="1">
      <alignment horizontal="center" vertical="top"/>
    </xf>
    <xf numFmtId="3" fontId="2" fillId="5" borderId="12" xfId="0" applyNumberFormat="1" applyFont="1" applyFill="1" applyBorder="1" applyAlignment="1">
      <alignment horizontal="center" vertical="top"/>
    </xf>
    <xf numFmtId="3" fontId="2" fillId="5" borderId="22" xfId="0" applyNumberFormat="1" applyFont="1" applyFill="1" applyBorder="1" applyAlignment="1">
      <alignment horizontal="center" vertical="top"/>
    </xf>
    <xf numFmtId="3" fontId="2" fillId="6" borderId="3" xfId="0" applyNumberFormat="1" applyFont="1" applyFill="1" applyBorder="1" applyAlignment="1">
      <alignment horizontal="center" vertical="top"/>
    </xf>
    <xf numFmtId="3" fontId="2" fillId="6" borderId="12" xfId="0" applyNumberFormat="1" applyFont="1" applyFill="1" applyBorder="1" applyAlignment="1">
      <alignment horizontal="center" vertical="top"/>
    </xf>
    <xf numFmtId="3" fontId="2" fillId="6" borderId="22" xfId="0" applyNumberFormat="1" applyFont="1" applyFill="1" applyBorder="1" applyAlignment="1">
      <alignment horizontal="center" vertical="top"/>
    </xf>
    <xf numFmtId="3" fontId="5" fillId="6" borderId="12" xfId="0" applyNumberFormat="1" applyFont="1" applyFill="1" applyBorder="1" applyAlignment="1">
      <alignment horizontal="center" vertical="top" wrapText="1"/>
    </xf>
    <xf numFmtId="3" fontId="5" fillId="6" borderId="38" xfId="0" applyNumberFormat="1" applyFont="1" applyFill="1" applyBorder="1" applyAlignment="1">
      <alignment horizontal="center" vertical="top"/>
    </xf>
    <xf numFmtId="49" fontId="2" fillId="6" borderId="12" xfId="0" applyNumberFormat="1" applyFont="1" applyFill="1" applyBorder="1" applyAlignment="1">
      <alignment horizontal="center" vertical="top"/>
    </xf>
    <xf numFmtId="3" fontId="1" fillId="6" borderId="33" xfId="0" applyNumberFormat="1" applyFont="1" applyFill="1" applyBorder="1" applyAlignment="1">
      <alignment vertical="top" wrapText="1"/>
    </xf>
    <xf numFmtId="0" fontId="1" fillId="6" borderId="11" xfId="0" applyFont="1" applyFill="1" applyBorder="1" applyAlignment="1">
      <alignment horizontal="left" vertical="top" wrapText="1"/>
    </xf>
    <xf numFmtId="0" fontId="11" fillId="6" borderId="11" xfId="0" applyFont="1" applyFill="1" applyBorder="1" applyAlignment="1">
      <alignment horizontal="left" vertical="top" wrapText="1"/>
    </xf>
    <xf numFmtId="3" fontId="1" fillId="0" borderId="0" xfId="0" applyNumberFormat="1" applyFont="1" applyFill="1" applyBorder="1" applyAlignment="1">
      <alignment horizontal="left" vertical="top" wrapText="1"/>
    </xf>
    <xf numFmtId="3" fontId="2" fillId="4" borderId="11" xfId="0" applyNumberFormat="1" applyFont="1" applyFill="1" applyBorder="1" applyAlignment="1">
      <alignment horizontal="center" vertical="top" wrapText="1"/>
    </xf>
    <xf numFmtId="3" fontId="2" fillId="5" borderId="12" xfId="0" applyNumberFormat="1" applyFont="1" applyFill="1" applyBorder="1" applyAlignment="1">
      <alignment horizontal="center" vertical="top" wrapText="1"/>
    </xf>
    <xf numFmtId="3" fontId="1" fillId="6" borderId="36" xfId="0" applyNumberFormat="1" applyFont="1" applyFill="1" applyBorder="1" applyAlignment="1">
      <alignment horizontal="left" vertical="top" wrapText="1"/>
    </xf>
    <xf numFmtId="3" fontId="1" fillId="6" borderId="48" xfId="0" applyNumberFormat="1" applyFont="1" applyFill="1" applyBorder="1" applyAlignment="1">
      <alignment horizontal="left" vertical="top" wrapText="1"/>
    </xf>
    <xf numFmtId="165" fontId="1" fillId="9" borderId="11" xfId="2" applyFont="1" applyFill="1" applyBorder="1" applyAlignment="1">
      <alignment horizontal="left" vertical="top" wrapText="1"/>
    </xf>
    <xf numFmtId="3" fontId="2" fillId="4" borderId="21" xfId="0" applyNumberFormat="1" applyFont="1" applyFill="1" applyBorder="1" applyAlignment="1">
      <alignment horizontal="center" vertical="top"/>
    </xf>
    <xf numFmtId="49" fontId="2" fillId="5" borderId="22" xfId="0" applyNumberFormat="1" applyFont="1" applyFill="1" applyBorder="1" applyAlignment="1">
      <alignment horizontal="center" vertical="top"/>
    </xf>
    <xf numFmtId="3" fontId="2" fillId="6" borderId="78" xfId="0" applyNumberFormat="1" applyFont="1" applyFill="1" applyBorder="1" applyAlignment="1">
      <alignment horizontal="left" vertical="top" wrapText="1"/>
    </xf>
    <xf numFmtId="3" fontId="2" fillId="6" borderId="12" xfId="0" applyNumberFormat="1" applyFont="1" applyFill="1" applyBorder="1" applyAlignment="1">
      <alignment horizontal="center" vertical="top" wrapText="1"/>
    </xf>
    <xf numFmtId="0" fontId="33" fillId="0" borderId="0" xfId="0" applyFont="1"/>
    <xf numFmtId="0" fontId="20" fillId="0" borderId="0" xfId="0" applyFont="1" applyAlignment="1">
      <alignment horizontal="center" vertical="top" wrapText="1"/>
    </xf>
    <xf numFmtId="3" fontId="2" fillId="0" borderId="0" xfId="0" applyNumberFormat="1" applyFont="1" applyAlignment="1">
      <alignment vertical="top"/>
    </xf>
    <xf numFmtId="3" fontId="1" fillId="0" borderId="0" xfId="0" applyNumberFormat="1" applyFont="1" applyAlignment="1">
      <alignment horizontal="center" vertical="top"/>
    </xf>
    <xf numFmtId="3" fontId="2" fillId="4" borderId="29" xfId="0" applyNumberFormat="1" applyFont="1" applyFill="1" applyBorder="1" applyAlignment="1">
      <alignment horizontal="center" vertical="top" wrapText="1"/>
    </xf>
    <xf numFmtId="3" fontId="5" fillId="0" borderId="33" xfId="0" applyNumberFormat="1" applyFont="1" applyBorder="1" applyAlignment="1">
      <alignment vertical="top" wrapText="1"/>
    </xf>
    <xf numFmtId="3" fontId="1" fillId="0" borderId="15" xfId="0" applyNumberFormat="1" applyFont="1" applyBorder="1" applyAlignment="1">
      <alignment horizontal="center" wrapText="1"/>
    </xf>
    <xf numFmtId="3" fontId="1" fillId="0" borderId="43" xfId="0" applyNumberFormat="1" applyFont="1" applyBorder="1" applyAlignment="1">
      <alignment horizontal="center" vertical="top"/>
    </xf>
    <xf numFmtId="3" fontId="1" fillId="6" borderId="39" xfId="0" applyNumberFormat="1" applyFont="1" applyFill="1" applyBorder="1" applyAlignment="1">
      <alignment horizontal="center" vertical="top"/>
    </xf>
    <xf numFmtId="3" fontId="1" fillId="0" borderId="106" xfId="0" applyNumberFormat="1" applyFont="1" applyBorder="1" applyAlignment="1">
      <alignment horizontal="center" vertical="top"/>
    </xf>
    <xf numFmtId="164" fontId="1" fillId="6" borderId="107" xfId="0" applyNumberFormat="1" applyFont="1" applyFill="1" applyBorder="1" applyAlignment="1">
      <alignment horizontal="center" vertical="top"/>
    </xf>
    <xf numFmtId="49" fontId="1" fillId="6" borderId="38" xfId="0" applyNumberFormat="1" applyFont="1" applyFill="1" applyBorder="1" applyAlignment="1">
      <alignment horizontal="center" vertical="top"/>
    </xf>
    <xf numFmtId="3" fontId="6" fillId="0" borderId="10" xfId="0" applyNumberFormat="1" applyFont="1" applyBorder="1" applyAlignment="1">
      <alignment horizontal="center" vertical="top" wrapText="1"/>
    </xf>
    <xf numFmtId="3" fontId="2" fillId="6" borderId="13" xfId="0" applyNumberFormat="1" applyFont="1" applyFill="1" applyBorder="1" applyAlignment="1">
      <alignment horizontal="center" vertical="top"/>
    </xf>
    <xf numFmtId="3" fontId="6" fillId="6" borderId="12" xfId="0" applyNumberFormat="1" applyFont="1" applyFill="1" applyBorder="1" applyAlignment="1">
      <alignment vertical="top" wrapText="1"/>
    </xf>
    <xf numFmtId="3" fontId="13" fillId="6" borderId="16" xfId="0" applyNumberFormat="1" applyFont="1" applyFill="1" applyBorder="1" applyAlignment="1">
      <alignment horizontal="center" vertical="top" wrapText="1"/>
    </xf>
    <xf numFmtId="3" fontId="2" fillId="6" borderId="23" xfId="0" applyNumberFormat="1" applyFont="1" applyFill="1" applyBorder="1" applyAlignment="1">
      <alignment horizontal="center" vertical="top"/>
    </xf>
    <xf numFmtId="3" fontId="4" fillId="0" borderId="25" xfId="0" applyNumberFormat="1" applyFont="1" applyBorder="1" applyAlignment="1">
      <alignment horizontal="center" vertical="top" wrapText="1"/>
    </xf>
    <xf numFmtId="3" fontId="2" fillId="6" borderId="4" xfId="0" applyNumberFormat="1" applyFont="1" applyFill="1" applyBorder="1" applyAlignment="1">
      <alignment horizontal="center" vertical="top"/>
    </xf>
    <xf numFmtId="3" fontId="1" fillId="7" borderId="11" xfId="0" applyNumberFormat="1" applyFont="1" applyFill="1" applyBorder="1" applyAlignment="1">
      <alignment horizontal="left" vertical="top" wrapText="1"/>
    </xf>
    <xf numFmtId="3" fontId="1" fillId="6" borderId="27" xfId="0" applyNumberFormat="1" applyFont="1" applyFill="1" applyBorder="1" applyAlignment="1">
      <alignment horizontal="center" vertical="top" wrapText="1"/>
    </xf>
    <xf numFmtId="164" fontId="36" fillId="6" borderId="16" xfId="0" applyNumberFormat="1" applyFont="1" applyFill="1" applyBorder="1" applyAlignment="1">
      <alignment horizontal="center" vertical="top"/>
    </xf>
    <xf numFmtId="49" fontId="15" fillId="6" borderId="6" xfId="0" applyNumberFormat="1" applyFont="1" applyFill="1" applyBorder="1" applyAlignment="1">
      <alignment horizontal="center" vertical="top"/>
    </xf>
    <xf numFmtId="0" fontId="13" fillId="0" borderId="11" xfId="0" applyFont="1" applyBorder="1" applyAlignment="1">
      <alignment horizontal="left" vertical="top" wrapText="1"/>
    </xf>
    <xf numFmtId="3" fontId="37" fillId="6" borderId="15" xfId="0" applyNumberFormat="1" applyFont="1" applyFill="1" applyBorder="1" applyAlignment="1">
      <alignment horizontal="center" vertical="top"/>
    </xf>
    <xf numFmtId="49" fontId="1" fillId="6" borderId="6" xfId="0" applyNumberFormat="1" applyFont="1" applyFill="1" applyBorder="1" applyAlignment="1">
      <alignment horizontal="center" vertical="top"/>
    </xf>
    <xf numFmtId="3" fontId="1" fillId="6" borderId="6" xfId="0" applyNumberFormat="1" applyFont="1" applyFill="1" applyBorder="1" applyAlignment="1">
      <alignment horizontal="center" vertical="top"/>
    </xf>
    <xf numFmtId="49" fontId="2" fillId="6" borderId="78" xfId="0" applyNumberFormat="1" applyFont="1" applyFill="1" applyBorder="1" applyAlignment="1">
      <alignment horizontal="center" vertical="top"/>
    </xf>
    <xf numFmtId="3" fontId="2" fillId="6" borderId="42" xfId="0" applyNumberFormat="1" applyFont="1" applyFill="1" applyBorder="1" applyAlignment="1">
      <alignment vertical="top" wrapText="1"/>
    </xf>
    <xf numFmtId="3" fontId="1" fillId="0" borderId="42" xfId="0" applyNumberFormat="1" applyFont="1" applyFill="1" applyBorder="1" applyAlignment="1">
      <alignment horizontal="center" vertical="top" textRotation="90" wrapText="1"/>
    </xf>
    <xf numFmtId="3" fontId="1" fillId="0" borderId="8" xfId="0" applyNumberFormat="1" applyFont="1" applyFill="1" applyBorder="1" applyAlignment="1">
      <alignment vertical="top" wrapText="1"/>
    </xf>
    <xf numFmtId="3" fontId="1" fillId="0" borderId="79" xfId="0" applyNumberFormat="1" applyFont="1" applyFill="1" applyBorder="1" applyAlignment="1">
      <alignment horizontal="center" vertical="top" wrapText="1"/>
    </xf>
    <xf numFmtId="3" fontId="1" fillId="6" borderId="58" xfId="0" applyNumberFormat="1" applyFont="1" applyFill="1" applyBorder="1" applyAlignment="1">
      <alignment vertical="top" wrapText="1"/>
    </xf>
    <xf numFmtId="49" fontId="2" fillId="6" borderId="33" xfId="0" applyNumberFormat="1" applyFont="1" applyFill="1" applyBorder="1" applyAlignment="1">
      <alignment horizontal="center" vertical="top"/>
    </xf>
    <xf numFmtId="3" fontId="15" fillId="6" borderId="74" xfId="0" applyNumberFormat="1" applyFont="1" applyFill="1" applyBorder="1" applyAlignment="1">
      <alignment horizontal="center" vertical="top" wrapText="1"/>
    </xf>
    <xf numFmtId="3" fontId="2" fillId="8" borderId="12" xfId="0" applyNumberFormat="1" applyFont="1" applyFill="1" applyBorder="1" applyAlignment="1">
      <alignment horizontal="center" vertical="top"/>
    </xf>
    <xf numFmtId="49" fontId="2" fillId="6" borderId="36" xfId="0" applyNumberFormat="1" applyFont="1" applyFill="1" applyBorder="1" applyAlignment="1">
      <alignment horizontal="center" vertical="top"/>
    </xf>
    <xf numFmtId="49" fontId="1" fillId="6" borderId="13" xfId="0" applyNumberFormat="1" applyFont="1" applyFill="1" applyBorder="1" applyAlignment="1">
      <alignment horizontal="center" vertical="top"/>
    </xf>
    <xf numFmtId="49" fontId="2" fillId="8" borderId="12" xfId="0" applyNumberFormat="1" applyFont="1" applyFill="1" applyBorder="1" applyAlignment="1">
      <alignment horizontal="center" vertical="top"/>
    </xf>
    <xf numFmtId="3" fontId="6" fillId="6" borderId="0" xfId="0" applyNumberFormat="1" applyFont="1" applyFill="1" applyBorder="1" applyAlignment="1">
      <alignment horizontal="center" vertical="top" wrapText="1"/>
    </xf>
    <xf numFmtId="49" fontId="2" fillId="6" borderId="18" xfId="0" applyNumberFormat="1" applyFont="1" applyFill="1" applyBorder="1" applyAlignment="1">
      <alignment horizontal="center" vertical="top"/>
    </xf>
    <xf numFmtId="3" fontId="1" fillId="6" borderId="15" xfId="0" applyNumberFormat="1" applyFont="1" applyFill="1" applyBorder="1" applyAlignment="1">
      <alignment horizontal="center" vertical="top" wrapText="1"/>
    </xf>
    <xf numFmtId="49" fontId="2" fillId="6" borderId="48" xfId="0" applyNumberFormat="1" applyFont="1" applyFill="1" applyBorder="1" applyAlignment="1">
      <alignment horizontal="center" vertical="top"/>
    </xf>
    <xf numFmtId="3" fontId="1" fillId="6" borderId="49" xfId="0" applyNumberFormat="1" applyFont="1" applyFill="1" applyBorder="1" applyAlignment="1">
      <alignment horizontal="center" vertical="top" wrapText="1"/>
    </xf>
    <xf numFmtId="49" fontId="2" fillId="8" borderId="23" xfId="0" applyNumberFormat="1" applyFont="1" applyFill="1" applyBorder="1" applyAlignment="1">
      <alignment horizontal="center" vertical="top"/>
    </xf>
    <xf numFmtId="3" fontId="2" fillId="8" borderId="1" xfId="0" applyNumberFormat="1" applyFont="1" applyFill="1" applyBorder="1" applyAlignment="1">
      <alignment horizontal="center" vertical="top"/>
    </xf>
    <xf numFmtId="3" fontId="14" fillId="8" borderId="1" xfId="0" applyNumberFormat="1" applyFont="1" applyFill="1" applyBorder="1" applyAlignment="1">
      <alignment vertical="top" wrapText="1"/>
    </xf>
    <xf numFmtId="3" fontId="1" fillId="8" borderId="1" xfId="0" applyNumberFormat="1" applyFont="1" applyFill="1" applyBorder="1" applyAlignment="1">
      <alignment horizontal="center" vertical="top" textRotation="90" wrapText="1"/>
    </xf>
    <xf numFmtId="3" fontId="13" fillId="8" borderId="1" xfId="0" applyNumberFormat="1" applyFont="1" applyFill="1" applyBorder="1" applyAlignment="1">
      <alignment horizontal="center" vertical="top" wrapText="1"/>
    </xf>
    <xf numFmtId="3" fontId="14" fillId="8" borderId="24" xfId="0" applyNumberFormat="1" applyFont="1" applyFill="1" applyBorder="1" applyAlignment="1">
      <alignment horizontal="left" wrapText="1"/>
    </xf>
    <xf numFmtId="49" fontId="21" fillId="8" borderId="25" xfId="0" applyNumberFormat="1" applyFont="1" applyFill="1" applyBorder="1" applyAlignment="1">
      <alignment horizontal="center" vertical="top" textRotation="91" wrapText="1"/>
    </xf>
    <xf numFmtId="3" fontId="2" fillId="8" borderId="3" xfId="0" applyNumberFormat="1" applyFont="1" applyFill="1" applyBorder="1" applyAlignment="1">
      <alignment horizontal="center" vertical="top"/>
    </xf>
    <xf numFmtId="3" fontId="1" fillId="6" borderId="10" xfId="0" applyNumberFormat="1" applyFont="1" applyFill="1" applyBorder="1" applyAlignment="1">
      <alignment horizontal="center" vertical="top"/>
    </xf>
    <xf numFmtId="3" fontId="1" fillId="0" borderId="5" xfId="0" applyNumberFormat="1" applyFont="1" applyFill="1" applyBorder="1" applyAlignment="1">
      <alignment vertical="top" wrapText="1"/>
    </xf>
    <xf numFmtId="3" fontId="1" fillId="0" borderId="46" xfId="0" applyNumberFormat="1" applyFont="1" applyFill="1" applyBorder="1" applyAlignment="1">
      <alignment vertical="top" wrapText="1"/>
    </xf>
    <xf numFmtId="3" fontId="2" fillId="6" borderId="35" xfId="0" applyNumberFormat="1" applyFont="1" applyFill="1" applyBorder="1" applyAlignment="1">
      <alignment horizontal="center" vertical="top"/>
    </xf>
    <xf numFmtId="3" fontId="2" fillId="6" borderId="33" xfId="0" applyNumberFormat="1" applyFont="1" applyFill="1" applyBorder="1" applyAlignment="1">
      <alignment horizontal="center" vertical="top"/>
    </xf>
    <xf numFmtId="3" fontId="2" fillId="6" borderId="35" xfId="0" applyNumberFormat="1" applyFont="1" applyFill="1" applyBorder="1" applyAlignment="1">
      <alignment horizontal="center" vertical="top" wrapText="1"/>
    </xf>
    <xf numFmtId="0" fontId="13" fillId="6" borderId="15" xfId="0" applyFont="1" applyFill="1" applyBorder="1" applyAlignment="1">
      <alignment horizontal="center" vertical="center" wrapText="1"/>
    </xf>
    <xf numFmtId="3" fontId="2" fillId="6" borderId="33" xfId="0" applyNumberFormat="1" applyFont="1" applyFill="1" applyBorder="1" applyAlignment="1">
      <alignment horizontal="center" vertical="top" wrapText="1"/>
    </xf>
    <xf numFmtId="3" fontId="37" fillId="6" borderId="89" xfId="0" applyNumberFormat="1" applyFont="1" applyFill="1" applyBorder="1" applyAlignment="1">
      <alignment horizontal="center" vertical="top"/>
    </xf>
    <xf numFmtId="0" fontId="13" fillId="6" borderId="49" xfId="0" applyFont="1" applyFill="1" applyBorder="1" applyAlignment="1">
      <alignment horizontal="center" vertical="center" wrapText="1"/>
    </xf>
    <xf numFmtId="49" fontId="2" fillId="6" borderId="18" xfId="0" applyNumberFormat="1" applyFont="1" applyFill="1" applyBorder="1" applyAlignment="1">
      <alignment horizontal="center" vertical="top" wrapText="1"/>
    </xf>
    <xf numFmtId="0" fontId="1" fillId="0" borderId="30" xfId="0" applyFont="1" applyFill="1" applyBorder="1" applyAlignment="1">
      <alignment vertical="top" wrapText="1"/>
    </xf>
    <xf numFmtId="3" fontId="13" fillId="6" borderId="48" xfId="0" applyNumberFormat="1" applyFont="1" applyFill="1" applyBorder="1" applyAlignment="1">
      <alignment horizontal="center" vertical="center" textRotation="90" wrapText="1"/>
    </xf>
    <xf numFmtId="3" fontId="1" fillId="6" borderId="31" xfId="0" applyNumberFormat="1" applyFont="1" applyFill="1" applyBorder="1" applyAlignment="1">
      <alignment horizontal="center" vertical="top" wrapText="1"/>
    </xf>
    <xf numFmtId="0" fontId="1" fillId="6" borderId="37" xfId="0" applyFont="1" applyFill="1" applyBorder="1" applyAlignment="1">
      <alignment vertical="top" wrapText="1"/>
    </xf>
    <xf numFmtId="3" fontId="2" fillId="8" borderId="23" xfId="0" applyNumberFormat="1" applyFont="1" applyFill="1" applyBorder="1" applyAlignment="1">
      <alignment horizontal="center" vertical="top"/>
    </xf>
    <xf numFmtId="0" fontId="11" fillId="8" borderId="1" xfId="0" applyFont="1" applyFill="1" applyBorder="1" applyAlignment="1"/>
    <xf numFmtId="3" fontId="2" fillId="8" borderId="1" xfId="0" applyNumberFormat="1" applyFont="1" applyFill="1" applyBorder="1" applyAlignment="1">
      <alignment vertical="top"/>
    </xf>
    <xf numFmtId="3" fontId="2" fillId="8" borderId="25" xfId="0" applyNumberFormat="1" applyFont="1" applyFill="1" applyBorder="1" applyAlignment="1">
      <alignment horizontal="right" vertical="top"/>
    </xf>
    <xf numFmtId="3" fontId="13" fillId="8" borderId="24" xfId="0" applyNumberFormat="1" applyFont="1" applyFill="1" applyBorder="1" applyAlignment="1">
      <alignment vertical="top" wrapText="1"/>
    </xf>
    <xf numFmtId="49" fontId="21" fillId="8" borderId="45" xfId="0" applyNumberFormat="1" applyFont="1" applyFill="1" applyBorder="1" applyAlignment="1">
      <alignment horizontal="center" vertical="top" textRotation="91" wrapText="1"/>
    </xf>
    <xf numFmtId="3" fontId="2" fillId="0" borderId="78" xfId="0" applyNumberFormat="1" applyFont="1" applyBorder="1" applyAlignment="1">
      <alignment horizontal="center" vertical="top"/>
    </xf>
    <xf numFmtId="3" fontId="2" fillId="0" borderId="78" xfId="0" applyNumberFormat="1" applyFont="1" applyFill="1" applyBorder="1" applyAlignment="1">
      <alignment horizontal="left" vertical="top" wrapText="1"/>
    </xf>
    <xf numFmtId="3" fontId="1" fillId="6" borderId="10" xfId="0" applyNumberFormat="1" applyFont="1" applyFill="1" applyBorder="1" applyAlignment="1">
      <alignment horizontal="center" vertical="top" wrapText="1"/>
    </xf>
    <xf numFmtId="3" fontId="2" fillId="8" borderId="12" xfId="0" applyNumberFormat="1" applyFont="1" applyFill="1" applyBorder="1" applyAlignment="1">
      <alignment vertical="top"/>
    </xf>
    <xf numFmtId="3" fontId="1" fillId="6" borderId="108" xfId="0" applyNumberFormat="1" applyFont="1" applyFill="1" applyBorder="1" applyAlignment="1">
      <alignment horizontal="center" vertical="top" wrapText="1"/>
    </xf>
    <xf numFmtId="3" fontId="1" fillId="6" borderId="16" xfId="1" applyNumberFormat="1" applyFont="1" applyFill="1" applyBorder="1" applyAlignment="1">
      <alignment horizontal="center" vertical="top"/>
    </xf>
    <xf numFmtId="164" fontId="38" fillId="6" borderId="16" xfId="1" applyNumberFormat="1" applyFont="1" applyFill="1" applyBorder="1" applyAlignment="1">
      <alignment horizontal="center" vertical="top"/>
    </xf>
    <xf numFmtId="49" fontId="15" fillId="6" borderId="89" xfId="0" applyNumberFormat="1" applyFont="1" applyFill="1" applyBorder="1" applyAlignment="1">
      <alignment horizontal="center" vertical="top"/>
    </xf>
    <xf numFmtId="164" fontId="37" fillId="6" borderId="43" xfId="1" applyNumberFormat="1" applyFont="1" applyFill="1" applyBorder="1" applyAlignment="1">
      <alignment horizontal="center" vertical="top" wrapText="1"/>
    </xf>
    <xf numFmtId="49" fontId="2" fillId="6" borderId="35" xfId="0" applyNumberFormat="1" applyFont="1" applyFill="1" applyBorder="1" applyAlignment="1">
      <alignment horizontal="center" vertical="top"/>
    </xf>
    <xf numFmtId="3" fontId="1" fillId="6" borderId="14" xfId="0" applyNumberFormat="1" applyFont="1" applyFill="1" applyBorder="1" applyAlignment="1">
      <alignment horizontal="center" vertical="top"/>
    </xf>
    <xf numFmtId="3" fontId="13" fillId="6" borderId="15" xfId="0" applyNumberFormat="1" applyFont="1" applyFill="1" applyBorder="1" applyAlignment="1">
      <alignment horizontal="center" vertical="center" wrapText="1"/>
    </xf>
    <xf numFmtId="3" fontId="1" fillId="6" borderId="84" xfId="0" applyNumberFormat="1" applyFont="1" applyFill="1" applyBorder="1" applyAlignment="1">
      <alignment horizontal="center" vertical="top"/>
    </xf>
    <xf numFmtId="49" fontId="2" fillId="6" borderId="35" xfId="0" applyNumberFormat="1" applyFont="1" applyFill="1" applyBorder="1" applyAlignment="1">
      <alignment horizontal="left" vertical="top" wrapText="1"/>
    </xf>
    <xf numFmtId="49" fontId="2" fillId="6" borderId="12" xfId="0" applyNumberFormat="1" applyFont="1" applyFill="1" applyBorder="1" applyAlignment="1">
      <alignment horizontal="left" vertical="top" wrapText="1"/>
    </xf>
    <xf numFmtId="49" fontId="2" fillId="6" borderId="33" xfId="0" applyNumberFormat="1" applyFont="1" applyFill="1" applyBorder="1" applyAlignment="1">
      <alignment horizontal="left" vertical="top" wrapText="1"/>
    </xf>
    <xf numFmtId="49" fontId="1" fillId="6" borderId="15" xfId="0" applyNumberFormat="1" applyFont="1" applyFill="1" applyBorder="1" applyAlignment="1">
      <alignment horizontal="center" vertical="center" wrapText="1"/>
    </xf>
    <xf numFmtId="164" fontId="37" fillId="6" borderId="16" xfId="0" applyNumberFormat="1" applyFont="1" applyFill="1" applyBorder="1" applyAlignment="1">
      <alignment horizontal="center" vertical="top"/>
    </xf>
    <xf numFmtId="164" fontId="37" fillId="6" borderId="43" xfId="0" applyNumberFormat="1" applyFont="1" applyFill="1" applyBorder="1" applyAlignment="1">
      <alignment horizontal="center" vertical="top"/>
    </xf>
    <xf numFmtId="164" fontId="11" fillId="6" borderId="32" xfId="0" applyNumberFormat="1" applyFont="1" applyFill="1" applyBorder="1" applyAlignment="1">
      <alignment horizontal="left" vertical="top" wrapText="1"/>
    </xf>
    <xf numFmtId="49" fontId="2" fillId="6" borderId="30" xfId="0" applyNumberFormat="1" applyFont="1" applyFill="1" applyBorder="1" applyAlignment="1">
      <alignment horizontal="center" vertical="center"/>
    </xf>
    <xf numFmtId="164" fontId="37" fillId="6" borderId="59" xfId="0" applyNumberFormat="1" applyFont="1" applyFill="1" applyBorder="1" applyAlignment="1">
      <alignment horizontal="center" vertical="top"/>
    </xf>
    <xf numFmtId="49" fontId="2" fillId="8" borderId="110" xfId="0" applyNumberFormat="1" applyFont="1" applyFill="1" applyBorder="1" applyAlignment="1">
      <alignment horizontal="left" vertical="top" wrapText="1"/>
    </xf>
    <xf numFmtId="3" fontId="8" fillId="8" borderId="1" xfId="0" applyNumberFormat="1" applyFont="1" applyFill="1" applyBorder="1" applyAlignment="1">
      <alignment horizontal="left" vertical="top" wrapText="1"/>
    </xf>
    <xf numFmtId="3" fontId="1" fillId="8" borderId="1" xfId="0" applyNumberFormat="1" applyFont="1" applyFill="1" applyBorder="1" applyAlignment="1">
      <alignment horizontal="left" vertical="center" textRotation="90" wrapText="1"/>
    </xf>
    <xf numFmtId="3" fontId="7" fillId="8" borderId="25" xfId="0" applyNumberFormat="1" applyFont="1" applyFill="1" applyBorder="1" applyAlignment="1">
      <alignment horizontal="center" vertical="top"/>
    </xf>
    <xf numFmtId="3" fontId="4" fillId="8" borderId="25" xfId="0" applyNumberFormat="1" applyFont="1" applyFill="1" applyBorder="1" applyAlignment="1">
      <alignment horizontal="center" vertical="top" wrapText="1"/>
    </xf>
    <xf numFmtId="0" fontId="11" fillId="8" borderId="24" xfId="0" applyFont="1" applyFill="1" applyBorder="1" applyAlignment="1">
      <alignment vertical="top"/>
    </xf>
    <xf numFmtId="3" fontId="2" fillId="8" borderId="3" xfId="0" applyNumberFormat="1" applyFont="1" applyFill="1" applyBorder="1" applyAlignment="1">
      <alignment horizontal="center" vertical="top" wrapText="1"/>
    </xf>
    <xf numFmtId="3" fontId="1" fillId="6" borderId="6" xfId="0" applyNumberFormat="1" applyFont="1" applyFill="1" applyBorder="1" applyAlignment="1">
      <alignment horizontal="center" vertical="top" wrapText="1"/>
    </xf>
    <xf numFmtId="3" fontId="2" fillId="8" borderId="12" xfId="0" applyNumberFormat="1" applyFont="1" applyFill="1" applyBorder="1" applyAlignment="1">
      <alignment horizontal="center" vertical="top" wrapText="1"/>
    </xf>
    <xf numFmtId="3" fontId="2" fillId="6" borderId="13" xfId="0" applyNumberFormat="1" applyFont="1" applyFill="1" applyBorder="1" applyAlignment="1">
      <alignment horizontal="center" vertical="top" wrapText="1"/>
    </xf>
    <xf numFmtId="0" fontId="11" fillId="8" borderId="1" xfId="0" applyFont="1" applyFill="1" applyBorder="1" applyAlignment="1">
      <alignment vertical="top"/>
    </xf>
    <xf numFmtId="0" fontId="11" fillId="8" borderId="25" xfId="0" applyFont="1" applyFill="1" applyBorder="1" applyAlignment="1">
      <alignment vertical="top"/>
    </xf>
    <xf numFmtId="3" fontId="4" fillId="8" borderId="1" xfId="0" applyNumberFormat="1" applyFont="1" applyFill="1" applyBorder="1" applyAlignment="1">
      <alignment horizontal="center" vertical="top" wrapText="1"/>
    </xf>
    <xf numFmtId="3" fontId="1" fillId="8" borderId="25" xfId="0" applyNumberFormat="1" applyFont="1" applyFill="1" applyBorder="1" applyAlignment="1">
      <alignment horizontal="center" vertical="top" wrapText="1"/>
    </xf>
    <xf numFmtId="3" fontId="2" fillId="6" borderId="42" xfId="0" applyNumberFormat="1" applyFont="1" applyFill="1" applyBorder="1" applyAlignment="1">
      <alignment horizontal="center" vertical="top" wrapText="1"/>
    </xf>
    <xf numFmtId="0" fontId="11" fillId="6" borderId="49" xfId="0" applyFont="1" applyFill="1" applyBorder="1" applyAlignment="1">
      <alignment horizontal="center" vertical="top" wrapText="1"/>
    </xf>
    <xf numFmtId="3" fontId="1" fillId="0" borderId="8" xfId="0" applyNumberFormat="1" applyFont="1" applyFill="1" applyBorder="1" applyAlignment="1">
      <alignment horizontal="left" vertical="top" wrapText="1"/>
    </xf>
    <xf numFmtId="3" fontId="2" fillId="6" borderId="36" xfId="0" applyNumberFormat="1" applyFont="1" applyFill="1" applyBorder="1" applyAlignment="1">
      <alignment horizontal="center" vertical="top" wrapText="1"/>
    </xf>
    <xf numFmtId="3" fontId="2" fillId="6" borderId="48" xfId="0" applyNumberFormat="1" applyFont="1" applyFill="1" applyBorder="1" applyAlignment="1">
      <alignment horizontal="center" vertical="top" wrapText="1"/>
    </xf>
    <xf numFmtId="3" fontId="8" fillId="0" borderId="59" xfId="0" applyNumberFormat="1" applyFont="1" applyFill="1" applyBorder="1" applyAlignment="1">
      <alignment horizontal="center" vertical="top"/>
    </xf>
    <xf numFmtId="0" fontId="1" fillId="6" borderId="17" xfId="0" applyFont="1" applyFill="1" applyBorder="1" applyAlignment="1">
      <alignment vertical="top" wrapText="1"/>
    </xf>
    <xf numFmtId="3" fontId="8" fillId="6" borderId="43" xfId="0" applyNumberFormat="1" applyFont="1" applyFill="1" applyBorder="1" applyAlignment="1">
      <alignment horizontal="center" vertical="top"/>
    </xf>
    <xf numFmtId="0" fontId="11" fillId="8" borderId="24" xfId="0" applyFont="1" applyFill="1" applyBorder="1" applyAlignment="1"/>
    <xf numFmtId="49" fontId="2" fillId="4" borderId="11" xfId="0" applyNumberFormat="1" applyFont="1" applyFill="1" applyBorder="1" applyAlignment="1">
      <alignment vertical="top"/>
    </xf>
    <xf numFmtId="49" fontId="2" fillId="5" borderId="12" xfId="0" applyNumberFormat="1" applyFont="1" applyFill="1" applyBorder="1" applyAlignment="1">
      <alignment vertical="top"/>
    </xf>
    <xf numFmtId="49" fontId="2" fillId="6" borderId="47" xfId="0" applyNumberFormat="1" applyFont="1" applyFill="1" applyBorder="1" applyAlignment="1">
      <alignment vertical="top"/>
    </xf>
    <xf numFmtId="3" fontId="2" fillId="6" borderId="13" xfId="3" applyNumberFormat="1" applyFont="1" applyFill="1" applyBorder="1" applyAlignment="1">
      <alignment horizontal="center" vertical="top"/>
    </xf>
    <xf numFmtId="164" fontId="1" fillId="6" borderId="17" xfId="0" applyNumberFormat="1" applyFont="1" applyFill="1" applyBorder="1" applyAlignment="1">
      <alignment horizontal="center" vertical="top"/>
    </xf>
    <xf numFmtId="164" fontId="1" fillId="6" borderId="11" xfId="0" applyNumberFormat="1" applyFont="1" applyFill="1" applyBorder="1" applyAlignment="1">
      <alignment horizontal="center" vertical="top"/>
    </xf>
    <xf numFmtId="0" fontId="11" fillId="6" borderId="16" xfId="0" applyFont="1" applyFill="1" applyBorder="1" applyAlignment="1">
      <alignment horizontal="center" vertical="top" wrapText="1"/>
    </xf>
    <xf numFmtId="49" fontId="13" fillId="0" borderId="27" xfId="0" applyNumberFormat="1" applyFont="1" applyBorder="1" applyAlignment="1">
      <alignment horizontal="center" vertical="top" textRotation="91" wrapText="1"/>
    </xf>
    <xf numFmtId="49" fontId="15" fillId="7" borderId="38" xfId="0" applyNumberFormat="1" applyFont="1" applyFill="1" applyBorder="1" applyAlignment="1">
      <alignment horizontal="center" vertical="top" wrapText="1"/>
    </xf>
    <xf numFmtId="0" fontId="13" fillId="0" borderId="0" xfId="0" applyFont="1" applyFill="1" applyBorder="1" applyAlignment="1">
      <alignment horizontal="left" vertical="top" wrapText="1"/>
    </xf>
    <xf numFmtId="0" fontId="11" fillId="0" borderId="0" xfId="0" applyFont="1" applyFill="1" applyAlignment="1">
      <alignment horizontal="left" vertical="top" wrapText="1"/>
    </xf>
    <xf numFmtId="164" fontId="11" fillId="0" borderId="0" xfId="0" applyNumberFormat="1" applyFont="1" applyFill="1" applyAlignment="1">
      <alignment horizontal="left" vertical="top" wrapText="1"/>
    </xf>
    <xf numFmtId="3" fontId="2" fillId="0" borderId="76" xfId="0" applyNumberFormat="1" applyFont="1" applyBorder="1" applyAlignment="1">
      <alignment horizontal="center" vertical="center" wrapText="1"/>
    </xf>
    <xf numFmtId="4" fontId="1" fillId="0" borderId="0" xfId="0" applyNumberFormat="1" applyFont="1" applyFill="1" applyAlignment="1">
      <alignment vertical="top"/>
    </xf>
    <xf numFmtId="3" fontId="1" fillId="5" borderId="53" xfId="0" applyNumberFormat="1" applyFont="1" applyFill="1" applyBorder="1" applyAlignment="1">
      <alignment horizontal="center" vertical="top" wrapText="1"/>
    </xf>
    <xf numFmtId="3" fontId="1" fillId="6" borderId="3" xfId="0" applyNumberFormat="1" applyFont="1" applyFill="1" applyBorder="1" applyAlignment="1">
      <alignment vertical="top" wrapText="1"/>
    </xf>
    <xf numFmtId="3" fontId="1" fillId="6" borderId="12" xfId="0" applyNumberFormat="1" applyFont="1" applyFill="1" applyBorder="1" applyAlignment="1">
      <alignment vertical="top" wrapText="1"/>
    </xf>
    <xf numFmtId="3" fontId="1" fillId="6" borderId="12" xfId="0" applyNumberFormat="1" applyFont="1" applyFill="1" applyBorder="1" applyAlignment="1">
      <alignment horizontal="left" vertical="top" wrapText="1"/>
    </xf>
    <xf numFmtId="3" fontId="1" fillId="0" borderId="0" xfId="0" applyNumberFormat="1" applyFont="1" applyFill="1" applyBorder="1" applyAlignment="1">
      <alignment horizontal="left" vertical="top" wrapText="1"/>
    </xf>
    <xf numFmtId="0" fontId="1" fillId="6" borderId="12" xfId="0" applyFont="1" applyFill="1" applyBorder="1" applyAlignment="1">
      <alignment horizontal="center" vertical="top" wrapText="1"/>
    </xf>
    <xf numFmtId="0" fontId="1" fillId="6" borderId="33" xfId="0" applyFont="1" applyFill="1" applyBorder="1" applyAlignment="1">
      <alignment horizontal="center" vertical="top" wrapText="1"/>
    </xf>
    <xf numFmtId="0" fontId="1" fillId="0" borderId="0" xfId="0" applyNumberFormat="1" applyFont="1" applyFill="1" applyBorder="1" applyAlignment="1">
      <alignment horizontal="left" vertical="top" wrapText="1"/>
    </xf>
    <xf numFmtId="3" fontId="1" fillId="6" borderId="12" xfId="0" applyNumberFormat="1" applyFont="1" applyFill="1" applyBorder="1" applyAlignment="1">
      <alignment vertical="top" wrapText="1"/>
    </xf>
    <xf numFmtId="3" fontId="2" fillId="4" borderId="11" xfId="0" applyNumberFormat="1" applyFont="1" applyFill="1" applyBorder="1" applyAlignment="1">
      <alignment horizontal="center" vertical="top"/>
    </xf>
    <xf numFmtId="3" fontId="2" fillId="5" borderId="12" xfId="0" applyNumberFormat="1" applyFont="1" applyFill="1" applyBorder="1" applyAlignment="1">
      <alignment horizontal="center" vertical="top"/>
    </xf>
    <xf numFmtId="49" fontId="2" fillId="4" borderId="11" xfId="0" applyNumberFormat="1" applyFont="1" applyFill="1" applyBorder="1" applyAlignment="1">
      <alignment horizontal="center" vertical="top"/>
    </xf>
    <xf numFmtId="0" fontId="1" fillId="6" borderId="14" xfId="0" applyFont="1" applyFill="1" applyBorder="1" applyAlignment="1">
      <alignment vertical="top" wrapText="1"/>
    </xf>
    <xf numFmtId="3" fontId="2" fillId="6" borderId="46" xfId="0" applyNumberFormat="1" applyFont="1" applyFill="1" applyBorder="1" applyAlignment="1">
      <alignment horizontal="center" vertical="top"/>
    </xf>
    <xf numFmtId="3" fontId="2" fillId="6" borderId="38" xfId="0" applyNumberFormat="1" applyFont="1" applyFill="1" applyBorder="1" applyAlignment="1">
      <alignment horizontal="center" vertical="top"/>
    </xf>
    <xf numFmtId="3" fontId="2" fillId="6" borderId="34" xfId="0" applyNumberFormat="1" applyFont="1" applyFill="1" applyBorder="1" applyAlignment="1">
      <alignment horizontal="center" vertical="top"/>
    </xf>
    <xf numFmtId="0" fontId="1" fillId="6" borderId="38" xfId="0" applyFont="1" applyFill="1" applyBorder="1" applyAlignment="1">
      <alignment horizontal="center" vertical="top" wrapText="1"/>
    </xf>
    <xf numFmtId="0" fontId="41" fillId="0" borderId="95" xfId="0" applyNumberFormat="1" applyFont="1" applyFill="1" applyBorder="1" applyAlignment="1" applyProtection="1">
      <alignment horizontal="center" wrapText="1" readingOrder="1"/>
    </xf>
    <xf numFmtId="0" fontId="42" fillId="0" borderId="98" xfId="0" applyNumberFormat="1" applyFont="1" applyFill="1" applyBorder="1" applyAlignment="1" applyProtection="1">
      <alignment horizontal="center" wrapText="1" readingOrder="1"/>
    </xf>
    <xf numFmtId="0" fontId="42" fillId="0" borderId="101" xfId="0" applyNumberFormat="1" applyFont="1" applyFill="1" applyBorder="1" applyAlignment="1" applyProtection="1">
      <alignment horizontal="center" wrapText="1" readingOrder="1"/>
    </xf>
    <xf numFmtId="0" fontId="43" fillId="10" borderId="95" xfId="0" applyNumberFormat="1" applyFont="1" applyFill="1" applyBorder="1" applyAlignment="1" applyProtection="1">
      <alignment horizontal="left" vertical="top" wrapText="1" readingOrder="1"/>
      <protection locked="0"/>
    </xf>
    <xf numFmtId="0" fontId="43" fillId="11" borderId="95" xfId="0" applyNumberFormat="1" applyFont="1" applyFill="1" applyBorder="1" applyAlignment="1" applyProtection="1">
      <alignment horizontal="left" vertical="top" wrapText="1" readingOrder="1"/>
      <protection locked="0"/>
    </xf>
    <xf numFmtId="0" fontId="43" fillId="12" borderId="95" xfId="0" applyNumberFormat="1" applyFont="1" applyFill="1" applyBorder="1" applyAlignment="1" applyProtection="1">
      <alignment horizontal="left" vertical="top" wrapText="1" readingOrder="1"/>
      <protection locked="0"/>
    </xf>
    <xf numFmtId="0" fontId="44" fillId="0" borderId="95" xfId="0" applyNumberFormat="1" applyFont="1" applyFill="1" applyBorder="1" applyAlignment="1" applyProtection="1">
      <alignment horizontal="left" vertical="top" wrapText="1" readingOrder="1"/>
      <protection locked="0"/>
    </xf>
    <xf numFmtId="0" fontId="44" fillId="0" borderId="98" xfId="0" applyNumberFormat="1" applyFont="1" applyFill="1" applyBorder="1" applyAlignment="1" applyProtection="1">
      <alignment horizontal="left" vertical="top" wrapText="1" readingOrder="1"/>
      <protection locked="0"/>
    </xf>
    <xf numFmtId="0" fontId="44" fillId="0" borderId="104" xfId="0" applyNumberFormat="1" applyFont="1" applyFill="1" applyBorder="1" applyAlignment="1" applyProtection="1">
      <alignment horizontal="left" vertical="top" wrapText="1" readingOrder="1"/>
      <protection locked="0"/>
    </xf>
    <xf numFmtId="0" fontId="44" fillId="0" borderId="0" xfId="0" applyNumberFormat="1" applyFont="1" applyFill="1" applyAlignment="1" applyProtection="1">
      <alignment horizontal="left" vertical="top" wrapText="1" readingOrder="1"/>
      <protection locked="0"/>
    </xf>
    <xf numFmtId="0" fontId="11" fillId="0" borderId="0" xfId="0" applyNumberFormat="1" applyFont="1" applyFill="1" applyAlignment="1" applyProtection="1">
      <alignment wrapText="1" readingOrder="1"/>
    </xf>
    <xf numFmtId="1" fontId="1" fillId="0" borderId="65" xfId="0" applyNumberFormat="1" applyFont="1" applyBorder="1" applyAlignment="1">
      <alignment horizontal="center" vertical="top"/>
    </xf>
    <xf numFmtId="49" fontId="1" fillId="0" borderId="73" xfId="0" applyNumberFormat="1" applyFont="1" applyBorder="1" applyAlignment="1">
      <alignment horizontal="left" vertical="top" wrapText="1"/>
    </xf>
    <xf numFmtId="3" fontId="1" fillId="0" borderId="82" xfId="0" applyNumberFormat="1" applyFont="1" applyFill="1" applyBorder="1" applyAlignment="1">
      <alignment horizontal="left" vertical="top"/>
    </xf>
    <xf numFmtId="1" fontId="1" fillId="0" borderId="83" xfId="0" applyNumberFormat="1" applyFont="1" applyFill="1" applyBorder="1" applyAlignment="1">
      <alignment horizontal="center" vertical="top"/>
    </xf>
    <xf numFmtId="3" fontId="1" fillId="6" borderId="80" xfId="0" applyNumberFormat="1" applyFont="1" applyFill="1" applyBorder="1" applyAlignment="1">
      <alignment horizontal="left" vertical="top" wrapText="1"/>
    </xf>
    <xf numFmtId="49" fontId="1" fillId="6" borderId="73" xfId="0" applyNumberFormat="1" applyFont="1" applyFill="1" applyBorder="1" applyAlignment="1">
      <alignment horizontal="center" vertical="top"/>
    </xf>
    <xf numFmtId="164" fontId="1" fillId="6" borderId="65" xfId="0" applyNumberFormat="1" applyFont="1" applyFill="1" applyBorder="1" applyAlignment="1">
      <alignment horizontal="center" vertical="top"/>
    </xf>
    <xf numFmtId="49" fontId="1" fillId="6" borderId="73" xfId="0" applyNumberFormat="1" applyFont="1" applyFill="1" applyBorder="1" applyAlignment="1">
      <alignment horizontal="left" vertical="top" wrapText="1"/>
    </xf>
    <xf numFmtId="3" fontId="1" fillId="6" borderId="73" xfId="0" applyNumberFormat="1" applyFont="1" applyFill="1" applyBorder="1" applyAlignment="1">
      <alignment vertical="top" wrapText="1"/>
    </xf>
    <xf numFmtId="49" fontId="1" fillId="7" borderId="73" xfId="0" applyNumberFormat="1" applyFont="1" applyFill="1" applyBorder="1" applyAlignment="1">
      <alignment horizontal="center" vertical="top"/>
    </xf>
    <xf numFmtId="49" fontId="1" fillId="6" borderId="75" xfId="0" applyNumberFormat="1" applyFont="1" applyFill="1" applyBorder="1" applyAlignment="1">
      <alignment horizontal="center" vertical="top"/>
    </xf>
    <xf numFmtId="3" fontId="1" fillId="6" borderId="112" xfId="0" applyNumberFormat="1" applyFont="1" applyFill="1" applyBorder="1" applyAlignment="1">
      <alignment horizontal="left" vertical="top" wrapText="1"/>
    </xf>
    <xf numFmtId="3" fontId="1" fillId="6" borderId="113" xfId="0" applyNumberFormat="1" applyFont="1" applyFill="1" applyBorder="1" applyAlignment="1">
      <alignment horizontal="center" vertical="top" wrapText="1"/>
    </xf>
    <xf numFmtId="3" fontId="1" fillId="7" borderId="114" xfId="0" applyNumberFormat="1" applyFont="1" applyFill="1" applyBorder="1" applyAlignment="1">
      <alignment horizontal="center" vertical="top" wrapText="1"/>
    </xf>
    <xf numFmtId="3" fontId="1" fillId="7" borderId="113" xfId="0" applyNumberFormat="1" applyFont="1" applyFill="1" applyBorder="1" applyAlignment="1">
      <alignment horizontal="left" vertical="top" wrapText="1"/>
    </xf>
    <xf numFmtId="3" fontId="1" fillId="7" borderId="115" xfId="0" applyNumberFormat="1" applyFont="1" applyFill="1" applyBorder="1" applyAlignment="1">
      <alignment horizontal="center" vertical="top" wrapText="1"/>
    </xf>
    <xf numFmtId="3" fontId="1" fillId="6" borderId="4" xfId="0" applyNumberFormat="1" applyFont="1" applyFill="1" applyBorder="1" applyAlignment="1">
      <alignment vertical="top" wrapText="1"/>
    </xf>
    <xf numFmtId="3" fontId="1" fillId="6" borderId="23" xfId="0" applyNumberFormat="1" applyFont="1" applyFill="1" applyBorder="1" applyAlignment="1">
      <alignment vertical="top" wrapText="1"/>
    </xf>
    <xf numFmtId="49" fontId="1" fillId="6" borderId="87" xfId="0" applyNumberFormat="1" applyFont="1" applyFill="1" applyBorder="1" applyAlignment="1">
      <alignment horizontal="center" vertical="top"/>
    </xf>
    <xf numFmtId="164" fontId="1" fillId="6" borderId="90" xfId="0" applyNumberFormat="1" applyFont="1" applyFill="1" applyBorder="1" applyAlignment="1">
      <alignment horizontal="center" vertical="top"/>
    </xf>
    <xf numFmtId="49" fontId="1" fillId="6" borderId="89" xfId="0" applyNumberFormat="1" applyFont="1" applyFill="1" applyBorder="1" applyAlignment="1">
      <alignment horizontal="center" vertical="top"/>
    </xf>
    <xf numFmtId="3" fontId="1" fillId="2" borderId="91" xfId="0" applyNumberFormat="1" applyFont="1" applyFill="1" applyBorder="1" applyAlignment="1">
      <alignment horizontal="left" vertical="top" wrapText="1"/>
    </xf>
    <xf numFmtId="3" fontId="1" fillId="2" borderId="66" xfId="0" applyNumberFormat="1" applyFont="1" applyFill="1" applyBorder="1" applyAlignment="1">
      <alignment horizontal="center" vertical="top" wrapText="1"/>
    </xf>
    <xf numFmtId="3" fontId="1" fillId="2" borderId="67" xfId="0" applyNumberFormat="1" applyFont="1" applyFill="1" applyBorder="1" applyAlignment="1">
      <alignment horizontal="center" vertical="top" wrapText="1"/>
    </xf>
    <xf numFmtId="3" fontId="1" fillId="2" borderId="92" xfId="0" applyNumberFormat="1" applyFont="1" applyFill="1" applyBorder="1" applyAlignment="1">
      <alignment horizontal="left" vertical="top" wrapText="1"/>
    </xf>
    <xf numFmtId="3" fontId="1" fillId="6" borderId="3" xfId="0" applyNumberFormat="1" applyFont="1" applyFill="1" applyBorder="1" applyAlignment="1">
      <alignment horizontal="left" vertical="top"/>
    </xf>
    <xf numFmtId="3" fontId="1" fillId="6" borderId="27" xfId="0" applyNumberFormat="1" applyFont="1" applyFill="1" applyBorder="1" applyAlignment="1">
      <alignment horizontal="left" vertical="top"/>
    </xf>
    <xf numFmtId="3" fontId="2" fillId="6" borderId="34" xfId="0" applyNumberFormat="1" applyFont="1" applyFill="1" applyBorder="1" applyAlignment="1">
      <alignment vertical="top"/>
    </xf>
    <xf numFmtId="3" fontId="2" fillId="8" borderId="43" xfId="0" applyNumberFormat="1" applyFont="1" applyFill="1" applyBorder="1" applyAlignment="1">
      <alignment horizontal="center" vertical="top"/>
    </xf>
    <xf numFmtId="3" fontId="1" fillId="2" borderId="2" xfId="0" applyNumberFormat="1" applyFont="1" applyFill="1" applyBorder="1" applyAlignment="1">
      <alignment horizontal="left" vertical="top" wrapText="1"/>
    </xf>
    <xf numFmtId="3" fontId="1" fillId="2" borderId="63" xfId="0" applyNumberFormat="1" applyFont="1" applyFill="1" applyBorder="1" applyAlignment="1">
      <alignment horizontal="center" vertical="top"/>
    </xf>
    <xf numFmtId="3" fontId="1" fillId="2" borderId="62" xfId="0" applyNumberFormat="1" applyFont="1" applyFill="1" applyBorder="1" applyAlignment="1">
      <alignment horizontal="center" vertical="top"/>
    </xf>
    <xf numFmtId="0" fontId="1" fillId="2" borderId="32" xfId="0" applyFont="1" applyFill="1" applyBorder="1" applyAlignment="1">
      <alignment horizontal="left" vertical="top" wrapText="1"/>
    </xf>
    <xf numFmtId="3" fontId="1" fillId="2" borderId="44" xfId="0" applyNumberFormat="1" applyFont="1" applyFill="1" applyBorder="1" applyAlignment="1">
      <alignment horizontal="center" vertical="top"/>
    </xf>
    <xf numFmtId="3" fontId="1" fillId="2" borderId="50" xfId="0" applyNumberFormat="1" applyFont="1" applyFill="1" applyBorder="1" applyAlignment="1">
      <alignment horizontal="center" vertical="top"/>
    </xf>
    <xf numFmtId="3" fontId="1" fillId="2" borderId="33" xfId="0" applyNumberFormat="1" applyFont="1" applyFill="1" applyBorder="1" applyAlignment="1">
      <alignment horizontal="center" vertical="top"/>
    </xf>
    <xf numFmtId="3" fontId="1" fillId="6" borderId="30" xfId="0" applyNumberFormat="1" applyFont="1" applyFill="1" applyBorder="1" applyAlignment="1">
      <alignment horizontal="left" vertical="top" wrapText="1"/>
    </xf>
    <xf numFmtId="0" fontId="1" fillId="15" borderId="86" xfId="0" applyFont="1" applyFill="1" applyBorder="1" applyAlignment="1">
      <alignment vertical="top" wrapText="1"/>
    </xf>
    <xf numFmtId="3" fontId="1" fillId="15" borderId="87" xfId="0" applyNumberFormat="1" applyFont="1" applyFill="1" applyBorder="1" applyAlignment="1">
      <alignment horizontal="center" vertical="top"/>
    </xf>
    <xf numFmtId="3" fontId="1" fillId="15" borderId="88" xfId="0" applyNumberFormat="1" applyFont="1" applyFill="1" applyBorder="1" applyAlignment="1">
      <alignment horizontal="center" vertical="top"/>
    </xf>
    <xf numFmtId="3" fontId="1" fillId="15" borderId="89" xfId="0" applyNumberFormat="1" applyFont="1" applyFill="1" applyBorder="1" applyAlignment="1">
      <alignment horizontal="center" vertical="top"/>
    </xf>
    <xf numFmtId="0" fontId="14" fillId="15" borderId="37" xfId="0" applyFont="1" applyFill="1" applyBorder="1" applyAlignment="1">
      <alignment vertical="top" wrapText="1"/>
    </xf>
    <xf numFmtId="3" fontId="1" fillId="15" borderId="33" xfId="0" applyNumberFormat="1" applyFont="1" applyFill="1" applyBorder="1" applyAlignment="1">
      <alignment horizontal="center" vertical="top"/>
    </xf>
    <xf numFmtId="3" fontId="1" fillId="15" borderId="50" xfId="0" applyNumberFormat="1" applyFont="1" applyFill="1" applyBorder="1" applyAlignment="1">
      <alignment horizontal="center" vertical="top"/>
    </xf>
    <xf numFmtId="3" fontId="1" fillId="15" borderId="34" xfId="0" applyNumberFormat="1" applyFont="1" applyFill="1" applyBorder="1" applyAlignment="1">
      <alignment horizontal="center" vertical="top"/>
    </xf>
    <xf numFmtId="3" fontId="1" fillId="6" borderId="116" xfId="0" applyNumberFormat="1" applyFont="1" applyFill="1" applyBorder="1" applyAlignment="1">
      <alignment horizontal="left" vertical="top" wrapText="1"/>
    </xf>
    <xf numFmtId="3" fontId="1" fillId="15" borderId="12" xfId="0" applyNumberFormat="1" applyFont="1" applyFill="1" applyBorder="1" applyAlignment="1">
      <alignment horizontal="center" vertical="top"/>
    </xf>
    <xf numFmtId="0" fontId="1" fillId="15" borderId="11" xfId="0" applyFont="1" applyFill="1" applyBorder="1" applyAlignment="1">
      <alignment vertical="top" wrapText="1"/>
    </xf>
    <xf numFmtId="3" fontId="1" fillId="15" borderId="0" xfId="0" applyNumberFormat="1" applyFont="1" applyFill="1" applyBorder="1" applyAlignment="1">
      <alignment horizontal="center" vertical="top"/>
    </xf>
    <xf numFmtId="3" fontId="1" fillId="15" borderId="87" xfId="0" applyNumberFormat="1" applyFont="1" applyFill="1" applyBorder="1" applyAlignment="1">
      <alignment horizontal="left" vertical="top" wrapText="1"/>
    </xf>
    <xf numFmtId="3" fontId="1" fillId="15" borderId="72" xfId="0" applyNumberFormat="1" applyFont="1" applyFill="1" applyBorder="1" applyAlignment="1">
      <alignment horizontal="center" vertical="top"/>
    </xf>
    <xf numFmtId="0" fontId="1" fillId="15" borderId="109" xfId="0" applyFont="1" applyFill="1" applyBorder="1" applyAlignment="1">
      <alignment vertical="top" wrapText="1"/>
    </xf>
    <xf numFmtId="3" fontId="1" fillId="15" borderId="64" xfId="0" applyNumberFormat="1" applyFont="1" applyFill="1" applyBorder="1" applyAlignment="1">
      <alignment horizontal="center" vertical="top"/>
    </xf>
    <xf numFmtId="3" fontId="1" fillId="15" borderId="116" xfId="0" applyNumberFormat="1" applyFont="1" applyFill="1" applyBorder="1" applyAlignment="1">
      <alignment horizontal="center" vertical="top"/>
    </xf>
    <xf numFmtId="3" fontId="1" fillId="15" borderId="64" xfId="0" applyNumberFormat="1" applyFont="1" applyFill="1" applyBorder="1" applyAlignment="1">
      <alignment horizontal="left" vertical="top" wrapText="1"/>
    </xf>
    <xf numFmtId="3" fontId="1" fillId="15" borderId="74" xfId="0" applyNumberFormat="1" applyFont="1" applyFill="1" applyBorder="1" applyAlignment="1">
      <alignment horizontal="center" vertical="top"/>
    </xf>
    <xf numFmtId="3" fontId="1" fillId="15" borderId="12" xfId="0" applyNumberFormat="1" applyFont="1" applyFill="1" applyBorder="1" applyAlignment="1">
      <alignment horizontal="left" vertical="top" wrapText="1"/>
    </xf>
    <xf numFmtId="3" fontId="1" fillId="15" borderId="38" xfId="0" applyNumberFormat="1" applyFont="1" applyFill="1" applyBorder="1" applyAlignment="1">
      <alignment horizontal="center" vertical="top"/>
    </xf>
    <xf numFmtId="3" fontId="1" fillId="6" borderId="67" xfId="0" applyNumberFormat="1" applyFont="1" applyFill="1" applyBorder="1" applyAlignment="1">
      <alignment horizontal="left" vertical="top" wrapText="1"/>
    </xf>
    <xf numFmtId="3" fontId="2" fillId="6" borderId="12" xfId="0" applyNumberFormat="1" applyFont="1" applyFill="1" applyBorder="1" applyAlignment="1">
      <alignment horizontal="center" vertical="center" wrapText="1"/>
    </xf>
    <xf numFmtId="3" fontId="1" fillId="0" borderId="58" xfId="0" applyNumberFormat="1" applyFont="1" applyFill="1" applyBorder="1" applyAlignment="1">
      <alignment horizontal="center" vertical="top"/>
    </xf>
    <xf numFmtId="3" fontId="1" fillId="6" borderId="82" xfId="0" applyNumberFormat="1" applyFont="1" applyFill="1" applyBorder="1" applyAlignment="1">
      <alignment horizontal="center" vertical="top"/>
    </xf>
    <xf numFmtId="3" fontId="1" fillId="6" borderId="83" xfId="0" applyNumberFormat="1" applyFont="1" applyFill="1" applyBorder="1" applyAlignment="1">
      <alignment horizontal="center" vertical="top"/>
    </xf>
    <xf numFmtId="0" fontId="1" fillId="6" borderId="90" xfId="0" applyFont="1" applyFill="1" applyBorder="1" applyAlignment="1">
      <alignment horizontal="center" vertical="top" wrapText="1"/>
    </xf>
    <xf numFmtId="0" fontId="1" fillId="6" borderId="89" xfId="0" applyFont="1" applyFill="1" applyBorder="1" applyAlignment="1">
      <alignment horizontal="center" vertical="top" wrapText="1"/>
    </xf>
    <xf numFmtId="3" fontId="1" fillId="6" borderId="64" xfId="0" applyNumberFormat="1" applyFont="1" applyFill="1" applyBorder="1" applyAlignment="1">
      <alignment horizontal="center" vertical="top" wrapText="1"/>
    </xf>
    <xf numFmtId="0" fontId="1" fillId="6" borderId="69" xfId="0" applyFont="1" applyFill="1" applyBorder="1" applyAlignment="1">
      <alignment horizontal="center" vertical="top" wrapText="1"/>
    </xf>
    <xf numFmtId="0" fontId="1" fillId="6" borderId="74" xfId="0" applyFont="1" applyFill="1" applyBorder="1" applyAlignment="1">
      <alignment horizontal="center" vertical="top" wrapText="1"/>
    </xf>
    <xf numFmtId="49" fontId="15" fillId="6" borderId="38" xfId="0" applyNumberFormat="1" applyFont="1" applyFill="1" applyBorder="1" applyAlignment="1">
      <alignment horizontal="center" vertical="top" wrapText="1"/>
    </xf>
    <xf numFmtId="0" fontId="1" fillId="6" borderId="80" xfId="0" applyFont="1" applyFill="1" applyBorder="1" applyAlignment="1">
      <alignment horizontal="left" vertical="top" wrapText="1"/>
    </xf>
    <xf numFmtId="3" fontId="1" fillId="6" borderId="73" xfId="0" applyNumberFormat="1" applyFont="1" applyFill="1" applyBorder="1" applyAlignment="1">
      <alignment horizontal="center" vertical="top" wrapText="1"/>
    </xf>
    <xf numFmtId="0" fontId="1" fillId="6" borderId="111" xfId="0" applyFont="1" applyFill="1" applyBorder="1" applyAlignment="1">
      <alignment horizontal="center" vertical="top" wrapText="1"/>
    </xf>
    <xf numFmtId="0" fontId="1" fillId="6" borderId="91" xfId="0" applyFont="1" applyFill="1" applyBorder="1" applyAlignment="1">
      <alignment horizontal="left" vertical="top"/>
    </xf>
    <xf numFmtId="49" fontId="1" fillId="6" borderId="66" xfId="0" applyNumberFormat="1" applyFont="1" applyFill="1" applyBorder="1" applyAlignment="1">
      <alignment horizontal="center" vertical="top" wrapText="1"/>
    </xf>
    <xf numFmtId="49" fontId="1" fillId="7" borderId="92" xfId="0" applyNumberFormat="1" applyFont="1" applyFill="1" applyBorder="1" applyAlignment="1">
      <alignment horizontal="center" vertical="top" wrapText="1"/>
    </xf>
    <xf numFmtId="0" fontId="12" fillId="6" borderId="91" xfId="0" applyFont="1" applyFill="1" applyBorder="1" applyAlignment="1">
      <alignment vertical="top" wrapText="1"/>
    </xf>
    <xf numFmtId="49" fontId="1" fillId="7" borderId="67" xfId="0" applyNumberFormat="1" applyFont="1" applyFill="1" applyBorder="1" applyAlignment="1">
      <alignment horizontal="left" vertical="top" wrapText="1"/>
    </xf>
    <xf numFmtId="0" fontId="12" fillId="6" borderId="21" xfId="0" applyFont="1" applyFill="1" applyBorder="1" applyAlignment="1">
      <alignment vertical="top" wrapText="1"/>
    </xf>
    <xf numFmtId="49" fontId="1" fillId="6" borderId="22" xfId="0" applyNumberFormat="1" applyFont="1" applyFill="1" applyBorder="1" applyAlignment="1">
      <alignment horizontal="center" vertical="top" wrapText="1"/>
    </xf>
    <xf numFmtId="49" fontId="1" fillId="7" borderId="23" xfId="0" applyNumberFormat="1" applyFont="1" applyFill="1" applyBorder="1" applyAlignment="1">
      <alignment horizontal="center" vertical="top" wrapText="1"/>
    </xf>
    <xf numFmtId="0" fontId="45" fillId="0" borderId="98" xfId="0" applyNumberFormat="1" applyFont="1" applyFill="1" applyBorder="1" applyAlignment="1" applyProtection="1">
      <alignment horizontal="left" vertical="top" wrapText="1" readingOrder="1"/>
      <protection locked="0"/>
    </xf>
    <xf numFmtId="0" fontId="1" fillId="4" borderId="30" xfId="0" applyFont="1" applyFill="1" applyBorder="1" applyAlignment="1">
      <alignment horizontal="center" vertical="top" wrapText="1"/>
    </xf>
    <xf numFmtId="0" fontId="12" fillId="4" borderId="30" xfId="0" applyFont="1" applyFill="1" applyBorder="1" applyAlignment="1">
      <alignment horizontal="center" vertical="top" wrapText="1"/>
    </xf>
    <xf numFmtId="0" fontId="12" fillId="4" borderId="33" xfId="0" applyFont="1" applyFill="1" applyBorder="1" applyAlignment="1">
      <alignment horizontal="center" vertical="top" wrapText="1"/>
    </xf>
    <xf numFmtId="0" fontId="1" fillId="4" borderId="33" xfId="0" applyFont="1" applyFill="1" applyBorder="1" applyAlignment="1">
      <alignment horizontal="center" vertical="top"/>
    </xf>
    <xf numFmtId="0" fontId="1" fillId="4" borderId="66" xfId="0" applyFont="1" applyFill="1" applyBorder="1" applyAlignment="1">
      <alignment horizontal="left" vertical="top" wrapText="1"/>
    </xf>
    <xf numFmtId="0" fontId="0" fillId="4" borderId="49" xfId="0" applyFont="1" applyFill="1" applyBorder="1" applyAlignment="1">
      <alignment horizontal="left" vertical="top"/>
    </xf>
    <xf numFmtId="0" fontId="12" fillId="4" borderId="35" xfId="0" applyFont="1" applyFill="1" applyBorder="1" applyAlignment="1">
      <alignment horizontal="left" vertical="top" wrapText="1"/>
    </xf>
    <xf numFmtId="0" fontId="11" fillId="4" borderId="47" xfId="0" applyFont="1" applyFill="1" applyBorder="1"/>
    <xf numFmtId="0" fontId="11" fillId="4" borderId="64" xfId="0" applyFont="1" applyFill="1" applyBorder="1"/>
    <xf numFmtId="3" fontId="1" fillId="2" borderId="3" xfId="0" applyNumberFormat="1" applyFont="1" applyFill="1" applyBorder="1" applyAlignment="1">
      <alignment horizontal="left" vertical="top" wrapText="1"/>
    </xf>
    <xf numFmtId="49" fontId="2" fillId="6" borderId="3" xfId="0" applyNumberFormat="1" applyFont="1" applyFill="1" applyBorder="1" applyAlignment="1">
      <alignment horizontal="center" vertical="top"/>
    </xf>
    <xf numFmtId="49" fontId="2" fillId="6" borderId="12" xfId="0" applyNumberFormat="1" applyFont="1" applyFill="1" applyBorder="1" applyAlignment="1">
      <alignment horizontal="center" vertical="top"/>
    </xf>
    <xf numFmtId="49" fontId="2" fillId="6" borderId="22" xfId="0" applyNumberFormat="1" applyFont="1" applyFill="1" applyBorder="1" applyAlignment="1">
      <alignment horizontal="center" vertical="top"/>
    </xf>
    <xf numFmtId="49" fontId="2" fillId="6" borderId="12" xfId="0" applyNumberFormat="1" applyFont="1" applyFill="1" applyBorder="1" applyAlignment="1">
      <alignment horizontal="center" vertical="top" wrapText="1"/>
    </xf>
    <xf numFmtId="49" fontId="2" fillId="4" borderId="11" xfId="0" applyNumberFormat="1" applyFont="1" applyFill="1" applyBorder="1" applyAlignment="1">
      <alignment horizontal="center" vertical="top"/>
    </xf>
    <xf numFmtId="3" fontId="6" fillId="6" borderId="33" xfId="0" applyNumberFormat="1" applyFont="1" applyFill="1" applyBorder="1" applyAlignment="1">
      <alignment vertical="top" wrapText="1"/>
    </xf>
    <xf numFmtId="3" fontId="5" fillId="6" borderId="33" xfId="0" applyNumberFormat="1" applyFont="1" applyFill="1" applyBorder="1" applyAlignment="1">
      <alignment horizontal="center" vertical="top" wrapText="1"/>
    </xf>
    <xf numFmtId="3" fontId="5" fillId="6" borderId="34" xfId="0" applyNumberFormat="1" applyFont="1" applyFill="1" applyBorder="1" applyAlignment="1">
      <alignment horizontal="center" vertical="top"/>
    </xf>
    <xf numFmtId="49" fontId="1" fillId="0" borderId="0" xfId="0" applyNumberFormat="1" applyFont="1" applyAlignment="1">
      <alignment vertical="top"/>
    </xf>
    <xf numFmtId="49" fontId="2" fillId="4" borderId="0" xfId="0" applyNumberFormat="1" applyFont="1" applyFill="1" applyBorder="1" applyAlignment="1">
      <alignment horizontal="left" vertical="top"/>
    </xf>
    <xf numFmtId="49" fontId="1" fillId="4" borderId="0" xfId="0" applyNumberFormat="1" applyFont="1" applyFill="1" applyBorder="1" applyAlignment="1">
      <alignment horizontal="left" vertical="top" wrapText="1"/>
    </xf>
    <xf numFmtId="49" fontId="2" fillId="4" borderId="50" xfId="0" applyNumberFormat="1" applyFont="1" applyFill="1" applyBorder="1" applyAlignment="1">
      <alignment horizontal="left" vertical="top"/>
    </xf>
    <xf numFmtId="49" fontId="2" fillId="6" borderId="13" xfId="0" applyNumberFormat="1" applyFont="1" applyFill="1" applyBorder="1" applyAlignment="1">
      <alignment vertical="top"/>
    </xf>
    <xf numFmtId="49" fontId="2" fillId="6" borderId="23" xfId="0" applyNumberFormat="1" applyFont="1" applyFill="1" applyBorder="1" applyAlignment="1">
      <alignment vertical="top"/>
    </xf>
    <xf numFmtId="49" fontId="2" fillId="6" borderId="12" xfId="0" applyNumberFormat="1" applyFont="1" applyFill="1" applyBorder="1" applyAlignment="1">
      <alignment vertical="top"/>
    </xf>
    <xf numFmtId="49" fontId="2" fillId="6" borderId="3" xfId="0" applyNumberFormat="1" applyFont="1" applyFill="1" applyBorder="1" applyAlignment="1">
      <alignment horizontal="center" vertical="top" wrapText="1"/>
    </xf>
    <xf numFmtId="49" fontId="11" fillId="0" borderId="0" xfId="0" applyNumberFormat="1" applyFont="1" applyAlignment="1">
      <alignment horizontal="left" vertical="top" wrapText="1"/>
    </xf>
    <xf numFmtId="49" fontId="13" fillId="0" borderId="0" xfId="0" applyNumberFormat="1" applyFont="1"/>
    <xf numFmtId="49" fontId="1" fillId="6" borderId="35" xfId="0" applyNumberFormat="1" applyFont="1" applyFill="1" applyBorder="1" applyAlignment="1">
      <alignment vertical="top"/>
    </xf>
    <xf numFmtId="49" fontId="1" fillId="6" borderId="12" xfId="0" applyNumberFormat="1" applyFont="1" applyFill="1" applyBorder="1" applyAlignment="1">
      <alignment vertical="top"/>
    </xf>
    <xf numFmtId="49" fontId="2" fillId="6" borderId="3" xfId="0" applyNumberFormat="1" applyFont="1" applyFill="1" applyBorder="1" applyAlignment="1">
      <alignment vertical="top"/>
    </xf>
    <xf numFmtId="49" fontId="8" fillId="6" borderId="35" xfId="0" applyNumberFormat="1" applyFont="1" applyFill="1" applyBorder="1" applyAlignment="1">
      <alignment vertical="top"/>
    </xf>
    <xf numFmtId="49" fontId="8" fillId="6" borderId="12" xfId="0" applyNumberFormat="1" applyFont="1" applyFill="1" applyBorder="1" applyAlignment="1">
      <alignment vertical="top"/>
    </xf>
    <xf numFmtId="49" fontId="2" fillId="4" borderId="11" xfId="0" applyNumberFormat="1" applyFont="1" applyFill="1" applyBorder="1" applyAlignment="1">
      <alignment horizontal="center" vertical="top"/>
    </xf>
    <xf numFmtId="0" fontId="12" fillId="4" borderId="13" xfId="0" applyFont="1" applyFill="1" applyBorder="1" applyAlignment="1">
      <alignment horizontal="left" vertical="top" wrapText="1"/>
    </xf>
    <xf numFmtId="0" fontId="0" fillId="4" borderId="15" xfId="0" applyFont="1" applyFill="1" applyBorder="1" applyAlignment="1">
      <alignment horizontal="left" vertical="top"/>
    </xf>
    <xf numFmtId="0" fontId="12" fillId="4" borderId="0" xfId="0" applyFont="1" applyFill="1" applyBorder="1" applyAlignment="1">
      <alignment horizontal="left" vertical="top" wrapText="1"/>
    </xf>
    <xf numFmtId="0" fontId="12" fillId="4" borderId="47" xfId="0" applyFont="1" applyFill="1" applyBorder="1" applyAlignment="1">
      <alignment horizontal="left" vertical="top" wrapText="1"/>
    </xf>
    <xf numFmtId="0" fontId="12" fillId="4" borderId="66" xfId="0" applyFont="1" applyFill="1" applyBorder="1" applyAlignment="1">
      <alignment horizontal="center" vertical="top" wrapText="1"/>
    </xf>
    <xf numFmtId="0" fontId="12" fillId="4" borderId="35" xfId="0" applyFont="1" applyFill="1" applyBorder="1" applyAlignment="1">
      <alignment horizontal="center" vertical="top" wrapText="1"/>
    </xf>
    <xf numFmtId="0" fontId="12" fillId="4" borderId="87" xfId="0" applyFont="1" applyFill="1" applyBorder="1" applyAlignment="1">
      <alignment horizontal="left" vertical="top" wrapText="1"/>
    </xf>
    <xf numFmtId="0" fontId="12" fillId="4" borderId="87" xfId="0" applyFont="1" applyFill="1" applyBorder="1" applyAlignment="1">
      <alignment horizontal="center" vertical="top" wrapText="1"/>
    </xf>
    <xf numFmtId="0" fontId="1" fillId="4" borderId="12" xfId="0" applyFont="1" applyFill="1" applyBorder="1" applyAlignment="1">
      <alignment horizontal="left" vertical="top" wrapText="1"/>
    </xf>
    <xf numFmtId="0" fontId="12" fillId="4" borderId="66" xfId="0" applyFont="1" applyFill="1" applyBorder="1" applyAlignment="1">
      <alignment horizontal="left" vertical="top" wrapText="1"/>
    </xf>
    <xf numFmtId="0" fontId="16" fillId="0" borderId="0" xfId="0" applyFont="1" applyAlignment="1">
      <alignment horizontal="left" vertical="top" wrapText="1"/>
    </xf>
    <xf numFmtId="0" fontId="16" fillId="0" borderId="0" xfId="0" applyFont="1" applyAlignment="1">
      <alignment vertical="top" wrapText="1"/>
    </xf>
    <xf numFmtId="0" fontId="1" fillId="0" borderId="1" xfId="0" applyFont="1" applyBorder="1" applyAlignment="1">
      <alignment vertical="top" wrapText="1"/>
    </xf>
    <xf numFmtId="0" fontId="0" fillId="0" borderId="1" xfId="0" applyBorder="1" applyAlignment="1">
      <alignment vertical="top" wrapText="1"/>
    </xf>
    <xf numFmtId="0" fontId="16" fillId="0" borderId="0" xfId="0" applyFont="1" applyAlignment="1">
      <alignment horizontal="left" vertical="top" wrapText="1"/>
    </xf>
    <xf numFmtId="0" fontId="16" fillId="0" borderId="0" xfId="1" applyFont="1" applyAlignment="1">
      <alignment horizontal="left" vertical="top" wrapText="1"/>
    </xf>
    <xf numFmtId="0" fontId="0" fillId="0" borderId="0" xfId="0" applyAlignment="1"/>
    <xf numFmtId="0" fontId="17" fillId="0" borderId="0" xfId="1" applyFont="1" applyAlignment="1">
      <alignment horizontal="center"/>
    </xf>
    <xf numFmtId="49" fontId="17" fillId="0" borderId="0" xfId="1" applyNumberFormat="1" applyFont="1" applyAlignment="1">
      <alignment horizontal="left" vertical="top" wrapText="1"/>
    </xf>
    <xf numFmtId="0" fontId="20" fillId="0" borderId="0" xfId="0" applyFont="1" applyAlignment="1">
      <alignment horizontal="left" vertical="center" wrapText="1"/>
    </xf>
    <xf numFmtId="0" fontId="0" fillId="0" borderId="0" xfId="0" applyAlignment="1">
      <alignment horizontal="left" vertical="center" wrapText="1"/>
    </xf>
    <xf numFmtId="0" fontId="16" fillId="0" borderId="0" xfId="1" applyFont="1" applyAlignment="1">
      <alignment horizontal="right"/>
    </xf>
    <xf numFmtId="0" fontId="16" fillId="0" borderId="0" xfId="0" applyFont="1" applyAlignment="1">
      <alignment horizontal="right"/>
    </xf>
    <xf numFmtId="0" fontId="17" fillId="0" borderId="0" xfId="0" applyFont="1" applyAlignment="1">
      <alignment horizontal="center"/>
    </xf>
    <xf numFmtId="0" fontId="0" fillId="0" borderId="0" xfId="0" applyAlignment="1">
      <alignment horizontal="center"/>
    </xf>
    <xf numFmtId="0" fontId="20" fillId="0" borderId="0" xfId="0" applyFont="1" applyBorder="1" applyAlignment="1">
      <alignment horizontal="left" vertical="top" wrapText="1"/>
    </xf>
    <xf numFmtId="0" fontId="16" fillId="0" borderId="0" xfId="0" applyFont="1" applyAlignment="1">
      <alignment horizontal="right" vertical="top"/>
    </xf>
    <xf numFmtId="0" fontId="12" fillId="2" borderId="4" xfId="0" applyFont="1" applyFill="1" applyBorder="1" applyAlignment="1">
      <alignment horizontal="left" vertical="top" wrapText="1"/>
    </xf>
    <xf numFmtId="0" fontId="12" fillId="2" borderId="48" xfId="0" applyFont="1" applyFill="1" applyBorder="1" applyAlignment="1">
      <alignment horizontal="left" vertical="top" wrapText="1"/>
    </xf>
    <xf numFmtId="3" fontId="1" fillId="6" borderId="35" xfId="0" applyNumberFormat="1" applyFont="1" applyFill="1" applyBorder="1" applyAlignment="1">
      <alignment horizontal="left" vertical="top" wrapText="1"/>
    </xf>
    <xf numFmtId="3" fontId="1" fillId="6" borderId="33" xfId="0" applyNumberFormat="1" applyFont="1" applyFill="1" applyBorder="1" applyAlignment="1">
      <alignment horizontal="left" vertical="top" wrapText="1"/>
    </xf>
    <xf numFmtId="3" fontId="1" fillId="6" borderId="89" xfId="0" applyNumberFormat="1" applyFont="1" applyFill="1" applyBorder="1" applyAlignment="1">
      <alignment horizontal="left" vertical="top" wrapText="1"/>
    </xf>
    <xf numFmtId="3" fontId="1" fillId="6" borderId="38" xfId="0" applyNumberFormat="1" applyFont="1" applyFill="1" applyBorder="1" applyAlignment="1">
      <alignment horizontal="left" vertical="top" wrapText="1"/>
    </xf>
    <xf numFmtId="3" fontId="1" fillId="6" borderId="34" xfId="0" applyNumberFormat="1" applyFont="1" applyFill="1" applyBorder="1" applyAlignment="1">
      <alignment horizontal="left" vertical="top" wrapText="1"/>
    </xf>
    <xf numFmtId="0" fontId="1" fillId="6" borderId="87" xfId="0" applyFont="1" applyFill="1" applyBorder="1" applyAlignment="1">
      <alignment horizontal="left" vertical="top" wrapText="1"/>
    </xf>
    <xf numFmtId="0" fontId="1" fillId="6" borderId="12" xfId="0" applyFont="1" applyFill="1" applyBorder="1" applyAlignment="1">
      <alignment horizontal="left" vertical="top" wrapText="1"/>
    </xf>
    <xf numFmtId="0" fontId="1" fillId="6" borderId="33" xfId="0" applyFont="1" applyFill="1" applyBorder="1" applyAlignment="1">
      <alignment horizontal="left" vertical="top" wrapText="1"/>
    </xf>
    <xf numFmtId="3" fontId="1" fillId="6" borderId="17" xfId="0" applyNumberFormat="1" applyFont="1" applyFill="1" applyBorder="1" applyAlignment="1">
      <alignment vertical="top" wrapText="1"/>
    </xf>
    <xf numFmtId="0" fontId="0" fillId="0" borderId="32" xfId="0" applyBorder="1" applyAlignment="1">
      <alignment vertical="top" wrapText="1"/>
    </xf>
    <xf numFmtId="3" fontId="2" fillId="5" borderId="53" xfId="0" applyNumberFormat="1" applyFont="1" applyFill="1" applyBorder="1" applyAlignment="1">
      <alignment horizontal="right" vertical="top"/>
    </xf>
    <xf numFmtId="3" fontId="2" fillId="5" borderId="54" xfId="0" applyNumberFormat="1" applyFont="1" applyFill="1" applyBorder="1" applyAlignment="1">
      <alignment horizontal="right" vertical="top"/>
    </xf>
    <xf numFmtId="3" fontId="1" fillId="5" borderId="56" xfId="0" applyNumberFormat="1" applyFont="1" applyFill="1" applyBorder="1" applyAlignment="1">
      <alignment horizontal="center" vertical="top" wrapText="1"/>
    </xf>
    <xf numFmtId="3" fontId="1" fillId="5" borderId="53" xfId="0" applyNumberFormat="1" applyFont="1" applyFill="1" applyBorder="1" applyAlignment="1">
      <alignment horizontal="center" vertical="top" wrapText="1"/>
    </xf>
    <xf numFmtId="3" fontId="1" fillId="5" borderId="54" xfId="0" applyNumberFormat="1" applyFont="1" applyFill="1" applyBorder="1" applyAlignment="1">
      <alignment horizontal="center" vertical="top" wrapText="1"/>
    </xf>
    <xf numFmtId="3" fontId="2" fillId="5" borderId="57" xfId="0" applyNumberFormat="1" applyFont="1" applyFill="1" applyBorder="1" applyAlignment="1">
      <alignment horizontal="left" vertical="top"/>
    </xf>
    <xf numFmtId="3" fontId="2" fillId="5" borderId="53" xfId="0" applyNumberFormat="1" applyFont="1" applyFill="1" applyBorder="1" applyAlignment="1">
      <alignment horizontal="left" vertical="top"/>
    </xf>
    <xf numFmtId="3" fontId="2" fillId="5" borderId="54" xfId="0" applyNumberFormat="1" applyFont="1" applyFill="1" applyBorder="1" applyAlignment="1">
      <alignment horizontal="left" vertical="top"/>
    </xf>
    <xf numFmtId="3" fontId="1" fillId="6" borderId="60" xfId="0" applyNumberFormat="1" applyFont="1" applyFill="1" applyBorder="1" applyAlignment="1">
      <alignment horizontal="left" vertical="top" wrapText="1"/>
    </xf>
    <xf numFmtId="3" fontId="1" fillId="6" borderId="47" xfId="0" applyNumberFormat="1" applyFont="1" applyFill="1" applyBorder="1" applyAlignment="1">
      <alignment horizontal="left" vertical="top" wrapText="1"/>
    </xf>
    <xf numFmtId="3" fontId="1" fillId="6" borderId="44" xfId="0" applyNumberFormat="1" applyFont="1" applyFill="1" applyBorder="1" applyAlignment="1">
      <alignment horizontal="left" vertical="top" wrapText="1"/>
    </xf>
    <xf numFmtId="0" fontId="1" fillId="6" borderId="35" xfId="0" applyFont="1" applyFill="1" applyBorder="1" applyAlignment="1">
      <alignment horizontal="left" vertical="top" wrapText="1"/>
    </xf>
    <xf numFmtId="49" fontId="2" fillId="6" borderId="72" xfId="0" applyNumberFormat="1" applyFont="1" applyFill="1" applyBorder="1" applyAlignment="1">
      <alignment horizontal="center" vertical="top"/>
    </xf>
    <xf numFmtId="49" fontId="2" fillId="6" borderId="38" xfId="0" applyNumberFormat="1" applyFont="1" applyFill="1" applyBorder="1" applyAlignment="1">
      <alignment horizontal="center" vertical="top"/>
    </xf>
    <xf numFmtId="0" fontId="1" fillId="6" borderId="17" xfId="1" applyFont="1" applyFill="1" applyBorder="1" applyAlignment="1">
      <alignment vertical="top" wrapText="1"/>
    </xf>
    <xf numFmtId="0" fontId="1" fillId="6" borderId="11" xfId="1" applyFont="1" applyFill="1" applyBorder="1" applyAlignment="1">
      <alignment vertical="top" wrapText="1"/>
    </xf>
    <xf numFmtId="0" fontId="11" fillId="6" borderId="11" xfId="0" applyFont="1" applyFill="1" applyBorder="1" applyAlignment="1">
      <alignment vertical="top" wrapText="1"/>
    </xf>
    <xf numFmtId="0" fontId="11" fillId="6" borderId="32" xfId="0" applyFont="1" applyFill="1" applyBorder="1" applyAlignment="1">
      <alignment vertical="top" wrapText="1"/>
    </xf>
    <xf numFmtId="49" fontId="3" fillId="6" borderId="12" xfId="0" applyNumberFormat="1" applyFont="1" applyFill="1" applyBorder="1" applyAlignment="1">
      <alignment horizontal="center" vertical="center" textRotation="90" wrapText="1"/>
    </xf>
    <xf numFmtId="49" fontId="3" fillId="6" borderId="33" xfId="0" applyNumberFormat="1" applyFont="1" applyFill="1" applyBorder="1" applyAlignment="1">
      <alignment horizontal="center" vertical="center" textRotation="90" wrapText="1"/>
    </xf>
    <xf numFmtId="3" fontId="2" fillId="0" borderId="46" xfId="0" applyNumberFormat="1" applyFont="1" applyBorder="1" applyAlignment="1">
      <alignment horizontal="center" vertical="top"/>
    </xf>
    <xf numFmtId="3" fontId="2" fillId="0" borderId="38" xfId="0" applyNumberFormat="1" applyFont="1" applyBorder="1" applyAlignment="1">
      <alignment horizontal="center" vertical="top"/>
    </xf>
    <xf numFmtId="3" fontId="1" fillId="6" borderId="12" xfId="0" applyNumberFormat="1" applyFont="1" applyFill="1" applyBorder="1" applyAlignment="1">
      <alignment horizontal="left" vertical="top" wrapText="1"/>
    </xf>
    <xf numFmtId="3" fontId="1" fillId="0" borderId="12" xfId="0" applyNumberFormat="1" applyFont="1" applyFill="1" applyBorder="1" applyAlignment="1">
      <alignment horizontal="center" vertical="center" textRotation="90" wrapText="1"/>
    </xf>
    <xf numFmtId="0" fontId="13" fillId="0" borderId="33" xfId="0" applyFont="1" applyBorder="1" applyAlignment="1">
      <alignment horizontal="center" vertical="center" textRotation="90" wrapText="1"/>
    </xf>
    <xf numFmtId="3" fontId="1" fillId="6" borderId="35" xfId="0" applyNumberFormat="1" applyFont="1" applyFill="1" applyBorder="1" applyAlignment="1">
      <alignment vertical="top" wrapText="1"/>
    </xf>
    <xf numFmtId="0" fontId="0" fillId="6" borderId="33" xfId="0" applyFill="1" applyBorder="1" applyAlignment="1">
      <alignment vertical="top" wrapText="1"/>
    </xf>
    <xf numFmtId="3" fontId="2" fillId="4" borderId="2" xfId="0" applyNumberFormat="1" applyFont="1" applyFill="1" applyBorder="1" applyAlignment="1">
      <alignment horizontal="center" vertical="top"/>
    </xf>
    <xf numFmtId="3" fontId="2" fillId="4" borderId="11" xfId="0" applyNumberFormat="1" applyFont="1" applyFill="1" applyBorder="1" applyAlignment="1">
      <alignment horizontal="center" vertical="top"/>
    </xf>
    <xf numFmtId="3" fontId="2" fillId="5" borderId="3" xfId="0" applyNumberFormat="1" applyFont="1" applyFill="1" applyBorder="1" applyAlignment="1">
      <alignment horizontal="center" vertical="top"/>
    </xf>
    <xf numFmtId="3" fontId="2" fillId="5" borderId="12" xfId="0" applyNumberFormat="1" applyFont="1" applyFill="1" applyBorder="1" applyAlignment="1">
      <alignment horizontal="center" vertical="top"/>
    </xf>
    <xf numFmtId="3" fontId="2" fillId="5" borderId="22" xfId="0" applyNumberFormat="1" applyFont="1" applyFill="1" applyBorder="1" applyAlignment="1">
      <alignment horizontal="center" vertical="top"/>
    </xf>
    <xf numFmtId="49" fontId="2" fillId="6" borderId="3" xfId="0" applyNumberFormat="1" applyFont="1" applyFill="1" applyBorder="1" applyAlignment="1">
      <alignment horizontal="center" vertical="top"/>
    </xf>
    <xf numFmtId="49" fontId="2" fillId="6" borderId="12" xfId="0" applyNumberFormat="1" applyFont="1" applyFill="1" applyBorder="1" applyAlignment="1">
      <alignment horizontal="center" vertical="top"/>
    </xf>
    <xf numFmtId="49" fontId="2" fillId="6" borderId="22" xfId="0" applyNumberFormat="1" applyFont="1" applyFill="1" applyBorder="1" applyAlignment="1">
      <alignment horizontal="center" vertical="top"/>
    </xf>
    <xf numFmtId="3" fontId="1" fillId="0" borderId="3" xfId="0" applyNumberFormat="1" applyFont="1" applyFill="1" applyBorder="1" applyAlignment="1">
      <alignment horizontal="center" vertical="top" wrapText="1"/>
    </xf>
    <xf numFmtId="3" fontId="1" fillId="0" borderId="12" xfId="0" applyNumberFormat="1" applyFont="1" applyFill="1" applyBorder="1" applyAlignment="1">
      <alignment horizontal="center" vertical="top" wrapText="1"/>
    </xf>
    <xf numFmtId="3" fontId="1" fillId="0" borderId="22" xfId="0" applyNumberFormat="1" applyFont="1" applyFill="1" applyBorder="1" applyAlignment="1">
      <alignment horizontal="center" vertical="top" wrapText="1"/>
    </xf>
    <xf numFmtId="3" fontId="2" fillId="0" borderId="27" xfId="0" applyNumberFormat="1" applyFont="1" applyBorder="1" applyAlignment="1">
      <alignment horizontal="center" vertical="top"/>
    </xf>
    <xf numFmtId="3" fontId="6" fillId="6" borderId="35" xfId="0" applyNumberFormat="1" applyFont="1" applyFill="1" applyBorder="1" applyAlignment="1">
      <alignment horizontal="left" vertical="top" wrapText="1"/>
    </xf>
    <xf numFmtId="3" fontId="13" fillId="0" borderId="33" xfId="0" applyNumberFormat="1" applyFont="1" applyBorder="1" applyAlignment="1">
      <alignment horizontal="left" vertical="top" wrapText="1"/>
    </xf>
    <xf numFmtId="3" fontId="5" fillId="6" borderId="12" xfId="0" applyNumberFormat="1" applyFont="1" applyFill="1" applyBorder="1" applyAlignment="1">
      <alignment horizontal="center" vertical="top" wrapText="1"/>
    </xf>
    <xf numFmtId="3" fontId="5" fillId="6" borderId="38" xfId="0" applyNumberFormat="1" applyFont="1" applyFill="1" applyBorder="1" applyAlignment="1">
      <alignment horizontal="center" vertical="top"/>
    </xf>
    <xf numFmtId="3" fontId="1" fillId="2" borderId="3" xfId="0" applyNumberFormat="1" applyFont="1" applyFill="1" applyBorder="1" applyAlignment="1">
      <alignment vertical="top" wrapText="1"/>
    </xf>
    <xf numFmtId="3" fontId="1" fillId="2" borderId="33" xfId="0" applyNumberFormat="1" applyFont="1" applyFill="1" applyBorder="1" applyAlignment="1">
      <alignment vertical="top" wrapText="1"/>
    </xf>
    <xf numFmtId="3" fontId="3" fillId="6" borderId="3" xfId="0" applyNumberFormat="1" applyFont="1" applyFill="1" applyBorder="1" applyAlignment="1">
      <alignment horizontal="center" vertical="top" textRotation="90" wrapText="1"/>
    </xf>
    <xf numFmtId="3" fontId="3" fillId="6" borderId="33" xfId="0" applyNumberFormat="1" applyFont="1" applyFill="1" applyBorder="1" applyAlignment="1">
      <alignment horizontal="center" vertical="top" textRotation="90" wrapText="1"/>
    </xf>
    <xf numFmtId="3" fontId="1" fillId="6" borderId="3" xfId="0" applyNumberFormat="1" applyFont="1" applyFill="1" applyBorder="1" applyAlignment="1">
      <alignment vertical="top" wrapText="1"/>
    </xf>
    <xf numFmtId="3" fontId="1" fillId="6" borderId="12" xfId="0" applyNumberFormat="1" applyFont="1" applyFill="1" applyBorder="1" applyAlignment="1">
      <alignment vertical="top" wrapText="1"/>
    </xf>
    <xf numFmtId="3" fontId="3" fillId="6" borderId="12" xfId="0" applyNumberFormat="1" applyFont="1" applyFill="1" applyBorder="1" applyAlignment="1">
      <alignment horizontal="center" vertical="top" textRotation="90" wrapText="1"/>
    </xf>
    <xf numFmtId="3" fontId="7" fillId="5" borderId="33" xfId="0" applyNumberFormat="1" applyFont="1" applyFill="1" applyBorder="1" applyAlignment="1">
      <alignment horizontal="center" vertical="top"/>
    </xf>
    <xf numFmtId="3" fontId="7" fillId="5" borderId="30" xfId="0" applyNumberFormat="1" applyFont="1" applyFill="1" applyBorder="1" applyAlignment="1">
      <alignment horizontal="center" vertical="top"/>
    </xf>
    <xf numFmtId="3" fontId="7" fillId="5" borderId="35" xfId="0" applyNumberFormat="1" applyFont="1" applyFill="1" applyBorder="1" applyAlignment="1">
      <alignment horizontal="center" vertical="top"/>
    </xf>
    <xf numFmtId="3" fontId="8" fillId="6" borderId="12" xfId="0" applyNumberFormat="1" applyFont="1" applyFill="1" applyBorder="1" applyAlignment="1">
      <alignment horizontal="left" vertical="top" wrapText="1"/>
    </xf>
    <xf numFmtId="0" fontId="13" fillId="6" borderId="12" xfId="0" applyFont="1" applyFill="1" applyBorder="1" applyAlignment="1">
      <alignment vertical="top"/>
    </xf>
    <xf numFmtId="0" fontId="13" fillId="6" borderId="33" xfId="0" applyFont="1" applyFill="1" applyBorder="1" applyAlignment="1">
      <alignment vertical="top"/>
    </xf>
    <xf numFmtId="3" fontId="7" fillId="6" borderId="38" xfId="0" applyNumberFormat="1" applyFont="1" applyFill="1" applyBorder="1" applyAlignment="1">
      <alignment horizontal="center" vertical="top"/>
    </xf>
    <xf numFmtId="0" fontId="11" fillId="6" borderId="38" xfId="0" applyFont="1" applyFill="1" applyBorder="1" applyAlignment="1">
      <alignment vertical="top"/>
    </xf>
    <xf numFmtId="3" fontId="1" fillId="6" borderId="35" xfId="0" applyNumberFormat="1" applyFont="1" applyFill="1" applyBorder="1" applyAlignment="1">
      <alignment horizontal="center" vertical="center" textRotation="90" wrapText="1"/>
    </xf>
    <xf numFmtId="3" fontId="1" fillId="6" borderId="12" xfId="0" applyNumberFormat="1" applyFont="1" applyFill="1" applyBorder="1" applyAlignment="1">
      <alignment horizontal="center" vertical="center" textRotation="90" wrapText="1"/>
    </xf>
    <xf numFmtId="0" fontId="11" fillId="6" borderId="12" xfId="0" applyFont="1" applyFill="1" applyBorder="1" applyAlignment="1">
      <alignment horizontal="center" vertical="center" textRotation="90" wrapText="1"/>
    </xf>
    <xf numFmtId="3" fontId="1" fillId="15" borderId="12" xfId="0" applyNumberFormat="1" applyFont="1" applyFill="1" applyBorder="1" applyAlignment="1">
      <alignment horizontal="left" vertical="top" wrapText="1"/>
    </xf>
    <xf numFmtId="0" fontId="13" fillId="15" borderId="33" xfId="0" applyFont="1" applyFill="1" applyBorder="1" applyAlignment="1">
      <alignment horizontal="left" vertical="top" wrapText="1"/>
    </xf>
    <xf numFmtId="3" fontId="1" fillId="6" borderId="33" xfId="0" applyNumberFormat="1" applyFont="1" applyFill="1" applyBorder="1" applyAlignment="1">
      <alignment vertical="top" wrapText="1"/>
    </xf>
    <xf numFmtId="49" fontId="3" fillId="6" borderId="12" xfId="0" applyNumberFormat="1" applyFont="1" applyFill="1" applyBorder="1" applyAlignment="1">
      <alignment vertical="center" textRotation="90" wrapText="1"/>
    </xf>
    <xf numFmtId="0" fontId="3" fillId="6" borderId="12" xfId="0" applyFont="1" applyFill="1" applyBorder="1" applyAlignment="1">
      <alignment vertical="center" textRotation="90" wrapText="1"/>
    </xf>
    <xf numFmtId="0" fontId="3" fillId="6" borderId="33" xfId="0" applyFont="1" applyFill="1" applyBorder="1" applyAlignment="1">
      <alignment vertical="center" textRotation="90" wrapText="1"/>
    </xf>
    <xf numFmtId="0" fontId="1" fillId="6" borderId="14" xfId="0" applyFont="1" applyFill="1" applyBorder="1" applyAlignment="1">
      <alignment vertical="top" wrapText="1"/>
    </xf>
    <xf numFmtId="0" fontId="13" fillId="6" borderId="37" xfId="0" applyFont="1" applyFill="1" applyBorder="1" applyAlignment="1">
      <alignment vertical="top" wrapText="1"/>
    </xf>
    <xf numFmtId="3" fontId="1" fillId="6" borderId="13" xfId="0" applyNumberFormat="1" applyFont="1" applyFill="1" applyBorder="1" applyAlignment="1">
      <alignment horizontal="left" vertical="top" wrapText="1"/>
    </xf>
    <xf numFmtId="0" fontId="1" fillId="6" borderId="11" xfId="0" applyFont="1" applyFill="1" applyBorder="1" applyAlignment="1">
      <alignment horizontal="left" vertical="top" wrapText="1"/>
    </xf>
    <xf numFmtId="0" fontId="11" fillId="6" borderId="11" xfId="0" applyFont="1" applyFill="1" applyBorder="1" applyAlignment="1">
      <alignment horizontal="left" vertical="top" wrapText="1"/>
    </xf>
    <xf numFmtId="0" fontId="1" fillId="6" borderId="17" xfId="0" applyFont="1" applyFill="1" applyBorder="1" applyAlignment="1">
      <alignment horizontal="left" vertical="top" wrapText="1"/>
    </xf>
    <xf numFmtId="0" fontId="1" fillId="6" borderId="32" xfId="0" applyFont="1" applyFill="1" applyBorder="1" applyAlignment="1">
      <alignment horizontal="left" vertical="top" wrapText="1"/>
    </xf>
    <xf numFmtId="3" fontId="1" fillId="6" borderId="35" xfId="0" applyNumberFormat="1" applyFont="1" applyFill="1" applyBorder="1" applyAlignment="1">
      <alignment horizontal="left" vertical="center" textRotation="90" wrapText="1"/>
    </xf>
    <xf numFmtId="3" fontId="1" fillId="6" borderId="12" xfId="0" applyNumberFormat="1" applyFont="1" applyFill="1" applyBorder="1" applyAlignment="1">
      <alignment horizontal="left" vertical="center" textRotation="90" wrapText="1"/>
    </xf>
    <xf numFmtId="0" fontId="11" fillId="6" borderId="33" xfId="0" applyFont="1" applyFill="1" applyBorder="1" applyAlignment="1">
      <alignment horizontal="left" vertical="center" textRotation="90" wrapText="1"/>
    </xf>
    <xf numFmtId="0" fontId="1" fillId="6" borderId="85" xfId="1" applyFont="1" applyFill="1" applyBorder="1" applyAlignment="1">
      <alignment horizontal="left" vertical="top" wrapText="1"/>
    </xf>
    <xf numFmtId="0" fontId="1" fillId="6" borderId="11" xfId="1" applyFont="1" applyFill="1" applyBorder="1" applyAlignment="1">
      <alignment horizontal="left" vertical="top" wrapText="1"/>
    </xf>
    <xf numFmtId="3" fontId="1" fillId="6" borderId="17" xfId="0" applyNumberFormat="1" applyFont="1" applyFill="1" applyBorder="1" applyAlignment="1">
      <alignment horizontal="left" vertical="top" wrapText="1"/>
    </xf>
    <xf numFmtId="3" fontId="1" fillId="6" borderId="32" xfId="0" applyNumberFormat="1" applyFont="1" applyFill="1" applyBorder="1" applyAlignment="1">
      <alignment horizontal="left" vertical="top" wrapText="1"/>
    </xf>
    <xf numFmtId="3" fontId="2" fillId="6" borderId="3" xfId="0" applyNumberFormat="1" applyFont="1" applyFill="1" applyBorder="1" applyAlignment="1">
      <alignment horizontal="left" vertical="top" wrapText="1"/>
    </xf>
    <xf numFmtId="3" fontId="2" fillId="6" borderId="33" xfId="0" applyNumberFormat="1" applyFont="1" applyFill="1" applyBorder="1" applyAlignment="1">
      <alignment horizontal="left" vertical="top" wrapText="1"/>
    </xf>
    <xf numFmtId="3" fontId="1" fillId="15" borderId="87" xfId="0" applyNumberFormat="1" applyFont="1" applyFill="1" applyBorder="1" applyAlignment="1">
      <alignment horizontal="left" vertical="top" wrapText="1"/>
    </xf>
    <xf numFmtId="3" fontId="1" fillId="15" borderId="33" xfId="0" applyNumberFormat="1" applyFont="1" applyFill="1" applyBorder="1" applyAlignment="1">
      <alignment horizontal="left" vertical="top" wrapText="1"/>
    </xf>
    <xf numFmtId="0" fontId="0" fillId="0" borderId="33" xfId="0" applyBorder="1" applyAlignment="1">
      <alignment horizontal="left" vertical="top" wrapText="1"/>
    </xf>
    <xf numFmtId="3" fontId="1" fillId="6" borderId="87" xfId="0" applyNumberFormat="1" applyFont="1" applyFill="1" applyBorder="1" applyAlignment="1">
      <alignment horizontal="left" vertical="top" wrapText="1"/>
    </xf>
    <xf numFmtId="3" fontId="2" fillId="5" borderId="57" xfId="0" applyNumberFormat="1" applyFont="1" applyFill="1" applyBorder="1" applyAlignment="1">
      <alignment horizontal="left" vertical="top" wrapText="1"/>
    </xf>
    <xf numFmtId="3" fontId="2" fillId="5" borderId="53" xfId="0" applyNumberFormat="1" applyFont="1" applyFill="1" applyBorder="1" applyAlignment="1">
      <alignment horizontal="left" vertical="top" wrapText="1"/>
    </xf>
    <xf numFmtId="3" fontId="2" fillId="5" borderId="1" xfId="0" applyNumberFormat="1" applyFont="1" applyFill="1" applyBorder="1" applyAlignment="1">
      <alignment horizontal="left" vertical="top" wrapText="1"/>
    </xf>
    <xf numFmtId="3" fontId="2" fillId="5" borderId="54" xfId="0" applyNumberFormat="1" applyFont="1" applyFill="1" applyBorder="1" applyAlignment="1">
      <alignment horizontal="left" vertical="top" wrapText="1"/>
    </xf>
    <xf numFmtId="3" fontId="1" fillId="0" borderId="61" xfId="0" applyNumberFormat="1" applyFont="1" applyFill="1" applyBorder="1" applyAlignment="1">
      <alignment horizontal="left" vertical="top" wrapText="1"/>
    </xf>
    <xf numFmtId="3" fontId="1" fillId="0" borderId="0" xfId="0" applyNumberFormat="1" applyFont="1" applyFill="1" applyBorder="1" applyAlignment="1">
      <alignment horizontal="left" vertical="top" wrapText="1"/>
    </xf>
    <xf numFmtId="3" fontId="1" fillId="0" borderId="50" xfId="0" applyNumberFormat="1" applyFont="1" applyFill="1" applyBorder="1" applyAlignment="1">
      <alignment horizontal="left" vertical="top" wrapText="1"/>
    </xf>
    <xf numFmtId="3" fontId="7" fillId="4" borderId="37" xfId="0" applyNumberFormat="1" applyFont="1" applyFill="1" applyBorder="1" applyAlignment="1">
      <alignment horizontal="center" vertical="top"/>
    </xf>
    <xf numFmtId="3" fontId="7" fillId="4" borderId="14" xfId="0" applyNumberFormat="1" applyFont="1" applyFill="1" applyBorder="1" applyAlignment="1">
      <alignment horizontal="center" vertical="top"/>
    </xf>
    <xf numFmtId="3" fontId="7" fillId="5" borderId="12" xfId="0" applyNumberFormat="1" applyFont="1" applyFill="1" applyBorder="1" applyAlignment="1">
      <alignment horizontal="center" vertical="top"/>
    </xf>
    <xf numFmtId="49" fontId="1" fillId="6" borderId="30" xfId="0" applyNumberFormat="1" applyFont="1" applyFill="1" applyBorder="1" applyAlignment="1">
      <alignment horizontal="center" vertical="top"/>
    </xf>
    <xf numFmtId="49" fontId="1" fillId="6" borderId="12" xfId="0" applyNumberFormat="1" applyFont="1" applyFill="1" applyBorder="1" applyAlignment="1">
      <alignment horizontal="center" vertical="top"/>
    </xf>
    <xf numFmtId="3" fontId="8" fillId="6" borderId="35" xfId="0" applyNumberFormat="1" applyFont="1" applyFill="1" applyBorder="1" applyAlignment="1">
      <alignment horizontal="left" vertical="top" wrapText="1"/>
    </xf>
    <xf numFmtId="0" fontId="0" fillId="6" borderId="33" xfId="0" applyFill="1" applyBorder="1" applyAlignment="1">
      <alignment horizontal="left" vertical="top" wrapText="1"/>
    </xf>
    <xf numFmtId="3" fontId="7" fillId="6" borderId="34" xfId="0" applyNumberFormat="1" applyFont="1" applyFill="1" applyBorder="1" applyAlignment="1">
      <alignment horizontal="center" vertical="top"/>
    </xf>
    <xf numFmtId="3" fontId="7" fillId="6" borderId="39" xfId="0" applyNumberFormat="1" applyFont="1" applyFill="1" applyBorder="1" applyAlignment="1">
      <alignment horizontal="center" vertical="top"/>
    </xf>
    <xf numFmtId="3" fontId="2" fillId="4" borderId="11" xfId="0" applyNumberFormat="1" applyFont="1" applyFill="1" applyBorder="1" applyAlignment="1">
      <alignment horizontal="center" vertical="top" wrapText="1"/>
    </xf>
    <xf numFmtId="3" fontId="2" fillId="5" borderId="12" xfId="0" applyNumberFormat="1" applyFont="1" applyFill="1" applyBorder="1" applyAlignment="1">
      <alignment horizontal="center" vertical="top" wrapText="1"/>
    </xf>
    <xf numFmtId="49" fontId="1" fillId="6" borderId="35" xfId="0" applyNumberFormat="1" applyFont="1" applyFill="1" applyBorder="1" applyAlignment="1">
      <alignment horizontal="center" vertical="top" wrapText="1"/>
    </xf>
    <xf numFmtId="49" fontId="1" fillId="6" borderId="12" xfId="0" applyNumberFormat="1" applyFont="1" applyFill="1" applyBorder="1" applyAlignment="1">
      <alignment horizontal="center" vertical="top" wrapText="1"/>
    </xf>
    <xf numFmtId="3" fontId="1" fillId="6" borderId="36" xfId="0" applyNumberFormat="1" applyFont="1" applyFill="1" applyBorder="1" applyAlignment="1">
      <alignment horizontal="left" vertical="top" wrapText="1"/>
    </xf>
    <xf numFmtId="3" fontId="1" fillId="6" borderId="48" xfId="0" applyNumberFormat="1" applyFont="1" applyFill="1" applyBorder="1" applyAlignment="1">
      <alignment horizontal="left" vertical="top" wrapText="1"/>
    </xf>
    <xf numFmtId="3" fontId="2" fillId="6" borderId="72" xfId="0" applyNumberFormat="1" applyFont="1" applyFill="1" applyBorder="1" applyAlignment="1">
      <alignment horizontal="center" vertical="top" wrapText="1"/>
    </xf>
    <xf numFmtId="3" fontId="2" fillId="6" borderId="38" xfId="0" applyNumberFormat="1" applyFont="1" applyFill="1" applyBorder="1" applyAlignment="1">
      <alignment horizontal="center" vertical="top" wrapText="1"/>
    </xf>
    <xf numFmtId="0" fontId="1" fillId="0" borderId="11" xfId="0" applyFont="1" applyBorder="1" applyAlignment="1">
      <alignment horizontal="left" vertical="top" wrapText="1"/>
    </xf>
    <xf numFmtId="0" fontId="1" fillId="0" borderId="32" xfId="0" applyFont="1" applyBorder="1" applyAlignment="1">
      <alignment horizontal="left" vertical="top" wrapText="1"/>
    </xf>
    <xf numFmtId="0" fontId="1" fillId="6" borderId="12" xfId="0" applyFont="1" applyFill="1" applyBorder="1" applyAlignment="1">
      <alignment horizontal="center" vertical="top" wrapText="1"/>
    </xf>
    <xf numFmtId="0" fontId="1" fillId="6" borderId="33" xfId="0" applyFont="1" applyFill="1" applyBorder="1" applyAlignment="1">
      <alignment horizontal="center" vertical="top" wrapText="1"/>
    </xf>
    <xf numFmtId="165" fontId="1" fillId="9" borderId="11" xfId="2" applyFont="1" applyFill="1" applyBorder="1" applyAlignment="1">
      <alignment horizontal="left" vertical="top" wrapText="1"/>
    </xf>
    <xf numFmtId="0" fontId="0" fillId="0" borderId="11" xfId="0" applyBorder="1" applyAlignment="1">
      <alignment horizontal="left" vertical="top" wrapText="1"/>
    </xf>
    <xf numFmtId="3" fontId="2" fillId="5" borderId="23" xfId="0" applyNumberFormat="1" applyFont="1" applyFill="1" applyBorder="1" applyAlignment="1">
      <alignment horizontal="right" vertical="top"/>
    </xf>
    <xf numFmtId="3" fontId="2" fillId="5" borderId="1" xfId="0" applyNumberFormat="1" applyFont="1" applyFill="1" applyBorder="1" applyAlignment="1">
      <alignment horizontal="right" vertical="top"/>
    </xf>
    <xf numFmtId="3" fontId="1" fillId="5" borderId="1" xfId="0" applyNumberFormat="1" applyFont="1" applyFill="1" applyBorder="1" applyAlignment="1">
      <alignment horizontal="center" vertical="top" wrapText="1"/>
    </xf>
    <xf numFmtId="3" fontId="1" fillId="5" borderId="25" xfId="0" applyNumberFormat="1" applyFont="1" applyFill="1" applyBorder="1" applyAlignment="1">
      <alignment horizontal="center" vertical="top" wrapText="1"/>
    </xf>
    <xf numFmtId="3" fontId="2" fillId="4" borderId="57" xfId="0" applyNumberFormat="1" applyFont="1" applyFill="1" applyBorder="1" applyAlignment="1">
      <alignment horizontal="right" vertical="top"/>
    </xf>
    <xf numFmtId="3" fontId="2" fillId="4" borderId="53" xfId="0" applyNumberFormat="1" applyFont="1" applyFill="1" applyBorder="1" applyAlignment="1">
      <alignment horizontal="right" vertical="top"/>
    </xf>
    <xf numFmtId="3" fontId="1" fillId="4" borderId="53" xfId="0" applyNumberFormat="1" applyFont="1" applyFill="1" applyBorder="1" applyAlignment="1">
      <alignment horizontal="center" vertical="top"/>
    </xf>
    <xf numFmtId="3" fontId="1" fillId="4" borderId="54" xfId="0" applyNumberFormat="1" applyFont="1" applyFill="1" applyBorder="1" applyAlignment="1">
      <alignment horizontal="center" vertical="top"/>
    </xf>
    <xf numFmtId="164" fontId="1" fillId="0" borderId="7" xfId="0" applyNumberFormat="1" applyFont="1" applyBorder="1" applyAlignment="1">
      <alignment horizontal="center" vertical="center" wrapText="1"/>
    </xf>
    <xf numFmtId="164" fontId="1" fillId="0" borderId="26" xfId="0" applyNumberFormat="1" applyFont="1" applyBorder="1" applyAlignment="1">
      <alignment horizontal="center" vertical="center" wrapText="1"/>
    </xf>
    <xf numFmtId="3" fontId="2" fillId="4" borderId="21" xfId="0" applyNumberFormat="1" applyFont="1" applyFill="1" applyBorder="1" applyAlignment="1">
      <alignment horizontal="center" vertical="top"/>
    </xf>
    <xf numFmtId="49" fontId="2" fillId="5" borderId="3" xfId="0" applyNumberFormat="1" applyFont="1" applyFill="1" applyBorder="1" applyAlignment="1">
      <alignment horizontal="center" vertical="top"/>
    </xf>
    <xf numFmtId="49" fontId="2" fillId="5" borderId="12" xfId="0" applyNumberFormat="1" applyFont="1" applyFill="1" applyBorder="1" applyAlignment="1">
      <alignment horizontal="center" vertical="top"/>
    </xf>
    <xf numFmtId="49" fontId="2" fillId="5" borderId="22" xfId="0" applyNumberFormat="1" applyFont="1" applyFill="1" applyBorder="1" applyAlignment="1">
      <alignment horizontal="center" vertical="top"/>
    </xf>
    <xf numFmtId="3" fontId="1" fillId="6" borderId="4" xfId="0" applyNumberFormat="1" applyFont="1" applyFill="1" applyBorder="1" applyAlignment="1">
      <alignment horizontal="left" vertical="top" wrapText="1"/>
    </xf>
    <xf numFmtId="3" fontId="1" fillId="6" borderId="23" xfId="0" applyNumberFormat="1" applyFont="1" applyFill="1" applyBorder="1" applyAlignment="1">
      <alignment horizontal="left" vertical="top" wrapText="1"/>
    </xf>
    <xf numFmtId="3" fontId="2" fillId="0" borderId="3" xfId="0" applyNumberFormat="1" applyFont="1" applyFill="1" applyBorder="1" applyAlignment="1">
      <alignment horizontal="center" vertical="top" wrapText="1"/>
    </xf>
    <xf numFmtId="3" fontId="2" fillId="0" borderId="12" xfId="0" applyNumberFormat="1" applyFont="1" applyFill="1" applyBorder="1" applyAlignment="1">
      <alignment horizontal="center" vertical="top" wrapText="1"/>
    </xf>
    <xf numFmtId="3" fontId="2" fillId="0" borderId="22" xfId="0" applyNumberFormat="1" applyFont="1" applyFill="1" applyBorder="1" applyAlignment="1">
      <alignment horizontal="center" vertical="top" wrapText="1"/>
    </xf>
    <xf numFmtId="3" fontId="2" fillId="0" borderId="4" xfId="0" applyNumberFormat="1" applyFont="1" applyBorder="1" applyAlignment="1">
      <alignment horizontal="center" vertical="top"/>
    </xf>
    <xf numFmtId="3" fontId="2" fillId="0" borderId="13" xfId="0" applyNumberFormat="1" applyFont="1" applyBorder="1" applyAlignment="1">
      <alignment horizontal="center" vertical="top"/>
    </xf>
    <xf numFmtId="3" fontId="2" fillId="0" borderId="23" xfId="0" applyNumberFormat="1" applyFont="1" applyBorder="1" applyAlignment="1">
      <alignment horizontal="center" vertical="top"/>
    </xf>
    <xf numFmtId="0" fontId="12" fillId="6" borderId="11" xfId="0" applyFont="1" applyFill="1" applyBorder="1" applyAlignment="1">
      <alignment horizontal="left" vertical="top" wrapText="1"/>
    </xf>
    <xf numFmtId="3" fontId="2" fillId="8" borderId="24" xfId="0" applyNumberFormat="1" applyFont="1" applyFill="1" applyBorder="1" applyAlignment="1">
      <alignment horizontal="right" vertical="top" wrapText="1"/>
    </xf>
    <xf numFmtId="3" fontId="2" fillId="8" borderId="1" xfId="0" applyNumberFormat="1" applyFont="1" applyFill="1" applyBorder="1" applyAlignment="1">
      <alignment horizontal="right" vertical="top" wrapText="1"/>
    </xf>
    <xf numFmtId="3" fontId="2" fillId="8" borderId="25" xfId="0" applyNumberFormat="1" applyFont="1" applyFill="1" applyBorder="1" applyAlignment="1">
      <alignment horizontal="right" vertical="top" wrapText="1"/>
    </xf>
    <xf numFmtId="0" fontId="18" fillId="0" borderId="0" xfId="0" applyFont="1" applyAlignment="1">
      <alignment horizontal="center" vertical="top"/>
    </xf>
    <xf numFmtId="3" fontId="19" fillId="0" borderId="0" xfId="0" applyNumberFormat="1" applyFont="1" applyAlignment="1">
      <alignment horizontal="center" vertical="top" wrapText="1"/>
    </xf>
    <xf numFmtId="0" fontId="1" fillId="0" borderId="2" xfId="0" applyFont="1" applyBorder="1" applyAlignment="1">
      <alignment horizontal="center" vertical="center" textRotation="90" shrinkToFit="1"/>
    </xf>
    <xf numFmtId="0" fontId="1" fillId="0" borderId="11" xfId="0" applyFont="1" applyBorder="1" applyAlignment="1">
      <alignment horizontal="center" vertical="center" textRotation="90" shrinkToFit="1"/>
    </xf>
    <xf numFmtId="0" fontId="1" fillId="0" borderId="21" xfId="0" applyFont="1" applyBorder="1" applyAlignment="1">
      <alignment horizontal="center" vertical="center" textRotation="90" shrinkToFit="1"/>
    </xf>
    <xf numFmtId="0" fontId="1" fillId="0" borderId="3" xfId="0" applyFont="1" applyBorder="1" applyAlignment="1">
      <alignment horizontal="center" vertical="center" textRotation="90" shrinkToFit="1"/>
    </xf>
    <xf numFmtId="0" fontId="1" fillId="0" borderId="12" xfId="0" applyFont="1" applyBorder="1" applyAlignment="1">
      <alignment horizontal="center" vertical="center" textRotation="90" shrinkToFit="1"/>
    </xf>
    <xf numFmtId="0" fontId="1" fillId="0" borderId="22" xfId="0" applyFont="1" applyBorder="1" applyAlignment="1">
      <alignment horizontal="center" vertical="center" textRotation="90" shrinkToFit="1"/>
    </xf>
    <xf numFmtId="3" fontId="1" fillId="0" borderId="28" xfId="0" applyNumberFormat="1" applyFont="1" applyBorder="1" applyAlignment="1">
      <alignment horizontal="left" vertical="top" wrapText="1"/>
    </xf>
    <xf numFmtId="3" fontId="1" fillId="0" borderId="19" xfId="0" applyNumberFormat="1" applyFont="1" applyBorder="1" applyAlignment="1">
      <alignment horizontal="left" vertical="top" wrapText="1"/>
    </xf>
    <xf numFmtId="3" fontId="1" fillId="0" borderId="20" xfId="0" applyNumberFormat="1" applyFont="1" applyBorder="1" applyAlignment="1">
      <alignment horizontal="left" vertical="top" wrapText="1"/>
    </xf>
    <xf numFmtId="3" fontId="1" fillId="8" borderId="28" xfId="0" applyNumberFormat="1" applyFont="1" applyFill="1" applyBorder="1" applyAlignment="1">
      <alignment horizontal="left" vertical="top" wrapText="1"/>
    </xf>
    <xf numFmtId="3" fontId="1" fillId="8" borderId="19" xfId="0" applyNumberFormat="1" applyFont="1" applyFill="1" applyBorder="1" applyAlignment="1">
      <alignment horizontal="left" vertical="top" wrapText="1"/>
    </xf>
    <xf numFmtId="3" fontId="1" fillId="8" borderId="20" xfId="0" applyNumberFormat="1" applyFont="1" applyFill="1" applyBorder="1" applyAlignment="1">
      <alignment horizontal="left" vertical="top" wrapText="1"/>
    </xf>
    <xf numFmtId="3" fontId="2" fillId="3" borderId="28" xfId="0" applyNumberFormat="1" applyFont="1" applyFill="1" applyBorder="1" applyAlignment="1">
      <alignment horizontal="right" vertical="top" wrapText="1"/>
    </xf>
    <xf numFmtId="3" fontId="2" fillId="3" borderId="19" xfId="0" applyNumberFormat="1" applyFont="1" applyFill="1" applyBorder="1" applyAlignment="1">
      <alignment horizontal="right" vertical="top" wrapText="1"/>
    </xf>
    <xf numFmtId="3" fontId="2" fillId="3" borderId="20" xfId="0" applyNumberFormat="1" applyFont="1" applyFill="1" applyBorder="1" applyAlignment="1">
      <alignment horizontal="right" vertical="top" wrapText="1"/>
    </xf>
    <xf numFmtId="3" fontId="2" fillId="8" borderId="28" xfId="0" applyNumberFormat="1" applyFont="1" applyFill="1" applyBorder="1" applyAlignment="1">
      <alignment horizontal="right" wrapText="1"/>
    </xf>
    <xf numFmtId="3" fontId="13" fillId="8" borderId="19" xfId="0" applyNumberFormat="1" applyFont="1" applyFill="1" applyBorder="1" applyAlignment="1">
      <alignment horizontal="right" wrapText="1"/>
    </xf>
    <xf numFmtId="3" fontId="13" fillId="8" borderId="20" xfId="0" applyNumberFormat="1" applyFont="1" applyFill="1" applyBorder="1" applyAlignment="1">
      <alignment horizontal="right" wrapText="1"/>
    </xf>
    <xf numFmtId="3" fontId="1" fillId="0" borderId="37" xfId="0" applyNumberFormat="1" applyFont="1" applyBorder="1" applyAlignment="1">
      <alignment horizontal="left" vertical="top" wrapText="1"/>
    </xf>
    <xf numFmtId="3" fontId="1" fillId="0" borderId="50" xfId="0" applyNumberFormat="1" applyFont="1" applyBorder="1" applyAlignment="1">
      <alignment horizontal="left" vertical="top" wrapText="1"/>
    </xf>
    <xf numFmtId="3" fontId="1" fillId="0" borderId="49" xfId="0" applyNumberFormat="1" applyFont="1" applyBorder="1" applyAlignment="1">
      <alignment horizontal="left" vertical="top" wrapText="1"/>
    </xf>
    <xf numFmtId="3" fontId="2" fillId="3" borderId="57" xfId="0" applyNumberFormat="1" applyFont="1" applyFill="1" applyBorder="1" applyAlignment="1">
      <alignment horizontal="right" vertical="top"/>
    </xf>
    <xf numFmtId="3" fontId="2" fillId="3" borderId="53" xfId="0" applyNumberFormat="1" applyFont="1" applyFill="1" applyBorder="1" applyAlignment="1">
      <alignment horizontal="right" vertical="top"/>
    </xf>
    <xf numFmtId="3" fontId="1" fillId="3" borderId="53" xfId="0" applyNumberFormat="1" applyFont="1" applyFill="1" applyBorder="1" applyAlignment="1">
      <alignment horizontal="center" vertical="top"/>
    </xf>
    <xf numFmtId="3" fontId="1" fillId="3" borderId="54" xfId="0" applyNumberFormat="1" applyFont="1" applyFill="1" applyBorder="1" applyAlignment="1">
      <alignment horizontal="center" vertical="top"/>
    </xf>
    <xf numFmtId="3" fontId="2" fillId="0" borderId="1" xfId="0" applyNumberFormat="1" applyFont="1" applyFill="1" applyBorder="1" applyAlignment="1">
      <alignment horizontal="center" vertical="top" wrapText="1"/>
    </xf>
    <xf numFmtId="3" fontId="2" fillId="3" borderId="8" xfId="0" applyNumberFormat="1" applyFont="1" applyFill="1" applyBorder="1" applyAlignment="1">
      <alignment horizontal="right" vertical="top" wrapText="1"/>
    </xf>
    <xf numFmtId="3" fontId="2" fillId="3" borderId="9" xfId="0" applyNumberFormat="1" applyFont="1" applyFill="1" applyBorder="1" applyAlignment="1">
      <alignment horizontal="right" vertical="top" wrapText="1"/>
    </xf>
    <xf numFmtId="3" fontId="2" fillId="3" borderId="10" xfId="0" applyNumberFormat="1" applyFont="1" applyFill="1" applyBorder="1" applyAlignment="1">
      <alignment horizontal="right" vertical="top" wrapText="1"/>
    </xf>
    <xf numFmtId="0" fontId="1" fillId="0" borderId="0" xfId="0" applyNumberFormat="1" applyFont="1" applyFill="1" applyBorder="1" applyAlignment="1">
      <alignment horizontal="left" vertical="top" wrapText="1"/>
    </xf>
    <xf numFmtId="0" fontId="4" fillId="0" borderId="0" xfId="0" applyFont="1" applyBorder="1" applyAlignment="1">
      <alignment horizontal="left" vertical="top" wrapText="1"/>
    </xf>
    <xf numFmtId="3" fontId="2" fillId="0" borderId="5" xfId="0" applyNumberFormat="1" applyFont="1" applyBorder="1" applyAlignment="1">
      <alignment horizontal="center" vertical="center" wrapText="1"/>
    </xf>
    <xf numFmtId="3" fontId="2" fillId="0" borderId="62"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0" fontId="0" fillId="0" borderId="24" xfId="0" applyBorder="1" applyAlignment="1">
      <alignment horizontal="center" vertical="center" wrapText="1"/>
    </xf>
    <xf numFmtId="0" fontId="0" fillId="0" borderId="1" xfId="0" applyBorder="1" applyAlignment="1">
      <alignment horizontal="center" vertical="center" wrapText="1"/>
    </xf>
    <xf numFmtId="0" fontId="0" fillId="0" borderId="25" xfId="0" applyBorder="1" applyAlignment="1">
      <alignment horizontal="center" vertical="center" wrapText="1"/>
    </xf>
    <xf numFmtId="0" fontId="1" fillId="0" borderId="4"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46" xfId="0" applyNumberFormat="1" applyFont="1" applyBorder="1" applyAlignment="1">
      <alignment horizontal="center" vertical="center" textRotation="90" shrinkToFit="1"/>
    </xf>
    <xf numFmtId="0" fontId="1" fillId="0" borderId="38" xfId="0" applyNumberFormat="1" applyFont="1" applyBorder="1" applyAlignment="1">
      <alignment horizontal="center" vertical="center" textRotation="90" shrinkToFit="1"/>
    </xf>
    <xf numFmtId="0" fontId="1" fillId="0" borderId="27" xfId="0" applyNumberFormat="1" applyFont="1" applyBorder="1" applyAlignment="1">
      <alignment horizontal="center" vertical="center" textRotation="90" shrinkToFit="1"/>
    </xf>
    <xf numFmtId="0" fontId="1" fillId="0" borderId="7" xfId="0" applyFont="1" applyBorder="1" applyAlignment="1">
      <alignment horizontal="center" vertical="center" textRotation="90" shrinkToFit="1"/>
    </xf>
    <xf numFmtId="0" fontId="1" fillId="0" borderId="16" xfId="0" applyFont="1" applyBorder="1" applyAlignment="1">
      <alignment horizontal="center" vertical="center" textRotation="90" shrinkToFit="1"/>
    </xf>
    <xf numFmtId="0" fontId="1" fillId="0" borderId="26" xfId="0" applyFont="1" applyBorder="1" applyAlignment="1">
      <alignment horizontal="center" vertical="center" textRotation="90" shrinkToFit="1"/>
    </xf>
    <xf numFmtId="3" fontId="7" fillId="0" borderId="8"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3" fontId="7" fillId="0" borderId="10" xfId="0" applyNumberFormat="1" applyFont="1" applyBorder="1" applyAlignment="1">
      <alignment horizontal="center" vertical="center" wrapText="1"/>
    </xf>
    <xf numFmtId="3" fontId="1" fillId="7" borderId="29" xfId="0" applyNumberFormat="1" applyFont="1" applyFill="1" applyBorder="1" applyAlignment="1">
      <alignment horizontal="left" vertical="top" wrapText="1"/>
    </xf>
    <xf numFmtId="3" fontId="1" fillId="7" borderId="30" xfId="0" applyNumberFormat="1" applyFont="1" applyFill="1" applyBorder="1" applyAlignment="1">
      <alignment horizontal="left" vertical="top" wrapText="1"/>
    </xf>
    <xf numFmtId="3" fontId="1" fillId="7" borderId="39" xfId="0" applyNumberFormat="1" applyFont="1" applyFill="1" applyBorder="1" applyAlignment="1">
      <alignment horizontal="left" vertical="top" wrapText="1"/>
    </xf>
    <xf numFmtId="3" fontId="1" fillId="0" borderId="29" xfId="0" applyNumberFormat="1" applyFont="1" applyBorder="1" applyAlignment="1">
      <alignment horizontal="left" vertical="top" wrapText="1"/>
    </xf>
    <xf numFmtId="3" fontId="1" fillId="0" borderId="30" xfId="0" applyNumberFormat="1" applyFont="1" applyBorder="1" applyAlignment="1">
      <alignment horizontal="left" vertical="top" wrapText="1"/>
    </xf>
    <xf numFmtId="3" fontId="1" fillId="0" borderId="39" xfId="0" applyNumberFormat="1" applyFont="1" applyBorder="1" applyAlignment="1">
      <alignment horizontal="left" vertical="top" wrapText="1"/>
    </xf>
    <xf numFmtId="3" fontId="8" fillId="0" borderId="7" xfId="0" applyNumberFormat="1" applyFont="1" applyBorder="1" applyAlignment="1">
      <alignment horizontal="center" vertical="center" wrapText="1"/>
    </xf>
    <xf numFmtId="3" fontId="8" fillId="0" borderId="26" xfId="0" applyNumberFormat="1" applyFont="1" applyBorder="1" applyAlignment="1">
      <alignment horizontal="center" vertical="center" wrapText="1"/>
    </xf>
    <xf numFmtId="3" fontId="2" fillId="6" borderId="12" xfId="0" applyNumberFormat="1" applyFont="1" applyFill="1" applyBorder="1" applyAlignment="1">
      <alignment horizontal="left" vertical="top" wrapText="1"/>
    </xf>
    <xf numFmtId="164" fontId="2" fillId="7" borderId="35" xfId="0" applyNumberFormat="1" applyFont="1" applyFill="1" applyBorder="1" applyAlignment="1">
      <alignment horizontal="center" vertical="top" wrapText="1"/>
    </xf>
    <xf numFmtId="0" fontId="0" fillId="0" borderId="12" xfId="0" applyBorder="1" applyAlignment="1">
      <alignment horizontal="center" vertical="top" wrapText="1"/>
    </xf>
    <xf numFmtId="3" fontId="1" fillId="6" borderId="33" xfId="0" applyNumberFormat="1" applyFont="1" applyFill="1" applyBorder="1" applyAlignment="1">
      <alignment horizontal="left" vertical="center" textRotation="90" wrapText="1"/>
    </xf>
    <xf numFmtId="0" fontId="13" fillId="6" borderId="33" xfId="0" applyFont="1" applyFill="1" applyBorder="1" applyAlignment="1">
      <alignment vertical="top" wrapText="1"/>
    </xf>
    <xf numFmtId="3" fontId="1" fillId="6" borderId="35" xfId="0" applyNumberFormat="1" applyFont="1" applyFill="1" applyBorder="1" applyAlignment="1">
      <alignment vertical="center" textRotation="90" wrapText="1"/>
    </xf>
    <xf numFmtId="3" fontId="1" fillId="6" borderId="12" xfId="0" applyNumberFormat="1" applyFont="1" applyFill="1" applyBorder="1" applyAlignment="1">
      <alignment vertical="center" textRotation="90" wrapText="1"/>
    </xf>
    <xf numFmtId="0" fontId="13" fillId="0" borderId="33" xfId="0" applyFont="1" applyBorder="1" applyAlignment="1">
      <alignment vertical="center" textRotation="90" wrapText="1"/>
    </xf>
    <xf numFmtId="3" fontId="1" fillId="0" borderId="35" xfId="0" applyNumberFormat="1" applyFont="1" applyFill="1" applyBorder="1" applyAlignment="1">
      <alignment horizontal="center" vertical="center" textRotation="90" wrapText="1"/>
    </xf>
    <xf numFmtId="49" fontId="2" fillId="4" borderId="2" xfId="0" applyNumberFormat="1" applyFont="1" applyFill="1" applyBorder="1" applyAlignment="1">
      <alignment horizontal="center" vertical="top"/>
    </xf>
    <xf numFmtId="49" fontId="2" fillId="4" borderId="11" xfId="0" applyNumberFormat="1" applyFont="1" applyFill="1" applyBorder="1" applyAlignment="1">
      <alignment horizontal="center" vertical="top"/>
    </xf>
    <xf numFmtId="3" fontId="7" fillId="4" borderId="28" xfId="0" applyNumberFormat="1" applyFont="1" applyFill="1" applyBorder="1" applyAlignment="1">
      <alignment horizontal="center" vertical="top"/>
    </xf>
    <xf numFmtId="3" fontId="7" fillId="4" borderId="58" xfId="0" applyNumberFormat="1" applyFont="1" applyFill="1" applyBorder="1" applyAlignment="1">
      <alignment horizontal="center" vertical="top"/>
    </xf>
    <xf numFmtId="0" fontId="1" fillId="4" borderId="18" xfId="0" applyFont="1" applyFill="1" applyBorder="1" applyAlignment="1">
      <alignment horizontal="left" vertical="top" wrapText="1"/>
    </xf>
    <xf numFmtId="0" fontId="0" fillId="0" borderId="19" xfId="0" applyBorder="1" applyAlignment="1">
      <alignment horizontal="left" vertical="top" wrapText="1"/>
    </xf>
    <xf numFmtId="0" fontId="0" fillId="0" borderId="71" xfId="0" applyBorder="1" applyAlignment="1">
      <alignment horizontal="left" vertical="top" wrapText="1"/>
    </xf>
    <xf numFmtId="0" fontId="12" fillId="4" borderId="36" xfId="0" applyFont="1" applyFill="1" applyBorder="1" applyAlignment="1">
      <alignment horizontal="left" vertical="top" wrapText="1"/>
    </xf>
    <xf numFmtId="0" fontId="12" fillId="4" borderId="61" xfId="0" applyFont="1" applyFill="1" applyBorder="1" applyAlignment="1">
      <alignment horizontal="left" vertical="top" wrapText="1"/>
    </xf>
    <xf numFmtId="0" fontId="12" fillId="4" borderId="60" xfId="0" applyFont="1" applyFill="1" applyBorder="1" applyAlignment="1">
      <alignment horizontal="left" vertical="top" wrapText="1"/>
    </xf>
    <xf numFmtId="49" fontId="1" fillId="0" borderId="3" xfId="0" applyNumberFormat="1" applyFont="1" applyBorder="1" applyAlignment="1">
      <alignment horizontal="center" vertical="center" textRotation="90" shrinkToFit="1"/>
    </xf>
    <xf numFmtId="49" fontId="1" fillId="0" borderId="12" xfId="0" applyNumberFormat="1" applyFont="1" applyBorder="1" applyAlignment="1">
      <alignment horizontal="center" vertical="center" textRotation="90" shrinkToFit="1"/>
    </xf>
    <xf numFmtId="49" fontId="1" fillId="0" borderId="22" xfId="0" applyNumberFormat="1" applyFont="1" applyBorder="1" applyAlignment="1">
      <alignment horizontal="center" vertical="center" textRotation="90" shrinkToFit="1"/>
    </xf>
    <xf numFmtId="3" fontId="5" fillId="0" borderId="35" xfId="0" applyNumberFormat="1" applyFont="1" applyBorder="1" applyAlignment="1">
      <alignment vertical="top" wrapText="1"/>
    </xf>
    <xf numFmtId="0" fontId="0" fillId="0" borderId="33" xfId="0" applyBorder="1" applyAlignment="1">
      <alignment vertical="top" wrapText="1"/>
    </xf>
    <xf numFmtId="3" fontId="2" fillId="6" borderId="3" xfId="0" applyNumberFormat="1" applyFont="1" applyFill="1" applyBorder="1" applyAlignment="1">
      <alignment vertical="top" wrapText="1"/>
    </xf>
    <xf numFmtId="3" fontId="2" fillId="2" borderId="8" xfId="0" applyNumberFormat="1" applyFont="1" applyFill="1" applyBorder="1" applyAlignment="1">
      <alignment horizontal="left" vertical="top" wrapText="1"/>
    </xf>
    <xf numFmtId="3" fontId="2" fillId="2" borderId="9" xfId="0" applyNumberFormat="1" applyFont="1" applyFill="1" applyBorder="1" applyAlignment="1">
      <alignment horizontal="left" vertical="top" wrapText="1"/>
    </xf>
    <xf numFmtId="3" fontId="2" fillId="2" borderId="10" xfId="0" applyNumberFormat="1" applyFont="1" applyFill="1" applyBorder="1" applyAlignment="1">
      <alignment horizontal="left" vertical="top" wrapText="1"/>
    </xf>
    <xf numFmtId="3" fontId="2" fillId="3" borderId="28" xfId="0" applyNumberFormat="1" applyFont="1" applyFill="1" applyBorder="1" applyAlignment="1">
      <alignment horizontal="left" vertical="top" wrapText="1"/>
    </xf>
    <xf numFmtId="3" fontId="2" fillId="3" borderId="19" xfId="0" applyNumberFormat="1" applyFont="1" applyFill="1" applyBorder="1" applyAlignment="1">
      <alignment horizontal="left" vertical="top" wrapText="1"/>
    </xf>
    <xf numFmtId="3" fontId="2" fillId="3" borderId="20" xfId="0" applyNumberFormat="1"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Border="1" applyAlignment="1">
      <alignment horizontal="left" vertical="top" wrapText="1"/>
    </xf>
    <xf numFmtId="0" fontId="4" fillId="4" borderId="0" xfId="0" applyFont="1" applyFill="1" applyBorder="1" applyAlignment="1">
      <alignment horizontal="left" vertical="top" wrapText="1"/>
    </xf>
    <xf numFmtId="0" fontId="8" fillId="0" borderId="5" xfId="0" applyFont="1" applyBorder="1" applyAlignment="1">
      <alignment horizontal="center" vertical="center" wrapText="1"/>
    </xf>
    <xf numFmtId="0" fontId="8" fillId="0" borderId="6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27" xfId="0" applyFont="1" applyBorder="1" applyAlignment="1">
      <alignment horizontal="center" vertical="center" wrapText="1"/>
    </xf>
    <xf numFmtId="3" fontId="8" fillId="0" borderId="1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0" fontId="8" fillId="0" borderId="58" xfId="0" applyFont="1" applyBorder="1" applyAlignment="1">
      <alignment horizontal="center" vertical="center" wrapText="1"/>
    </xf>
    <xf numFmtId="0" fontId="8" fillId="0" borderId="24" xfId="0" applyFont="1" applyBorder="1" applyAlignment="1">
      <alignment horizontal="center" vertical="center" wrapText="1"/>
    </xf>
    <xf numFmtId="0" fontId="1" fillId="0" borderId="35" xfId="0" applyFont="1" applyBorder="1" applyAlignment="1">
      <alignment horizontal="center" vertical="center" textRotation="90" wrapText="1"/>
    </xf>
    <xf numFmtId="0" fontId="1" fillId="0" borderId="22" xfId="0" applyFont="1" applyBorder="1" applyAlignment="1">
      <alignment horizontal="center" vertical="center" textRotation="90" wrapText="1"/>
    </xf>
    <xf numFmtId="0" fontId="13" fillId="0" borderId="0" xfId="0" applyFont="1" applyAlignment="1">
      <alignment horizontal="center"/>
    </xf>
    <xf numFmtId="0" fontId="12" fillId="4" borderId="48" xfId="0" applyFont="1" applyFill="1" applyBorder="1" applyAlignment="1">
      <alignment horizontal="center" vertical="top" wrapText="1"/>
    </xf>
    <xf numFmtId="0" fontId="12" fillId="4" borderId="50" xfId="0" applyFont="1" applyFill="1" applyBorder="1" applyAlignment="1">
      <alignment horizontal="center" vertical="top" wrapText="1"/>
    </xf>
    <xf numFmtId="0" fontId="12" fillId="4" borderId="44" xfId="0" applyFont="1" applyFill="1" applyBorder="1" applyAlignment="1">
      <alignment horizontal="center" vertical="top" wrapText="1"/>
    </xf>
    <xf numFmtId="0" fontId="0" fillId="6" borderId="64" xfId="0" applyFill="1" applyBorder="1" applyAlignment="1">
      <alignment horizontal="left" vertical="top" wrapText="1"/>
    </xf>
    <xf numFmtId="0" fontId="1" fillId="6" borderId="85" xfId="0" applyFont="1" applyFill="1" applyBorder="1" applyAlignment="1">
      <alignment horizontal="left" vertical="top" wrapText="1"/>
    </xf>
    <xf numFmtId="0" fontId="1" fillId="6" borderId="109" xfId="0" applyFont="1" applyFill="1" applyBorder="1" applyAlignment="1">
      <alignment horizontal="left" vertical="top" wrapText="1"/>
    </xf>
    <xf numFmtId="0" fontId="1" fillId="6" borderId="12" xfId="0" applyFont="1" applyFill="1" applyBorder="1" applyAlignment="1">
      <alignment horizontal="center" vertical="center" textRotation="90" wrapText="1"/>
    </xf>
    <xf numFmtId="0" fontId="1" fillId="6" borderId="33" xfId="0" applyFont="1" applyFill="1" applyBorder="1" applyAlignment="1">
      <alignment horizontal="center" vertical="center" textRotation="90" wrapText="1"/>
    </xf>
    <xf numFmtId="3" fontId="1" fillId="6" borderId="72" xfId="0" applyNumberFormat="1" applyFont="1" applyFill="1" applyBorder="1" applyAlignment="1">
      <alignment horizontal="left" vertical="top" wrapText="1"/>
    </xf>
    <xf numFmtId="3" fontId="1" fillId="6" borderId="33" xfId="0" applyNumberFormat="1" applyFont="1" applyFill="1" applyBorder="1" applyAlignment="1">
      <alignment horizontal="left" vertical="top"/>
    </xf>
    <xf numFmtId="49" fontId="1" fillId="6" borderId="35" xfId="0" applyNumberFormat="1" applyFont="1" applyFill="1" applyBorder="1" applyAlignment="1">
      <alignment horizontal="left" vertical="top" wrapText="1"/>
    </xf>
    <xf numFmtId="49" fontId="1" fillId="6" borderId="12" xfId="0" applyNumberFormat="1" applyFont="1" applyFill="1" applyBorder="1" applyAlignment="1">
      <alignment horizontal="left" vertical="top" wrapText="1"/>
    </xf>
    <xf numFmtId="3" fontId="1" fillId="6" borderId="33" xfId="0" applyNumberFormat="1" applyFont="1" applyFill="1" applyBorder="1" applyAlignment="1">
      <alignment horizontal="center" vertical="center" textRotation="90" wrapText="1"/>
    </xf>
    <xf numFmtId="3" fontId="2" fillId="6" borderId="46" xfId="0" applyNumberFormat="1" applyFont="1" applyFill="1" applyBorder="1" applyAlignment="1">
      <alignment horizontal="center" vertical="top"/>
    </xf>
    <xf numFmtId="3" fontId="2" fillId="6" borderId="38" xfId="0" applyNumberFormat="1" applyFont="1" applyFill="1" applyBorder="1" applyAlignment="1">
      <alignment horizontal="center" vertical="top"/>
    </xf>
    <xf numFmtId="3" fontId="2" fillId="6" borderId="34" xfId="0" applyNumberFormat="1" applyFont="1" applyFill="1" applyBorder="1" applyAlignment="1">
      <alignment horizontal="center" vertical="top"/>
    </xf>
    <xf numFmtId="3" fontId="2" fillId="5" borderId="18" xfId="0" applyNumberFormat="1" applyFont="1" applyFill="1" applyBorder="1" applyAlignment="1">
      <alignment horizontal="left" vertical="top" wrapText="1"/>
    </xf>
    <xf numFmtId="3" fontId="2" fillId="5" borderId="19" xfId="0" applyNumberFormat="1" applyFont="1" applyFill="1" applyBorder="1" applyAlignment="1">
      <alignment horizontal="left" vertical="top" wrapText="1"/>
    </xf>
    <xf numFmtId="3" fontId="2" fillId="5" borderId="20" xfId="0" applyNumberFormat="1" applyFont="1" applyFill="1" applyBorder="1" applyAlignment="1">
      <alignment horizontal="left" vertical="top" wrapText="1"/>
    </xf>
    <xf numFmtId="3" fontId="1" fillId="6" borderId="11" xfId="0" applyNumberFormat="1" applyFont="1" applyFill="1" applyBorder="1" applyAlignment="1">
      <alignment horizontal="left" vertical="top" wrapText="1"/>
    </xf>
    <xf numFmtId="3" fontId="1" fillId="6" borderId="21" xfId="0" applyNumberFormat="1" applyFont="1" applyFill="1" applyBorder="1" applyAlignment="1">
      <alignment horizontal="left" vertical="top" wrapText="1"/>
    </xf>
    <xf numFmtId="3" fontId="14" fillId="6" borderId="12" xfId="0" applyNumberFormat="1" applyFont="1" applyFill="1" applyBorder="1" applyAlignment="1">
      <alignment horizontal="center" vertical="top" textRotation="90" wrapText="1"/>
    </xf>
    <xf numFmtId="3" fontId="23" fillId="6" borderId="33" xfId="0" applyNumberFormat="1" applyFont="1" applyFill="1" applyBorder="1" applyAlignment="1">
      <alignment horizontal="center" vertical="top" textRotation="90" wrapText="1"/>
    </xf>
    <xf numFmtId="49" fontId="1" fillId="7" borderId="35" xfId="0" applyNumberFormat="1" applyFont="1" applyFill="1" applyBorder="1" applyAlignment="1">
      <alignment horizontal="left" vertical="top" wrapText="1"/>
    </xf>
    <xf numFmtId="49" fontId="1" fillId="7" borderId="12" xfId="0" applyNumberFormat="1" applyFont="1" applyFill="1" applyBorder="1" applyAlignment="1">
      <alignment horizontal="left" vertical="top" wrapText="1"/>
    </xf>
    <xf numFmtId="49" fontId="1" fillId="6" borderId="87" xfId="0" applyNumberFormat="1" applyFont="1" applyFill="1" applyBorder="1" applyAlignment="1">
      <alignment horizontal="left" vertical="top" wrapText="1"/>
    </xf>
    <xf numFmtId="49" fontId="1" fillId="6" borderId="22" xfId="0" applyNumberFormat="1" applyFont="1" applyFill="1" applyBorder="1" applyAlignment="1">
      <alignment horizontal="left" vertical="top" wrapText="1"/>
    </xf>
    <xf numFmtId="3" fontId="1" fillId="6" borderId="3" xfId="0" applyNumberFormat="1" applyFont="1" applyFill="1" applyBorder="1" applyAlignment="1">
      <alignment horizontal="left" vertical="top" wrapText="1"/>
    </xf>
    <xf numFmtId="3" fontId="1" fillId="6" borderId="22" xfId="0" applyNumberFormat="1" applyFont="1" applyFill="1" applyBorder="1" applyAlignment="1">
      <alignment horizontal="left" vertical="top" wrapText="1"/>
    </xf>
    <xf numFmtId="3" fontId="1" fillId="6" borderId="2" xfId="0" applyNumberFormat="1" applyFont="1" applyFill="1" applyBorder="1" applyAlignment="1">
      <alignment horizontal="left" vertical="top" wrapText="1"/>
    </xf>
    <xf numFmtId="0" fontId="11" fillId="0" borderId="11" xfId="0" applyFont="1" applyBorder="1" applyAlignment="1">
      <alignment horizontal="left" vertical="top" wrapText="1"/>
    </xf>
    <xf numFmtId="3" fontId="1" fillId="7" borderId="18" xfId="0" applyNumberFormat="1" applyFont="1" applyFill="1" applyBorder="1" applyAlignment="1">
      <alignment horizontal="left" vertical="top" wrapText="1"/>
    </xf>
    <xf numFmtId="3" fontId="1" fillId="0" borderId="18" xfId="0" applyNumberFormat="1" applyFont="1" applyBorder="1" applyAlignment="1">
      <alignment horizontal="left" vertical="top" wrapText="1"/>
    </xf>
    <xf numFmtId="164" fontId="1" fillId="8" borderId="28" xfId="0" applyNumberFormat="1" applyFont="1" applyFill="1" applyBorder="1" applyAlignment="1">
      <alignment horizontal="left" vertical="top" wrapText="1"/>
    </xf>
    <xf numFmtId="164" fontId="2" fillId="8" borderId="19" xfId="0" applyNumberFormat="1" applyFont="1" applyFill="1" applyBorder="1" applyAlignment="1">
      <alignment horizontal="left" vertical="top" wrapText="1"/>
    </xf>
    <xf numFmtId="164" fontId="2" fillId="8" borderId="20" xfId="0" applyNumberFormat="1" applyFont="1" applyFill="1" applyBorder="1" applyAlignment="1">
      <alignment horizontal="left" vertical="top" wrapText="1"/>
    </xf>
    <xf numFmtId="3" fontId="1" fillId="0" borderId="62" xfId="0" applyNumberFormat="1" applyFont="1" applyFill="1" applyBorder="1" applyAlignment="1">
      <alignment horizontal="left" vertical="top" wrapText="1"/>
    </xf>
    <xf numFmtId="0" fontId="13" fillId="0" borderId="62" xfId="0" applyFont="1" applyFill="1" applyBorder="1" applyAlignment="1">
      <alignment horizontal="left" vertical="top" wrapText="1"/>
    </xf>
    <xf numFmtId="3" fontId="2" fillId="0" borderId="56" xfId="0" applyNumberFormat="1" applyFont="1" applyBorder="1" applyAlignment="1">
      <alignment horizontal="center" vertical="center" wrapText="1"/>
    </xf>
    <xf numFmtId="3" fontId="2" fillId="0" borderId="53" xfId="0" applyNumberFormat="1" applyFont="1" applyBorder="1" applyAlignment="1">
      <alignment horizontal="center" vertical="center" wrapText="1"/>
    </xf>
    <xf numFmtId="3" fontId="2" fillId="0" borderId="54" xfId="0" applyNumberFormat="1" applyFont="1" applyBorder="1" applyAlignment="1">
      <alignment horizontal="center" vertical="center" wrapText="1"/>
    </xf>
    <xf numFmtId="0" fontId="1" fillId="6" borderId="38" xfId="0" applyFont="1" applyFill="1" applyBorder="1" applyAlignment="1">
      <alignment horizontal="center" vertical="top" wrapText="1"/>
    </xf>
    <xf numFmtId="0" fontId="33" fillId="0" borderId="34" xfId="0" applyFont="1" applyBorder="1" applyAlignment="1">
      <alignment horizontal="center" vertical="top" wrapText="1"/>
    </xf>
    <xf numFmtId="3" fontId="1" fillId="6" borderId="42" xfId="0" applyNumberFormat="1" applyFont="1" applyFill="1" applyBorder="1" applyAlignment="1">
      <alignment horizontal="left" vertical="top" wrapText="1"/>
    </xf>
    <xf numFmtId="3" fontId="1" fillId="6" borderId="7" xfId="3" applyNumberFormat="1" applyFont="1" applyFill="1" applyBorder="1" applyAlignment="1">
      <alignment horizontal="center" vertical="top" wrapText="1"/>
    </xf>
    <xf numFmtId="3" fontId="1" fillId="6" borderId="16" xfId="3" applyNumberFormat="1" applyFont="1" applyFill="1" applyBorder="1" applyAlignment="1">
      <alignment horizontal="center" vertical="top" wrapText="1"/>
    </xf>
    <xf numFmtId="3" fontId="1" fillId="6" borderId="2" xfId="0" applyNumberFormat="1" applyFont="1" applyFill="1" applyBorder="1" applyAlignment="1">
      <alignment vertical="top" wrapText="1"/>
    </xf>
    <xf numFmtId="3" fontId="1" fillId="6" borderId="11" xfId="0" applyNumberFormat="1" applyFont="1" applyFill="1" applyBorder="1" applyAlignment="1">
      <alignment vertical="top" wrapText="1"/>
    </xf>
    <xf numFmtId="3" fontId="40" fillId="0" borderId="7" xfId="0" applyNumberFormat="1" applyFont="1" applyBorder="1" applyAlignment="1">
      <alignment horizontal="center" vertical="top" wrapText="1"/>
    </xf>
    <xf numFmtId="3" fontId="40" fillId="0" borderId="16" xfId="0" applyNumberFormat="1" applyFont="1" applyBorder="1" applyAlignment="1">
      <alignment horizontal="center" vertical="top" wrapText="1"/>
    </xf>
    <xf numFmtId="3" fontId="40" fillId="0" borderId="26" xfId="0" applyNumberFormat="1" applyFont="1" applyBorder="1" applyAlignment="1">
      <alignment horizontal="center" vertical="top" wrapText="1"/>
    </xf>
    <xf numFmtId="3" fontId="1" fillId="0" borderId="105" xfId="0" applyNumberFormat="1" applyFont="1" applyBorder="1" applyAlignment="1">
      <alignment horizontal="center" vertical="top" wrapText="1"/>
    </xf>
    <xf numFmtId="3" fontId="1" fillId="0" borderId="15" xfId="0" applyNumberFormat="1" applyFont="1" applyBorder="1" applyAlignment="1">
      <alignment horizontal="center" vertical="top" wrapText="1"/>
    </xf>
    <xf numFmtId="3" fontId="4" fillId="0" borderId="49" xfId="0" applyNumberFormat="1" applyFont="1" applyBorder="1" applyAlignment="1">
      <alignment horizontal="center" vertical="top" wrapText="1"/>
    </xf>
    <xf numFmtId="3" fontId="1" fillId="0" borderId="58" xfId="0" applyNumberFormat="1" applyFont="1" applyFill="1" applyBorder="1" applyAlignment="1">
      <alignment horizontal="left" vertical="top" wrapText="1"/>
    </xf>
    <xf numFmtId="3" fontId="1" fillId="0" borderId="14" xfId="0" applyNumberFormat="1" applyFont="1" applyFill="1" applyBorder="1" applyAlignment="1">
      <alignment horizontal="left" vertical="top" wrapText="1"/>
    </xf>
    <xf numFmtId="3" fontId="1" fillId="0" borderId="37" xfId="0" applyNumberFormat="1" applyFont="1" applyFill="1" applyBorder="1" applyAlignment="1">
      <alignment horizontal="left" vertical="top" wrapText="1"/>
    </xf>
    <xf numFmtId="3" fontId="7" fillId="8" borderId="44" xfId="0" applyNumberFormat="1" applyFont="1" applyFill="1" applyBorder="1" applyAlignment="1">
      <alignment horizontal="center" vertical="top"/>
    </xf>
    <xf numFmtId="3" fontId="7" fillId="8" borderId="47" xfId="0" applyNumberFormat="1" applyFont="1" applyFill="1" applyBorder="1" applyAlignment="1">
      <alignment horizontal="center" vertical="top"/>
    </xf>
    <xf numFmtId="3" fontId="2" fillId="6" borderId="30" xfId="0" applyNumberFormat="1" applyFont="1" applyFill="1" applyBorder="1" applyAlignment="1">
      <alignment horizontal="left" vertical="top" wrapText="1"/>
    </xf>
    <xf numFmtId="3" fontId="8" fillId="6" borderId="33" xfId="0" applyNumberFormat="1" applyFont="1" applyFill="1" applyBorder="1" applyAlignment="1">
      <alignment horizontal="left" vertical="top" wrapText="1"/>
    </xf>
    <xf numFmtId="3" fontId="1" fillId="0" borderId="59" xfId="0" applyNumberFormat="1" applyFont="1" applyBorder="1" applyAlignment="1">
      <alignment horizontal="center" vertical="top" wrapText="1"/>
    </xf>
    <xf numFmtId="3" fontId="1" fillId="0" borderId="16" xfId="0" applyNumberFormat="1" applyFont="1" applyBorder="1" applyAlignment="1">
      <alignment horizontal="center" vertical="top" wrapText="1"/>
    </xf>
    <xf numFmtId="3" fontId="1" fillId="0" borderId="43" xfId="0" applyNumberFormat="1" applyFont="1" applyBorder="1" applyAlignment="1">
      <alignment horizontal="center" vertical="top" wrapText="1"/>
    </xf>
    <xf numFmtId="3" fontId="2" fillId="8" borderId="12" xfId="0" applyNumberFormat="1" applyFont="1" applyFill="1" applyBorder="1" applyAlignment="1">
      <alignment horizontal="center" vertical="top" wrapText="1"/>
    </xf>
    <xf numFmtId="3" fontId="13" fillId="6" borderId="12" xfId="0" applyNumberFormat="1" applyFont="1" applyFill="1" applyBorder="1" applyAlignment="1">
      <alignment vertical="center" textRotation="90" wrapText="1"/>
    </xf>
    <xf numFmtId="0" fontId="1" fillId="0" borderId="11" xfId="0" applyFont="1" applyBorder="1" applyAlignment="1">
      <alignment vertical="top" wrapText="1"/>
    </xf>
    <xf numFmtId="0" fontId="33" fillId="0" borderId="32" xfId="0" applyFont="1" applyBorder="1" applyAlignment="1">
      <alignment vertical="top" wrapText="1"/>
    </xf>
    <xf numFmtId="0" fontId="13" fillId="6" borderId="33" xfId="0" applyFont="1" applyFill="1" applyBorder="1" applyAlignment="1">
      <alignment wrapText="1"/>
    </xf>
    <xf numFmtId="3" fontId="1" fillId="0" borderId="49" xfId="0" applyNumberFormat="1" applyFont="1" applyBorder="1" applyAlignment="1">
      <alignment horizontal="center" vertical="top" wrapText="1"/>
    </xf>
    <xf numFmtId="0" fontId="13" fillId="6" borderId="44" xfId="0" applyFont="1" applyFill="1" applyBorder="1" applyAlignment="1">
      <alignment horizontal="left" vertical="top" wrapText="1"/>
    </xf>
    <xf numFmtId="3" fontId="1" fillId="6" borderId="105" xfId="0" applyNumberFormat="1" applyFont="1" applyFill="1" applyBorder="1" applyAlignment="1">
      <alignment horizontal="center" vertical="top" wrapText="1"/>
    </xf>
    <xf numFmtId="3" fontId="1" fillId="6" borderId="15" xfId="0" applyNumberFormat="1" applyFont="1" applyFill="1" applyBorder="1" applyAlignment="1">
      <alignment horizontal="center" vertical="top" wrapText="1"/>
    </xf>
    <xf numFmtId="3" fontId="1" fillId="6" borderId="49" xfId="0" applyNumberFormat="1" applyFont="1" applyFill="1" applyBorder="1" applyAlignment="1">
      <alignment horizontal="center" vertical="top" wrapText="1"/>
    </xf>
    <xf numFmtId="0" fontId="11" fillId="6" borderId="32" xfId="0" applyFont="1" applyFill="1" applyBorder="1" applyAlignment="1">
      <alignment horizontal="left" vertical="top" wrapText="1"/>
    </xf>
    <xf numFmtId="49" fontId="3" fillId="6" borderId="35" xfId="0" applyNumberFormat="1" applyFont="1" applyFill="1" applyBorder="1" applyAlignment="1">
      <alignment horizontal="center" vertical="center" textRotation="90" wrapText="1"/>
    </xf>
    <xf numFmtId="0" fontId="24" fillId="0" borderId="33" xfId="0" applyFont="1" applyBorder="1" applyAlignment="1">
      <alignment horizontal="center" vertical="center" wrapText="1"/>
    </xf>
    <xf numFmtId="0" fontId="13" fillId="6" borderId="12" xfId="0" applyFont="1" applyFill="1" applyBorder="1" applyAlignment="1">
      <alignment vertical="top" wrapText="1"/>
    </xf>
    <xf numFmtId="0" fontId="13" fillId="0" borderId="12" xfId="0" applyFont="1" applyBorder="1" applyAlignment="1">
      <alignment vertical="center" textRotation="90" wrapText="1"/>
    </xf>
    <xf numFmtId="0" fontId="11" fillId="0" borderId="15" xfId="0" applyFont="1" applyBorder="1" applyAlignment="1">
      <alignment horizontal="center" wrapText="1"/>
    </xf>
    <xf numFmtId="0" fontId="37" fillId="6" borderId="58" xfId="0" applyFont="1" applyFill="1" applyBorder="1" applyAlignment="1">
      <alignment horizontal="left" vertical="top" wrapText="1"/>
    </xf>
    <xf numFmtId="0" fontId="39" fillId="0" borderId="109" xfId="0" applyFont="1" applyBorder="1" applyAlignment="1">
      <alignment horizontal="left" vertical="top" wrapText="1"/>
    </xf>
    <xf numFmtId="3" fontId="7" fillId="8" borderId="71" xfId="0" applyNumberFormat="1" applyFont="1" applyFill="1" applyBorder="1" applyAlignment="1">
      <alignment horizontal="center" vertical="top"/>
    </xf>
    <xf numFmtId="3" fontId="7" fillId="8" borderId="60" xfId="0" applyNumberFormat="1" applyFont="1" applyFill="1" applyBorder="1" applyAlignment="1">
      <alignment horizontal="center" vertical="top"/>
    </xf>
    <xf numFmtId="3" fontId="7" fillId="8" borderId="61" xfId="0" applyNumberFormat="1" applyFont="1" applyFill="1" applyBorder="1" applyAlignment="1">
      <alignment horizontal="center" vertical="top"/>
    </xf>
    <xf numFmtId="3" fontId="7" fillId="6" borderId="72" xfId="0" applyNumberFormat="1" applyFont="1" applyFill="1" applyBorder="1" applyAlignment="1">
      <alignment horizontal="center" vertical="top"/>
    </xf>
    <xf numFmtId="0" fontId="11" fillId="6" borderId="15" xfId="0" applyFont="1" applyFill="1" applyBorder="1" applyAlignment="1">
      <alignment vertical="top"/>
    </xf>
    <xf numFmtId="0" fontId="0" fillId="0" borderId="11" xfId="0" applyBorder="1" applyAlignment="1">
      <alignment vertical="top" wrapText="1"/>
    </xf>
    <xf numFmtId="0" fontId="12" fillId="6" borderId="11" xfId="0" applyFont="1" applyFill="1" applyBorder="1" applyAlignment="1">
      <alignment vertical="top" wrapText="1"/>
    </xf>
    <xf numFmtId="0" fontId="0" fillId="6" borderId="11" xfId="0" applyFill="1" applyBorder="1" applyAlignment="1">
      <alignment vertical="top" wrapText="1"/>
    </xf>
    <xf numFmtId="49" fontId="2" fillId="6" borderId="35" xfId="0" applyNumberFormat="1" applyFont="1" applyFill="1" applyBorder="1" applyAlignment="1">
      <alignment horizontal="center" vertical="top" wrapText="1"/>
    </xf>
    <xf numFmtId="49" fontId="2" fillId="6" borderId="12" xfId="0" applyNumberFormat="1" applyFont="1" applyFill="1" applyBorder="1" applyAlignment="1">
      <alignment horizontal="center" vertical="top" wrapText="1"/>
    </xf>
    <xf numFmtId="49" fontId="2" fillId="6" borderId="33" xfId="0" applyNumberFormat="1" applyFont="1" applyFill="1" applyBorder="1" applyAlignment="1">
      <alignment horizontal="center" vertical="top" wrapText="1"/>
    </xf>
    <xf numFmtId="0" fontId="1" fillId="6" borderId="36" xfId="0" applyFont="1" applyFill="1" applyBorder="1" applyAlignment="1">
      <alignment horizontal="left" vertical="top" wrapText="1"/>
    </xf>
    <xf numFmtId="0" fontId="1" fillId="6" borderId="13" xfId="0" applyFont="1" applyFill="1" applyBorder="1" applyAlignment="1">
      <alignment horizontal="left" vertical="top" wrapText="1"/>
    </xf>
    <xf numFmtId="0" fontId="1" fillId="6" borderId="48" xfId="0" applyFont="1" applyFill="1" applyBorder="1" applyAlignment="1">
      <alignment horizontal="left" vertical="top" wrapText="1"/>
    </xf>
    <xf numFmtId="49" fontId="1" fillId="6" borderId="15" xfId="0" applyNumberFormat="1" applyFont="1" applyFill="1" applyBorder="1" applyAlignment="1">
      <alignment horizontal="center" vertical="center" wrapText="1"/>
    </xf>
    <xf numFmtId="3" fontId="1" fillId="6" borderId="7" xfId="0" applyNumberFormat="1" applyFont="1" applyFill="1" applyBorder="1" applyAlignment="1">
      <alignment horizontal="center" vertical="center" wrapText="1"/>
    </xf>
    <xf numFmtId="0" fontId="13" fillId="6" borderId="16" xfId="0" applyFont="1" applyFill="1" applyBorder="1" applyAlignment="1">
      <alignment horizontal="center" wrapText="1"/>
    </xf>
    <xf numFmtId="0" fontId="0" fillId="0" borderId="16" xfId="0" applyBorder="1" applyAlignment="1">
      <alignment horizontal="center" wrapText="1"/>
    </xf>
    <xf numFmtId="0" fontId="13" fillId="0" borderId="33" xfId="0" applyFont="1" applyBorder="1" applyAlignment="1">
      <alignment horizontal="left" vertical="top" wrapText="1"/>
    </xf>
    <xf numFmtId="49" fontId="1" fillId="6" borderId="12" xfId="0" applyNumberFormat="1" applyFont="1" applyFill="1" applyBorder="1" applyAlignment="1">
      <alignment vertical="center" textRotation="90" wrapText="1"/>
    </xf>
    <xf numFmtId="0" fontId="1" fillId="6" borderId="12" xfId="0" applyFont="1" applyFill="1" applyBorder="1" applyAlignment="1">
      <alignment vertical="center" textRotation="90" wrapText="1"/>
    </xf>
    <xf numFmtId="0" fontId="1" fillId="6" borderId="33" xfId="0" applyFont="1" applyFill="1" applyBorder="1" applyAlignment="1">
      <alignment vertical="center" textRotation="90" wrapText="1"/>
    </xf>
    <xf numFmtId="0" fontId="13" fillId="6" borderId="15" xfId="0" applyFont="1" applyFill="1" applyBorder="1" applyAlignment="1">
      <alignment horizontal="center" vertical="top" wrapText="1"/>
    </xf>
    <xf numFmtId="0" fontId="13" fillId="6" borderId="49" xfId="0" applyFont="1" applyFill="1" applyBorder="1" applyAlignment="1">
      <alignment horizontal="center" vertical="top" wrapText="1"/>
    </xf>
    <xf numFmtId="3" fontId="2" fillId="8" borderId="3" xfId="0" applyNumberFormat="1" applyFont="1" applyFill="1" applyBorder="1" applyAlignment="1">
      <alignment horizontal="center" vertical="top"/>
    </xf>
    <xf numFmtId="3" fontId="2" fillId="8" borderId="12" xfId="0" applyNumberFormat="1" applyFont="1" applyFill="1" applyBorder="1" applyAlignment="1">
      <alignment horizontal="center" vertical="top"/>
    </xf>
    <xf numFmtId="3" fontId="6" fillId="0" borderId="62" xfId="0" applyNumberFormat="1" applyFont="1" applyBorder="1" applyAlignment="1">
      <alignment horizontal="center" vertical="top" wrapText="1"/>
    </xf>
    <xf numFmtId="3" fontId="6" fillId="0" borderId="0" xfId="0" applyNumberFormat="1" applyFont="1" applyBorder="1" applyAlignment="1">
      <alignment horizontal="center" vertical="top" wrapText="1"/>
    </xf>
    <xf numFmtId="3" fontId="13" fillId="0" borderId="0" xfId="0" applyNumberFormat="1" applyFont="1" applyBorder="1" applyAlignment="1">
      <alignment horizontal="center" vertical="top" wrapText="1"/>
    </xf>
    <xf numFmtId="3" fontId="1" fillId="6" borderId="6" xfId="0" applyNumberFormat="1" applyFont="1" applyFill="1" applyBorder="1" applyAlignment="1">
      <alignment horizontal="center" vertical="top" wrapText="1"/>
    </xf>
    <xf numFmtId="3" fontId="6" fillId="6" borderId="105" xfId="0" applyNumberFormat="1" applyFont="1" applyFill="1" applyBorder="1" applyAlignment="1">
      <alignment horizontal="center" vertical="top" wrapText="1"/>
    </xf>
    <xf numFmtId="3" fontId="13" fillId="6" borderId="15" xfId="0" applyNumberFormat="1" applyFont="1" applyFill="1" applyBorder="1" applyAlignment="1">
      <alignment horizontal="center" vertical="top" wrapText="1"/>
    </xf>
    <xf numFmtId="3" fontId="2" fillId="6" borderId="3" xfId="0" applyNumberFormat="1" applyFont="1" applyFill="1" applyBorder="1" applyAlignment="1">
      <alignment horizontal="center" vertical="top"/>
    </xf>
    <xf numFmtId="3" fontId="2" fillId="6" borderId="12" xfId="0" applyNumberFormat="1" applyFont="1" applyFill="1" applyBorder="1" applyAlignment="1">
      <alignment horizontal="center" vertical="top"/>
    </xf>
    <xf numFmtId="3" fontId="2" fillId="6" borderId="22" xfId="0" applyNumberFormat="1" applyFont="1" applyFill="1" applyBorder="1" applyAlignment="1">
      <alignment horizontal="center" vertical="top"/>
    </xf>
    <xf numFmtId="3" fontId="1" fillId="0" borderId="6" xfId="0" applyNumberFormat="1" applyFont="1" applyBorder="1" applyAlignment="1">
      <alignment horizontal="center" vertical="top" wrapText="1"/>
    </xf>
    <xf numFmtId="3" fontId="4" fillId="0" borderId="25" xfId="0" applyNumberFormat="1" applyFont="1" applyBorder="1" applyAlignment="1">
      <alignment horizontal="center" vertical="top" wrapText="1"/>
    </xf>
    <xf numFmtId="0" fontId="13" fillId="0" borderId="33" xfId="0" applyFont="1" applyBorder="1" applyAlignment="1">
      <alignment vertical="top" wrapText="1"/>
    </xf>
    <xf numFmtId="0" fontId="13" fillId="0" borderId="49" xfId="0" applyFont="1" applyBorder="1" applyAlignment="1">
      <alignment horizontal="center" vertical="top" wrapText="1"/>
    </xf>
    <xf numFmtId="3" fontId="1" fillId="0" borderId="4" xfId="0" applyNumberFormat="1" applyFont="1" applyBorder="1" applyAlignment="1">
      <alignment horizontal="center" vertical="center" textRotation="90" shrinkToFit="1"/>
    </xf>
    <xf numFmtId="3" fontId="1" fillId="0" borderId="13" xfId="0" applyNumberFormat="1" applyFont="1" applyBorder="1" applyAlignment="1">
      <alignment horizontal="center" vertical="center" textRotation="90" shrinkToFit="1"/>
    </xf>
    <xf numFmtId="3" fontId="1" fillId="0" borderId="23" xfId="0" applyNumberFormat="1" applyFont="1" applyBorder="1" applyAlignment="1">
      <alignment horizontal="center" vertical="center" textRotation="90" shrinkToFit="1"/>
    </xf>
    <xf numFmtId="3" fontId="1" fillId="0" borderId="4" xfId="0" applyNumberFormat="1" applyFont="1" applyBorder="1" applyAlignment="1">
      <alignment horizontal="center" vertical="center" textRotation="90" wrapText="1"/>
    </xf>
    <xf numFmtId="3" fontId="1" fillId="0" borderId="13" xfId="0" applyNumberFormat="1" applyFont="1" applyBorder="1" applyAlignment="1">
      <alignment horizontal="center" vertical="center" textRotation="90" wrapText="1"/>
    </xf>
    <xf numFmtId="3" fontId="1" fillId="0" borderId="23" xfId="0" applyNumberFormat="1" applyFont="1" applyBorder="1" applyAlignment="1">
      <alignment horizontal="center" vertical="center" textRotation="90" wrapText="1"/>
    </xf>
    <xf numFmtId="3" fontId="1" fillId="0" borderId="46" xfId="0" applyNumberFormat="1" applyFont="1" applyFill="1" applyBorder="1" applyAlignment="1">
      <alignment horizontal="center" vertical="center" textRotation="90" wrapText="1" shrinkToFit="1"/>
    </xf>
    <xf numFmtId="3" fontId="1" fillId="0" borderId="38" xfId="0" applyNumberFormat="1" applyFont="1" applyFill="1" applyBorder="1" applyAlignment="1">
      <alignment horizontal="center" vertical="center" textRotation="90" wrapText="1" shrinkToFit="1"/>
    </xf>
    <xf numFmtId="3" fontId="1" fillId="0" borderId="27" xfId="0" applyNumberFormat="1" applyFont="1" applyFill="1" applyBorder="1" applyAlignment="1">
      <alignment horizontal="center" vertical="center" textRotation="90" wrapText="1" shrinkToFit="1"/>
    </xf>
    <xf numFmtId="3" fontId="1" fillId="0" borderId="7" xfId="0" applyNumberFormat="1" applyFont="1" applyBorder="1" applyAlignment="1">
      <alignment horizontal="center" vertical="center" textRotation="90" wrapText="1" shrinkToFit="1"/>
    </xf>
    <xf numFmtId="3" fontId="1" fillId="0" borderId="16" xfId="0" applyNumberFormat="1" applyFont="1" applyBorder="1" applyAlignment="1">
      <alignment horizontal="center" vertical="center" textRotation="90" wrapText="1" shrinkToFit="1"/>
    </xf>
    <xf numFmtId="3" fontId="1" fillId="0" borderId="26" xfId="0" applyNumberFormat="1" applyFont="1" applyBorder="1" applyAlignment="1">
      <alignment horizontal="center" vertical="center" textRotation="90" wrapText="1" shrinkToFit="1"/>
    </xf>
    <xf numFmtId="0" fontId="1" fillId="0" borderId="7" xfId="0" applyFont="1" applyBorder="1" applyAlignment="1">
      <alignment horizontal="center" vertical="center" textRotation="90" wrapText="1"/>
    </xf>
    <xf numFmtId="0" fontId="1" fillId="0" borderId="16" xfId="0" applyFont="1" applyBorder="1" applyAlignment="1">
      <alignment horizontal="center" vertical="center" textRotation="90" wrapText="1"/>
    </xf>
    <xf numFmtId="0" fontId="1" fillId="0" borderId="26" xfId="0" applyFont="1" applyBorder="1" applyAlignment="1">
      <alignment horizontal="center" vertical="center" textRotation="90" wrapText="1"/>
    </xf>
    <xf numFmtId="3" fontId="2" fillId="4" borderId="18" xfId="0" applyNumberFormat="1" applyFont="1" applyFill="1" applyBorder="1" applyAlignment="1">
      <alignment horizontal="left" vertical="top"/>
    </xf>
    <xf numFmtId="3" fontId="2" fillId="4" borderId="19" xfId="0" applyNumberFormat="1" applyFont="1" applyFill="1" applyBorder="1" applyAlignment="1">
      <alignment horizontal="left" vertical="top"/>
    </xf>
    <xf numFmtId="3" fontId="2" fillId="4" borderId="20" xfId="0" applyNumberFormat="1" applyFont="1" applyFill="1" applyBorder="1" applyAlignment="1">
      <alignment horizontal="left" vertical="top"/>
    </xf>
    <xf numFmtId="0" fontId="34" fillId="0" borderId="0" xfId="0" applyFont="1" applyAlignment="1">
      <alignment horizontal="right" wrapText="1"/>
    </xf>
    <xf numFmtId="0" fontId="35" fillId="0" borderId="0" xfId="0" applyFont="1" applyAlignment="1">
      <alignment horizontal="right"/>
    </xf>
    <xf numFmtId="0" fontId="20" fillId="0" borderId="0" xfId="0" applyFont="1" applyAlignment="1">
      <alignment horizontal="center" vertical="top" wrapText="1"/>
    </xf>
    <xf numFmtId="0" fontId="0" fillId="0" borderId="0" xfId="0" applyAlignment="1">
      <alignment vertical="top"/>
    </xf>
    <xf numFmtId="3" fontId="17" fillId="0" borderId="0" xfId="0" applyNumberFormat="1" applyFont="1" applyAlignment="1">
      <alignment horizontal="center" vertical="top" wrapText="1"/>
    </xf>
    <xf numFmtId="3" fontId="16" fillId="0" borderId="0" xfId="0" applyNumberFormat="1" applyFont="1" applyAlignment="1">
      <alignment horizontal="center" vertical="top"/>
    </xf>
    <xf numFmtId="3" fontId="1" fillId="0" borderId="1" xfId="0" applyNumberFormat="1" applyFont="1" applyBorder="1" applyAlignment="1">
      <alignment horizontal="right" vertical="top" wrapText="1"/>
    </xf>
    <xf numFmtId="3" fontId="1" fillId="0" borderId="2" xfId="0" applyNumberFormat="1" applyFont="1" applyBorder="1" applyAlignment="1">
      <alignment horizontal="center" vertical="center" textRotation="90" shrinkToFit="1"/>
    </xf>
    <xf numFmtId="3" fontId="1" fillId="0" borderId="11" xfId="0" applyNumberFormat="1" applyFont="1" applyBorder="1" applyAlignment="1">
      <alignment horizontal="center" vertical="center" textRotation="90" shrinkToFit="1"/>
    </xf>
    <xf numFmtId="3" fontId="1" fillId="0" borderId="21" xfId="0" applyNumberFormat="1" applyFont="1" applyBorder="1" applyAlignment="1">
      <alignment horizontal="center" vertical="center" textRotation="90" shrinkToFit="1"/>
    </xf>
    <xf numFmtId="3" fontId="1" fillId="0" borderId="3" xfId="0" applyNumberFormat="1" applyFont="1" applyBorder="1" applyAlignment="1">
      <alignment horizontal="center" vertical="center" textRotation="90" shrinkToFit="1"/>
    </xf>
    <xf numFmtId="3" fontId="1" fillId="0" borderId="12" xfId="0" applyNumberFormat="1" applyFont="1" applyBorder="1" applyAlignment="1">
      <alignment horizontal="center" vertical="center" textRotation="90" shrinkToFit="1"/>
    </xf>
    <xf numFmtId="3" fontId="1" fillId="0" borderId="22" xfId="0" applyNumberFormat="1" applyFont="1" applyBorder="1" applyAlignment="1">
      <alignment horizontal="center" vertical="center" textRotation="90" shrinkToFit="1"/>
    </xf>
    <xf numFmtId="3" fontId="1" fillId="0" borderId="4" xfId="0" applyNumberFormat="1" applyFont="1" applyBorder="1" applyAlignment="1">
      <alignment horizontal="center" vertical="center" shrinkToFit="1"/>
    </xf>
    <xf numFmtId="3" fontId="1" fillId="0" borderId="13" xfId="0" applyNumberFormat="1" applyFont="1" applyBorder="1" applyAlignment="1">
      <alignment horizontal="center" vertical="center" shrinkToFit="1"/>
    </xf>
    <xf numFmtId="3" fontId="1" fillId="0" borderId="23" xfId="0" applyNumberFormat="1" applyFont="1" applyBorder="1" applyAlignment="1">
      <alignment horizontal="center" vertical="center" shrinkToFi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1" fillId="0" borderId="17"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72" xfId="0" applyFont="1" applyBorder="1" applyAlignment="1">
      <alignment horizontal="center" vertical="center" textRotation="90" wrapText="1"/>
    </xf>
    <xf numFmtId="0" fontId="0" fillId="0" borderId="27" xfId="0" applyBorder="1" applyAlignment="1">
      <alignment horizontal="center" vertical="center" wrapText="1"/>
    </xf>
  </cellXfs>
  <cellStyles count="4">
    <cellStyle name="Excel Built-in Normal" xfId="2"/>
    <cellStyle name="Įprastas" xfId="0" builtinId="0"/>
    <cellStyle name="Įprastas 2" xfId="1"/>
    <cellStyle name="Kablelis" xfId="3" builtinId="3"/>
  </cellStyles>
  <dxfs count="0"/>
  <tableStyles count="0" defaultTableStyle="TableStyleMedium2" defaultPivotStyle="PivotStyleLight16"/>
  <colors>
    <mruColors>
      <color rgb="FFCCECFF"/>
      <color rgb="FFFFCCFF"/>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bg1"/>
              </a:solidFill>
              <a:ln w="25400">
                <a:solidFill>
                  <a:schemeClr val="bg1">
                    <a:lumMod val="85000"/>
                  </a:schemeClr>
                </a:solidFill>
              </a:ln>
              <a:effectLst/>
              <a:sp3d contourW="25400">
                <a:contourClr>
                  <a:schemeClr val="bg1">
                    <a:lumMod val="85000"/>
                  </a:schemeClr>
                </a:contourClr>
              </a:sp3d>
            </c:spPr>
            <c:extLst>
              <c:ext xmlns:c16="http://schemas.microsoft.com/office/drawing/2014/chart" uri="{C3380CC4-5D6E-409C-BE32-E72D297353CC}">
                <c16:uniqueId val="{00000003-2974-4F95-9F4A-A321B2CF75BC}"/>
              </c:ext>
            </c:extLst>
          </c:dPt>
          <c:dPt>
            <c:idx val="1"/>
            <c:bubble3D val="0"/>
            <c:spPr>
              <a:solidFill>
                <a:schemeClr val="accent1">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2974-4F95-9F4A-A321B2CF75BC}"/>
              </c:ext>
            </c:extLst>
          </c:dPt>
          <c:dPt>
            <c:idx val="2"/>
            <c:bubble3D val="0"/>
            <c:spPr>
              <a:solidFill>
                <a:srgbClr val="FFCCFF"/>
              </a:solidFill>
              <a:ln w="25400">
                <a:solidFill>
                  <a:schemeClr val="lt1"/>
                </a:solidFill>
              </a:ln>
              <a:effectLst/>
              <a:sp3d contourW="25400">
                <a:contourClr>
                  <a:schemeClr val="lt1"/>
                </a:contourClr>
              </a:sp3d>
            </c:spPr>
            <c:extLst>
              <c:ext xmlns:c16="http://schemas.microsoft.com/office/drawing/2014/chart" uri="{C3380CC4-5D6E-409C-BE32-E72D297353CC}">
                <c16:uniqueId val="{00000002-2974-4F95-9F4A-A321B2CF75BC}"/>
              </c:ext>
            </c:extLst>
          </c:dPt>
          <c:dPt>
            <c:idx val="3"/>
            <c:bubble3D val="0"/>
            <c:spPr>
              <a:solidFill>
                <a:schemeClr val="bg1">
                  <a:lumMod val="7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A-EFBA-4525-8942-E830AB77D047}"/>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08D6-4369-882A-702CBE80F888}"/>
              </c:ext>
            </c:extLst>
          </c:dPt>
          <c:dLbls>
            <c:dLbl>
              <c:idx val="1"/>
              <c:layout>
                <c:manualLayout>
                  <c:x val="-7.821948818897638E-2"/>
                  <c:y val="9.9063137941090701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974-4F95-9F4A-A321B2CF75B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multiLvlStrRef>
              <c:f>Ataskaita!$B$14:$D$17</c:f>
              <c:multiLvlStrCache>
                <c:ptCount val="3"/>
                <c:lvl>
                  <c:pt idx="0">
                    <c:v>–</c:v>
                  </c:pt>
                  <c:pt idx="1">
                    <c:v>–</c:v>
                  </c:pt>
                  <c:pt idx="2">
                    <c:v>–</c:v>
                  </c:pt>
                </c:lvl>
                <c:lvl>
                  <c:pt idx="0">
                    <c:v>faktiškai įvykdyta</c:v>
                  </c:pt>
                  <c:pt idx="1">
                    <c:v>iš dalies įvykdyta</c:v>
                  </c:pt>
                  <c:pt idx="2">
                    <c:v>neįvykdyta</c:v>
                  </c:pt>
                </c:lvl>
              </c:multiLvlStrCache>
            </c:multiLvlStrRef>
          </c:cat>
          <c:val>
            <c:numRef>
              <c:f>Ataskaita!$E$14:$E$17</c:f>
              <c:numCache>
                <c:formatCode>General</c:formatCode>
                <c:ptCount val="4"/>
                <c:pt idx="0">
                  <c:v>23</c:v>
                </c:pt>
                <c:pt idx="1">
                  <c:v>1</c:v>
                </c:pt>
                <c:pt idx="2">
                  <c:v>1</c:v>
                </c:pt>
              </c:numCache>
            </c:numRef>
          </c:val>
          <c:extLst>
            <c:ext xmlns:c16="http://schemas.microsoft.com/office/drawing/2014/chart" uri="{C3380CC4-5D6E-409C-BE32-E72D297353CC}">
              <c16:uniqueId val="{00000000-2974-4F95-9F4A-A321B2CF75BC}"/>
            </c:ext>
          </c:extLst>
        </c:ser>
        <c:dLbls>
          <c:dLblPos val="bestFit"/>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552450</xdr:colOff>
      <xdr:row>19</xdr:row>
      <xdr:rowOff>66675</xdr:rowOff>
    </xdr:from>
    <xdr:to>
      <xdr:col>8</xdr:col>
      <xdr:colOff>590550</xdr:colOff>
      <xdr:row>33</xdr:row>
      <xdr:rowOff>9525</xdr:rowOff>
    </xdr:to>
    <xdr:graphicFrame macro="">
      <xdr:nvGraphicFramePr>
        <xdr:cNvPr id="3" name="Diagrama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abSelected="1" zoomScaleNormal="100" zoomScaleSheetLayoutView="100" workbookViewId="0">
      <selection activeCell="O16" sqref="O16"/>
    </sheetView>
  </sheetViews>
  <sheetFormatPr defaultRowHeight="15" x14ac:dyDescent="0.25"/>
  <cols>
    <col min="3" max="3" width="12.28515625" customWidth="1"/>
    <col min="4" max="4" width="5.85546875" customWidth="1"/>
    <col min="5" max="5" width="6.42578125" customWidth="1"/>
    <col min="6" max="6" width="8.85546875" customWidth="1"/>
    <col min="10" max="10" width="14" customWidth="1"/>
  </cols>
  <sheetData>
    <row r="1" spans="1:11" ht="34.5" customHeight="1" x14ac:dyDescent="0.25">
      <c r="E1" s="751"/>
      <c r="F1" s="751"/>
      <c r="G1" s="754" t="s">
        <v>517</v>
      </c>
      <c r="H1" s="754"/>
      <c r="I1" s="754"/>
      <c r="J1" s="754"/>
    </row>
    <row r="2" spans="1:11" ht="18" customHeight="1" x14ac:dyDescent="0.25">
      <c r="E2" s="751"/>
      <c r="F2" s="751"/>
      <c r="G2" s="754" t="s">
        <v>518</v>
      </c>
      <c r="H2" s="754"/>
      <c r="I2" s="754"/>
      <c r="J2" s="754"/>
    </row>
    <row r="3" spans="1:11" ht="19.5" customHeight="1" x14ac:dyDescent="0.25">
      <c r="E3" s="751"/>
      <c r="F3" s="751"/>
      <c r="G3" s="750"/>
      <c r="H3" s="750"/>
      <c r="I3" s="750"/>
      <c r="J3" s="750"/>
    </row>
    <row r="4" spans="1:11" ht="15.75" x14ac:dyDescent="0.25">
      <c r="A4" s="757" t="s">
        <v>129</v>
      </c>
      <c r="B4" s="756"/>
      <c r="C4" s="756"/>
      <c r="D4" s="756"/>
      <c r="E4" s="756"/>
      <c r="F4" s="756"/>
      <c r="G4" s="756"/>
      <c r="H4" s="756"/>
      <c r="I4" s="756"/>
      <c r="J4" s="756"/>
      <c r="K4" s="156"/>
    </row>
    <row r="5" spans="1:11" ht="15.75" x14ac:dyDescent="0.25">
      <c r="A5" s="757" t="s">
        <v>0</v>
      </c>
      <c r="B5" s="756"/>
      <c r="C5" s="756"/>
      <c r="D5" s="756"/>
      <c r="E5" s="756"/>
      <c r="F5" s="756"/>
      <c r="G5" s="756"/>
      <c r="H5" s="756"/>
      <c r="I5" s="756"/>
      <c r="J5" s="756"/>
      <c r="K5" s="156"/>
    </row>
    <row r="6" spans="1:11" ht="15.75" x14ac:dyDescent="0.25">
      <c r="A6" s="757" t="s">
        <v>113</v>
      </c>
      <c r="B6" s="756"/>
      <c r="C6" s="756"/>
      <c r="D6" s="756"/>
      <c r="E6" s="756"/>
      <c r="F6" s="756"/>
      <c r="G6" s="756"/>
      <c r="H6" s="756"/>
      <c r="I6" s="756"/>
      <c r="J6" s="756"/>
      <c r="K6" s="156"/>
    </row>
    <row r="8" spans="1:11" ht="15.75" x14ac:dyDescent="0.25">
      <c r="A8" s="758" t="s">
        <v>114</v>
      </c>
      <c r="B8" s="756"/>
      <c r="C8" s="756"/>
      <c r="D8" s="756"/>
      <c r="E8" s="756"/>
      <c r="F8" s="756"/>
      <c r="G8" s="756"/>
      <c r="H8" s="756"/>
      <c r="I8" s="756"/>
      <c r="J8" s="756"/>
      <c r="K8" s="157"/>
    </row>
    <row r="10" spans="1:11" ht="37.5" customHeight="1" x14ac:dyDescent="0.25">
      <c r="A10" s="755" t="s">
        <v>115</v>
      </c>
      <c r="B10" s="756"/>
      <c r="C10" s="756"/>
      <c r="D10" s="756"/>
      <c r="E10" s="756"/>
      <c r="F10" s="756"/>
      <c r="G10" s="756"/>
      <c r="H10" s="756"/>
      <c r="I10" s="756"/>
      <c r="J10" s="756"/>
      <c r="K10" s="158"/>
    </row>
    <row r="12" spans="1:11" ht="15.75" x14ac:dyDescent="0.25">
      <c r="A12" s="755" t="s">
        <v>482</v>
      </c>
      <c r="B12" s="756"/>
      <c r="C12" s="756"/>
      <c r="D12" s="756"/>
      <c r="E12" s="756"/>
      <c r="F12" s="756"/>
      <c r="G12" s="756"/>
      <c r="H12" s="756"/>
      <c r="I12" s="756"/>
      <c r="J12" s="756"/>
      <c r="K12" s="158"/>
    </row>
    <row r="13" spans="1:11" ht="15.75" x14ac:dyDescent="0.25">
      <c r="A13" s="158"/>
      <c r="B13" s="159"/>
      <c r="C13" s="159"/>
      <c r="D13" s="159"/>
      <c r="E13" s="159"/>
      <c r="F13" s="159"/>
      <c r="G13" s="159"/>
      <c r="H13" s="159"/>
      <c r="I13" s="159"/>
      <c r="J13" s="159"/>
      <c r="K13" s="158"/>
    </row>
    <row r="14" spans="1:11" ht="15.75" x14ac:dyDescent="0.25">
      <c r="A14" s="160"/>
      <c r="B14" s="761" t="s">
        <v>116</v>
      </c>
      <c r="C14" s="761"/>
      <c r="D14" s="161" t="s">
        <v>117</v>
      </c>
      <c r="E14" s="183">
        <v>23</v>
      </c>
      <c r="F14" s="162" t="s">
        <v>118</v>
      </c>
      <c r="G14" s="162"/>
      <c r="H14" s="162"/>
      <c r="I14" s="162"/>
      <c r="J14" s="162"/>
      <c r="K14" s="162"/>
    </row>
    <row r="15" spans="1:11" ht="15.75" x14ac:dyDescent="0.25">
      <c r="A15" s="160"/>
      <c r="B15" s="761" t="s">
        <v>119</v>
      </c>
      <c r="C15" s="761"/>
      <c r="D15" s="161" t="s">
        <v>117</v>
      </c>
      <c r="E15" s="183">
        <v>1</v>
      </c>
      <c r="F15" s="162" t="s">
        <v>128</v>
      </c>
      <c r="G15" s="162"/>
      <c r="H15" s="162"/>
      <c r="I15" s="162"/>
      <c r="J15" s="162"/>
      <c r="K15" s="162"/>
    </row>
    <row r="16" spans="1:11" ht="15.75" x14ac:dyDescent="0.25">
      <c r="A16" s="160"/>
      <c r="B16" s="766" t="s">
        <v>127</v>
      </c>
      <c r="C16" s="766"/>
      <c r="D16" s="161" t="s">
        <v>117</v>
      </c>
      <c r="E16" s="183">
        <v>1</v>
      </c>
      <c r="F16" s="162" t="s">
        <v>483</v>
      </c>
      <c r="G16" s="162"/>
      <c r="H16" s="162"/>
      <c r="I16" s="162"/>
      <c r="J16" s="162"/>
      <c r="K16" s="162"/>
    </row>
    <row r="17" spans="2:14" s="163" customFormat="1" ht="15.75" x14ac:dyDescent="0.25">
      <c r="B17" s="762"/>
      <c r="C17" s="762"/>
      <c r="D17" s="164"/>
      <c r="E17" s="165"/>
      <c r="F17" s="166"/>
    </row>
    <row r="18" spans="2:14" s="163" customFormat="1" ht="15.75" x14ac:dyDescent="0.25">
      <c r="B18" s="167"/>
      <c r="C18" s="167"/>
      <c r="D18" s="164"/>
      <c r="E18" s="168"/>
      <c r="F18" s="166"/>
    </row>
    <row r="19" spans="2:14" s="163" customFormat="1" ht="15.75" x14ac:dyDescent="0.25">
      <c r="B19" s="763" t="s">
        <v>130</v>
      </c>
      <c r="C19" s="764"/>
      <c r="D19" s="764"/>
      <c r="E19" s="764"/>
      <c r="F19" s="764"/>
      <c r="G19" s="764"/>
      <c r="H19" s="764"/>
      <c r="I19" s="764"/>
    </row>
    <row r="20" spans="2:14" s="163" customFormat="1" ht="15.75" x14ac:dyDescent="0.25">
      <c r="B20" s="169"/>
      <c r="C20" s="169"/>
      <c r="D20" s="169"/>
      <c r="E20" s="170"/>
      <c r="F20" s="169"/>
      <c r="G20" s="169"/>
    </row>
    <row r="21" spans="2:14" s="163" customFormat="1" ht="15.75" x14ac:dyDescent="0.25">
      <c r="E21" s="168"/>
      <c r="L21" s="171"/>
    </row>
    <row r="22" spans="2:14" s="163" customFormat="1" ht="15.75" x14ac:dyDescent="0.25">
      <c r="E22" s="168"/>
    </row>
    <row r="23" spans="2:14" s="163" customFormat="1" ht="15.75" x14ac:dyDescent="0.25">
      <c r="E23" s="168"/>
    </row>
    <row r="24" spans="2:14" s="163" customFormat="1" ht="15.75" x14ac:dyDescent="0.25">
      <c r="E24" s="168"/>
    </row>
    <row r="25" spans="2:14" s="163" customFormat="1" ht="15.75" x14ac:dyDescent="0.25">
      <c r="E25" s="168"/>
    </row>
    <row r="26" spans="2:14" s="163" customFormat="1" ht="15.75" x14ac:dyDescent="0.25">
      <c r="E26" s="168"/>
      <c r="N26" s="171"/>
    </row>
    <row r="27" spans="2:14" s="163" customFormat="1" ht="15.75" x14ac:dyDescent="0.25">
      <c r="E27" s="168"/>
    </row>
    <row r="28" spans="2:14" s="163" customFormat="1" ht="15.75" x14ac:dyDescent="0.25">
      <c r="E28" s="168"/>
    </row>
    <row r="29" spans="2:14" s="163" customFormat="1" ht="15.75" x14ac:dyDescent="0.25">
      <c r="E29" s="168"/>
    </row>
    <row r="30" spans="2:14" s="163" customFormat="1" ht="15.75" x14ac:dyDescent="0.25">
      <c r="E30" s="168"/>
    </row>
    <row r="31" spans="2:14" s="163" customFormat="1" ht="15.75" x14ac:dyDescent="0.25">
      <c r="E31" s="168"/>
    </row>
    <row r="32" spans="2:14" s="163" customFormat="1" ht="15.75" x14ac:dyDescent="0.25">
      <c r="E32" s="168"/>
    </row>
    <row r="33" spans="1:11" s="163" customFormat="1" ht="15.75" x14ac:dyDescent="0.25">
      <c r="E33" s="168"/>
    </row>
    <row r="34" spans="1:11" s="163" customFormat="1" ht="15.75" x14ac:dyDescent="0.25">
      <c r="E34" s="168"/>
    </row>
    <row r="36" spans="1:11" ht="32.25" customHeight="1" x14ac:dyDescent="0.25">
      <c r="A36" s="765" t="s">
        <v>120</v>
      </c>
      <c r="B36" s="756"/>
      <c r="C36" s="756"/>
      <c r="D36" s="756"/>
      <c r="E36" s="756"/>
      <c r="F36" s="756"/>
      <c r="G36" s="756"/>
      <c r="H36" s="756"/>
      <c r="I36" s="756"/>
      <c r="J36" s="756"/>
      <c r="K36" s="172"/>
    </row>
    <row r="37" spans="1:11" ht="35.1" customHeight="1" x14ac:dyDescent="0.25">
      <c r="A37" s="759" t="s">
        <v>121</v>
      </c>
      <c r="B37" s="756"/>
      <c r="C37" s="756"/>
      <c r="D37" s="756"/>
      <c r="E37" s="756"/>
      <c r="F37" s="756"/>
      <c r="G37" s="756"/>
      <c r="H37" s="756"/>
      <c r="I37" s="756"/>
      <c r="J37" s="756"/>
      <c r="K37" s="173"/>
    </row>
    <row r="38" spans="1:11" ht="35.1" customHeight="1" x14ac:dyDescent="0.25">
      <c r="A38" s="759" t="s">
        <v>122</v>
      </c>
      <c r="B38" s="756"/>
      <c r="C38" s="756"/>
      <c r="D38" s="756"/>
      <c r="E38" s="756"/>
      <c r="F38" s="756"/>
      <c r="G38" s="756"/>
      <c r="H38" s="756"/>
      <c r="I38" s="756"/>
      <c r="J38" s="756"/>
      <c r="K38" s="173"/>
    </row>
    <row r="39" spans="1:11" ht="35.1" customHeight="1" x14ac:dyDescent="0.25">
      <c r="A39" s="759" t="s">
        <v>123</v>
      </c>
      <c r="B39" s="760"/>
      <c r="C39" s="760"/>
      <c r="D39" s="760"/>
      <c r="E39" s="760"/>
      <c r="F39" s="760"/>
      <c r="G39" s="760"/>
      <c r="H39" s="760"/>
      <c r="I39" s="760"/>
      <c r="J39" s="760"/>
      <c r="K39" s="173"/>
    </row>
    <row r="40" spans="1:11" s="163" customFormat="1" ht="15.75" x14ac:dyDescent="0.25">
      <c r="E40" s="168"/>
    </row>
    <row r="41" spans="1:11" s="163" customFormat="1" ht="15.75" x14ac:dyDescent="0.25">
      <c r="E41" s="168"/>
    </row>
    <row r="42" spans="1:11" s="163" customFormat="1" ht="15.75" x14ac:dyDescent="0.25">
      <c r="E42" s="168"/>
    </row>
    <row r="43" spans="1:11" s="163" customFormat="1" ht="15.75" x14ac:dyDescent="0.25">
      <c r="E43" s="168"/>
    </row>
  </sheetData>
  <mergeCells count="17">
    <mergeCell ref="A38:J38"/>
    <mergeCell ref="A39:J39"/>
    <mergeCell ref="B14:C14"/>
    <mergeCell ref="B15:C15"/>
    <mergeCell ref="B17:C17"/>
    <mergeCell ref="B19:I19"/>
    <mergeCell ref="A36:J36"/>
    <mergeCell ref="A37:J37"/>
    <mergeCell ref="B16:C16"/>
    <mergeCell ref="G1:J1"/>
    <mergeCell ref="G2:J2"/>
    <mergeCell ref="A12:J12"/>
    <mergeCell ref="A4:J4"/>
    <mergeCell ref="A5:J5"/>
    <mergeCell ref="A6:J6"/>
    <mergeCell ref="A8:J8"/>
    <mergeCell ref="A10:J10"/>
  </mergeCells>
  <printOptions horizontalCentered="1"/>
  <pageMargins left="1.1811023622047245" right="0.19685039370078741" top="0.39370078740157483" bottom="0.3937007874015748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52"/>
  <sheetViews>
    <sheetView zoomScaleNormal="100" workbookViewId="0">
      <selection activeCell="AJ32" sqref="AJ32"/>
    </sheetView>
  </sheetViews>
  <sheetFormatPr defaultColWidth="9.140625" defaultRowHeight="12.75" x14ac:dyDescent="0.2"/>
  <cols>
    <col min="1" max="1" width="2.85546875" style="121" customWidth="1"/>
    <col min="2" max="2" width="3.140625" style="121" customWidth="1"/>
    <col min="3" max="3" width="2.85546875" style="733" customWidth="1"/>
    <col min="4" max="4" width="32.85546875" style="121" customWidth="1"/>
    <col min="5" max="5" width="3.7109375" style="121" customWidth="1"/>
    <col min="6" max="6" width="3.85546875" style="121" customWidth="1"/>
    <col min="7" max="7" width="8.5703125" style="121" customWidth="1"/>
    <col min="8" max="9" width="9.85546875" style="121" customWidth="1"/>
    <col min="10" max="10" width="9.85546875" style="120" customWidth="1"/>
    <col min="11" max="11" width="32" style="121" customWidth="1"/>
    <col min="12" max="13" width="6.140625" style="121" customWidth="1"/>
    <col min="14" max="14" width="38.7109375" style="121" customWidth="1"/>
    <col min="15" max="15" width="30.85546875" style="121" customWidth="1"/>
    <col min="16" max="16" width="9.85546875" style="120" customWidth="1"/>
    <col min="17" max="24" width="9.140625" style="120"/>
    <col min="25" max="16384" width="9.140625" style="121"/>
  </cols>
  <sheetData>
    <row r="1" spans="1:15" s="84" customFormat="1" ht="15.75" customHeight="1" x14ac:dyDescent="0.25">
      <c r="A1" s="922" t="s">
        <v>109</v>
      </c>
      <c r="B1" s="922"/>
      <c r="C1" s="922"/>
      <c r="D1" s="922"/>
      <c r="E1" s="922"/>
      <c r="F1" s="922"/>
      <c r="G1" s="922"/>
      <c r="H1" s="922"/>
      <c r="I1" s="922"/>
      <c r="J1" s="922"/>
      <c r="K1" s="922"/>
      <c r="L1" s="922"/>
      <c r="M1" s="922"/>
      <c r="N1" s="922"/>
      <c r="O1" s="922"/>
    </row>
    <row r="2" spans="1:15" s="95" customFormat="1" ht="14.25" x14ac:dyDescent="0.25">
      <c r="A2" s="923" t="s">
        <v>110</v>
      </c>
      <c r="B2" s="923"/>
      <c r="C2" s="923"/>
      <c r="D2" s="923"/>
      <c r="E2" s="923"/>
      <c r="F2" s="923"/>
      <c r="G2" s="923"/>
      <c r="H2" s="923"/>
      <c r="I2" s="923"/>
      <c r="J2" s="923"/>
      <c r="K2" s="923"/>
      <c r="L2" s="923"/>
      <c r="M2" s="923"/>
      <c r="N2" s="923"/>
      <c r="O2" s="923"/>
    </row>
    <row r="3" spans="1:15" s="14" customFormat="1" ht="15" customHeight="1" thickBot="1" x14ac:dyDescent="0.3">
      <c r="A3" s="88"/>
      <c r="B3" s="88"/>
      <c r="C3" s="724"/>
      <c r="D3" s="88"/>
      <c r="E3" s="131"/>
      <c r="F3" s="132"/>
      <c r="G3" s="133"/>
      <c r="H3" s="88"/>
      <c r="I3" s="88"/>
      <c r="J3" s="77"/>
      <c r="K3" s="143"/>
      <c r="L3" s="144"/>
      <c r="M3" s="752"/>
      <c r="N3" s="752"/>
      <c r="O3" s="753"/>
    </row>
    <row r="4" spans="1:15" s="84" customFormat="1" ht="30" customHeight="1" x14ac:dyDescent="0.25">
      <c r="A4" s="924" t="s">
        <v>1</v>
      </c>
      <c r="B4" s="927" t="s">
        <v>2</v>
      </c>
      <c r="C4" s="1000" t="s">
        <v>3</v>
      </c>
      <c r="D4" s="961" t="s">
        <v>4</v>
      </c>
      <c r="E4" s="927" t="s">
        <v>5</v>
      </c>
      <c r="F4" s="964" t="s">
        <v>6</v>
      </c>
      <c r="G4" s="967" t="s">
        <v>7</v>
      </c>
      <c r="H4" s="970" t="s">
        <v>519</v>
      </c>
      <c r="I4" s="971"/>
      <c r="J4" s="972"/>
      <c r="K4" s="1015" t="s">
        <v>104</v>
      </c>
      <c r="L4" s="1016"/>
      <c r="M4" s="1016"/>
      <c r="N4" s="1017" t="s">
        <v>105</v>
      </c>
      <c r="O4" s="1020" t="s">
        <v>106</v>
      </c>
    </row>
    <row r="5" spans="1:15" s="84" customFormat="1" ht="33.75" customHeight="1" x14ac:dyDescent="0.25">
      <c r="A5" s="925"/>
      <c r="B5" s="928"/>
      <c r="C5" s="1001"/>
      <c r="D5" s="962"/>
      <c r="E5" s="928"/>
      <c r="F5" s="965"/>
      <c r="G5" s="968"/>
      <c r="H5" s="1023" t="s">
        <v>164</v>
      </c>
      <c r="I5" s="1024" t="s">
        <v>165</v>
      </c>
      <c r="J5" s="1024" t="s">
        <v>166</v>
      </c>
      <c r="K5" s="1025" t="s">
        <v>107</v>
      </c>
      <c r="L5" s="1027" t="s">
        <v>432</v>
      </c>
      <c r="M5" s="1027" t="s">
        <v>108</v>
      </c>
      <c r="N5" s="1018"/>
      <c r="O5" s="1021"/>
    </row>
    <row r="6" spans="1:15" s="84" customFormat="1" ht="48" customHeight="1" thickBot="1" x14ac:dyDescent="0.3">
      <c r="A6" s="926"/>
      <c r="B6" s="929"/>
      <c r="C6" s="1002"/>
      <c r="D6" s="963"/>
      <c r="E6" s="929"/>
      <c r="F6" s="966"/>
      <c r="G6" s="969"/>
      <c r="H6" s="980"/>
      <c r="I6" s="905"/>
      <c r="J6" s="905"/>
      <c r="K6" s="1026"/>
      <c r="L6" s="1028"/>
      <c r="M6" s="1028"/>
      <c r="N6" s="1019"/>
      <c r="O6" s="1022"/>
    </row>
    <row r="7" spans="1:15" s="2" customFormat="1" ht="13.5" customHeight="1" x14ac:dyDescent="0.2">
      <c r="A7" s="1006" t="s">
        <v>8</v>
      </c>
      <c r="B7" s="1007"/>
      <c r="C7" s="1007"/>
      <c r="D7" s="1007"/>
      <c r="E7" s="1007"/>
      <c r="F7" s="1007"/>
      <c r="G7" s="1007"/>
      <c r="H7" s="1007"/>
      <c r="I7" s="1007"/>
      <c r="J7" s="1007"/>
      <c r="K7" s="1007"/>
      <c r="L7" s="1007"/>
      <c r="M7" s="1007"/>
      <c r="N7" s="1007"/>
      <c r="O7" s="1008"/>
    </row>
    <row r="8" spans="1:15" s="2" customFormat="1" ht="16.5" customHeight="1" x14ac:dyDescent="0.2">
      <c r="A8" s="1009" t="s">
        <v>9</v>
      </c>
      <c r="B8" s="1010"/>
      <c r="C8" s="1010"/>
      <c r="D8" s="1010"/>
      <c r="E8" s="1010"/>
      <c r="F8" s="1010"/>
      <c r="G8" s="1010"/>
      <c r="H8" s="1010"/>
      <c r="I8" s="1010"/>
      <c r="J8" s="1010"/>
      <c r="K8" s="1010"/>
      <c r="L8" s="1010"/>
      <c r="M8" s="1010"/>
      <c r="N8" s="1010"/>
      <c r="O8" s="1011"/>
    </row>
    <row r="9" spans="1:15" s="14" customFormat="1" ht="42" customHeight="1" x14ac:dyDescent="0.25">
      <c r="A9" s="204" t="s">
        <v>10</v>
      </c>
      <c r="B9" s="1012" t="s">
        <v>11</v>
      </c>
      <c r="C9" s="1013"/>
      <c r="D9" s="1014"/>
      <c r="E9" s="1014"/>
      <c r="F9" s="1014"/>
      <c r="G9" s="1014"/>
      <c r="H9" s="994" t="s">
        <v>124</v>
      </c>
      <c r="I9" s="995"/>
      <c r="J9" s="996"/>
      <c r="K9" s="425" t="s">
        <v>169</v>
      </c>
      <c r="L9" s="706">
        <v>17</v>
      </c>
      <c r="M9" s="706">
        <v>15</v>
      </c>
      <c r="N9" s="145"/>
      <c r="O9" s="146"/>
    </row>
    <row r="10" spans="1:15" s="14" customFormat="1" ht="38.25" customHeight="1" x14ac:dyDescent="0.25">
      <c r="A10" s="204"/>
      <c r="B10" s="147"/>
      <c r="C10" s="725"/>
      <c r="D10" s="148"/>
      <c r="E10" s="148"/>
      <c r="F10" s="148"/>
      <c r="G10" s="148"/>
      <c r="H10" s="994" t="s">
        <v>124</v>
      </c>
      <c r="I10" s="995"/>
      <c r="J10" s="996"/>
      <c r="K10" s="425" t="s">
        <v>111</v>
      </c>
      <c r="L10" s="706">
        <v>5</v>
      </c>
      <c r="M10" s="706">
        <v>15</v>
      </c>
      <c r="N10" s="155"/>
      <c r="O10" s="149"/>
    </row>
    <row r="11" spans="1:15" s="14" customFormat="1" ht="53.25" customHeight="1" x14ac:dyDescent="0.25">
      <c r="A11" s="204"/>
      <c r="B11" s="1012"/>
      <c r="C11" s="1013"/>
      <c r="D11" s="1014"/>
      <c r="E11" s="1014"/>
      <c r="F11" s="1014"/>
      <c r="G11" s="1014"/>
      <c r="H11" s="994" t="s">
        <v>124</v>
      </c>
      <c r="I11" s="995"/>
      <c r="J11" s="996"/>
      <c r="K11" s="425" t="s">
        <v>170</v>
      </c>
      <c r="L11" s="706">
        <v>77</v>
      </c>
      <c r="M11" s="706">
        <v>56</v>
      </c>
      <c r="N11" s="155"/>
      <c r="O11" s="149"/>
    </row>
    <row r="12" spans="1:15" s="14" customFormat="1" ht="28.5" customHeight="1" x14ac:dyDescent="0.25">
      <c r="A12" s="204"/>
      <c r="B12" s="193"/>
      <c r="C12" s="726"/>
      <c r="D12" s="194"/>
      <c r="E12" s="194"/>
      <c r="F12" s="194"/>
      <c r="G12" s="194"/>
      <c r="H12" s="994" t="s">
        <v>476</v>
      </c>
      <c r="I12" s="995"/>
      <c r="J12" s="996"/>
      <c r="K12" s="425" t="s">
        <v>171</v>
      </c>
      <c r="L12" s="706">
        <v>1</v>
      </c>
      <c r="M12" s="706">
        <v>1</v>
      </c>
      <c r="N12" s="710" t="s">
        <v>487</v>
      </c>
      <c r="O12" s="149"/>
    </row>
    <row r="13" spans="1:15" s="14" customFormat="1" ht="53.25" customHeight="1" x14ac:dyDescent="0.2">
      <c r="A13" s="204"/>
      <c r="B13" s="147"/>
      <c r="C13" s="725"/>
      <c r="D13" s="148"/>
      <c r="E13" s="148"/>
      <c r="F13" s="148"/>
      <c r="G13" s="148"/>
      <c r="H13" s="994" t="s">
        <v>124</v>
      </c>
      <c r="I13" s="995"/>
      <c r="J13" s="996"/>
      <c r="K13" s="425" t="s">
        <v>172</v>
      </c>
      <c r="L13" s="707">
        <v>35</v>
      </c>
      <c r="M13" s="707">
        <v>35</v>
      </c>
      <c r="N13" s="713"/>
      <c r="O13" s="150"/>
    </row>
    <row r="14" spans="1:15" s="14" customFormat="1" ht="39.75" customHeight="1" x14ac:dyDescent="0.2">
      <c r="A14" s="204"/>
      <c r="B14" s="147"/>
      <c r="C14" s="725"/>
      <c r="D14" s="148"/>
      <c r="E14" s="148"/>
      <c r="F14" s="148"/>
      <c r="G14" s="148"/>
      <c r="H14" s="994" t="s">
        <v>124</v>
      </c>
      <c r="I14" s="995"/>
      <c r="J14" s="996"/>
      <c r="K14" s="425" t="s">
        <v>173</v>
      </c>
      <c r="L14" s="707">
        <v>44</v>
      </c>
      <c r="M14" s="707">
        <v>44</v>
      </c>
      <c r="N14" s="714"/>
      <c r="O14" s="150"/>
    </row>
    <row r="15" spans="1:15" s="14" customFormat="1" ht="29.25" customHeight="1" x14ac:dyDescent="0.25">
      <c r="A15" s="608"/>
      <c r="B15" s="147"/>
      <c r="C15" s="725"/>
      <c r="D15" s="148"/>
      <c r="E15" s="148"/>
      <c r="F15" s="148"/>
      <c r="G15" s="148"/>
      <c r="H15" s="997" t="s">
        <v>125</v>
      </c>
      <c r="I15" s="998"/>
      <c r="J15" s="999"/>
      <c r="K15" s="712" t="s">
        <v>112</v>
      </c>
      <c r="L15" s="745">
        <v>100</v>
      </c>
      <c r="M15" s="745" t="s">
        <v>477</v>
      </c>
      <c r="N15" s="748" t="s">
        <v>495</v>
      </c>
      <c r="O15" s="150"/>
    </row>
    <row r="16" spans="1:15" s="14" customFormat="1" ht="27.75" customHeight="1" x14ac:dyDescent="0.25">
      <c r="A16" s="739"/>
      <c r="B16" s="147"/>
      <c r="C16" s="725"/>
      <c r="D16" s="148"/>
      <c r="E16" s="148"/>
      <c r="F16" s="148"/>
      <c r="G16" s="148"/>
      <c r="H16" s="740"/>
      <c r="I16" s="742"/>
      <c r="J16" s="743"/>
      <c r="K16" s="749" t="s">
        <v>485</v>
      </c>
      <c r="L16" s="744"/>
      <c r="M16" s="744">
        <v>1.25</v>
      </c>
      <c r="N16" s="710"/>
      <c r="O16" s="741"/>
    </row>
    <row r="17" spans="1:24" s="14" customFormat="1" ht="44.25" customHeight="1" x14ac:dyDescent="0.25">
      <c r="A17" s="720"/>
      <c r="B17" s="147"/>
      <c r="C17" s="725"/>
      <c r="D17" s="148"/>
      <c r="E17" s="148"/>
      <c r="F17" s="148"/>
      <c r="G17" s="148"/>
      <c r="H17" s="740"/>
      <c r="I17" s="742"/>
      <c r="J17" s="743"/>
      <c r="K17" s="746" t="s">
        <v>486</v>
      </c>
      <c r="L17" s="747"/>
      <c r="M17" s="744">
        <v>3.7</v>
      </c>
      <c r="N17" s="710" t="s">
        <v>494</v>
      </c>
      <c r="O17" s="741"/>
    </row>
    <row r="18" spans="1:24" s="14" customFormat="1" ht="45.75" customHeight="1" x14ac:dyDescent="0.25">
      <c r="A18" s="151"/>
      <c r="B18" s="152"/>
      <c r="C18" s="727"/>
      <c r="D18" s="153"/>
      <c r="E18" s="153"/>
      <c r="F18" s="153"/>
      <c r="G18" s="153"/>
      <c r="H18" s="1030"/>
      <c r="I18" s="1031"/>
      <c r="J18" s="1032"/>
      <c r="K18" s="426"/>
      <c r="L18" s="708"/>
      <c r="M18" s="709">
        <v>1.42</v>
      </c>
      <c r="N18" s="154" t="s">
        <v>484</v>
      </c>
      <c r="O18" s="711"/>
    </row>
    <row r="19" spans="1:24" s="95" customFormat="1" ht="14.25" customHeight="1" x14ac:dyDescent="0.25">
      <c r="A19" s="3" t="s">
        <v>10</v>
      </c>
      <c r="B19" s="4" t="s">
        <v>10</v>
      </c>
      <c r="C19" s="1046" t="s">
        <v>12</v>
      </c>
      <c r="D19" s="1047"/>
      <c r="E19" s="1047"/>
      <c r="F19" s="1047"/>
      <c r="G19" s="1047"/>
      <c r="H19" s="1047"/>
      <c r="I19" s="1047"/>
      <c r="J19" s="1047"/>
      <c r="K19" s="1047"/>
      <c r="L19" s="1047"/>
      <c r="M19" s="1047"/>
      <c r="N19" s="1047"/>
      <c r="O19" s="1048"/>
      <c r="P19" s="84"/>
      <c r="Q19" s="84"/>
      <c r="R19" s="84"/>
      <c r="S19" s="84"/>
      <c r="T19" s="84"/>
      <c r="U19" s="84"/>
      <c r="V19" s="84"/>
      <c r="W19" s="84"/>
      <c r="X19" s="84"/>
    </row>
    <row r="20" spans="1:24" s="95" customFormat="1" ht="15.75" customHeight="1" x14ac:dyDescent="0.25">
      <c r="A20" s="5" t="s">
        <v>10</v>
      </c>
      <c r="B20" s="6" t="s">
        <v>10</v>
      </c>
      <c r="C20" s="728" t="s">
        <v>10</v>
      </c>
      <c r="D20" s="1003" t="s">
        <v>131</v>
      </c>
      <c r="E20" s="815" t="s">
        <v>13</v>
      </c>
      <c r="F20" s="800" t="s">
        <v>15</v>
      </c>
      <c r="G20" s="334" t="s">
        <v>17</v>
      </c>
      <c r="H20" s="41">
        <v>4850</v>
      </c>
      <c r="I20" s="41">
        <v>4850</v>
      </c>
      <c r="J20" s="24">
        <f>4257.7+65.2</f>
        <v>4322.8999999999996</v>
      </c>
      <c r="K20" s="98"/>
      <c r="L20" s="80"/>
      <c r="M20" s="126"/>
      <c r="N20" s="47"/>
      <c r="O20" s="341"/>
      <c r="P20" s="84"/>
      <c r="Q20" s="84"/>
      <c r="R20" s="84"/>
      <c r="S20" s="84"/>
      <c r="T20" s="84"/>
      <c r="U20" s="84"/>
      <c r="V20" s="84"/>
      <c r="W20" s="84"/>
      <c r="X20" s="84"/>
    </row>
    <row r="21" spans="1:24" s="95" customFormat="1" ht="15.75" customHeight="1" x14ac:dyDescent="0.25">
      <c r="A21" s="5"/>
      <c r="B21" s="6"/>
      <c r="C21" s="728"/>
      <c r="D21" s="1004"/>
      <c r="E21" s="815"/>
      <c r="F21" s="800"/>
      <c r="G21" s="44" t="s">
        <v>18</v>
      </c>
      <c r="H21" s="27">
        <v>419.6</v>
      </c>
      <c r="I21" s="27">
        <v>419.6</v>
      </c>
      <c r="J21" s="25">
        <v>419.6</v>
      </c>
      <c r="K21" s="211"/>
      <c r="L21" s="53"/>
      <c r="M21" s="212"/>
      <c r="N21" s="342"/>
      <c r="O21" s="343"/>
      <c r="P21" s="84"/>
      <c r="Q21" s="84"/>
      <c r="R21" s="84"/>
      <c r="S21" s="84"/>
      <c r="T21" s="84"/>
      <c r="U21" s="84"/>
      <c r="V21" s="84"/>
      <c r="W21" s="84"/>
      <c r="X21" s="84"/>
    </row>
    <row r="22" spans="1:24" s="95" customFormat="1" ht="27" customHeight="1" x14ac:dyDescent="0.25">
      <c r="A22" s="5"/>
      <c r="B22" s="6"/>
      <c r="C22" s="728"/>
      <c r="D22" s="633" t="s">
        <v>16</v>
      </c>
      <c r="E22" s="815"/>
      <c r="F22" s="800"/>
      <c r="G22" s="87"/>
      <c r="H22" s="176"/>
      <c r="I22" s="176"/>
      <c r="J22" s="22"/>
      <c r="K22" s="629" t="s">
        <v>72</v>
      </c>
      <c r="L22" s="630" t="s">
        <v>85</v>
      </c>
      <c r="M22" s="634" t="s">
        <v>470</v>
      </c>
      <c r="N22" s="1053" t="s">
        <v>496</v>
      </c>
      <c r="O22" s="215"/>
      <c r="P22" s="84"/>
      <c r="Q22" s="84"/>
      <c r="R22" s="84"/>
      <c r="S22" s="84"/>
      <c r="T22" s="84"/>
      <c r="U22" s="84"/>
      <c r="V22" s="84"/>
      <c r="W22" s="84"/>
      <c r="X22" s="84"/>
    </row>
    <row r="23" spans="1:24" s="95" customFormat="1" ht="18.75" customHeight="1" x14ac:dyDescent="0.25">
      <c r="A23" s="5"/>
      <c r="B23" s="6"/>
      <c r="C23" s="728"/>
      <c r="D23" s="848" t="s">
        <v>19</v>
      </c>
      <c r="E23" s="815"/>
      <c r="F23" s="800"/>
      <c r="G23" s="78"/>
      <c r="H23" s="22"/>
      <c r="I23" s="22"/>
      <c r="J23" s="22"/>
      <c r="K23" s="1049" t="s">
        <v>72</v>
      </c>
      <c r="L23" s="72" t="s">
        <v>132</v>
      </c>
      <c r="M23" s="214" t="s">
        <v>471</v>
      </c>
      <c r="N23" s="1054"/>
      <c r="O23" s="215"/>
      <c r="P23" s="84"/>
      <c r="Q23" s="84"/>
      <c r="R23" s="84"/>
      <c r="S23" s="84"/>
      <c r="T23" s="84"/>
      <c r="U23" s="84"/>
      <c r="V23" s="84"/>
      <c r="W23" s="84"/>
      <c r="X23" s="84"/>
    </row>
    <row r="24" spans="1:24" s="95" customFormat="1" ht="15" customHeight="1" thickBot="1" x14ac:dyDescent="0.3">
      <c r="A24" s="10"/>
      <c r="B24" s="11"/>
      <c r="C24" s="729"/>
      <c r="D24" s="911"/>
      <c r="E24" s="816"/>
      <c r="F24" s="817"/>
      <c r="G24" s="107" t="s">
        <v>20</v>
      </c>
      <c r="H24" s="23">
        <f>SUM(H20:H23)</f>
        <v>5269.6</v>
      </c>
      <c r="I24" s="23">
        <f>SUM(I20:I23)</f>
        <v>5269.6</v>
      </c>
      <c r="J24" s="23">
        <f>SUM(J20:J23)</f>
        <v>4742.5</v>
      </c>
      <c r="K24" s="1050"/>
      <c r="L24" s="50"/>
      <c r="M24" s="219"/>
      <c r="N24" s="48"/>
      <c r="O24" s="220"/>
      <c r="P24" s="84"/>
      <c r="Q24" s="84"/>
      <c r="R24" s="84"/>
      <c r="S24" s="84"/>
      <c r="T24" s="84"/>
      <c r="U24" s="84"/>
      <c r="V24" s="84"/>
      <c r="W24" s="84"/>
      <c r="X24" s="84"/>
    </row>
    <row r="25" spans="1:24" s="95" customFormat="1" ht="37.5" customHeight="1" x14ac:dyDescent="0.25">
      <c r="A25" s="5" t="s">
        <v>10</v>
      </c>
      <c r="B25" s="6" t="s">
        <v>10</v>
      </c>
      <c r="C25" s="730" t="s">
        <v>21</v>
      </c>
      <c r="D25" s="195" t="s">
        <v>133</v>
      </c>
      <c r="E25" s="222" t="s">
        <v>13</v>
      </c>
      <c r="F25" s="223" t="s">
        <v>15</v>
      </c>
      <c r="G25" s="119"/>
      <c r="H25" s="224"/>
      <c r="I25" s="224"/>
      <c r="J25" s="225"/>
      <c r="K25" s="226"/>
      <c r="L25" s="227"/>
      <c r="M25" s="228"/>
      <c r="N25" s="227"/>
      <c r="O25" s="229"/>
      <c r="P25" s="84"/>
      <c r="Q25" s="84"/>
      <c r="R25" s="84"/>
      <c r="S25" s="84"/>
      <c r="T25" s="84"/>
      <c r="U25" s="84"/>
      <c r="V25" s="84"/>
      <c r="W25" s="84"/>
      <c r="X25" s="84"/>
    </row>
    <row r="26" spans="1:24" s="95" customFormat="1" ht="42" customHeight="1" x14ac:dyDescent="0.25">
      <c r="A26" s="807"/>
      <c r="B26" s="809"/>
      <c r="C26" s="734" t="s">
        <v>10</v>
      </c>
      <c r="D26" s="818" t="s">
        <v>23</v>
      </c>
      <c r="E26" s="820"/>
      <c r="F26" s="821"/>
      <c r="G26" s="87" t="s">
        <v>22</v>
      </c>
      <c r="H26" s="41">
        <v>60</v>
      </c>
      <c r="I26" s="41">
        <v>60</v>
      </c>
      <c r="J26" s="24">
        <v>53.2</v>
      </c>
      <c r="K26" s="230" t="s">
        <v>134</v>
      </c>
      <c r="L26" s="231" t="s">
        <v>135</v>
      </c>
      <c r="M26" s="625">
        <v>275</v>
      </c>
      <c r="N26" s="626" t="s">
        <v>500</v>
      </c>
      <c r="O26" s="232"/>
      <c r="P26" s="84"/>
      <c r="Q26" s="84"/>
      <c r="R26" s="84"/>
      <c r="S26" s="84"/>
      <c r="T26" s="84"/>
      <c r="U26" s="84"/>
      <c r="V26" s="84"/>
      <c r="W26" s="84"/>
      <c r="X26" s="84"/>
    </row>
    <row r="27" spans="1:24" s="95" customFormat="1" ht="17.25" customHeight="1" x14ac:dyDescent="0.25">
      <c r="A27" s="807"/>
      <c r="B27" s="809"/>
      <c r="C27" s="735"/>
      <c r="D27" s="819"/>
      <c r="E27" s="820"/>
      <c r="F27" s="821"/>
      <c r="G27" s="44"/>
      <c r="H27" s="27"/>
      <c r="I27" s="27"/>
      <c r="J27" s="25"/>
      <c r="K27" s="233" t="s">
        <v>24</v>
      </c>
      <c r="L27" s="234">
        <v>166</v>
      </c>
      <c r="M27" s="628">
        <v>137</v>
      </c>
      <c r="N27" s="627" t="s">
        <v>472</v>
      </c>
      <c r="O27" s="235"/>
      <c r="P27" s="84"/>
      <c r="Q27" s="84"/>
      <c r="R27" s="84"/>
      <c r="S27" s="84"/>
      <c r="T27" s="84"/>
      <c r="U27" s="84"/>
      <c r="V27" s="84"/>
      <c r="W27" s="84"/>
      <c r="X27" s="84"/>
    </row>
    <row r="28" spans="1:24" s="95" customFormat="1" ht="41.25" customHeight="1" x14ac:dyDescent="0.25">
      <c r="A28" s="807"/>
      <c r="B28" s="809"/>
      <c r="C28" s="734" t="s">
        <v>21</v>
      </c>
      <c r="D28" s="198" t="s">
        <v>25</v>
      </c>
      <c r="E28" s="820"/>
      <c r="F28" s="821"/>
      <c r="G28" s="87" t="s">
        <v>26</v>
      </c>
      <c r="H28" s="41">
        <v>18.5</v>
      </c>
      <c r="I28" s="41">
        <v>18.5</v>
      </c>
      <c r="J28" s="24">
        <v>15.9</v>
      </c>
      <c r="K28" s="629" t="s">
        <v>136</v>
      </c>
      <c r="L28" s="630" t="s">
        <v>137</v>
      </c>
      <c r="M28" s="631">
        <v>7.06</v>
      </c>
      <c r="N28" s="632" t="s">
        <v>498</v>
      </c>
      <c r="O28" s="635"/>
      <c r="P28" s="84"/>
      <c r="Q28" s="84"/>
      <c r="R28" s="84"/>
      <c r="S28" s="84"/>
      <c r="T28" s="84"/>
      <c r="U28" s="84"/>
      <c r="V28" s="84"/>
      <c r="W28" s="84"/>
      <c r="X28" s="84"/>
    </row>
    <row r="29" spans="1:24" s="95" customFormat="1" ht="45.75" customHeight="1" x14ac:dyDescent="0.25">
      <c r="A29" s="197"/>
      <c r="B29" s="187"/>
      <c r="C29" s="498"/>
      <c r="D29" s="721"/>
      <c r="E29" s="722"/>
      <c r="F29" s="723"/>
      <c r="G29" s="44"/>
      <c r="H29" s="27"/>
      <c r="I29" s="27"/>
      <c r="J29" s="25"/>
      <c r="K29" s="246" t="s">
        <v>497</v>
      </c>
      <c r="L29" s="643"/>
      <c r="M29" s="644">
        <v>45.5</v>
      </c>
      <c r="N29" s="1055" t="s">
        <v>499</v>
      </c>
      <c r="O29" s="645"/>
      <c r="P29" s="84"/>
      <c r="Q29" s="84"/>
      <c r="R29" s="84"/>
      <c r="S29" s="84"/>
      <c r="T29" s="84"/>
      <c r="U29" s="84"/>
      <c r="V29" s="84"/>
      <c r="W29" s="84"/>
      <c r="X29" s="84"/>
    </row>
    <row r="30" spans="1:24" s="95" customFormat="1" ht="18" customHeight="1" thickBot="1" x14ac:dyDescent="0.3">
      <c r="A30" s="199"/>
      <c r="B30" s="188"/>
      <c r="C30" s="718"/>
      <c r="D30" s="237"/>
      <c r="E30" s="93"/>
      <c r="F30" s="238"/>
      <c r="G30" s="108" t="s">
        <v>20</v>
      </c>
      <c r="H30" s="42">
        <f>SUM(H25:H29)</f>
        <v>78.5</v>
      </c>
      <c r="I30" s="42">
        <f>SUM(I25:I29)</f>
        <v>78.5</v>
      </c>
      <c r="J30" s="23">
        <f>SUM(J25:J29)</f>
        <v>69.100000000000009</v>
      </c>
      <c r="K30" s="21"/>
      <c r="L30" s="50"/>
      <c r="M30" s="239"/>
      <c r="N30" s="1056"/>
      <c r="O30" s="81"/>
      <c r="P30" s="84"/>
      <c r="Q30" s="84"/>
      <c r="R30" s="84"/>
      <c r="S30" s="84"/>
      <c r="T30" s="84"/>
      <c r="U30" s="84"/>
      <c r="V30" s="84"/>
      <c r="W30" s="84"/>
      <c r="X30" s="84"/>
    </row>
    <row r="31" spans="1:24" s="95" customFormat="1" ht="125.25" customHeight="1" x14ac:dyDescent="0.25">
      <c r="A31" s="806" t="s">
        <v>10</v>
      </c>
      <c r="B31" s="808" t="s">
        <v>10</v>
      </c>
      <c r="C31" s="811" t="s">
        <v>27</v>
      </c>
      <c r="D31" s="641" t="s">
        <v>28</v>
      </c>
      <c r="E31" s="814" t="s">
        <v>13</v>
      </c>
      <c r="F31" s="799" t="s">
        <v>15</v>
      </c>
      <c r="G31" s="65" t="s">
        <v>18</v>
      </c>
      <c r="H31" s="57">
        <f>19.1+21.4</f>
        <v>40.5</v>
      </c>
      <c r="I31" s="57">
        <f>19.1+21.4</f>
        <v>40.5</v>
      </c>
      <c r="J31" s="57">
        <v>21.4</v>
      </c>
      <c r="K31" s="636" t="s">
        <v>138</v>
      </c>
      <c r="L31" s="637">
        <v>4</v>
      </c>
      <c r="M31" s="638">
        <v>6</v>
      </c>
      <c r="N31" s="639" t="s">
        <v>488</v>
      </c>
      <c r="O31" s="640"/>
      <c r="P31" s="84"/>
      <c r="Q31" s="84"/>
      <c r="R31" s="84"/>
      <c r="S31" s="84"/>
      <c r="T31" s="84"/>
      <c r="U31" s="84"/>
      <c r="V31" s="84"/>
      <c r="W31" s="84"/>
      <c r="X31" s="84"/>
    </row>
    <row r="32" spans="1:24" s="95" customFormat="1" ht="115.5" customHeight="1" x14ac:dyDescent="0.25">
      <c r="A32" s="807"/>
      <c r="B32" s="809"/>
      <c r="C32" s="812"/>
      <c r="D32" s="605"/>
      <c r="E32" s="815"/>
      <c r="F32" s="800"/>
      <c r="G32" s="66"/>
      <c r="H32" s="22"/>
      <c r="I32" s="22"/>
      <c r="J32" s="22"/>
      <c r="K32" s="646" t="s">
        <v>100</v>
      </c>
      <c r="L32" s="647">
        <v>112</v>
      </c>
      <c r="M32" s="648">
        <v>0</v>
      </c>
      <c r="N32" s="647"/>
      <c r="O32" s="649" t="s">
        <v>501</v>
      </c>
      <c r="P32" s="84"/>
      <c r="Q32" s="84"/>
      <c r="R32" s="84"/>
      <c r="S32" s="84"/>
      <c r="T32" s="84"/>
      <c r="U32" s="84"/>
      <c r="V32" s="84"/>
      <c r="W32" s="84"/>
      <c r="X32" s="84"/>
    </row>
    <row r="33" spans="1:24" s="95" customFormat="1" ht="15.75" customHeight="1" thickBot="1" x14ac:dyDescent="0.3">
      <c r="A33" s="807"/>
      <c r="B33" s="810"/>
      <c r="C33" s="813"/>
      <c r="D33" s="642"/>
      <c r="E33" s="816"/>
      <c r="F33" s="817"/>
      <c r="G33" s="107" t="s">
        <v>20</v>
      </c>
      <c r="H33" s="42">
        <f>SUM(H31:H32)</f>
        <v>40.5</v>
      </c>
      <c r="I33" s="42">
        <f>SUM(I31:I32)</f>
        <v>40.5</v>
      </c>
      <c r="J33" s="42">
        <f>SUM(J31:J32)</f>
        <v>21.4</v>
      </c>
      <c r="K33" s="399"/>
      <c r="L33" s="93"/>
      <c r="M33" s="406"/>
      <c r="N33" s="93"/>
      <c r="O33" s="82"/>
      <c r="P33" s="84"/>
      <c r="Q33" s="84"/>
      <c r="R33" s="84"/>
      <c r="S33" s="84"/>
      <c r="T33" s="84"/>
      <c r="U33" s="84"/>
      <c r="V33" s="84"/>
      <c r="W33" s="84"/>
      <c r="X33" s="84"/>
    </row>
    <row r="34" spans="1:24" s="95" customFormat="1" ht="18" customHeight="1" x14ac:dyDescent="0.25">
      <c r="A34" s="806" t="s">
        <v>10</v>
      </c>
      <c r="B34" s="808" t="s">
        <v>10</v>
      </c>
      <c r="C34" s="811" t="s">
        <v>29</v>
      </c>
      <c r="D34" s="1057" t="s">
        <v>101</v>
      </c>
      <c r="E34" s="240"/>
      <c r="F34" s="1043">
        <v>6</v>
      </c>
      <c r="G34" s="78" t="s">
        <v>26</v>
      </c>
      <c r="H34" s="28">
        <v>8</v>
      </c>
      <c r="I34" s="28">
        <v>12</v>
      </c>
      <c r="J34" s="109">
        <v>6.4</v>
      </c>
      <c r="K34" s="398" t="s">
        <v>102</v>
      </c>
      <c r="L34" s="241">
        <v>48</v>
      </c>
      <c r="M34" s="127">
        <v>59</v>
      </c>
      <c r="N34" s="650" t="s">
        <v>502</v>
      </c>
      <c r="O34" s="96"/>
      <c r="P34" s="84"/>
      <c r="Q34" s="84"/>
      <c r="R34" s="84"/>
      <c r="S34" s="84"/>
      <c r="T34" s="84"/>
      <c r="U34" s="84"/>
      <c r="V34" s="84"/>
      <c r="W34" s="84"/>
      <c r="X34" s="84"/>
    </row>
    <row r="35" spans="1:24" s="95" customFormat="1" ht="34.5" customHeight="1" x14ac:dyDescent="0.25">
      <c r="A35" s="807"/>
      <c r="B35" s="809"/>
      <c r="C35" s="812"/>
      <c r="D35" s="801"/>
      <c r="E35" s="1051"/>
      <c r="F35" s="1044"/>
      <c r="G35" s="78" t="s">
        <v>49</v>
      </c>
      <c r="H35" s="28">
        <v>5.4</v>
      </c>
      <c r="I35" s="28">
        <v>5.4</v>
      </c>
      <c r="J35" s="58">
        <v>5.4</v>
      </c>
      <c r="K35" s="407"/>
      <c r="L35" s="242"/>
      <c r="M35" s="63"/>
      <c r="N35" s="49"/>
      <c r="O35" s="64"/>
      <c r="P35" s="84"/>
      <c r="Q35" s="84"/>
      <c r="R35" s="84"/>
      <c r="S35" s="84"/>
      <c r="T35" s="84"/>
      <c r="U35" s="84"/>
      <c r="V35" s="84"/>
      <c r="W35" s="84"/>
      <c r="X35" s="84"/>
    </row>
    <row r="36" spans="1:24" s="95" customFormat="1" ht="14.25" customHeight="1" thickBot="1" x14ac:dyDescent="0.3">
      <c r="A36" s="807"/>
      <c r="B36" s="809"/>
      <c r="C36" s="812"/>
      <c r="D36" s="1058"/>
      <c r="E36" s="1052"/>
      <c r="F36" s="1045"/>
      <c r="G36" s="110" t="s">
        <v>20</v>
      </c>
      <c r="H36" s="23">
        <f t="shared" ref="H36:J36" si="0">SUM(H34:H35)</f>
        <v>13.4</v>
      </c>
      <c r="I36" s="23">
        <f t="shared" si="0"/>
        <v>17.399999999999999</v>
      </c>
      <c r="J36" s="61">
        <f t="shared" si="0"/>
        <v>11.8</v>
      </c>
      <c r="K36" s="74"/>
      <c r="L36" s="50"/>
      <c r="M36" s="128"/>
      <c r="N36" s="50"/>
      <c r="O36" s="81"/>
      <c r="P36" s="84"/>
      <c r="Q36" s="84"/>
      <c r="R36" s="84"/>
      <c r="S36" s="84"/>
      <c r="T36" s="84"/>
      <c r="U36" s="84"/>
      <c r="V36" s="84"/>
      <c r="W36" s="84"/>
      <c r="X36" s="84"/>
    </row>
    <row r="37" spans="1:24" s="95" customFormat="1" ht="15.75" customHeight="1" x14ac:dyDescent="0.25">
      <c r="A37" s="806" t="s">
        <v>10</v>
      </c>
      <c r="B37" s="808" t="s">
        <v>10</v>
      </c>
      <c r="C37" s="811" t="s">
        <v>14</v>
      </c>
      <c r="D37" s="826" t="s">
        <v>139</v>
      </c>
      <c r="E37" s="824" t="s">
        <v>31</v>
      </c>
      <c r="F37" s="1043">
        <v>6</v>
      </c>
      <c r="G37" s="97" t="s">
        <v>18</v>
      </c>
      <c r="H37" s="57">
        <v>54.8</v>
      </c>
      <c r="I37" s="57">
        <v>54.8</v>
      </c>
      <c r="J37" s="109">
        <v>42.5</v>
      </c>
      <c r="K37" s="1059" t="s">
        <v>140</v>
      </c>
      <c r="L37" s="243">
        <v>2300</v>
      </c>
      <c r="M37" s="244"/>
      <c r="N37" s="337"/>
      <c r="O37" s="245"/>
      <c r="P37" s="84"/>
      <c r="Q37" s="84"/>
      <c r="R37" s="84"/>
      <c r="S37" s="84"/>
      <c r="T37" s="84"/>
      <c r="U37" s="84"/>
      <c r="V37" s="84"/>
      <c r="W37" s="84"/>
      <c r="X37" s="84"/>
    </row>
    <row r="38" spans="1:24" s="95" customFormat="1" ht="18" customHeight="1" x14ac:dyDescent="0.25">
      <c r="A38" s="807"/>
      <c r="B38" s="809"/>
      <c r="C38" s="812"/>
      <c r="D38" s="827"/>
      <c r="E38" s="828"/>
      <c r="F38" s="1044"/>
      <c r="G38" s="78"/>
      <c r="H38" s="22"/>
      <c r="I38" s="22"/>
      <c r="J38" s="58"/>
      <c r="K38" s="1049"/>
      <c r="L38" s="242"/>
      <c r="M38" s="63"/>
      <c r="N38" s="49"/>
      <c r="O38" s="64"/>
      <c r="P38" s="84"/>
      <c r="Q38" s="84"/>
      <c r="R38" s="84"/>
      <c r="S38" s="84"/>
      <c r="T38" s="84"/>
      <c r="U38" s="84"/>
      <c r="V38" s="84"/>
      <c r="W38" s="84"/>
      <c r="X38" s="84"/>
    </row>
    <row r="39" spans="1:24" s="95" customFormat="1" ht="17.25" customHeight="1" thickBot="1" x14ac:dyDescent="0.3">
      <c r="A39" s="807"/>
      <c r="B39" s="810"/>
      <c r="C39" s="813"/>
      <c r="D39" s="73"/>
      <c r="E39" s="114"/>
      <c r="F39" s="1045"/>
      <c r="G39" s="107" t="s">
        <v>20</v>
      </c>
      <c r="H39" s="42">
        <f t="shared" ref="H39:I39" si="1">SUM(H37:H38)</f>
        <v>54.8</v>
      </c>
      <c r="I39" s="42">
        <f t="shared" si="1"/>
        <v>54.8</v>
      </c>
      <c r="J39" s="23">
        <f t="shared" ref="J39" si="2">SUM(J37:J37)</f>
        <v>42.5</v>
      </c>
      <c r="K39" s="74"/>
      <c r="L39" s="50"/>
      <c r="M39" s="128"/>
      <c r="N39" s="50"/>
      <c r="O39" s="81"/>
      <c r="P39" s="84"/>
      <c r="Q39" s="84"/>
      <c r="R39" s="84"/>
      <c r="S39" s="84"/>
      <c r="T39" s="84"/>
      <c r="U39" s="84"/>
      <c r="V39" s="84"/>
      <c r="W39" s="84"/>
      <c r="X39" s="84"/>
    </row>
    <row r="40" spans="1:24" s="95" customFormat="1" ht="28.5" customHeight="1" x14ac:dyDescent="0.25">
      <c r="A40" s="806" t="s">
        <v>10</v>
      </c>
      <c r="B40" s="808" t="s">
        <v>10</v>
      </c>
      <c r="C40" s="811" t="s">
        <v>126</v>
      </c>
      <c r="D40" s="822" t="s">
        <v>98</v>
      </c>
      <c r="E40" s="824" t="s">
        <v>31</v>
      </c>
      <c r="F40" s="610">
        <v>5</v>
      </c>
      <c r="G40" s="97" t="s">
        <v>18</v>
      </c>
      <c r="H40" s="57">
        <v>720.6</v>
      </c>
      <c r="I40" s="57">
        <v>720.6</v>
      </c>
      <c r="J40" s="109">
        <v>0.9</v>
      </c>
      <c r="K40" s="654" t="s">
        <v>96</v>
      </c>
      <c r="L40" s="655">
        <v>268</v>
      </c>
      <c r="M40" s="656"/>
      <c r="N40" s="715" t="s">
        <v>503</v>
      </c>
      <c r="O40" s="767" t="s">
        <v>478</v>
      </c>
      <c r="P40" s="84"/>
      <c r="Q40" s="84"/>
      <c r="R40" s="84"/>
      <c r="S40" s="84"/>
      <c r="T40" s="84"/>
      <c r="U40" s="84"/>
      <c r="V40" s="84"/>
      <c r="W40" s="84"/>
      <c r="X40" s="84"/>
    </row>
    <row r="41" spans="1:24" s="95" customFormat="1" ht="103.5" customHeight="1" x14ac:dyDescent="0.25">
      <c r="A41" s="807"/>
      <c r="B41" s="809"/>
      <c r="C41" s="812"/>
      <c r="D41" s="823"/>
      <c r="E41" s="825"/>
      <c r="F41" s="652"/>
      <c r="G41" s="44"/>
      <c r="H41" s="22"/>
      <c r="I41" s="22"/>
      <c r="J41" s="58"/>
      <c r="K41" s="657" t="s">
        <v>97</v>
      </c>
      <c r="L41" s="658">
        <v>12</v>
      </c>
      <c r="M41" s="659"/>
      <c r="N41" s="660"/>
      <c r="O41" s="768"/>
      <c r="P41" s="84"/>
      <c r="Q41" s="84"/>
      <c r="R41" s="84"/>
      <c r="S41" s="84"/>
      <c r="T41" s="84"/>
      <c r="U41" s="84"/>
      <c r="V41" s="84"/>
      <c r="W41" s="84"/>
      <c r="X41" s="84"/>
    </row>
    <row r="42" spans="1:24" s="95" customFormat="1" ht="13.5" customHeight="1" thickBot="1" x14ac:dyDescent="0.3">
      <c r="A42" s="807"/>
      <c r="B42" s="809"/>
      <c r="C42" s="812"/>
      <c r="D42" s="73"/>
      <c r="E42" s="114"/>
      <c r="F42" s="652"/>
      <c r="G42" s="653" t="s">
        <v>20</v>
      </c>
      <c r="H42" s="23">
        <f t="shared" ref="H42:J42" si="3">SUM(H40:H41)</f>
        <v>720.6</v>
      </c>
      <c r="I42" s="23">
        <f t="shared" si="3"/>
        <v>720.6</v>
      </c>
      <c r="J42" s="23">
        <f t="shared" si="3"/>
        <v>0.9</v>
      </c>
      <c r="K42" s="74"/>
      <c r="L42" s="50"/>
      <c r="M42" s="128"/>
      <c r="N42" s="50"/>
      <c r="O42" s="651"/>
      <c r="P42" s="84"/>
      <c r="Q42" s="84"/>
      <c r="R42" s="84"/>
      <c r="S42" s="84"/>
      <c r="T42" s="84"/>
      <c r="U42" s="84"/>
      <c r="V42" s="84"/>
      <c r="W42" s="84"/>
      <c r="X42" s="84"/>
    </row>
    <row r="43" spans="1:24" s="95" customFormat="1" ht="13.5" thickBot="1" x14ac:dyDescent="0.3">
      <c r="A43" s="12" t="s">
        <v>10</v>
      </c>
      <c r="B43" s="13" t="s">
        <v>10</v>
      </c>
      <c r="C43" s="779" t="s">
        <v>33</v>
      </c>
      <c r="D43" s="779"/>
      <c r="E43" s="779"/>
      <c r="F43" s="779"/>
      <c r="G43" s="779"/>
      <c r="H43" s="39">
        <f>H33+H30+H24+H36+H39+H42</f>
        <v>6177.4000000000005</v>
      </c>
      <c r="I43" s="39">
        <f>I33+I30+I24+I36+I39+I42</f>
        <v>6181.4000000000005</v>
      </c>
      <c r="J43" s="39">
        <f>J33+J30+J24+J36+J39+J42</f>
        <v>4888.2</v>
      </c>
      <c r="K43" s="200"/>
      <c r="L43" s="201"/>
      <c r="M43" s="201"/>
      <c r="N43" s="597"/>
      <c r="O43" s="202"/>
      <c r="P43" s="84"/>
      <c r="Q43" s="84"/>
      <c r="R43" s="84"/>
      <c r="S43" s="84"/>
      <c r="T43" s="84"/>
      <c r="U43" s="84"/>
      <c r="V43" s="84"/>
      <c r="W43" s="84"/>
      <c r="X43" s="84"/>
    </row>
    <row r="44" spans="1:24" s="95" customFormat="1" ht="18" customHeight="1" thickBot="1" x14ac:dyDescent="0.3">
      <c r="A44" s="12" t="s">
        <v>10</v>
      </c>
      <c r="B44" s="13" t="s">
        <v>21</v>
      </c>
      <c r="C44" s="784" t="s">
        <v>34</v>
      </c>
      <c r="D44" s="785"/>
      <c r="E44" s="785"/>
      <c r="F44" s="785"/>
      <c r="G44" s="785"/>
      <c r="H44" s="785"/>
      <c r="I44" s="785"/>
      <c r="J44" s="785"/>
      <c r="K44" s="785"/>
      <c r="L44" s="785"/>
      <c r="M44" s="785"/>
      <c r="N44" s="785"/>
      <c r="O44" s="786"/>
      <c r="P44" s="84"/>
      <c r="Q44" s="84"/>
      <c r="R44" s="84"/>
      <c r="S44" s="84"/>
      <c r="T44" s="84"/>
      <c r="U44" s="84"/>
      <c r="V44" s="84"/>
      <c r="W44" s="84"/>
      <c r="X44" s="84"/>
    </row>
    <row r="45" spans="1:24" s="95" customFormat="1" ht="14.25" customHeight="1" x14ac:dyDescent="0.25">
      <c r="A45" s="990" t="s">
        <v>10</v>
      </c>
      <c r="B45" s="808" t="s">
        <v>21</v>
      </c>
      <c r="C45" s="736" t="s">
        <v>10</v>
      </c>
      <c r="D45" s="1005" t="s">
        <v>70</v>
      </c>
      <c r="E45" s="344"/>
      <c r="F45" s="799" t="s">
        <v>15</v>
      </c>
      <c r="G45" s="97"/>
      <c r="H45" s="59"/>
      <c r="I45" s="57"/>
      <c r="J45" s="57"/>
      <c r="K45" s="99"/>
      <c r="L45" s="100"/>
      <c r="M45" s="345"/>
      <c r="N45" s="100"/>
      <c r="O45" s="346"/>
      <c r="P45" s="84"/>
      <c r="Q45" s="84"/>
      <c r="R45" s="84"/>
      <c r="S45" s="84"/>
      <c r="T45" s="84"/>
      <c r="U45" s="84"/>
      <c r="V45" s="84"/>
      <c r="W45" s="84"/>
      <c r="X45" s="84"/>
    </row>
    <row r="46" spans="1:24" s="95" customFormat="1" ht="15.75" customHeight="1" x14ac:dyDescent="0.25">
      <c r="A46" s="991"/>
      <c r="B46" s="809"/>
      <c r="C46" s="730"/>
      <c r="D46" s="805"/>
      <c r="E46" s="111"/>
      <c r="F46" s="800"/>
      <c r="G46" s="44"/>
      <c r="H46" s="40"/>
      <c r="I46" s="25"/>
      <c r="J46" s="25"/>
      <c r="K46" s="211"/>
      <c r="L46" s="89"/>
      <c r="M46" s="257"/>
      <c r="N46" s="89"/>
      <c r="O46" s="181"/>
      <c r="P46" s="84"/>
      <c r="Q46" s="84"/>
      <c r="R46" s="84"/>
      <c r="S46" s="84"/>
      <c r="T46" s="84"/>
      <c r="U46" s="84"/>
      <c r="V46" s="84"/>
      <c r="W46" s="84"/>
      <c r="X46" s="84"/>
    </row>
    <row r="47" spans="1:24" s="95" customFormat="1" ht="12.75" customHeight="1" x14ac:dyDescent="0.25">
      <c r="A47" s="991"/>
      <c r="B47" s="809"/>
      <c r="C47" s="734" t="s">
        <v>10</v>
      </c>
      <c r="D47" s="801" t="s">
        <v>36</v>
      </c>
      <c r="E47" s="802" t="s">
        <v>35</v>
      </c>
      <c r="F47" s="800"/>
      <c r="G47" s="78" t="s">
        <v>22</v>
      </c>
      <c r="H47" s="24">
        <v>75.900000000000006</v>
      </c>
      <c r="I47" s="24">
        <v>75.900000000000006</v>
      </c>
      <c r="J47" s="22">
        <v>64.900000000000006</v>
      </c>
      <c r="K47" s="98" t="s">
        <v>37</v>
      </c>
      <c r="L47" s="92">
        <v>4</v>
      </c>
      <c r="M47" s="122">
        <v>4</v>
      </c>
      <c r="N47" s="92"/>
      <c r="O47" s="137"/>
      <c r="P47" s="84"/>
      <c r="Q47" s="84"/>
      <c r="R47" s="84"/>
      <c r="S47" s="84"/>
      <c r="T47" s="84"/>
      <c r="U47" s="84"/>
      <c r="V47" s="84"/>
      <c r="W47" s="84"/>
      <c r="X47" s="84"/>
    </row>
    <row r="48" spans="1:24" s="95" customFormat="1" ht="28.5" customHeight="1" x14ac:dyDescent="0.25">
      <c r="A48" s="991"/>
      <c r="B48" s="809"/>
      <c r="C48" s="735"/>
      <c r="D48" s="770"/>
      <c r="E48" s="803"/>
      <c r="F48" s="800"/>
      <c r="G48" s="113"/>
      <c r="H48" s="27"/>
      <c r="I48" s="27"/>
      <c r="J48" s="25"/>
      <c r="K48" s="248"/>
      <c r="L48" s="76"/>
      <c r="M48" s="101"/>
      <c r="N48" s="89"/>
      <c r="O48" s="181"/>
      <c r="P48" s="84"/>
      <c r="Q48" s="84"/>
      <c r="R48" s="84"/>
      <c r="S48" s="84"/>
      <c r="T48" s="84"/>
      <c r="U48" s="84"/>
      <c r="V48" s="84"/>
      <c r="W48" s="84"/>
      <c r="X48" s="84"/>
    </row>
    <row r="49" spans="1:24" s="95" customFormat="1" ht="16.5" customHeight="1" x14ac:dyDescent="0.25">
      <c r="A49" s="197"/>
      <c r="B49" s="187"/>
      <c r="C49" s="55" t="s">
        <v>21</v>
      </c>
      <c r="D49" s="34" t="s">
        <v>38</v>
      </c>
      <c r="E49" s="989" t="s">
        <v>69</v>
      </c>
      <c r="F49" s="192"/>
      <c r="G49" s="250" t="s">
        <v>22</v>
      </c>
      <c r="H49" s="24">
        <v>1.8</v>
      </c>
      <c r="I49" s="24">
        <v>1.8</v>
      </c>
      <c r="J49" s="24">
        <v>1.7</v>
      </c>
      <c r="K49" s="858" t="s">
        <v>74</v>
      </c>
      <c r="L49" s="251">
        <v>1</v>
      </c>
      <c r="M49" s="252">
        <v>1</v>
      </c>
      <c r="N49" s="251"/>
      <c r="O49" s="253"/>
      <c r="P49" s="84"/>
      <c r="Q49" s="84"/>
      <c r="R49" s="84"/>
      <c r="S49" s="84"/>
      <c r="T49" s="84"/>
      <c r="U49" s="84"/>
      <c r="V49" s="84"/>
      <c r="W49" s="84"/>
      <c r="X49" s="84"/>
    </row>
    <row r="50" spans="1:24" s="95" customFormat="1" ht="18.75" customHeight="1" x14ac:dyDescent="0.25">
      <c r="A50" s="197"/>
      <c r="B50" s="187"/>
      <c r="C50" s="72"/>
      <c r="D50" s="45"/>
      <c r="E50" s="802"/>
      <c r="F50" s="192"/>
      <c r="G50" s="78"/>
      <c r="H50" s="26"/>
      <c r="I50" s="26"/>
      <c r="J50" s="22"/>
      <c r="K50" s="1060"/>
      <c r="L50" s="54"/>
      <c r="M50" s="254"/>
      <c r="N50" s="54"/>
      <c r="O50" s="255"/>
      <c r="P50" s="84"/>
      <c r="Q50" s="84"/>
      <c r="R50" s="84"/>
      <c r="S50" s="84"/>
      <c r="T50" s="84"/>
      <c r="U50" s="84"/>
      <c r="V50" s="84"/>
      <c r="W50" s="84"/>
      <c r="X50" s="84"/>
    </row>
    <row r="51" spans="1:24" s="95" customFormat="1" ht="29.25" customHeight="1" x14ac:dyDescent="0.25">
      <c r="A51" s="197"/>
      <c r="B51" s="187"/>
      <c r="C51" s="55" t="s">
        <v>27</v>
      </c>
      <c r="D51" s="83" t="s">
        <v>86</v>
      </c>
      <c r="E51" s="112"/>
      <c r="F51" s="64"/>
      <c r="G51" s="258" t="s">
        <v>22</v>
      </c>
      <c r="H51" s="43">
        <v>10</v>
      </c>
      <c r="I51" s="43">
        <v>10</v>
      </c>
      <c r="J51" s="43">
        <v>9.1</v>
      </c>
      <c r="K51" s="259" t="s">
        <v>87</v>
      </c>
      <c r="L51" s="177">
        <v>187</v>
      </c>
      <c r="M51" s="260">
        <v>190</v>
      </c>
      <c r="N51" s="661" t="s">
        <v>489</v>
      </c>
      <c r="O51" s="261"/>
      <c r="P51" s="84"/>
      <c r="Q51" s="84"/>
      <c r="R51" s="84"/>
      <c r="S51" s="84"/>
      <c r="T51" s="84"/>
      <c r="U51" s="84"/>
      <c r="V51" s="84"/>
      <c r="W51" s="84"/>
      <c r="X51" s="84"/>
    </row>
    <row r="52" spans="1:24" s="95" customFormat="1" ht="21.75" customHeight="1" x14ac:dyDescent="0.25">
      <c r="A52" s="197"/>
      <c r="B52" s="187"/>
      <c r="C52" s="55" t="s">
        <v>29</v>
      </c>
      <c r="D52" s="804" t="s">
        <v>78</v>
      </c>
      <c r="E52" s="262"/>
      <c r="F52" s="64"/>
      <c r="G52" s="87" t="s">
        <v>80</v>
      </c>
      <c r="H52" s="24">
        <v>1.8</v>
      </c>
      <c r="I52" s="24">
        <v>1.8</v>
      </c>
      <c r="J52" s="24">
        <v>1.8</v>
      </c>
      <c r="K52" s="777" t="s">
        <v>504</v>
      </c>
      <c r="L52" s="141">
        <v>12</v>
      </c>
      <c r="M52" s="263">
        <v>20</v>
      </c>
      <c r="N52" s="769" t="s">
        <v>505</v>
      </c>
      <c r="O52" s="185"/>
      <c r="P52" s="84"/>
      <c r="Q52" s="84"/>
      <c r="R52" s="84"/>
      <c r="S52" s="84"/>
      <c r="T52" s="84"/>
      <c r="U52" s="84"/>
      <c r="V52" s="84"/>
      <c r="W52" s="84"/>
      <c r="X52" s="84"/>
    </row>
    <row r="53" spans="1:24" s="95" customFormat="1" ht="47.25" customHeight="1" x14ac:dyDescent="0.25">
      <c r="A53" s="197"/>
      <c r="B53" s="187"/>
      <c r="C53" s="717"/>
      <c r="D53" s="805"/>
      <c r="E53" s="111"/>
      <c r="F53" s="64"/>
      <c r="G53" s="44"/>
      <c r="H53" s="27"/>
      <c r="I53" s="25"/>
      <c r="J53" s="25"/>
      <c r="K53" s="778"/>
      <c r="L53" s="89"/>
      <c r="M53" s="257"/>
      <c r="N53" s="770"/>
      <c r="O53" s="181"/>
      <c r="P53" s="84"/>
      <c r="Q53" s="84"/>
      <c r="R53" s="84"/>
      <c r="S53" s="84"/>
      <c r="T53" s="84"/>
      <c r="U53" s="84"/>
      <c r="V53" s="84"/>
      <c r="W53" s="84"/>
      <c r="X53" s="84"/>
    </row>
    <row r="54" spans="1:24" s="95" customFormat="1" ht="13.5" customHeight="1" thickBot="1" x14ac:dyDescent="0.3">
      <c r="A54" s="427"/>
      <c r="B54" s="428"/>
      <c r="C54" s="547"/>
      <c r="D54" s="73"/>
      <c r="E54" s="114"/>
      <c r="F54" s="63"/>
      <c r="G54" s="110" t="s">
        <v>20</v>
      </c>
      <c r="H54" s="23">
        <f>SUM(H47:H53)</f>
        <v>89.5</v>
      </c>
      <c r="I54" s="23">
        <f>SUM(I47:I53)</f>
        <v>89.5</v>
      </c>
      <c r="J54" s="23">
        <f>SUM(J47:J53)</f>
        <v>77.5</v>
      </c>
      <c r="K54" s="74"/>
      <c r="L54" s="50"/>
      <c r="M54" s="128"/>
      <c r="N54" s="50"/>
      <c r="O54" s="81"/>
      <c r="P54" s="84"/>
      <c r="Q54" s="84"/>
      <c r="R54" s="84"/>
      <c r="S54" s="84"/>
      <c r="T54" s="84"/>
      <c r="U54" s="84"/>
      <c r="V54" s="84"/>
      <c r="W54" s="84"/>
      <c r="X54" s="84"/>
    </row>
    <row r="55" spans="1:24" s="95" customFormat="1" ht="13.5" thickBot="1" x14ac:dyDescent="0.3">
      <c r="A55" s="15" t="s">
        <v>10</v>
      </c>
      <c r="B55" s="13" t="s">
        <v>21</v>
      </c>
      <c r="C55" s="779" t="s">
        <v>33</v>
      </c>
      <c r="D55" s="779"/>
      <c r="E55" s="779"/>
      <c r="F55" s="779"/>
      <c r="G55" s="780"/>
      <c r="H55" s="39">
        <f>H54</f>
        <v>89.5</v>
      </c>
      <c r="I55" s="39">
        <f t="shared" ref="I55:J55" si="4">I54</f>
        <v>89.5</v>
      </c>
      <c r="J55" s="39">
        <f t="shared" si="4"/>
        <v>77.5</v>
      </c>
      <c r="K55" s="781"/>
      <c r="L55" s="782"/>
      <c r="M55" s="782"/>
      <c r="N55" s="782"/>
      <c r="O55" s="783"/>
      <c r="P55" s="84"/>
      <c r="Q55" s="84"/>
      <c r="R55" s="84"/>
      <c r="S55" s="84"/>
      <c r="T55" s="84"/>
      <c r="U55" s="84"/>
      <c r="V55" s="84"/>
      <c r="W55" s="84"/>
      <c r="X55" s="84"/>
    </row>
    <row r="56" spans="1:24" s="95" customFormat="1" ht="16.5" customHeight="1" thickBot="1" x14ac:dyDescent="0.3">
      <c r="A56" s="12" t="s">
        <v>10</v>
      </c>
      <c r="B56" s="13" t="s">
        <v>27</v>
      </c>
      <c r="C56" s="784" t="s">
        <v>39</v>
      </c>
      <c r="D56" s="785"/>
      <c r="E56" s="785"/>
      <c r="F56" s="785"/>
      <c r="G56" s="785"/>
      <c r="H56" s="785"/>
      <c r="I56" s="785"/>
      <c r="J56" s="785"/>
      <c r="K56" s="785"/>
      <c r="L56" s="785"/>
      <c r="M56" s="785"/>
      <c r="N56" s="785"/>
      <c r="O56" s="786"/>
      <c r="P56" s="84"/>
      <c r="Q56" s="84"/>
      <c r="R56" s="84"/>
      <c r="S56" s="84"/>
      <c r="T56" s="84"/>
      <c r="U56" s="84"/>
      <c r="V56" s="84"/>
      <c r="W56" s="84"/>
      <c r="X56" s="84"/>
    </row>
    <row r="57" spans="1:24" s="95" customFormat="1" ht="10.5" customHeight="1" x14ac:dyDescent="0.25">
      <c r="A57" s="196" t="s">
        <v>10</v>
      </c>
      <c r="B57" s="186" t="s">
        <v>27</v>
      </c>
      <c r="C57" s="716" t="s">
        <v>10</v>
      </c>
      <c r="D57" s="860" t="s">
        <v>67</v>
      </c>
      <c r="E57" s="100"/>
      <c r="F57" s="264">
        <v>6</v>
      </c>
      <c r="G57" s="97"/>
      <c r="H57" s="59"/>
      <c r="I57" s="57"/>
      <c r="J57" s="57"/>
      <c r="K57" s="99"/>
      <c r="L57" s="140"/>
      <c r="M57" s="129"/>
      <c r="N57" s="598"/>
      <c r="O57" s="134"/>
      <c r="P57" s="84"/>
      <c r="Q57" s="84"/>
      <c r="R57" s="84"/>
      <c r="S57" s="84"/>
      <c r="T57" s="84"/>
      <c r="U57" s="84"/>
      <c r="V57" s="84"/>
      <c r="W57" s="84"/>
      <c r="X57" s="84"/>
    </row>
    <row r="58" spans="1:24" s="95" customFormat="1" ht="11.25" customHeight="1" x14ac:dyDescent="0.25">
      <c r="A58" s="197"/>
      <c r="B58" s="187"/>
      <c r="C58" s="717"/>
      <c r="D58" s="861"/>
      <c r="E58" s="92"/>
      <c r="F58" s="192"/>
      <c r="G58" s="347"/>
      <c r="H58" s="213"/>
      <c r="I58" s="22"/>
      <c r="J58" s="25"/>
      <c r="K58" s="98"/>
      <c r="L58" s="203"/>
      <c r="M58" s="130"/>
      <c r="N58" s="599"/>
      <c r="O58" s="135"/>
      <c r="P58" s="84"/>
      <c r="Q58" s="84"/>
      <c r="R58" s="84"/>
      <c r="S58" s="84"/>
      <c r="T58" s="84"/>
      <c r="U58" s="84"/>
      <c r="V58" s="84"/>
      <c r="W58" s="84"/>
      <c r="X58" s="84"/>
    </row>
    <row r="59" spans="1:24" s="95" customFormat="1" ht="15.75" customHeight="1" x14ac:dyDescent="0.25">
      <c r="A59" s="197"/>
      <c r="B59" s="187"/>
      <c r="C59" s="55" t="s">
        <v>10</v>
      </c>
      <c r="D59" s="34" t="s">
        <v>40</v>
      </c>
      <c r="E59" s="837" t="s">
        <v>41</v>
      </c>
      <c r="F59" s="192"/>
      <c r="G59" s="87" t="s">
        <v>26</v>
      </c>
      <c r="H59" s="24">
        <v>10.3</v>
      </c>
      <c r="I59" s="24">
        <v>10.3</v>
      </c>
      <c r="J59" s="418">
        <v>8.9</v>
      </c>
      <c r="K59" s="190" t="s">
        <v>73</v>
      </c>
      <c r="L59" s="141">
        <v>17</v>
      </c>
      <c r="M59" s="263">
        <v>17</v>
      </c>
      <c r="N59" s="769" t="s">
        <v>490</v>
      </c>
      <c r="O59" s="185"/>
      <c r="P59" s="84"/>
      <c r="Q59" s="84"/>
      <c r="R59" s="84"/>
      <c r="S59" s="84"/>
      <c r="T59" s="84"/>
      <c r="U59" s="84"/>
      <c r="V59" s="84"/>
      <c r="W59" s="84"/>
      <c r="X59" s="84"/>
    </row>
    <row r="60" spans="1:24" s="95" customFormat="1" ht="40.5" customHeight="1" x14ac:dyDescent="0.25">
      <c r="A60" s="197"/>
      <c r="B60" s="187"/>
      <c r="C60" s="72"/>
      <c r="D60" s="265"/>
      <c r="E60" s="838"/>
      <c r="F60" s="192"/>
      <c r="G60" s="44"/>
      <c r="H60" s="25"/>
      <c r="I60" s="25"/>
      <c r="J60" s="418"/>
      <c r="K60" s="266"/>
      <c r="L60" s="89"/>
      <c r="M60" s="257"/>
      <c r="N60" s="770"/>
      <c r="O60" s="181"/>
      <c r="P60" s="84"/>
      <c r="Q60" s="84"/>
      <c r="R60" s="84"/>
      <c r="S60" s="84"/>
      <c r="T60" s="84"/>
      <c r="U60" s="84"/>
      <c r="V60" s="84"/>
      <c r="W60" s="84"/>
      <c r="X60" s="84"/>
    </row>
    <row r="61" spans="1:24" s="95" customFormat="1" ht="21.75" customHeight="1" x14ac:dyDescent="0.25">
      <c r="A61" s="197"/>
      <c r="B61" s="187"/>
      <c r="C61" s="55" t="s">
        <v>21</v>
      </c>
      <c r="D61" s="769" t="s">
        <v>42</v>
      </c>
      <c r="E61" s="839"/>
      <c r="F61" s="192"/>
      <c r="G61" s="429" t="s">
        <v>26</v>
      </c>
      <c r="H61" s="24">
        <v>12.6</v>
      </c>
      <c r="I61" s="24">
        <v>12.6</v>
      </c>
      <c r="J61" s="24">
        <v>12.6</v>
      </c>
      <c r="K61" s="858" t="s">
        <v>506</v>
      </c>
      <c r="L61" s="209" t="s">
        <v>88</v>
      </c>
      <c r="M61" s="267" t="s">
        <v>88</v>
      </c>
      <c r="N61" s="209"/>
      <c r="O61" s="268"/>
      <c r="P61" s="84"/>
      <c r="Q61" s="84"/>
      <c r="R61" s="84"/>
      <c r="S61" s="84"/>
      <c r="T61" s="84"/>
      <c r="U61" s="84"/>
      <c r="V61" s="84"/>
      <c r="W61" s="84"/>
      <c r="X61" s="84"/>
    </row>
    <row r="62" spans="1:24" s="95" customFormat="1" ht="16.5" customHeight="1" x14ac:dyDescent="0.25">
      <c r="A62" s="197"/>
      <c r="B62" s="187"/>
      <c r="C62" s="72"/>
      <c r="D62" s="770"/>
      <c r="E62" s="269"/>
      <c r="F62" s="192"/>
      <c r="G62" s="44"/>
      <c r="H62" s="27"/>
      <c r="I62" s="25"/>
      <c r="J62" s="25"/>
      <c r="K62" s="859"/>
      <c r="L62" s="210"/>
      <c r="M62" s="270"/>
      <c r="N62" s="210"/>
      <c r="O62" s="178"/>
      <c r="P62" s="84"/>
      <c r="Q62" s="84"/>
      <c r="R62" s="84"/>
      <c r="S62" s="84"/>
      <c r="T62" s="84"/>
      <c r="U62" s="84"/>
      <c r="V62" s="84"/>
      <c r="W62" s="84"/>
      <c r="X62" s="84"/>
    </row>
    <row r="63" spans="1:24" s="95" customFormat="1" ht="12" customHeight="1" x14ac:dyDescent="0.25">
      <c r="A63" s="197"/>
      <c r="B63" s="187"/>
      <c r="C63" s="55" t="s">
        <v>27</v>
      </c>
      <c r="D63" s="840" t="s">
        <v>142</v>
      </c>
      <c r="E63" s="115"/>
      <c r="F63" s="192"/>
      <c r="G63" s="66" t="s">
        <v>26</v>
      </c>
      <c r="H63" s="22">
        <v>199</v>
      </c>
      <c r="I63" s="22">
        <v>199</v>
      </c>
      <c r="J63" s="22">
        <v>16.100000000000001</v>
      </c>
      <c r="K63" s="672"/>
      <c r="L63" s="671"/>
      <c r="M63" s="673"/>
      <c r="N63" s="674"/>
      <c r="O63" s="675"/>
      <c r="P63" s="84"/>
      <c r="Q63" s="84"/>
      <c r="R63" s="84"/>
      <c r="S63" s="84"/>
      <c r="T63" s="84"/>
      <c r="U63" s="84"/>
      <c r="V63" s="84"/>
      <c r="W63" s="84"/>
      <c r="X63" s="84"/>
    </row>
    <row r="64" spans="1:24" s="95" customFormat="1" ht="12" customHeight="1" x14ac:dyDescent="0.25">
      <c r="A64" s="606"/>
      <c r="B64" s="607"/>
      <c r="C64" s="72"/>
      <c r="D64" s="840"/>
      <c r="E64" s="115"/>
      <c r="F64" s="611"/>
      <c r="G64" s="66" t="s">
        <v>32</v>
      </c>
      <c r="H64" s="26">
        <v>10</v>
      </c>
      <c r="I64" s="26">
        <v>10</v>
      </c>
      <c r="J64" s="22">
        <v>9.6999999999999993</v>
      </c>
      <c r="K64" s="676"/>
      <c r="L64" s="677"/>
      <c r="M64" s="678"/>
      <c r="N64" s="679"/>
      <c r="O64" s="680"/>
      <c r="P64" s="84"/>
      <c r="Q64" s="84"/>
      <c r="R64" s="84"/>
      <c r="S64" s="84"/>
      <c r="T64" s="84"/>
      <c r="U64" s="84"/>
      <c r="V64" s="84"/>
      <c r="W64" s="84"/>
      <c r="X64" s="84"/>
    </row>
    <row r="65" spans="1:24" s="95" customFormat="1" ht="53.25" customHeight="1" x14ac:dyDescent="0.25">
      <c r="A65" s="606"/>
      <c r="B65" s="607"/>
      <c r="C65" s="72"/>
      <c r="D65" s="840"/>
      <c r="E65" s="115"/>
      <c r="F65" s="611"/>
      <c r="G65" s="66"/>
      <c r="H65" s="26"/>
      <c r="I65" s="26"/>
      <c r="J65" s="22"/>
      <c r="K65" s="672" t="s">
        <v>143</v>
      </c>
      <c r="L65" s="671">
        <v>2</v>
      </c>
      <c r="M65" s="673">
        <v>1</v>
      </c>
      <c r="N65" s="681" t="s">
        <v>507</v>
      </c>
      <c r="O65" s="682"/>
      <c r="P65" s="84"/>
      <c r="Q65" s="84"/>
      <c r="R65" s="84"/>
      <c r="S65" s="84"/>
      <c r="T65" s="84"/>
      <c r="U65" s="84"/>
      <c r="V65" s="84"/>
      <c r="W65" s="84"/>
      <c r="X65" s="84"/>
    </row>
    <row r="66" spans="1:24" s="95" customFormat="1" ht="31.5" customHeight="1" x14ac:dyDescent="0.25">
      <c r="A66" s="197"/>
      <c r="B66" s="187"/>
      <c r="C66" s="72"/>
      <c r="D66" s="840"/>
      <c r="E66" s="115"/>
      <c r="F66" s="192"/>
      <c r="G66" s="66"/>
      <c r="H66" s="26"/>
      <c r="I66" s="26"/>
      <c r="J66" s="22"/>
      <c r="K66" s="662" t="s">
        <v>144</v>
      </c>
      <c r="L66" s="663">
        <v>1</v>
      </c>
      <c r="M66" s="664">
        <v>0</v>
      </c>
      <c r="N66" s="862" t="s">
        <v>491</v>
      </c>
      <c r="O66" s="665"/>
      <c r="P66" s="84"/>
      <c r="Q66" s="84"/>
      <c r="R66" s="84"/>
      <c r="S66" s="84"/>
      <c r="T66" s="84"/>
      <c r="U66" s="84"/>
      <c r="V66" s="84"/>
      <c r="W66" s="84"/>
      <c r="X66" s="84"/>
    </row>
    <row r="67" spans="1:24" s="95" customFormat="1" ht="12" customHeight="1" x14ac:dyDescent="0.25">
      <c r="A67" s="197"/>
      <c r="B67" s="187"/>
      <c r="C67" s="72"/>
      <c r="D67" s="841"/>
      <c r="E67" s="115"/>
      <c r="F67" s="192"/>
      <c r="G67" s="67"/>
      <c r="H67" s="27"/>
      <c r="I67" s="27"/>
      <c r="J67" s="25"/>
      <c r="K67" s="666"/>
      <c r="L67" s="667"/>
      <c r="M67" s="668"/>
      <c r="N67" s="863"/>
      <c r="O67" s="669"/>
      <c r="P67" s="84"/>
      <c r="Q67" s="84"/>
      <c r="R67" s="84"/>
      <c r="S67" s="84"/>
      <c r="T67" s="84"/>
      <c r="U67" s="84"/>
      <c r="V67" s="84"/>
      <c r="W67" s="84"/>
      <c r="X67" s="84"/>
    </row>
    <row r="68" spans="1:24" s="95" customFormat="1" ht="18.75" customHeight="1" x14ac:dyDescent="0.25">
      <c r="A68" s="197"/>
      <c r="B68" s="187"/>
      <c r="C68" s="55" t="s">
        <v>29</v>
      </c>
      <c r="D68" s="790" t="s">
        <v>145</v>
      </c>
      <c r="E68" s="115"/>
      <c r="F68" s="192"/>
      <c r="G68" s="429" t="s">
        <v>22</v>
      </c>
      <c r="H68" s="24">
        <v>10</v>
      </c>
      <c r="I68" s="24">
        <v>10</v>
      </c>
      <c r="J68" s="24">
        <v>10</v>
      </c>
      <c r="K68" s="125" t="s">
        <v>146</v>
      </c>
      <c r="L68" s="80">
        <v>0</v>
      </c>
      <c r="M68" s="335">
        <v>0</v>
      </c>
      <c r="N68" s="769" t="s">
        <v>508</v>
      </c>
      <c r="O68" s="271"/>
      <c r="P68" s="84"/>
      <c r="Q68" s="84"/>
      <c r="R68" s="84"/>
      <c r="S68" s="84"/>
      <c r="T68" s="84"/>
      <c r="U68" s="84"/>
      <c r="V68" s="84"/>
      <c r="W68" s="84"/>
      <c r="X68" s="84"/>
    </row>
    <row r="69" spans="1:24" s="95" customFormat="1" ht="47.25" customHeight="1" x14ac:dyDescent="0.25">
      <c r="A69" s="197"/>
      <c r="B69" s="187"/>
      <c r="C69" s="72"/>
      <c r="D69" s="776"/>
      <c r="E69" s="275"/>
      <c r="F69" s="138"/>
      <c r="G69" s="44"/>
      <c r="H69" s="27"/>
      <c r="I69" s="25"/>
      <c r="J69" s="25"/>
      <c r="K69" s="266"/>
      <c r="L69" s="210"/>
      <c r="M69" s="270"/>
      <c r="N69" s="864"/>
      <c r="O69" s="178"/>
      <c r="P69" s="84"/>
      <c r="Q69" s="84"/>
      <c r="R69" s="84"/>
      <c r="S69" s="84"/>
      <c r="T69" s="84"/>
      <c r="U69" s="84"/>
      <c r="V69" s="84"/>
      <c r="W69" s="84"/>
      <c r="X69" s="84"/>
    </row>
    <row r="70" spans="1:24" s="95" customFormat="1" ht="17.25" customHeight="1" thickBot="1" x14ac:dyDescent="0.3">
      <c r="A70" s="427"/>
      <c r="B70" s="428"/>
      <c r="C70" s="547"/>
      <c r="D70" s="73"/>
      <c r="E70" s="114"/>
      <c r="F70" s="63"/>
      <c r="G70" s="110" t="s">
        <v>20</v>
      </c>
      <c r="H70" s="23">
        <f>SUM(H59:H69)</f>
        <v>241.9</v>
      </c>
      <c r="I70" s="23">
        <f t="shared" ref="I70:J70" si="5">SUM(I59:I69)</f>
        <v>241.9</v>
      </c>
      <c r="J70" s="23">
        <f t="shared" si="5"/>
        <v>57.3</v>
      </c>
      <c r="K70" s="74"/>
      <c r="L70" s="50"/>
      <c r="M70" s="128"/>
      <c r="N70" s="50"/>
      <c r="O70" s="81"/>
      <c r="P70" s="84"/>
      <c r="Q70" s="84"/>
      <c r="R70" s="84"/>
      <c r="S70" s="84"/>
      <c r="T70" s="84"/>
      <c r="U70" s="84"/>
      <c r="V70" s="84"/>
      <c r="W70" s="84"/>
      <c r="X70" s="84"/>
    </row>
    <row r="71" spans="1:24" s="95" customFormat="1" ht="28.5" customHeight="1" x14ac:dyDescent="0.2">
      <c r="A71" s="196" t="s">
        <v>10</v>
      </c>
      <c r="B71" s="186" t="s">
        <v>27</v>
      </c>
      <c r="C71" s="716" t="s">
        <v>21</v>
      </c>
      <c r="D71" s="463" t="s">
        <v>43</v>
      </c>
      <c r="E71" s="276"/>
      <c r="F71" s="277"/>
      <c r="G71" s="247"/>
      <c r="H71" s="225"/>
      <c r="I71" s="225"/>
      <c r="J71" s="225"/>
      <c r="K71" s="278"/>
      <c r="L71" s="404"/>
      <c r="M71" s="227"/>
      <c r="N71" s="279"/>
      <c r="O71" s="229"/>
      <c r="P71" s="84"/>
      <c r="Q71" s="84"/>
      <c r="R71" s="84"/>
      <c r="S71" s="84"/>
      <c r="T71" s="84"/>
      <c r="U71" s="84"/>
      <c r="V71" s="84"/>
      <c r="W71" s="84"/>
      <c r="X71" s="84"/>
    </row>
    <row r="72" spans="1:24" s="95" customFormat="1" ht="27" customHeight="1" x14ac:dyDescent="0.25">
      <c r="A72" s="5"/>
      <c r="B72" s="6"/>
      <c r="C72" s="734" t="s">
        <v>10</v>
      </c>
      <c r="D72" s="827" t="s">
        <v>79</v>
      </c>
      <c r="E72" s="71" t="s">
        <v>30</v>
      </c>
      <c r="F72" s="280">
        <v>4</v>
      </c>
      <c r="G72" s="281" t="s">
        <v>26</v>
      </c>
      <c r="H72" s="282">
        <v>17.600000000000001</v>
      </c>
      <c r="I72" s="282">
        <v>17.600000000000001</v>
      </c>
      <c r="J72" s="68">
        <v>16.100000000000001</v>
      </c>
      <c r="K72" s="283" t="s">
        <v>71</v>
      </c>
      <c r="L72" s="284">
        <v>1</v>
      </c>
      <c r="M72" s="284">
        <v>1</v>
      </c>
      <c r="N72" s="670" t="s">
        <v>492</v>
      </c>
      <c r="O72" s="285"/>
      <c r="P72" s="84"/>
      <c r="Q72" s="84"/>
      <c r="R72" s="84"/>
      <c r="S72" s="84"/>
      <c r="T72" s="84"/>
      <c r="U72" s="84"/>
      <c r="V72" s="84"/>
      <c r="W72" s="84"/>
      <c r="X72" s="84"/>
    </row>
    <row r="73" spans="1:24" s="95" customFormat="1" ht="12" customHeight="1" x14ac:dyDescent="0.25">
      <c r="A73" s="5"/>
      <c r="B73" s="6"/>
      <c r="C73" s="735"/>
      <c r="D73" s="827"/>
      <c r="E73" s="843" t="s">
        <v>45</v>
      </c>
      <c r="F73" s="192">
        <v>6</v>
      </c>
      <c r="G73" s="117" t="s">
        <v>75</v>
      </c>
      <c r="H73" s="175">
        <v>88.7</v>
      </c>
      <c r="I73" s="175">
        <v>88.7</v>
      </c>
      <c r="J73" s="22">
        <v>0</v>
      </c>
      <c r="K73" s="846" t="s">
        <v>84</v>
      </c>
      <c r="L73" s="273">
        <v>0</v>
      </c>
      <c r="M73" s="286">
        <v>0</v>
      </c>
      <c r="N73" s="865" t="s">
        <v>509</v>
      </c>
      <c r="O73" s="771"/>
      <c r="P73" s="84"/>
      <c r="Q73" s="84"/>
      <c r="R73" s="84"/>
      <c r="S73" s="84"/>
      <c r="T73" s="84"/>
      <c r="U73" s="84"/>
      <c r="V73" s="84"/>
      <c r="W73" s="84"/>
      <c r="X73" s="84"/>
    </row>
    <row r="74" spans="1:24" s="95" customFormat="1" ht="26.25" customHeight="1" x14ac:dyDescent="0.25">
      <c r="A74" s="5"/>
      <c r="B74" s="6"/>
      <c r="C74" s="735"/>
      <c r="D74" s="827"/>
      <c r="E74" s="844"/>
      <c r="F74" s="192"/>
      <c r="G74" s="117" t="s">
        <v>22</v>
      </c>
      <c r="H74" s="419">
        <v>50</v>
      </c>
      <c r="I74" s="419">
        <v>43.2</v>
      </c>
      <c r="J74" s="22">
        <v>0</v>
      </c>
      <c r="K74" s="846"/>
      <c r="L74" s="49"/>
      <c r="M74" s="46"/>
      <c r="N74" s="801"/>
      <c r="O74" s="772"/>
      <c r="P74" s="84"/>
      <c r="Q74" s="84"/>
      <c r="R74" s="84"/>
      <c r="S74" s="84"/>
      <c r="T74" s="84"/>
      <c r="U74" s="84"/>
      <c r="V74" s="84"/>
      <c r="W74" s="84"/>
      <c r="X74" s="84"/>
    </row>
    <row r="75" spans="1:24" s="95" customFormat="1" ht="27.75" customHeight="1" x14ac:dyDescent="0.25">
      <c r="A75" s="5"/>
      <c r="B75" s="6"/>
      <c r="C75" s="735"/>
      <c r="D75" s="842"/>
      <c r="E75" s="845"/>
      <c r="F75" s="138"/>
      <c r="G75" s="118"/>
      <c r="H75" s="287"/>
      <c r="I75" s="287"/>
      <c r="J75" s="25"/>
      <c r="K75" s="847"/>
      <c r="L75" s="53"/>
      <c r="M75" s="51"/>
      <c r="N75" s="770"/>
      <c r="O75" s="773"/>
      <c r="P75" s="84"/>
      <c r="Q75" s="84"/>
      <c r="R75" s="84"/>
      <c r="S75" s="84"/>
      <c r="T75" s="84"/>
      <c r="U75" s="84"/>
      <c r="V75" s="84"/>
      <c r="W75" s="84"/>
      <c r="X75" s="84"/>
    </row>
    <row r="76" spans="1:24" s="95" customFormat="1" ht="15" customHeight="1" x14ac:dyDescent="0.25">
      <c r="A76" s="197"/>
      <c r="B76" s="187"/>
      <c r="C76" s="55" t="s">
        <v>21</v>
      </c>
      <c r="D76" s="804" t="s">
        <v>44</v>
      </c>
      <c r="E76" s="986" t="s">
        <v>45</v>
      </c>
      <c r="F76" s="304">
        <v>6</v>
      </c>
      <c r="G76" s="685" t="s">
        <v>26</v>
      </c>
      <c r="H76" s="24">
        <v>110.7</v>
      </c>
      <c r="I76" s="24">
        <v>110.7</v>
      </c>
      <c r="J76" s="24">
        <v>110.6</v>
      </c>
      <c r="K76" s="402" t="s">
        <v>435</v>
      </c>
      <c r="L76" s="55" t="s">
        <v>147</v>
      </c>
      <c r="M76" s="236" t="s">
        <v>147</v>
      </c>
      <c r="N76" s="236"/>
      <c r="O76" s="180"/>
      <c r="P76" s="84"/>
      <c r="Q76" s="84"/>
      <c r="R76" s="84"/>
      <c r="S76" s="84"/>
      <c r="T76" s="84"/>
      <c r="U76" s="84"/>
      <c r="V76" s="84"/>
      <c r="W76" s="84"/>
      <c r="X76" s="84"/>
    </row>
    <row r="77" spans="1:24" s="95" customFormat="1" ht="68.25" customHeight="1" x14ac:dyDescent="0.25">
      <c r="A77" s="5"/>
      <c r="B77" s="6"/>
      <c r="C77" s="735"/>
      <c r="D77" s="827"/>
      <c r="E77" s="987"/>
      <c r="F77" s="611"/>
      <c r="G77" s="78"/>
      <c r="H77" s="22"/>
      <c r="I77" s="24"/>
      <c r="J77" s="22"/>
      <c r="K77" s="288" t="s">
        <v>103</v>
      </c>
      <c r="L77" s="52">
        <v>150</v>
      </c>
      <c r="M77" s="102">
        <v>130</v>
      </c>
      <c r="N77" s="683" t="s">
        <v>510</v>
      </c>
      <c r="O77" s="289"/>
      <c r="P77" s="84"/>
      <c r="Q77" s="84"/>
      <c r="R77" s="84"/>
      <c r="S77" s="84"/>
      <c r="T77" s="84"/>
      <c r="U77" s="84"/>
      <c r="V77" s="84"/>
      <c r="W77" s="84"/>
      <c r="X77" s="84"/>
    </row>
    <row r="78" spans="1:24" s="95" customFormat="1" ht="26.25" customHeight="1" x14ac:dyDescent="0.25">
      <c r="A78" s="5"/>
      <c r="B78" s="6"/>
      <c r="C78" s="735"/>
      <c r="D78" s="985"/>
      <c r="E78" s="988"/>
      <c r="F78" s="612"/>
      <c r="G78" s="44"/>
      <c r="H78" s="25"/>
      <c r="I78" s="25"/>
      <c r="J78" s="25"/>
      <c r="K78" s="290" t="s">
        <v>148</v>
      </c>
      <c r="L78" s="686">
        <v>80</v>
      </c>
      <c r="M78" s="687">
        <v>118</v>
      </c>
      <c r="N78" s="687"/>
      <c r="O78" s="550"/>
      <c r="P78" s="84"/>
      <c r="Q78" s="84"/>
      <c r="R78" s="84"/>
      <c r="S78" s="84"/>
      <c r="T78" s="84"/>
      <c r="U78" s="84"/>
      <c r="V78" s="84"/>
      <c r="W78" s="84"/>
      <c r="X78" s="84"/>
    </row>
    <row r="79" spans="1:24" s="95" customFormat="1" ht="14.25" customHeight="1" x14ac:dyDescent="0.25">
      <c r="A79" s="873"/>
      <c r="B79" s="829"/>
      <c r="C79" s="737" t="s">
        <v>27</v>
      </c>
      <c r="D79" s="832" t="s">
        <v>149</v>
      </c>
      <c r="E79" s="684" t="s">
        <v>30</v>
      </c>
      <c r="F79" s="835">
        <v>5</v>
      </c>
      <c r="G79" s="62" t="s">
        <v>32</v>
      </c>
      <c r="H79" s="295">
        <f>68.4-43.3</f>
        <v>25.100000000000009</v>
      </c>
      <c r="I79" s="295">
        <f>68.4-43.3</f>
        <v>25.100000000000009</v>
      </c>
      <c r="J79" s="22">
        <v>21.8</v>
      </c>
      <c r="K79" s="609"/>
      <c r="L79" s="92"/>
      <c r="M79" s="294"/>
      <c r="N79" s="294"/>
      <c r="O79" s="613"/>
      <c r="P79" s="84"/>
      <c r="Q79" s="84"/>
      <c r="R79" s="84"/>
      <c r="S79" s="84"/>
      <c r="T79" s="84"/>
      <c r="U79" s="84"/>
      <c r="V79" s="84"/>
      <c r="W79" s="84"/>
      <c r="X79" s="84"/>
    </row>
    <row r="80" spans="1:24" s="95" customFormat="1" ht="14.25" customHeight="1" x14ac:dyDescent="0.25">
      <c r="A80" s="992"/>
      <c r="B80" s="830"/>
      <c r="C80" s="738"/>
      <c r="D80" s="833"/>
      <c r="E80" s="853" t="s">
        <v>48</v>
      </c>
      <c r="F80" s="836"/>
      <c r="G80" s="62" t="s">
        <v>82</v>
      </c>
      <c r="H80" s="295">
        <f>267.5-28</f>
        <v>239.5</v>
      </c>
      <c r="I80" s="295">
        <f>267.5-28</f>
        <v>239.5</v>
      </c>
      <c r="J80" s="22">
        <v>91.7</v>
      </c>
      <c r="K80" s="125"/>
      <c r="L80" s="92"/>
      <c r="M80" s="294"/>
      <c r="N80" s="294"/>
      <c r="O80" s="90"/>
      <c r="P80" s="84"/>
      <c r="Q80" s="84"/>
      <c r="R80" s="84"/>
      <c r="S80" s="84"/>
      <c r="T80" s="84"/>
      <c r="U80" s="84"/>
      <c r="V80" s="84"/>
      <c r="W80" s="84"/>
      <c r="X80" s="84"/>
    </row>
    <row r="81" spans="1:24" s="95" customFormat="1" ht="14.25" customHeight="1" x14ac:dyDescent="0.25">
      <c r="A81" s="993"/>
      <c r="B81" s="831"/>
      <c r="C81" s="738"/>
      <c r="D81" s="833"/>
      <c r="E81" s="854"/>
      <c r="F81" s="836"/>
      <c r="G81" s="62" t="s">
        <v>80</v>
      </c>
      <c r="H81" s="295">
        <v>45.6</v>
      </c>
      <c r="I81" s="295">
        <v>45.6</v>
      </c>
      <c r="J81" s="22">
        <v>9.4</v>
      </c>
      <c r="K81" s="609"/>
      <c r="L81" s="92"/>
      <c r="M81" s="294"/>
      <c r="N81" s="294"/>
      <c r="O81" s="613"/>
      <c r="P81" s="84"/>
      <c r="Q81" s="84"/>
      <c r="R81" s="84"/>
      <c r="S81" s="84"/>
      <c r="T81" s="84"/>
      <c r="U81" s="84"/>
      <c r="V81" s="84"/>
      <c r="W81" s="84"/>
      <c r="X81" s="84"/>
    </row>
    <row r="82" spans="1:24" s="95" customFormat="1" ht="14.25" customHeight="1" x14ac:dyDescent="0.25">
      <c r="A82" s="993"/>
      <c r="B82" s="831"/>
      <c r="C82" s="738"/>
      <c r="D82" s="833"/>
      <c r="E82" s="854"/>
      <c r="F82" s="836"/>
      <c r="G82" s="62" t="s">
        <v>22</v>
      </c>
      <c r="H82" s="295">
        <v>150</v>
      </c>
      <c r="I82" s="295">
        <v>150</v>
      </c>
      <c r="J82" s="22">
        <v>22.4</v>
      </c>
      <c r="K82" s="609"/>
      <c r="L82" s="92"/>
      <c r="M82" s="294"/>
      <c r="N82" s="294"/>
      <c r="O82" s="613"/>
      <c r="P82" s="84"/>
      <c r="Q82" s="84"/>
      <c r="R82" s="84"/>
      <c r="S82" s="84"/>
      <c r="T82" s="84"/>
      <c r="U82" s="84"/>
      <c r="V82" s="84"/>
      <c r="W82" s="84"/>
      <c r="X82" s="84"/>
    </row>
    <row r="83" spans="1:24" s="95" customFormat="1" ht="14.25" customHeight="1" x14ac:dyDescent="0.25">
      <c r="A83" s="993"/>
      <c r="B83" s="831"/>
      <c r="C83" s="738"/>
      <c r="D83" s="833"/>
      <c r="E83" s="854"/>
      <c r="F83" s="836"/>
      <c r="G83" s="62" t="s">
        <v>99</v>
      </c>
      <c r="H83" s="295">
        <v>28</v>
      </c>
      <c r="I83" s="295">
        <v>28</v>
      </c>
      <c r="J83" s="22">
        <v>28</v>
      </c>
      <c r="K83" s="609"/>
      <c r="L83" s="92"/>
      <c r="M83" s="294"/>
      <c r="N83" s="294"/>
      <c r="O83" s="613"/>
      <c r="P83" s="84"/>
      <c r="Q83" s="84"/>
      <c r="R83" s="84"/>
      <c r="S83" s="84"/>
      <c r="T83" s="84"/>
      <c r="U83" s="84"/>
      <c r="V83" s="84"/>
      <c r="W83" s="84"/>
      <c r="X83" s="84"/>
    </row>
    <row r="84" spans="1:24" s="95" customFormat="1" ht="14.25" customHeight="1" x14ac:dyDescent="0.25">
      <c r="A84" s="993"/>
      <c r="B84" s="831"/>
      <c r="C84" s="738"/>
      <c r="D84" s="833"/>
      <c r="E84" s="854"/>
      <c r="F84" s="836"/>
      <c r="G84" s="62"/>
      <c r="H84" s="295"/>
      <c r="I84" s="295"/>
      <c r="J84" s="22"/>
      <c r="K84" s="1034" t="s">
        <v>71</v>
      </c>
      <c r="L84" s="292">
        <v>1</v>
      </c>
      <c r="M84" s="688">
        <v>1</v>
      </c>
      <c r="N84" s="774" t="s">
        <v>511</v>
      </c>
      <c r="O84" s="689"/>
      <c r="P84" s="84"/>
      <c r="Q84" s="84"/>
      <c r="R84" s="84"/>
      <c r="S84" s="84"/>
      <c r="T84" s="84"/>
      <c r="U84" s="84"/>
      <c r="V84" s="84"/>
      <c r="W84" s="84"/>
      <c r="X84" s="84"/>
    </row>
    <row r="85" spans="1:24" s="95" customFormat="1" ht="53.25" customHeight="1" x14ac:dyDescent="0.25">
      <c r="A85" s="993"/>
      <c r="B85" s="831"/>
      <c r="C85" s="738"/>
      <c r="D85" s="833"/>
      <c r="E85" s="854"/>
      <c r="F85" s="836"/>
      <c r="G85" s="62"/>
      <c r="H85" s="295"/>
      <c r="I85" s="295"/>
      <c r="J85" s="22"/>
      <c r="K85" s="1035"/>
      <c r="L85" s="690"/>
      <c r="M85" s="691"/>
      <c r="N85" s="1033"/>
      <c r="O85" s="692"/>
      <c r="P85" s="84"/>
      <c r="Q85" s="84"/>
      <c r="R85" s="84"/>
      <c r="S85" s="84"/>
      <c r="T85" s="84"/>
      <c r="U85" s="84"/>
      <c r="V85" s="84"/>
      <c r="W85" s="84"/>
      <c r="X85" s="84"/>
    </row>
    <row r="86" spans="1:24" s="95" customFormat="1" ht="13.5" customHeight="1" x14ac:dyDescent="0.25">
      <c r="A86" s="993"/>
      <c r="B86" s="831"/>
      <c r="C86" s="738"/>
      <c r="D86" s="833"/>
      <c r="E86" s="854"/>
      <c r="F86" s="836"/>
      <c r="G86" s="62"/>
      <c r="H86" s="295"/>
      <c r="I86" s="295"/>
      <c r="J86" s="22"/>
      <c r="K86" s="856" t="s">
        <v>150</v>
      </c>
      <c r="L86" s="292">
        <v>100</v>
      </c>
      <c r="M86" s="688">
        <v>100</v>
      </c>
      <c r="N86" s="774" t="s">
        <v>479</v>
      </c>
      <c r="O86" s="689"/>
      <c r="P86" s="84"/>
      <c r="Q86" s="84"/>
      <c r="R86" s="84"/>
      <c r="S86" s="84"/>
      <c r="T86" s="84"/>
      <c r="U86" s="84"/>
      <c r="V86" s="84"/>
      <c r="W86" s="84"/>
      <c r="X86" s="84"/>
    </row>
    <row r="87" spans="1:24" s="95" customFormat="1" ht="13.5" customHeight="1" x14ac:dyDescent="0.25">
      <c r="A87" s="993"/>
      <c r="B87" s="831"/>
      <c r="C87" s="738"/>
      <c r="D87" s="833"/>
      <c r="E87" s="854"/>
      <c r="F87" s="836"/>
      <c r="G87" s="62"/>
      <c r="H87" s="295"/>
      <c r="I87" s="295"/>
      <c r="J87" s="22"/>
      <c r="K87" s="857"/>
      <c r="L87" s="92"/>
      <c r="M87" s="294"/>
      <c r="N87" s="775"/>
      <c r="O87" s="613"/>
      <c r="P87" s="84"/>
      <c r="Q87" s="84"/>
      <c r="R87" s="84"/>
      <c r="S87" s="84"/>
      <c r="T87" s="84"/>
      <c r="U87" s="84"/>
      <c r="V87" s="84"/>
      <c r="W87" s="84"/>
      <c r="X87" s="84"/>
    </row>
    <row r="88" spans="1:24" s="95" customFormat="1" ht="13.5" customHeight="1" x14ac:dyDescent="0.25">
      <c r="A88" s="993"/>
      <c r="B88" s="831"/>
      <c r="C88" s="738"/>
      <c r="D88" s="834"/>
      <c r="E88" s="855"/>
      <c r="F88" s="836"/>
      <c r="G88" s="62"/>
      <c r="H88" s="348"/>
      <c r="I88" s="348"/>
      <c r="J88" s="25"/>
      <c r="K88" s="296"/>
      <c r="L88" s="89"/>
      <c r="M88" s="297"/>
      <c r="N88" s="776"/>
      <c r="O88" s="184"/>
      <c r="P88" s="84"/>
      <c r="Q88" s="84"/>
      <c r="R88" s="84"/>
      <c r="S88" s="84"/>
      <c r="T88" s="84"/>
      <c r="U88" s="84"/>
      <c r="V88" s="84"/>
      <c r="W88" s="84"/>
      <c r="X88" s="84"/>
    </row>
    <row r="89" spans="1:24" s="14" customFormat="1" ht="13.5" customHeight="1" x14ac:dyDescent="0.25">
      <c r="A89" s="993"/>
      <c r="B89" s="831"/>
      <c r="C89" s="737" t="s">
        <v>29</v>
      </c>
      <c r="D89" s="790" t="s">
        <v>91</v>
      </c>
      <c r="E89" s="298" t="s">
        <v>30</v>
      </c>
      <c r="F89" s="791" t="s">
        <v>151</v>
      </c>
      <c r="G89" s="299" t="s">
        <v>32</v>
      </c>
      <c r="H89" s="24">
        <f>105.3+112.6</f>
        <v>217.89999999999998</v>
      </c>
      <c r="I89" s="24">
        <f>105.3+112.6</f>
        <v>217.89999999999998</v>
      </c>
      <c r="J89" s="24">
        <v>133.80000000000001</v>
      </c>
      <c r="K89" s="793" t="s">
        <v>152</v>
      </c>
      <c r="L89" s="141">
        <v>30</v>
      </c>
      <c r="M89" s="75">
        <v>22.5</v>
      </c>
      <c r="N89" s="769" t="s">
        <v>473</v>
      </c>
      <c r="O89" s="185"/>
      <c r="P89" s="84"/>
      <c r="Q89" s="84"/>
      <c r="R89" s="84"/>
      <c r="S89" s="84"/>
      <c r="T89" s="84"/>
      <c r="U89" s="84"/>
      <c r="V89" s="84"/>
      <c r="W89" s="84"/>
      <c r="X89" s="84"/>
    </row>
    <row r="90" spans="1:24" s="14" customFormat="1" ht="12.75" customHeight="1" x14ac:dyDescent="0.25">
      <c r="A90" s="993"/>
      <c r="B90" s="831"/>
      <c r="C90" s="738"/>
      <c r="D90" s="775"/>
      <c r="E90" s="300"/>
      <c r="F90" s="792"/>
      <c r="G90" s="123" t="s">
        <v>80</v>
      </c>
      <c r="H90" s="22">
        <v>20.6</v>
      </c>
      <c r="I90" s="22">
        <v>20.6</v>
      </c>
      <c r="J90" s="22">
        <v>20.5</v>
      </c>
      <c r="K90" s="794"/>
      <c r="L90" s="92"/>
      <c r="M90" s="122"/>
      <c r="N90" s="801"/>
      <c r="O90" s="137"/>
      <c r="P90" s="84"/>
      <c r="Q90" s="84"/>
      <c r="R90" s="84"/>
      <c r="S90" s="84"/>
      <c r="T90" s="84"/>
      <c r="U90" s="84"/>
      <c r="V90" s="84"/>
      <c r="W90" s="84"/>
      <c r="X90" s="84"/>
    </row>
    <row r="91" spans="1:24" s="14" customFormat="1" ht="12.75" customHeight="1" x14ac:dyDescent="0.25">
      <c r="A91" s="993"/>
      <c r="B91" s="831"/>
      <c r="C91" s="738"/>
      <c r="D91" s="775"/>
      <c r="E91" s="1036" t="s">
        <v>92</v>
      </c>
      <c r="F91" s="792"/>
      <c r="G91" s="123" t="s">
        <v>49</v>
      </c>
      <c r="H91" s="22">
        <v>54.4</v>
      </c>
      <c r="I91" s="22">
        <v>54.4</v>
      </c>
      <c r="J91" s="22"/>
      <c r="K91" s="795"/>
      <c r="L91" s="92"/>
      <c r="M91" s="122"/>
      <c r="N91" s="801"/>
      <c r="O91" s="137"/>
      <c r="P91" s="84"/>
      <c r="Q91" s="84"/>
      <c r="R91" s="84"/>
      <c r="S91" s="84"/>
      <c r="T91" s="84"/>
      <c r="U91" s="84"/>
      <c r="V91" s="84"/>
      <c r="W91" s="84"/>
      <c r="X91" s="84"/>
    </row>
    <row r="92" spans="1:24" s="14" customFormat="1" ht="12.75" customHeight="1" x14ac:dyDescent="0.25">
      <c r="A92" s="993"/>
      <c r="B92" s="831"/>
      <c r="C92" s="738"/>
      <c r="D92" s="776"/>
      <c r="E92" s="1036"/>
      <c r="F92" s="792"/>
      <c r="G92" s="124" t="s">
        <v>82</v>
      </c>
      <c r="H92" s="348">
        <v>615.79999999999995</v>
      </c>
      <c r="I92" s="348">
        <v>615.79999999999995</v>
      </c>
      <c r="J92" s="25">
        <v>438.7</v>
      </c>
      <c r="K92" s="796"/>
      <c r="L92" s="89"/>
      <c r="M92" s="101"/>
      <c r="N92" s="101"/>
      <c r="O92" s="181"/>
      <c r="P92" s="84"/>
      <c r="Q92" s="84"/>
      <c r="R92" s="84"/>
      <c r="S92" s="84"/>
      <c r="T92" s="84"/>
      <c r="U92" s="84"/>
      <c r="V92" s="84"/>
      <c r="W92" s="84"/>
      <c r="X92" s="84"/>
    </row>
    <row r="93" spans="1:24" s="14" customFormat="1" ht="13.5" customHeight="1" x14ac:dyDescent="0.25">
      <c r="A93" s="993"/>
      <c r="B93" s="831"/>
      <c r="C93" s="737" t="s">
        <v>14</v>
      </c>
      <c r="D93" s="848" t="s">
        <v>153</v>
      </c>
      <c r="E93" s="1036"/>
      <c r="F93" s="303"/>
      <c r="G93" s="22" t="s">
        <v>80</v>
      </c>
      <c r="H93" s="22">
        <v>95.7</v>
      </c>
      <c r="I93" s="22">
        <v>95.7</v>
      </c>
      <c r="J93" s="22">
        <v>56.6</v>
      </c>
      <c r="K93" s="849" t="s">
        <v>512</v>
      </c>
      <c r="L93" s="79">
        <v>0</v>
      </c>
      <c r="M93" s="122">
        <v>0</v>
      </c>
      <c r="N93" s="769" t="s">
        <v>513</v>
      </c>
      <c r="O93" s="1038"/>
      <c r="P93" s="84"/>
      <c r="Q93" s="84"/>
      <c r="R93" s="84"/>
      <c r="S93" s="84"/>
      <c r="T93" s="84"/>
      <c r="U93" s="84"/>
      <c r="V93" s="84"/>
      <c r="W93" s="84"/>
      <c r="X93" s="84"/>
    </row>
    <row r="94" spans="1:24" s="14" customFormat="1" ht="13.5" customHeight="1" x14ac:dyDescent="0.25">
      <c r="A94" s="993"/>
      <c r="B94" s="831"/>
      <c r="C94" s="738"/>
      <c r="D94" s="848"/>
      <c r="E94" s="1036"/>
      <c r="F94" s="303"/>
      <c r="G94" s="22" t="s">
        <v>32</v>
      </c>
      <c r="H94" s="22">
        <v>81.2</v>
      </c>
      <c r="I94" s="22">
        <v>81.2</v>
      </c>
      <c r="J94" s="22">
        <v>0</v>
      </c>
      <c r="K94" s="849"/>
      <c r="L94" s="79"/>
      <c r="M94" s="122"/>
      <c r="N94" s="801"/>
      <c r="O94" s="772"/>
      <c r="P94" s="84"/>
      <c r="Q94" s="84"/>
      <c r="R94" s="84"/>
      <c r="S94" s="84"/>
      <c r="T94" s="84"/>
      <c r="U94" s="84"/>
      <c r="V94" s="84"/>
      <c r="W94" s="84"/>
      <c r="X94" s="84"/>
    </row>
    <row r="95" spans="1:24" s="14" customFormat="1" ht="16.5" customHeight="1" x14ac:dyDescent="0.25">
      <c r="A95" s="993"/>
      <c r="B95" s="831"/>
      <c r="C95" s="738"/>
      <c r="D95" s="848"/>
      <c r="E95" s="1036"/>
      <c r="F95" s="303"/>
      <c r="G95" s="295" t="s">
        <v>82</v>
      </c>
      <c r="H95" s="22">
        <v>343.6</v>
      </c>
      <c r="I95" s="22">
        <f>343.6-320</f>
        <v>23.600000000000023</v>
      </c>
      <c r="J95" s="22">
        <v>16</v>
      </c>
      <c r="K95" s="850"/>
      <c r="L95" s="79"/>
      <c r="M95" s="122"/>
      <c r="N95" s="801"/>
      <c r="O95" s="772"/>
      <c r="P95" s="84"/>
      <c r="Q95" s="84"/>
      <c r="R95" s="84"/>
      <c r="S95" s="84"/>
      <c r="T95" s="84"/>
      <c r="U95" s="84"/>
      <c r="V95" s="84"/>
      <c r="W95" s="84"/>
      <c r="X95" s="84"/>
    </row>
    <row r="96" spans="1:24" s="14" customFormat="1" ht="36.75" customHeight="1" x14ac:dyDescent="0.25">
      <c r="A96" s="993"/>
      <c r="B96" s="831"/>
      <c r="C96" s="738"/>
      <c r="D96" s="848"/>
      <c r="E96" s="1037"/>
      <c r="F96" s="303"/>
      <c r="G96" s="22" t="s">
        <v>49</v>
      </c>
      <c r="H96" s="22">
        <v>30.3</v>
      </c>
      <c r="I96" s="22">
        <f>30.3-28</f>
        <v>2.3000000000000007</v>
      </c>
      <c r="J96" s="22">
        <v>0</v>
      </c>
      <c r="K96" s="191"/>
      <c r="L96" s="79"/>
      <c r="M96" s="122"/>
      <c r="N96" s="770"/>
      <c r="O96" s="773"/>
      <c r="P96" s="84"/>
      <c r="Q96" s="84"/>
      <c r="R96" s="84"/>
      <c r="S96" s="84"/>
      <c r="T96" s="84"/>
      <c r="U96" s="84"/>
      <c r="V96" s="84"/>
      <c r="W96" s="84"/>
      <c r="X96" s="84"/>
    </row>
    <row r="97" spans="1:24" s="95" customFormat="1" ht="17.25" customHeight="1" x14ac:dyDescent="0.25">
      <c r="A97" s="993"/>
      <c r="B97" s="831"/>
      <c r="C97" s="737" t="s">
        <v>126</v>
      </c>
      <c r="D97" s="804" t="s">
        <v>66</v>
      </c>
      <c r="E97" s="797" t="s">
        <v>93</v>
      </c>
      <c r="F97" s="304">
        <v>5</v>
      </c>
      <c r="G97" s="87" t="s">
        <v>80</v>
      </c>
      <c r="H97" s="24">
        <v>20</v>
      </c>
      <c r="I97" s="24">
        <f>20-6.5</f>
        <v>13.5</v>
      </c>
      <c r="J97" s="24">
        <v>13.5</v>
      </c>
      <c r="K97" s="851" t="s">
        <v>155</v>
      </c>
      <c r="L97" s="80">
        <v>100</v>
      </c>
      <c r="M97" s="80">
        <v>100</v>
      </c>
      <c r="N97" s="769" t="s">
        <v>480</v>
      </c>
      <c r="O97" s="271"/>
      <c r="P97" s="84"/>
      <c r="Q97" s="84"/>
      <c r="R97" s="84"/>
      <c r="S97" s="84"/>
      <c r="T97" s="84"/>
      <c r="U97" s="84"/>
      <c r="V97" s="84"/>
      <c r="W97" s="84"/>
      <c r="X97" s="84"/>
    </row>
    <row r="98" spans="1:24" s="95" customFormat="1" ht="24.75" customHeight="1" x14ac:dyDescent="0.25">
      <c r="A98" s="993"/>
      <c r="B98" s="831"/>
      <c r="C98" s="738"/>
      <c r="D98" s="842"/>
      <c r="E98" s="798"/>
      <c r="F98" s="401"/>
      <c r="G98" s="44"/>
      <c r="H98" s="25"/>
      <c r="I98" s="25"/>
      <c r="J98" s="25"/>
      <c r="K98" s="852"/>
      <c r="L98" s="53"/>
      <c r="M98" s="53"/>
      <c r="N98" s="1039"/>
      <c r="O98" s="179"/>
      <c r="P98" s="84"/>
      <c r="Q98" s="84"/>
      <c r="R98" s="84"/>
      <c r="S98" s="84"/>
      <c r="T98" s="84"/>
      <c r="U98" s="84"/>
      <c r="V98" s="84"/>
      <c r="W98" s="84"/>
      <c r="X98" s="84"/>
    </row>
    <row r="99" spans="1:24" s="95" customFormat="1" ht="17.25" customHeight="1" thickBot="1" x14ac:dyDescent="0.3">
      <c r="A99" s="993"/>
      <c r="B99" s="831"/>
      <c r="C99" s="501"/>
      <c r="D99" s="73"/>
      <c r="E99" s="114"/>
      <c r="F99" s="63"/>
      <c r="G99" s="110" t="s">
        <v>20</v>
      </c>
      <c r="H99" s="23">
        <f>SUM(H72:H98)</f>
        <v>2234.7000000000003</v>
      </c>
      <c r="I99" s="23">
        <f>SUM(I72:I98)</f>
        <v>1873.3999999999999</v>
      </c>
      <c r="J99" s="23">
        <f>SUM(J72:J98)</f>
        <v>979.1</v>
      </c>
      <c r="K99" s="74"/>
      <c r="L99" s="50"/>
      <c r="M99" s="128"/>
      <c r="N99" s="50"/>
      <c r="O99" s="81"/>
      <c r="P99" s="84"/>
      <c r="Q99" s="84"/>
      <c r="R99" s="84"/>
      <c r="S99" s="84"/>
      <c r="T99" s="84"/>
      <c r="U99" s="84"/>
      <c r="V99" s="84"/>
      <c r="W99" s="84"/>
      <c r="X99" s="84"/>
    </row>
    <row r="100" spans="1:24" s="95" customFormat="1" ht="15.75" customHeight="1" x14ac:dyDescent="0.25">
      <c r="A100" s="16" t="s">
        <v>10</v>
      </c>
      <c r="B100" s="17" t="s">
        <v>27</v>
      </c>
      <c r="C100" s="731" t="s">
        <v>27</v>
      </c>
      <c r="D100" s="860" t="s">
        <v>89</v>
      </c>
      <c r="E100" s="982" t="s">
        <v>156</v>
      </c>
      <c r="F100" s="264">
        <v>5</v>
      </c>
      <c r="G100" s="305"/>
      <c r="H100" s="306"/>
      <c r="I100" s="306"/>
      <c r="J100" s="306"/>
      <c r="K100" s="104"/>
      <c r="L100" s="105"/>
      <c r="M100" s="104"/>
      <c r="N100" s="105"/>
      <c r="O100" s="142"/>
      <c r="P100" s="84"/>
      <c r="Q100" s="84"/>
      <c r="R100" s="84"/>
      <c r="S100" s="84"/>
      <c r="T100" s="84"/>
      <c r="U100" s="84"/>
      <c r="V100" s="84"/>
      <c r="W100" s="84"/>
      <c r="X100" s="84"/>
    </row>
    <row r="101" spans="1:24" s="95" customFormat="1" ht="10.5" customHeight="1" x14ac:dyDescent="0.25">
      <c r="A101" s="206"/>
      <c r="B101" s="207"/>
      <c r="C101" s="719"/>
      <c r="D101" s="981"/>
      <c r="E101" s="983"/>
      <c r="F101" s="192"/>
      <c r="G101" s="307"/>
      <c r="H101" s="308"/>
      <c r="I101" s="308"/>
      <c r="J101" s="308"/>
      <c r="K101" s="103"/>
      <c r="L101" s="189"/>
      <c r="M101" s="103"/>
      <c r="N101" s="600"/>
      <c r="O101" s="136"/>
      <c r="P101" s="84"/>
      <c r="Q101" s="84"/>
      <c r="R101" s="84"/>
      <c r="S101" s="84"/>
      <c r="T101" s="84"/>
      <c r="U101" s="84"/>
      <c r="V101" s="84"/>
      <c r="W101" s="84"/>
      <c r="X101" s="84"/>
    </row>
    <row r="102" spans="1:24" s="95" customFormat="1" ht="15.75" customHeight="1" x14ac:dyDescent="0.25">
      <c r="A102" s="197"/>
      <c r="B102" s="187"/>
      <c r="C102" s="719"/>
      <c r="D102" s="769" t="s">
        <v>76</v>
      </c>
      <c r="E102" s="853" t="s">
        <v>46</v>
      </c>
      <c r="F102" s="304"/>
      <c r="G102" s="87" t="s">
        <v>32</v>
      </c>
      <c r="H102" s="24">
        <f>13.8+58.7</f>
        <v>72.5</v>
      </c>
      <c r="I102" s="24">
        <f>13.8+58.7</f>
        <v>72.5</v>
      </c>
      <c r="J102" s="24">
        <v>55.6</v>
      </c>
      <c r="K102" s="787" t="s">
        <v>94</v>
      </c>
      <c r="L102" s="141">
        <v>100</v>
      </c>
      <c r="M102" s="263">
        <v>100</v>
      </c>
      <c r="N102" s="141"/>
      <c r="O102" s="185"/>
      <c r="P102" s="84"/>
      <c r="Q102" s="84"/>
      <c r="R102" s="84"/>
      <c r="S102" s="84"/>
      <c r="T102" s="84"/>
      <c r="U102" s="84"/>
      <c r="V102" s="84"/>
      <c r="W102" s="84"/>
      <c r="X102" s="84"/>
    </row>
    <row r="103" spans="1:24" s="95" customFormat="1" ht="15.75" customHeight="1" x14ac:dyDescent="0.25">
      <c r="A103" s="197"/>
      <c r="B103" s="187"/>
      <c r="C103" s="719"/>
      <c r="D103" s="801"/>
      <c r="E103" s="854"/>
      <c r="F103" s="400"/>
      <c r="G103" s="78" t="s">
        <v>80</v>
      </c>
      <c r="H103" s="22">
        <v>65.400000000000006</v>
      </c>
      <c r="I103" s="22">
        <v>65.400000000000006</v>
      </c>
      <c r="J103" s="22">
        <v>65.400000000000006</v>
      </c>
      <c r="K103" s="788"/>
      <c r="L103" s="92"/>
      <c r="M103" s="249"/>
      <c r="N103" s="92"/>
      <c r="O103" s="137"/>
      <c r="P103" s="84"/>
      <c r="Q103" s="84"/>
      <c r="R103" s="84"/>
      <c r="S103" s="84"/>
      <c r="T103" s="84"/>
      <c r="U103" s="84"/>
      <c r="V103" s="84"/>
      <c r="W103" s="84"/>
      <c r="X103" s="84"/>
    </row>
    <row r="104" spans="1:24" s="95" customFormat="1" ht="15.75" customHeight="1" x14ac:dyDescent="0.25">
      <c r="A104" s="197"/>
      <c r="B104" s="187"/>
      <c r="C104" s="719"/>
      <c r="D104" s="801"/>
      <c r="E104" s="854"/>
      <c r="F104" s="400"/>
      <c r="G104" s="78" t="s">
        <v>82</v>
      </c>
      <c r="H104" s="22">
        <f>208.6-37.8</f>
        <v>170.8</v>
      </c>
      <c r="I104" s="22">
        <f>208.6-37.8</f>
        <v>170.8</v>
      </c>
      <c r="J104" s="22">
        <v>148.1</v>
      </c>
      <c r="K104" s="788"/>
      <c r="L104" s="92"/>
      <c r="M104" s="249"/>
      <c r="N104" s="92"/>
      <c r="O104" s="137"/>
      <c r="P104" s="84"/>
      <c r="Q104" s="84"/>
      <c r="R104" s="84"/>
      <c r="S104" s="84"/>
      <c r="T104" s="84"/>
      <c r="U104" s="84"/>
      <c r="V104" s="84"/>
      <c r="W104" s="84"/>
      <c r="X104" s="84"/>
    </row>
    <row r="105" spans="1:24" s="95" customFormat="1" ht="15.75" customHeight="1" x14ac:dyDescent="0.25">
      <c r="A105" s="197"/>
      <c r="B105" s="187"/>
      <c r="C105" s="719"/>
      <c r="D105" s="770"/>
      <c r="E105" s="984"/>
      <c r="F105" s="401"/>
      <c r="G105" s="44" t="s">
        <v>99</v>
      </c>
      <c r="H105" s="25">
        <v>37.799999999999997</v>
      </c>
      <c r="I105" s="25">
        <v>37.799999999999997</v>
      </c>
      <c r="J105" s="25">
        <v>37.799999999999997</v>
      </c>
      <c r="K105" s="789"/>
      <c r="L105" s="89"/>
      <c r="M105" s="257"/>
      <c r="N105" s="89"/>
      <c r="O105" s="181"/>
      <c r="P105" s="84"/>
      <c r="Q105" s="84"/>
      <c r="R105" s="84"/>
      <c r="S105" s="84"/>
      <c r="T105" s="84"/>
      <c r="U105" s="84"/>
      <c r="V105" s="84"/>
      <c r="W105" s="84"/>
      <c r="X105" s="84"/>
    </row>
    <row r="106" spans="1:24" s="95" customFormat="1" ht="15" customHeight="1" thickBot="1" x14ac:dyDescent="0.3">
      <c r="A106" s="427"/>
      <c r="B106" s="428"/>
      <c r="C106" s="94"/>
      <c r="D106" s="73"/>
      <c r="E106" s="114"/>
      <c r="F106" s="63"/>
      <c r="G106" s="110" t="s">
        <v>20</v>
      </c>
      <c r="H106" s="23">
        <f>SUM(H102:H105)</f>
        <v>346.50000000000006</v>
      </c>
      <c r="I106" s="23">
        <f t="shared" ref="I106:J106" si="6">SUM(I102:I105)</f>
        <v>346.50000000000006</v>
      </c>
      <c r="J106" s="23">
        <f t="shared" si="6"/>
        <v>306.90000000000003</v>
      </c>
      <c r="K106" s="74"/>
      <c r="L106" s="50"/>
      <c r="M106" s="128"/>
      <c r="N106" s="50"/>
      <c r="O106" s="81"/>
      <c r="P106" s="84"/>
      <c r="Q106" s="84"/>
      <c r="R106" s="84"/>
      <c r="S106" s="84"/>
      <c r="T106" s="84"/>
      <c r="U106" s="84"/>
      <c r="V106" s="84"/>
      <c r="W106" s="84"/>
      <c r="X106" s="84"/>
    </row>
    <row r="107" spans="1:24" s="95" customFormat="1" ht="17.25" customHeight="1" x14ac:dyDescent="0.25">
      <c r="A107" s="16" t="s">
        <v>10</v>
      </c>
      <c r="B107" s="17" t="s">
        <v>27</v>
      </c>
      <c r="C107" s="731" t="s">
        <v>29</v>
      </c>
      <c r="D107" s="309" t="s">
        <v>47</v>
      </c>
      <c r="E107" s="310"/>
      <c r="F107" s="311">
        <v>6</v>
      </c>
      <c r="G107" s="312"/>
      <c r="H107" s="313"/>
      <c r="I107" s="313"/>
      <c r="J107" s="313"/>
      <c r="K107" s="314"/>
      <c r="L107" s="315"/>
      <c r="M107" s="314"/>
      <c r="N107" s="315"/>
      <c r="O107" s="316"/>
      <c r="P107" s="84"/>
      <c r="Q107" s="84"/>
      <c r="R107" s="84"/>
      <c r="S107" s="84"/>
      <c r="T107" s="84"/>
      <c r="U107" s="84"/>
      <c r="V107" s="84"/>
      <c r="W107" s="84"/>
      <c r="X107" s="84"/>
    </row>
    <row r="108" spans="1:24" s="95" customFormat="1" ht="12.75" customHeight="1" x14ac:dyDescent="0.25">
      <c r="A108" s="882"/>
      <c r="B108" s="883"/>
      <c r="C108" s="884" t="s">
        <v>10</v>
      </c>
      <c r="D108" s="886" t="s">
        <v>68</v>
      </c>
      <c r="E108" s="837" t="s">
        <v>48</v>
      </c>
      <c r="F108" s="888"/>
      <c r="G108" s="317" t="s">
        <v>22</v>
      </c>
      <c r="H108" s="24">
        <v>30</v>
      </c>
      <c r="I108" s="24">
        <v>30</v>
      </c>
      <c r="J108" s="24">
        <v>30</v>
      </c>
      <c r="K108" s="870" t="s">
        <v>95</v>
      </c>
      <c r="L108" s="209">
        <v>1</v>
      </c>
      <c r="M108" s="267" t="s">
        <v>475</v>
      </c>
      <c r="N108" s="1040" t="s">
        <v>493</v>
      </c>
      <c r="O108" s="268"/>
      <c r="P108" s="84"/>
      <c r="Q108" s="84"/>
      <c r="R108" s="84"/>
      <c r="S108" s="84"/>
      <c r="T108" s="84"/>
      <c r="U108" s="84"/>
      <c r="V108" s="84"/>
      <c r="W108" s="84"/>
      <c r="X108" s="84"/>
    </row>
    <row r="109" spans="1:24" s="95" customFormat="1" ht="11.25" customHeight="1" x14ac:dyDescent="0.25">
      <c r="A109" s="882"/>
      <c r="B109" s="883"/>
      <c r="C109" s="885"/>
      <c r="D109" s="848"/>
      <c r="E109" s="838"/>
      <c r="F109" s="889"/>
      <c r="G109" s="66"/>
      <c r="H109" s="22"/>
      <c r="I109" s="22"/>
      <c r="J109" s="22"/>
      <c r="K109" s="871"/>
      <c r="L109" s="182"/>
      <c r="M109" s="318"/>
      <c r="N109" s="1041"/>
      <c r="O109" s="86"/>
      <c r="P109" s="84"/>
      <c r="Q109" s="84"/>
      <c r="R109" s="84"/>
      <c r="S109" s="84"/>
      <c r="T109" s="84"/>
      <c r="U109" s="84"/>
      <c r="V109" s="84"/>
      <c r="W109" s="84"/>
      <c r="X109" s="84"/>
    </row>
    <row r="110" spans="1:24" s="95" customFormat="1" ht="11.25" customHeight="1" x14ac:dyDescent="0.25">
      <c r="A110" s="882"/>
      <c r="B110" s="883"/>
      <c r="C110" s="885"/>
      <c r="D110" s="887"/>
      <c r="E110" s="838"/>
      <c r="F110" s="889"/>
      <c r="G110" s="44"/>
      <c r="H110" s="25"/>
      <c r="I110" s="25"/>
      <c r="J110" s="25"/>
      <c r="K110" s="872"/>
      <c r="L110" s="319"/>
      <c r="M110" s="320"/>
      <c r="N110" s="319"/>
      <c r="O110" s="321"/>
      <c r="P110" s="84"/>
      <c r="Q110" s="84"/>
      <c r="R110" s="84"/>
      <c r="S110" s="84"/>
      <c r="T110" s="84"/>
      <c r="U110" s="84"/>
      <c r="V110" s="84"/>
      <c r="W110" s="84"/>
      <c r="X110" s="84"/>
    </row>
    <row r="111" spans="1:24" s="95" customFormat="1" ht="26.25" customHeight="1" x14ac:dyDescent="0.25">
      <c r="A111" s="873"/>
      <c r="B111" s="829"/>
      <c r="C111" s="876" t="s">
        <v>21</v>
      </c>
      <c r="D111" s="878" t="s">
        <v>167</v>
      </c>
      <c r="E111" s="838"/>
      <c r="F111" s="880"/>
      <c r="G111" s="87" t="s">
        <v>22</v>
      </c>
      <c r="H111" s="24">
        <v>7.3</v>
      </c>
      <c r="I111" s="24">
        <v>14.1</v>
      </c>
      <c r="J111" s="24">
        <v>14.1</v>
      </c>
      <c r="K111" s="694" t="s">
        <v>515</v>
      </c>
      <c r="L111" s="695">
        <v>675</v>
      </c>
      <c r="M111" s="696">
        <v>650</v>
      </c>
      <c r="N111" s="322"/>
      <c r="O111" s="293"/>
      <c r="P111" s="84"/>
      <c r="Q111" s="84"/>
      <c r="R111" s="84"/>
      <c r="S111" s="84"/>
      <c r="T111" s="84"/>
      <c r="U111" s="84"/>
      <c r="V111" s="84"/>
      <c r="W111" s="84"/>
      <c r="X111" s="84"/>
    </row>
    <row r="112" spans="1:24" s="95" customFormat="1" ht="18" customHeight="1" x14ac:dyDescent="0.25">
      <c r="A112" s="874"/>
      <c r="B112" s="875"/>
      <c r="C112" s="877"/>
      <c r="D112" s="832"/>
      <c r="E112" s="838"/>
      <c r="F112" s="835"/>
      <c r="G112" s="78" t="s">
        <v>26</v>
      </c>
      <c r="H112" s="22">
        <v>5.3</v>
      </c>
      <c r="I112" s="22">
        <v>5.3</v>
      </c>
      <c r="J112" s="22">
        <v>5.3</v>
      </c>
      <c r="K112" s="890" t="s">
        <v>514</v>
      </c>
      <c r="L112" s="892">
        <v>5.3</v>
      </c>
      <c r="M112" s="338">
        <v>4.9000000000000004</v>
      </c>
      <c r="N112" s="602"/>
      <c r="O112" s="90"/>
      <c r="P112" s="84"/>
      <c r="Q112" s="84"/>
      <c r="R112" s="84"/>
      <c r="S112" s="84"/>
      <c r="T112" s="84"/>
      <c r="U112" s="84"/>
      <c r="V112" s="84"/>
      <c r="W112" s="84"/>
      <c r="X112" s="84"/>
    </row>
    <row r="113" spans="1:24" s="95" customFormat="1" ht="15" customHeight="1" x14ac:dyDescent="0.25">
      <c r="A113" s="874"/>
      <c r="B113" s="875"/>
      <c r="C113" s="877"/>
      <c r="D113" s="879"/>
      <c r="E113" s="1042"/>
      <c r="F113" s="881"/>
      <c r="G113" s="44" t="s">
        <v>49</v>
      </c>
      <c r="H113" s="25"/>
      <c r="I113" s="25">
        <v>10</v>
      </c>
      <c r="J113" s="25">
        <v>10</v>
      </c>
      <c r="K113" s="891"/>
      <c r="L113" s="893"/>
      <c r="M113" s="349"/>
      <c r="N113" s="603"/>
      <c r="O113" s="184"/>
      <c r="P113" s="84"/>
      <c r="Q113" s="84"/>
      <c r="R113" s="84"/>
      <c r="S113" s="84"/>
      <c r="T113" s="84"/>
      <c r="U113" s="84"/>
      <c r="V113" s="84"/>
      <c r="W113" s="84"/>
      <c r="X113" s="84"/>
    </row>
    <row r="114" spans="1:24" s="95" customFormat="1" ht="17.25" customHeight="1" thickBot="1" x14ac:dyDescent="0.3">
      <c r="A114" s="427"/>
      <c r="B114" s="428"/>
      <c r="C114" s="547"/>
      <c r="D114" s="73"/>
      <c r="E114" s="114"/>
      <c r="F114" s="63"/>
      <c r="G114" s="110" t="s">
        <v>20</v>
      </c>
      <c r="H114" s="23">
        <f>SUM(H108:H113)</f>
        <v>42.599999999999994</v>
      </c>
      <c r="I114" s="23">
        <f t="shared" ref="I114:J114" si="7">SUM(I108:I113)</f>
        <v>59.4</v>
      </c>
      <c r="J114" s="23">
        <f t="shared" si="7"/>
        <v>59.4</v>
      </c>
      <c r="K114" s="74"/>
      <c r="L114" s="50"/>
      <c r="M114" s="128"/>
      <c r="N114" s="50"/>
      <c r="O114" s="81"/>
      <c r="P114" s="84"/>
      <c r="Q114" s="84"/>
      <c r="R114" s="84"/>
      <c r="S114" s="84"/>
      <c r="T114" s="84"/>
      <c r="U114" s="84"/>
      <c r="V114" s="84"/>
      <c r="W114" s="84"/>
      <c r="X114" s="84"/>
    </row>
    <row r="115" spans="1:24" s="95" customFormat="1" ht="18" customHeight="1" thickBot="1" x14ac:dyDescent="0.3">
      <c r="A115" s="15" t="s">
        <v>10</v>
      </c>
      <c r="B115" s="13" t="s">
        <v>27</v>
      </c>
      <c r="C115" s="779" t="s">
        <v>33</v>
      </c>
      <c r="D115" s="779"/>
      <c r="E115" s="779"/>
      <c r="F115" s="779"/>
      <c r="G115" s="779"/>
      <c r="H115" s="39">
        <f>H114+H106+H99+H70</f>
        <v>2865.7000000000003</v>
      </c>
      <c r="I115" s="39">
        <f>I114+I106+I99+I70</f>
        <v>2521.1999999999998</v>
      </c>
      <c r="J115" s="39">
        <f>J114+J106+J99+J70</f>
        <v>1402.7</v>
      </c>
      <c r="K115" s="782"/>
      <c r="L115" s="782"/>
      <c r="M115" s="782"/>
      <c r="N115" s="782"/>
      <c r="O115" s="783"/>
      <c r="P115" s="84"/>
      <c r="Q115" s="84"/>
      <c r="R115" s="84"/>
      <c r="S115" s="84"/>
      <c r="T115" s="84"/>
      <c r="U115" s="84"/>
      <c r="V115" s="84"/>
      <c r="W115" s="84"/>
      <c r="X115" s="84"/>
    </row>
    <row r="116" spans="1:24" s="95" customFormat="1" ht="16.5" customHeight="1" thickBot="1" x14ac:dyDescent="0.3">
      <c r="A116" s="12" t="s">
        <v>10</v>
      </c>
      <c r="B116" s="13" t="s">
        <v>29</v>
      </c>
      <c r="C116" s="866" t="s">
        <v>77</v>
      </c>
      <c r="D116" s="867"/>
      <c r="E116" s="867"/>
      <c r="F116" s="867"/>
      <c r="G116" s="867"/>
      <c r="H116" s="868"/>
      <c r="I116" s="868"/>
      <c r="J116" s="868"/>
      <c r="K116" s="867"/>
      <c r="L116" s="867"/>
      <c r="M116" s="867"/>
      <c r="N116" s="867"/>
      <c r="O116" s="869"/>
      <c r="P116" s="84"/>
      <c r="Q116" s="84"/>
      <c r="R116" s="84"/>
      <c r="S116" s="84"/>
      <c r="T116" s="84"/>
      <c r="U116" s="84"/>
      <c r="V116" s="84"/>
      <c r="W116" s="84"/>
      <c r="X116" s="84"/>
    </row>
    <row r="117" spans="1:24" s="95" customFormat="1" ht="12" customHeight="1" x14ac:dyDescent="0.25">
      <c r="A117" s="806" t="s">
        <v>10</v>
      </c>
      <c r="B117" s="907" t="s">
        <v>29</v>
      </c>
      <c r="C117" s="811" t="s">
        <v>10</v>
      </c>
      <c r="D117" s="910" t="s">
        <v>90</v>
      </c>
      <c r="E117" s="912" t="s">
        <v>30</v>
      </c>
      <c r="F117" s="915">
        <v>5</v>
      </c>
      <c r="G117" s="65" t="s">
        <v>32</v>
      </c>
      <c r="H117" s="57">
        <v>2.7</v>
      </c>
      <c r="I117" s="57">
        <v>2.7</v>
      </c>
      <c r="J117" s="57"/>
      <c r="K117" s="403"/>
      <c r="L117" s="423"/>
      <c r="M117" s="423"/>
      <c r="N117" s="339"/>
      <c r="O117" s="340"/>
      <c r="P117" s="84"/>
      <c r="Q117" s="84"/>
      <c r="R117" s="84"/>
      <c r="S117" s="84"/>
      <c r="T117" s="84"/>
      <c r="U117" s="84"/>
      <c r="V117" s="84"/>
      <c r="W117" s="84"/>
      <c r="X117" s="84"/>
    </row>
    <row r="118" spans="1:24" s="95" customFormat="1" ht="12" customHeight="1" x14ac:dyDescent="0.25">
      <c r="A118" s="807"/>
      <c r="B118" s="908"/>
      <c r="C118" s="812"/>
      <c r="D118" s="848"/>
      <c r="E118" s="913"/>
      <c r="F118" s="916"/>
      <c r="G118" s="66" t="s">
        <v>80</v>
      </c>
      <c r="H118" s="22">
        <v>227.4</v>
      </c>
      <c r="I118" s="22">
        <v>227.4</v>
      </c>
      <c r="J118" s="22">
        <v>127.7</v>
      </c>
      <c r="K118" s="918"/>
      <c r="L118" s="424"/>
      <c r="M118" s="424"/>
      <c r="N118" s="336"/>
      <c r="O118" s="323"/>
      <c r="P118" s="84"/>
      <c r="Q118" s="84"/>
      <c r="R118" s="84"/>
      <c r="S118" s="84"/>
      <c r="T118" s="84"/>
      <c r="U118" s="84"/>
      <c r="V118" s="84"/>
      <c r="W118" s="84"/>
      <c r="X118" s="84"/>
    </row>
    <row r="119" spans="1:24" s="95" customFormat="1" ht="12" customHeight="1" x14ac:dyDescent="0.25">
      <c r="A119" s="807"/>
      <c r="B119" s="908"/>
      <c r="C119" s="812"/>
      <c r="D119" s="848"/>
      <c r="E119" s="913"/>
      <c r="F119" s="916"/>
      <c r="G119" s="66" t="s">
        <v>82</v>
      </c>
      <c r="H119" s="22">
        <v>1299.5999999999999</v>
      </c>
      <c r="I119" s="22">
        <v>609.6</v>
      </c>
      <c r="J119" s="22">
        <v>629.1</v>
      </c>
      <c r="K119" s="918"/>
      <c r="L119" s="424"/>
      <c r="M119" s="424"/>
      <c r="N119" s="336"/>
      <c r="O119" s="323"/>
      <c r="P119" s="84"/>
      <c r="Q119" s="84"/>
      <c r="R119" s="84"/>
      <c r="S119" s="84"/>
      <c r="T119" s="84"/>
      <c r="U119" s="84"/>
      <c r="V119" s="84"/>
      <c r="W119" s="84"/>
      <c r="X119" s="84"/>
    </row>
    <row r="120" spans="1:24" s="95" customFormat="1" ht="12" customHeight="1" x14ac:dyDescent="0.25">
      <c r="A120" s="807"/>
      <c r="B120" s="908"/>
      <c r="C120" s="812"/>
      <c r="D120" s="848"/>
      <c r="E120" s="913"/>
      <c r="F120" s="916"/>
      <c r="G120" s="66" t="s">
        <v>22</v>
      </c>
      <c r="H120" s="22">
        <v>25</v>
      </c>
      <c r="I120" s="22">
        <v>25</v>
      </c>
      <c r="J120" s="22">
        <v>8.9</v>
      </c>
      <c r="K120" s="894"/>
      <c r="L120" s="106"/>
      <c r="M120" s="106"/>
      <c r="N120" s="336"/>
      <c r="O120" s="323"/>
      <c r="P120" s="84"/>
      <c r="Q120" s="84"/>
      <c r="R120" s="84"/>
      <c r="S120" s="84"/>
      <c r="T120" s="84"/>
      <c r="U120" s="84"/>
      <c r="V120" s="84"/>
      <c r="W120" s="84"/>
      <c r="X120" s="84"/>
    </row>
    <row r="121" spans="1:24" s="95" customFormat="1" ht="19.5" customHeight="1" x14ac:dyDescent="0.25">
      <c r="A121" s="807"/>
      <c r="B121" s="908"/>
      <c r="C121" s="812"/>
      <c r="D121" s="848"/>
      <c r="E121" s="913"/>
      <c r="F121" s="916"/>
      <c r="G121" s="66" t="s">
        <v>99</v>
      </c>
      <c r="H121" s="22">
        <v>146.4</v>
      </c>
      <c r="I121" s="22">
        <v>146.4</v>
      </c>
      <c r="J121" s="22">
        <v>145.19999999999999</v>
      </c>
      <c r="K121" s="895"/>
      <c r="L121" s="106"/>
      <c r="M121" s="106"/>
      <c r="N121" s="336"/>
      <c r="O121" s="323"/>
      <c r="P121" s="84"/>
      <c r="Q121" s="84"/>
      <c r="R121" s="84"/>
      <c r="S121" s="84"/>
      <c r="T121" s="84"/>
      <c r="U121" s="84"/>
      <c r="V121" s="84"/>
      <c r="W121" s="84"/>
      <c r="X121" s="84"/>
    </row>
    <row r="122" spans="1:24" s="95" customFormat="1" ht="54.75" customHeight="1" x14ac:dyDescent="0.25">
      <c r="A122" s="807"/>
      <c r="B122" s="908"/>
      <c r="C122" s="812"/>
      <c r="D122" s="848"/>
      <c r="E122" s="913"/>
      <c r="F122" s="916"/>
      <c r="G122" s="66"/>
      <c r="H122" s="22"/>
      <c r="I122" s="22"/>
      <c r="J122" s="22"/>
      <c r="K122" s="697" t="s">
        <v>157</v>
      </c>
      <c r="L122" s="698" t="s">
        <v>433</v>
      </c>
      <c r="M122" s="698" t="s">
        <v>433</v>
      </c>
      <c r="N122" s="701" t="s">
        <v>481</v>
      </c>
      <c r="O122" s="699"/>
      <c r="P122" s="84"/>
      <c r="Q122" s="84"/>
      <c r="R122" s="84"/>
      <c r="S122" s="84"/>
      <c r="T122" s="84"/>
      <c r="U122" s="84"/>
      <c r="V122" s="84"/>
      <c r="W122" s="84"/>
      <c r="X122" s="84"/>
    </row>
    <row r="123" spans="1:24" s="95" customFormat="1" ht="120" customHeight="1" x14ac:dyDescent="0.25">
      <c r="A123" s="807"/>
      <c r="B123" s="908"/>
      <c r="C123" s="812"/>
      <c r="D123" s="848"/>
      <c r="E123" s="913"/>
      <c r="F123" s="916"/>
      <c r="G123" s="67"/>
      <c r="H123" s="25"/>
      <c r="I123" s="25"/>
      <c r="J123" s="25"/>
      <c r="K123" s="700" t="s">
        <v>158</v>
      </c>
      <c r="L123" s="698" t="s">
        <v>434</v>
      </c>
      <c r="M123" s="698" t="s">
        <v>434</v>
      </c>
      <c r="N123" s="701" t="s">
        <v>516</v>
      </c>
      <c r="O123" s="699"/>
      <c r="P123" s="84"/>
      <c r="Q123" s="84"/>
      <c r="R123" s="84"/>
      <c r="S123" s="84"/>
      <c r="T123" s="84"/>
      <c r="U123" s="84"/>
      <c r="V123" s="84"/>
      <c r="W123" s="84"/>
      <c r="X123" s="84"/>
    </row>
    <row r="124" spans="1:24" s="95" customFormat="1" ht="18" customHeight="1" thickBot="1" x14ac:dyDescent="0.3">
      <c r="A124" s="906"/>
      <c r="B124" s="909"/>
      <c r="C124" s="813"/>
      <c r="D124" s="911"/>
      <c r="E124" s="914"/>
      <c r="F124" s="917"/>
      <c r="G124" s="108" t="s">
        <v>20</v>
      </c>
      <c r="H124" s="60">
        <f>SUM(H117:H121)</f>
        <v>1701.1</v>
      </c>
      <c r="I124" s="60">
        <f>SUM(I117:I121)</f>
        <v>1011.1</v>
      </c>
      <c r="J124" s="60">
        <f t="shared" ref="J124" si="8">SUM(J117:J121)</f>
        <v>910.90000000000009</v>
      </c>
      <c r="K124" s="702"/>
      <c r="L124" s="703"/>
      <c r="M124" s="703"/>
      <c r="N124" s="704"/>
      <c r="O124" s="324"/>
      <c r="P124" s="84"/>
      <c r="Q124" s="84"/>
      <c r="R124" s="84"/>
      <c r="S124" s="84"/>
      <c r="T124" s="84"/>
      <c r="U124" s="84"/>
      <c r="V124" s="84"/>
      <c r="W124" s="84"/>
      <c r="X124" s="84"/>
    </row>
    <row r="125" spans="1:24" s="95" customFormat="1" ht="13.5" thickBot="1" x14ac:dyDescent="0.3">
      <c r="A125" s="70" t="s">
        <v>10</v>
      </c>
      <c r="B125" s="208" t="s">
        <v>14</v>
      </c>
      <c r="C125" s="896" t="s">
        <v>33</v>
      </c>
      <c r="D125" s="897"/>
      <c r="E125" s="897"/>
      <c r="F125" s="897"/>
      <c r="G125" s="897"/>
      <c r="H125" s="29">
        <f>H124</f>
        <v>1701.1</v>
      </c>
      <c r="I125" s="29">
        <f t="shared" ref="I125:J125" si="9">I124</f>
        <v>1011.1</v>
      </c>
      <c r="J125" s="29">
        <f t="shared" si="9"/>
        <v>910.90000000000009</v>
      </c>
      <c r="K125" s="898"/>
      <c r="L125" s="898"/>
      <c r="M125" s="898"/>
      <c r="N125" s="898"/>
      <c r="O125" s="899"/>
      <c r="P125" s="84"/>
      <c r="Q125" s="84"/>
      <c r="R125" s="84"/>
      <c r="S125" s="84"/>
      <c r="T125" s="84"/>
      <c r="U125" s="84"/>
      <c r="V125" s="84"/>
      <c r="W125" s="84"/>
      <c r="X125" s="84"/>
    </row>
    <row r="126" spans="1:24" s="95" customFormat="1" ht="12.75" customHeight="1" thickBot="1" x14ac:dyDescent="0.3">
      <c r="A126" s="15" t="s">
        <v>10</v>
      </c>
      <c r="B126" s="900" t="s">
        <v>50</v>
      </c>
      <c r="C126" s="901"/>
      <c r="D126" s="901"/>
      <c r="E126" s="901"/>
      <c r="F126" s="901"/>
      <c r="G126" s="901"/>
      <c r="H126" s="30">
        <f>H115+H55+H43+H125</f>
        <v>10833.7</v>
      </c>
      <c r="I126" s="30">
        <f>I115+I55+I43+I125</f>
        <v>9803.2000000000007</v>
      </c>
      <c r="J126" s="30">
        <f>J115+J55+J43+J125</f>
        <v>7279.2999999999993</v>
      </c>
      <c r="K126" s="902"/>
      <c r="L126" s="902"/>
      <c r="M126" s="902"/>
      <c r="N126" s="902"/>
      <c r="O126" s="903"/>
      <c r="P126" s="84"/>
      <c r="Q126" s="84"/>
      <c r="R126" s="84"/>
      <c r="S126" s="84"/>
      <c r="T126" s="84"/>
      <c r="U126" s="84"/>
      <c r="V126" s="84"/>
      <c r="W126" s="84"/>
      <c r="X126" s="84"/>
    </row>
    <row r="127" spans="1:24" s="95" customFormat="1" ht="13.5" thickBot="1" x14ac:dyDescent="0.3">
      <c r="A127" s="18" t="s">
        <v>14</v>
      </c>
      <c r="B127" s="945" t="s">
        <v>51</v>
      </c>
      <c r="C127" s="946"/>
      <c r="D127" s="946"/>
      <c r="E127" s="946"/>
      <c r="F127" s="946"/>
      <c r="G127" s="946"/>
      <c r="H127" s="31">
        <f>H126</f>
        <v>10833.7</v>
      </c>
      <c r="I127" s="31">
        <f>I126</f>
        <v>9803.2000000000007</v>
      </c>
      <c r="J127" s="31">
        <f t="shared" ref="J127" si="10">J126</f>
        <v>7279.2999999999993</v>
      </c>
      <c r="K127" s="947"/>
      <c r="L127" s="947"/>
      <c r="M127" s="947"/>
      <c r="N127" s="947"/>
      <c r="O127" s="948"/>
      <c r="P127" s="84"/>
      <c r="Q127" s="84"/>
      <c r="R127" s="84"/>
      <c r="S127" s="84"/>
      <c r="T127" s="84"/>
      <c r="U127" s="84"/>
      <c r="V127" s="84"/>
      <c r="W127" s="84"/>
      <c r="X127" s="84"/>
    </row>
    <row r="128" spans="1:24" s="330" customFormat="1" ht="17.25" customHeight="1" x14ac:dyDescent="0.25">
      <c r="A128" s="953" t="s">
        <v>436</v>
      </c>
      <c r="B128" s="954"/>
      <c r="C128" s="954"/>
      <c r="D128" s="954"/>
      <c r="E128" s="954"/>
      <c r="F128" s="954"/>
      <c r="G128" s="954"/>
      <c r="H128" s="954"/>
      <c r="I128" s="954"/>
      <c r="J128" s="954"/>
      <c r="K128" s="954"/>
      <c r="L128" s="350"/>
      <c r="M128" s="350"/>
      <c r="N128" s="604"/>
      <c r="O128" s="350"/>
    </row>
    <row r="129" spans="1:24" s="330" customFormat="1" ht="17.25" customHeight="1" x14ac:dyDescent="0.25">
      <c r="A129" s="953" t="s">
        <v>469</v>
      </c>
      <c r="B129" s="954"/>
      <c r="C129" s="954"/>
      <c r="D129" s="954"/>
      <c r="E129" s="954"/>
      <c r="F129" s="954"/>
      <c r="G129" s="954"/>
      <c r="H129" s="954"/>
      <c r="I129" s="954"/>
      <c r="J129" s="954"/>
      <c r="K129" s="954"/>
      <c r="L129" s="350"/>
      <c r="M129" s="350"/>
      <c r="N129" s="604"/>
      <c r="O129" s="350"/>
    </row>
    <row r="130" spans="1:24" s="330" customFormat="1" ht="17.25" customHeight="1" x14ac:dyDescent="0.25">
      <c r="A130" s="325"/>
      <c r="B130" s="326"/>
      <c r="C130" s="732"/>
      <c r="D130" s="326"/>
      <c r="E130" s="326"/>
      <c r="F130" s="326"/>
      <c r="G130" s="326"/>
      <c r="H130" s="326"/>
      <c r="I130" s="327"/>
      <c r="J130" s="328"/>
      <c r="K130" s="328"/>
      <c r="L130" s="325"/>
      <c r="M130" s="325"/>
      <c r="N130" s="601"/>
      <c r="O130" s="325"/>
      <c r="P130" s="329"/>
      <c r="Q130" s="329"/>
      <c r="R130" s="329"/>
      <c r="S130" s="329"/>
      <c r="T130" s="329"/>
      <c r="U130" s="329"/>
      <c r="V130" s="329"/>
      <c r="W130" s="329"/>
      <c r="X130" s="329"/>
    </row>
    <row r="131" spans="1:24" s="19" customFormat="1" ht="16.5" customHeight="1" thickBot="1" x14ac:dyDescent="0.3">
      <c r="A131" s="949" t="s">
        <v>52</v>
      </c>
      <c r="B131" s="949"/>
      <c r="C131" s="949"/>
      <c r="D131" s="949"/>
      <c r="E131" s="949"/>
      <c r="F131" s="949"/>
      <c r="G131" s="949"/>
      <c r="H131" s="205"/>
      <c r="I131" s="326"/>
      <c r="J131" s="405"/>
      <c r="K131" s="8"/>
      <c r="L131" s="325"/>
      <c r="M131" s="8"/>
      <c r="N131" s="8"/>
      <c r="O131" s="8"/>
      <c r="P131" s="331"/>
      <c r="Q131" s="331"/>
      <c r="R131" s="331"/>
      <c r="S131" s="331"/>
      <c r="T131" s="331"/>
      <c r="U131" s="331"/>
      <c r="V131" s="331"/>
      <c r="W131" s="331"/>
      <c r="X131" s="331"/>
    </row>
    <row r="132" spans="1:24" s="95" customFormat="1" ht="33" customHeight="1" x14ac:dyDescent="0.25">
      <c r="A132" s="955" t="s">
        <v>53</v>
      </c>
      <c r="B132" s="956"/>
      <c r="C132" s="956"/>
      <c r="D132" s="956"/>
      <c r="E132" s="956"/>
      <c r="F132" s="956"/>
      <c r="G132" s="957"/>
      <c r="H132" s="979" t="s">
        <v>164</v>
      </c>
      <c r="I132" s="904" t="s">
        <v>165</v>
      </c>
      <c r="J132" s="904" t="s">
        <v>166</v>
      </c>
      <c r="K132" s="1"/>
      <c r="L132" s="8"/>
      <c r="M132" s="1"/>
      <c r="N132" s="1"/>
      <c r="O132" s="1"/>
      <c r="P132" s="84"/>
      <c r="Q132" s="84"/>
      <c r="R132" s="84"/>
      <c r="S132" s="84"/>
      <c r="T132" s="84"/>
      <c r="U132" s="84"/>
      <c r="V132" s="84"/>
      <c r="W132" s="84"/>
      <c r="X132" s="84"/>
    </row>
    <row r="133" spans="1:24" s="95" customFormat="1" ht="33" customHeight="1" thickBot="1" x14ac:dyDescent="0.3">
      <c r="A133" s="958"/>
      <c r="B133" s="959"/>
      <c r="C133" s="959"/>
      <c r="D133" s="959"/>
      <c r="E133" s="959"/>
      <c r="F133" s="959"/>
      <c r="G133" s="960"/>
      <c r="H133" s="980"/>
      <c r="I133" s="905"/>
      <c r="J133" s="905"/>
      <c r="K133" s="1"/>
      <c r="L133" s="8"/>
      <c r="M133" s="1"/>
      <c r="N133" s="1"/>
      <c r="O133" s="1"/>
      <c r="P133" s="84"/>
      <c r="Q133" s="84"/>
      <c r="R133" s="84"/>
      <c r="S133" s="84"/>
      <c r="T133" s="84"/>
      <c r="U133" s="84"/>
      <c r="V133" s="84"/>
      <c r="W133" s="84"/>
      <c r="X133" s="84"/>
    </row>
    <row r="134" spans="1:24" s="95" customFormat="1" x14ac:dyDescent="0.25">
      <c r="A134" s="950" t="s">
        <v>54</v>
      </c>
      <c r="B134" s="951"/>
      <c r="C134" s="951"/>
      <c r="D134" s="951"/>
      <c r="E134" s="951"/>
      <c r="F134" s="951"/>
      <c r="G134" s="952"/>
      <c r="H134" s="332">
        <f>H135+H142+H143+H145+H144</f>
        <v>10745</v>
      </c>
      <c r="I134" s="332">
        <f>I135+I142+I143+I145+I144</f>
        <v>9714.5</v>
      </c>
      <c r="J134" s="333">
        <f t="shared" ref="J134" si="11">J135+J142+J143+J145+J144</f>
        <v>7279.2999999999975</v>
      </c>
      <c r="K134" s="20"/>
      <c r="L134" s="1"/>
      <c r="M134" s="1"/>
      <c r="N134" s="1"/>
      <c r="O134" s="1"/>
      <c r="P134" s="84"/>
      <c r="Q134" s="84"/>
      <c r="R134" s="84"/>
      <c r="S134" s="84"/>
      <c r="T134" s="84"/>
      <c r="U134" s="84"/>
      <c r="V134" s="84"/>
      <c r="W134" s="84"/>
      <c r="X134" s="84"/>
    </row>
    <row r="135" spans="1:24" s="95" customFormat="1" ht="12.75" customHeight="1" x14ac:dyDescent="0.2">
      <c r="A135" s="939" t="s">
        <v>55</v>
      </c>
      <c r="B135" s="940"/>
      <c r="C135" s="940"/>
      <c r="D135" s="940"/>
      <c r="E135" s="940"/>
      <c r="F135" s="940"/>
      <c r="G135" s="941"/>
      <c r="H135" s="35">
        <f>SUM(H136:H141)</f>
        <v>8438.7999999999993</v>
      </c>
      <c r="I135" s="35">
        <f>SUM(I136:I141)</f>
        <v>7410.8</v>
      </c>
      <c r="J135" s="35">
        <f>SUM(J136:J141)</f>
        <v>6097.0999999999985</v>
      </c>
      <c r="K135" s="20"/>
      <c r="L135" s="1"/>
      <c r="M135" s="1"/>
      <c r="N135" s="1"/>
      <c r="O135" s="1"/>
      <c r="P135" s="84"/>
      <c r="Q135" s="84"/>
      <c r="R135" s="84"/>
      <c r="S135" s="84"/>
      <c r="T135" s="84"/>
      <c r="U135" s="84"/>
      <c r="V135" s="84"/>
      <c r="W135" s="84"/>
      <c r="X135" s="84"/>
    </row>
    <row r="136" spans="1:24" s="95" customFormat="1" x14ac:dyDescent="0.25">
      <c r="A136" s="942" t="s">
        <v>56</v>
      </c>
      <c r="B136" s="943"/>
      <c r="C136" s="943"/>
      <c r="D136" s="943"/>
      <c r="E136" s="943"/>
      <c r="F136" s="943"/>
      <c r="G136" s="944"/>
      <c r="H136" s="36">
        <f>SUMIF(G20:G127,"SB",H20:H127)</f>
        <v>409.4</v>
      </c>
      <c r="I136" s="36">
        <f>SUMIF(G20:G127,"SB",I20:I127)</f>
        <v>409.4</v>
      </c>
      <c r="J136" s="36">
        <f>SUMIF(G20:G127,"SB",J20:J127)</f>
        <v>220.9</v>
      </c>
      <c r="K136" s="20"/>
      <c r="L136" s="1"/>
      <c r="M136" s="1"/>
      <c r="N136" s="1"/>
      <c r="O136" s="1"/>
      <c r="P136" s="84"/>
      <c r="Q136" s="84"/>
      <c r="R136" s="84"/>
      <c r="S136" s="84"/>
      <c r="T136" s="84"/>
      <c r="U136" s="84"/>
      <c r="V136" s="84"/>
      <c r="W136" s="84"/>
      <c r="X136" s="84"/>
    </row>
    <row r="137" spans="1:24" s="95" customFormat="1" ht="14.25" customHeight="1" x14ac:dyDescent="0.25">
      <c r="A137" s="930" t="s">
        <v>159</v>
      </c>
      <c r="B137" s="931"/>
      <c r="C137" s="931"/>
      <c r="D137" s="931"/>
      <c r="E137" s="931"/>
      <c r="F137" s="931"/>
      <c r="G137" s="932"/>
      <c r="H137" s="37">
        <f>SUMIF(G20:G127,"SB(AA)",H20:H127)</f>
        <v>420.00000000000006</v>
      </c>
      <c r="I137" s="37">
        <f>SUMIF(G20:G127,"SB(AA)",I20:I127)</f>
        <v>420.00000000000006</v>
      </c>
      <c r="J137" s="37">
        <f>SUMIF(G20:G127,"SB(AA)",J20:J127)</f>
        <v>214.3</v>
      </c>
      <c r="K137" s="20"/>
      <c r="L137" s="1"/>
      <c r="M137" s="1"/>
      <c r="N137" s="1"/>
      <c r="O137" s="1"/>
      <c r="P137" s="84"/>
      <c r="Q137" s="84"/>
      <c r="R137" s="84"/>
      <c r="S137" s="84"/>
      <c r="T137" s="84"/>
      <c r="U137" s="84"/>
      <c r="V137" s="84"/>
      <c r="W137" s="84"/>
      <c r="X137" s="84"/>
    </row>
    <row r="138" spans="1:24" s="95" customFormat="1" x14ac:dyDescent="0.25">
      <c r="A138" s="930" t="s">
        <v>57</v>
      </c>
      <c r="B138" s="931"/>
      <c r="C138" s="931"/>
      <c r="D138" s="931"/>
      <c r="E138" s="931"/>
      <c r="F138" s="931"/>
      <c r="G138" s="932"/>
      <c r="H138" s="36">
        <f>SUMIF(G20:G127,"SB(VR)",H20:H127)</f>
        <v>4850</v>
      </c>
      <c r="I138" s="36">
        <f>SUMIF(G20:G127,"SB(VR)",I20:I127)</f>
        <v>4850</v>
      </c>
      <c r="J138" s="36">
        <f>SUMIF(G20:G127,"SB(VR)",J20:J127)</f>
        <v>4322.8999999999996</v>
      </c>
      <c r="K138" s="20"/>
      <c r="L138" s="1"/>
      <c r="M138" s="1"/>
      <c r="N138" s="1"/>
      <c r="O138" s="1"/>
      <c r="P138" s="84"/>
      <c r="Q138" s="84"/>
      <c r="R138" s="84"/>
      <c r="S138" s="84"/>
      <c r="T138" s="84"/>
      <c r="U138" s="84"/>
      <c r="V138" s="84"/>
      <c r="W138" s="84"/>
      <c r="X138" s="84"/>
    </row>
    <row r="139" spans="1:24" s="95" customFormat="1" x14ac:dyDescent="0.25">
      <c r="A139" s="930" t="s">
        <v>58</v>
      </c>
      <c r="B139" s="931"/>
      <c r="C139" s="931"/>
      <c r="D139" s="931"/>
      <c r="E139" s="931"/>
      <c r="F139" s="931"/>
      <c r="G139" s="932"/>
      <c r="H139" s="36">
        <f>SUMIF(G20:G127,"SB(VB)",H20:H127)</f>
        <v>90.1</v>
      </c>
      <c r="I139" s="36">
        <f>SUMIF(G20:G127,"SB(VB)",I20:I127)</f>
        <v>72.099999999999994</v>
      </c>
      <c r="J139" s="36">
        <f>SUMIF(G20:G127,"SB(VB)",J20:J127)</f>
        <v>15.4</v>
      </c>
      <c r="K139" s="20"/>
      <c r="L139" s="1"/>
      <c r="M139" s="1"/>
      <c r="N139" s="1"/>
      <c r="O139" s="1"/>
      <c r="P139" s="84"/>
      <c r="Q139" s="84"/>
      <c r="R139" s="84"/>
      <c r="S139" s="84"/>
      <c r="T139" s="84"/>
      <c r="U139" s="84"/>
      <c r="V139" s="84"/>
      <c r="W139" s="84"/>
      <c r="X139" s="84"/>
    </row>
    <row r="140" spans="1:24" s="95" customFormat="1" ht="27" customHeight="1" x14ac:dyDescent="0.25">
      <c r="A140" s="930" t="s">
        <v>160</v>
      </c>
      <c r="B140" s="931"/>
      <c r="C140" s="931"/>
      <c r="D140" s="931"/>
      <c r="E140" s="931"/>
      <c r="F140" s="931"/>
      <c r="G140" s="932"/>
      <c r="H140" s="36">
        <f>SUMIF(G22:G127,"SB(ESA)",H22:H127)</f>
        <v>0</v>
      </c>
      <c r="I140" s="36">
        <f>SUMIF(G22:G127,"SB(ESA)",I22:I127)</f>
        <v>0</v>
      </c>
      <c r="J140" s="36">
        <f>SUMIF(G22:G127,"SB(ESA)",J22:J127)</f>
        <v>0</v>
      </c>
      <c r="K140" s="20"/>
      <c r="L140" s="1"/>
      <c r="M140" s="1"/>
      <c r="N140" s="1"/>
      <c r="O140" s="1"/>
      <c r="P140" s="84"/>
      <c r="Q140" s="84"/>
      <c r="R140" s="84"/>
      <c r="S140" s="84"/>
      <c r="T140" s="84"/>
      <c r="U140" s="84"/>
      <c r="V140" s="84"/>
      <c r="W140" s="84"/>
      <c r="X140" s="84"/>
    </row>
    <row r="141" spans="1:24" s="95" customFormat="1" ht="27" customHeight="1" x14ac:dyDescent="0.25">
      <c r="A141" s="930" t="s">
        <v>161</v>
      </c>
      <c r="B141" s="931"/>
      <c r="C141" s="931"/>
      <c r="D141" s="931"/>
      <c r="E141" s="931"/>
      <c r="F141" s="931"/>
      <c r="G141" s="932"/>
      <c r="H141" s="36">
        <f>SUMIF(G23:G127,"SB(ES)",H23:H127)</f>
        <v>2669.3</v>
      </c>
      <c r="I141" s="36">
        <f>SUMIF(G23:G127,"SB(ES)",I23:I127)</f>
        <v>1659.3000000000002</v>
      </c>
      <c r="J141" s="36">
        <f>SUMIF(G23:G127,"SB(ES)",J23:J127)</f>
        <v>1323.6</v>
      </c>
      <c r="K141" s="329"/>
      <c r="L141" s="1"/>
      <c r="M141" s="1"/>
      <c r="N141" s="1"/>
      <c r="O141" s="1"/>
      <c r="P141" s="84"/>
      <c r="Q141" s="84"/>
      <c r="R141" s="84"/>
      <c r="S141" s="84"/>
      <c r="T141" s="84"/>
      <c r="U141" s="84"/>
      <c r="V141" s="84"/>
      <c r="W141" s="84"/>
      <c r="X141" s="84"/>
    </row>
    <row r="142" spans="1:24" s="95" customFormat="1" ht="24.75" customHeight="1" x14ac:dyDescent="0.25">
      <c r="A142" s="933" t="s">
        <v>59</v>
      </c>
      <c r="B142" s="934"/>
      <c r="C142" s="934"/>
      <c r="D142" s="934"/>
      <c r="E142" s="934"/>
      <c r="F142" s="934"/>
      <c r="G142" s="935"/>
      <c r="H142" s="38">
        <f>SUMIF(G22:G127,"SB(AAL)",H22:H127)</f>
        <v>382</v>
      </c>
      <c r="I142" s="38">
        <f>SUMIF(G22:G127,"SB(AAL)",I22:I127)</f>
        <v>386</v>
      </c>
      <c r="J142" s="38">
        <f>SUMIF(G22:G127,"SB(AAL)",J22:J127)</f>
        <v>191.9</v>
      </c>
      <c r="K142" s="20"/>
      <c r="L142" s="1"/>
      <c r="M142" s="1"/>
      <c r="N142" s="1"/>
      <c r="O142" s="1"/>
      <c r="P142" s="84"/>
      <c r="Q142" s="84"/>
      <c r="R142" s="84"/>
      <c r="S142" s="84"/>
      <c r="T142" s="84"/>
      <c r="U142" s="84"/>
      <c r="V142" s="84"/>
      <c r="W142" s="84"/>
      <c r="X142" s="84"/>
    </row>
    <row r="143" spans="1:24" s="95" customFormat="1" ht="25.5" customHeight="1" x14ac:dyDescent="0.25">
      <c r="A143" s="933" t="s">
        <v>162</v>
      </c>
      <c r="B143" s="934"/>
      <c r="C143" s="934"/>
      <c r="D143" s="934"/>
      <c r="E143" s="934"/>
      <c r="F143" s="934"/>
      <c r="G143" s="935"/>
      <c r="H143" s="38">
        <f>SUMIF(G22:G127,"SB(ESL)",H22:H127)</f>
        <v>212.2</v>
      </c>
      <c r="I143" s="38">
        <f>SUMIF(G22:G127,"SB(ESL)",I22:I127)</f>
        <v>212.2</v>
      </c>
      <c r="J143" s="38">
        <f>SUMIF(G22:G127,"SB(ESL)",J22:J127)</f>
        <v>211</v>
      </c>
      <c r="K143" s="20"/>
      <c r="L143" s="1"/>
      <c r="M143" s="1"/>
      <c r="N143" s="1"/>
      <c r="O143" s="1"/>
      <c r="P143" s="84"/>
      <c r="Q143" s="84"/>
      <c r="R143" s="84"/>
      <c r="S143" s="84"/>
      <c r="T143" s="84"/>
      <c r="U143" s="84"/>
      <c r="V143" s="84"/>
      <c r="W143" s="84"/>
      <c r="X143" s="84"/>
    </row>
    <row r="144" spans="1:24" s="95" customFormat="1" x14ac:dyDescent="0.25">
      <c r="A144" s="933" t="s">
        <v>163</v>
      </c>
      <c r="B144" s="934"/>
      <c r="C144" s="934"/>
      <c r="D144" s="934"/>
      <c r="E144" s="934"/>
      <c r="F144" s="934"/>
      <c r="G144" s="935"/>
      <c r="H144" s="38">
        <f>SUMIF(G20:G129,"SB(VRL)",H20:H129)</f>
        <v>1235.5</v>
      </c>
      <c r="I144" s="38">
        <f>SUMIF(G20:G129,"SB(VRL)",I20:I129)</f>
        <v>1235.5</v>
      </c>
      <c r="J144" s="38">
        <f>SUMIF(G12:G129,"SB(VRL)",J12:J129)</f>
        <v>484.4</v>
      </c>
      <c r="K144" s="20"/>
      <c r="L144" s="1"/>
      <c r="M144" s="1"/>
      <c r="N144" s="1"/>
      <c r="O144" s="1"/>
      <c r="P144" s="84"/>
      <c r="Q144" s="84"/>
      <c r="R144" s="84"/>
      <c r="S144" s="84"/>
      <c r="T144" s="84"/>
      <c r="U144" s="84"/>
      <c r="V144" s="84"/>
      <c r="W144" s="84"/>
      <c r="X144" s="84"/>
    </row>
    <row r="145" spans="1:24" s="95" customFormat="1" x14ac:dyDescent="0.25">
      <c r="A145" s="933" t="s">
        <v>81</v>
      </c>
      <c r="B145" s="934"/>
      <c r="C145" s="934"/>
      <c r="D145" s="934"/>
      <c r="E145" s="934"/>
      <c r="F145" s="934"/>
      <c r="G145" s="935"/>
      <c r="H145" s="38">
        <f>SUMIF(G23:G129,"SB(L)",H23:H129)</f>
        <v>476.5</v>
      </c>
      <c r="I145" s="38">
        <f>SUMIF(G23:G129,"SB(L)",I23:I129)</f>
        <v>470</v>
      </c>
      <c r="J145" s="38">
        <f>SUMIF(G23:G129,"SB(L)",J23:J129)</f>
        <v>294.90000000000003</v>
      </c>
      <c r="K145" s="20"/>
      <c r="L145" s="1"/>
      <c r="M145" s="1"/>
      <c r="N145" s="1"/>
      <c r="O145" s="1"/>
      <c r="P145" s="84"/>
      <c r="Q145" s="84"/>
      <c r="R145" s="84"/>
      <c r="S145" s="84"/>
      <c r="T145" s="84"/>
      <c r="U145" s="84"/>
      <c r="V145" s="84"/>
      <c r="W145" s="84"/>
      <c r="X145" s="84"/>
    </row>
    <row r="146" spans="1:24" s="95" customFormat="1" x14ac:dyDescent="0.25">
      <c r="A146" s="936" t="s">
        <v>60</v>
      </c>
      <c r="B146" s="937"/>
      <c r="C146" s="937"/>
      <c r="D146" s="937"/>
      <c r="E146" s="937"/>
      <c r="F146" s="937"/>
      <c r="G146" s="938"/>
      <c r="H146" s="32">
        <f>SUM(H147:H149)</f>
        <v>88.7</v>
      </c>
      <c r="I146" s="32">
        <f>SUM(I147:I149)</f>
        <v>88.7</v>
      </c>
      <c r="J146" s="32">
        <f>SUM(J147:J149)</f>
        <v>0</v>
      </c>
      <c r="K146" s="20"/>
      <c r="L146" s="1"/>
      <c r="M146" s="1"/>
      <c r="N146" s="1"/>
      <c r="O146" s="1"/>
      <c r="P146" s="84"/>
      <c r="Q146" s="84"/>
      <c r="R146" s="84"/>
      <c r="S146" s="84"/>
      <c r="T146" s="84"/>
      <c r="U146" s="84"/>
      <c r="V146" s="84"/>
      <c r="W146" s="84"/>
      <c r="X146" s="84"/>
    </row>
    <row r="147" spans="1:24" s="95" customFormat="1" x14ac:dyDescent="0.25">
      <c r="A147" s="973" t="s">
        <v>61</v>
      </c>
      <c r="B147" s="974"/>
      <c r="C147" s="974"/>
      <c r="D147" s="974"/>
      <c r="E147" s="974"/>
      <c r="F147" s="974"/>
      <c r="G147" s="975"/>
      <c r="H147" s="36">
        <f>SUMIF(G20:G127,"ES",H20:H127)</f>
        <v>0</v>
      </c>
      <c r="I147" s="36">
        <f>SUMIF(G20:G127,"ES",I20:I127)</f>
        <v>0</v>
      </c>
      <c r="J147" s="36">
        <f>SUMIF(G20:G127,"ES",J20:J127)</f>
        <v>0</v>
      </c>
      <c r="K147" s="20"/>
      <c r="L147" s="1"/>
      <c r="M147" s="1"/>
      <c r="N147" s="1"/>
      <c r="O147" s="1"/>
      <c r="P147" s="84"/>
      <c r="Q147" s="84"/>
      <c r="R147" s="84"/>
      <c r="S147" s="84"/>
      <c r="T147" s="84"/>
      <c r="U147" s="84"/>
      <c r="V147" s="84"/>
      <c r="W147" s="84"/>
      <c r="X147" s="84"/>
    </row>
    <row r="148" spans="1:24" s="95" customFormat="1" x14ac:dyDescent="0.25">
      <c r="A148" s="976" t="s">
        <v>62</v>
      </c>
      <c r="B148" s="977"/>
      <c r="C148" s="977"/>
      <c r="D148" s="977"/>
      <c r="E148" s="977"/>
      <c r="F148" s="977"/>
      <c r="G148" s="978"/>
      <c r="H148" s="36">
        <f>SUMIF(G22:G127,"LRVB",H22:H127)</f>
        <v>0</v>
      </c>
      <c r="I148" s="36">
        <f>SUMIF(G22:G127,"LRVB",I22:I127)</f>
        <v>0</v>
      </c>
      <c r="J148" s="36">
        <f>SUMIF(G22:G127,"LRVB",J22:J127)</f>
        <v>0</v>
      </c>
      <c r="K148" s="20"/>
      <c r="L148" s="1"/>
      <c r="M148" s="1"/>
      <c r="N148" s="1"/>
      <c r="O148" s="1"/>
      <c r="P148" s="84"/>
      <c r="Q148" s="84"/>
      <c r="R148" s="84"/>
      <c r="S148" s="84"/>
      <c r="T148" s="84"/>
      <c r="U148" s="84"/>
      <c r="V148" s="84"/>
      <c r="W148" s="84"/>
      <c r="X148" s="84"/>
    </row>
    <row r="149" spans="1:24" s="95" customFormat="1" x14ac:dyDescent="0.25">
      <c r="A149" s="976" t="s">
        <v>63</v>
      </c>
      <c r="B149" s="977"/>
      <c r="C149" s="977"/>
      <c r="D149" s="977"/>
      <c r="E149" s="977"/>
      <c r="F149" s="977"/>
      <c r="G149" s="978"/>
      <c r="H149" s="36">
        <f>SUMIF(G20:G127,"Kt",H20:H127)</f>
        <v>88.7</v>
      </c>
      <c r="I149" s="36">
        <f>SUMIF(G20:G127,"Kt",I20:I127)</f>
        <v>88.7</v>
      </c>
      <c r="J149" s="36">
        <f>SUMIF(G20:G127,"Kt",J20:J127)</f>
        <v>0</v>
      </c>
      <c r="K149" s="20"/>
      <c r="L149" s="1"/>
      <c r="M149" s="1"/>
      <c r="N149" s="1"/>
      <c r="O149" s="1"/>
      <c r="P149" s="84"/>
      <c r="Q149" s="84"/>
      <c r="R149" s="84"/>
      <c r="S149" s="84"/>
      <c r="T149" s="84"/>
      <c r="U149" s="84"/>
      <c r="V149" s="84"/>
      <c r="W149" s="84"/>
      <c r="X149" s="84"/>
    </row>
    <row r="150" spans="1:24" s="95" customFormat="1" ht="13.5" thickBot="1" x14ac:dyDescent="0.3">
      <c r="A150" s="919" t="s">
        <v>64</v>
      </c>
      <c r="B150" s="920"/>
      <c r="C150" s="920"/>
      <c r="D150" s="920"/>
      <c r="E150" s="920"/>
      <c r="F150" s="920"/>
      <c r="G150" s="921"/>
      <c r="H150" s="33">
        <f>SUM(H134,H146)</f>
        <v>10833.7</v>
      </c>
      <c r="I150" s="33">
        <f>SUM(I134,I146)</f>
        <v>9803.2000000000007</v>
      </c>
      <c r="J150" s="33">
        <f>SUM(J134,J146)</f>
        <v>7279.2999999999975</v>
      </c>
      <c r="K150" s="9"/>
      <c r="L150" s="1"/>
      <c r="P150" s="84"/>
      <c r="Q150" s="84"/>
      <c r="R150" s="84"/>
      <c r="S150" s="84"/>
      <c r="T150" s="84"/>
      <c r="U150" s="84"/>
      <c r="V150" s="84"/>
      <c r="W150" s="84"/>
      <c r="X150" s="84"/>
    </row>
    <row r="151" spans="1:24" x14ac:dyDescent="0.2">
      <c r="I151" s="174"/>
      <c r="L151" s="1"/>
    </row>
    <row r="152" spans="1:24" x14ac:dyDescent="0.2">
      <c r="G152" s="1029" t="s">
        <v>468</v>
      </c>
      <c r="H152" s="1029"/>
      <c r="I152" s="1029"/>
      <c r="J152" s="1029"/>
    </row>
  </sheetData>
  <mergeCells count="184">
    <mergeCell ref="G152:J152"/>
    <mergeCell ref="H18:J18"/>
    <mergeCell ref="N84:N85"/>
    <mergeCell ref="K84:K85"/>
    <mergeCell ref="N89:N91"/>
    <mergeCell ref="E91:E96"/>
    <mergeCell ref="N93:N96"/>
    <mergeCell ref="O93:O96"/>
    <mergeCell ref="N97:N98"/>
    <mergeCell ref="N108:N109"/>
    <mergeCell ref="E108:E113"/>
    <mergeCell ref="F37:F39"/>
    <mergeCell ref="C19:O19"/>
    <mergeCell ref="E20:E24"/>
    <mergeCell ref="F20:F24"/>
    <mergeCell ref="D23:D24"/>
    <mergeCell ref="K23:K24"/>
    <mergeCell ref="F34:F36"/>
    <mergeCell ref="E35:E36"/>
    <mergeCell ref="N22:N23"/>
    <mergeCell ref="N29:N30"/>
    <mergeCell ref="D34:D36"/>
    <mergeCell ref="K37:K38"/>
    <mergeCell ref="K49:K50"/>
    <mergeCell ref="H15:J15"/>
    <mergeCell ref="C4:C6"/>
    <mergeCell ref="D20:D21"/>
    <mergeCell ref="D45:D46"/>
    <mergeCell ref="A128:K128"/>
    <mergeCell ref="H12:J12"/>
    <mergeCell ref="H14:J14"/>
    <mergeCell ref="A7:O7"/>
    <mergeCell ref="A8:O8"/>
    <mergeCell ref="B9:G9"/>
    <mergeCell ref="H9:J9"/>
    <mergeCell ref="H10:J10"/>
    <mergeCell ref="B11:G11"/>
    <mergeCell ref="H11:J11"/>
    <mergeCell ref="K4:M4"/>
    <mergeCell ref="N4:N6"/>
    <mergeCell ref="O4:O6"/>
    <mergeCell ref="H5:H6"/>
    <mergeCell ref="I5:I6"/>
    <mergeCell ref="J5:J6"/>
    <mergeCell ref="K5:K6"/>
    <mergeCell ref="L5:L6"/>
    <mergeCell ref="M5:M6"/>
    <mergeCell ref="E4:E6"/>
    <mergeCell ref="F4:F6"/>
    <mergeCell ref="G4:G6"/>
    <mergeCell ref="H4:J4"/>
    <mergeCell ref="A147:G147"/>
    <mergeCell ref="A148:G148"/>
    <mergeCell ref="A149:G149"/>
    <mergeCell ref="H132:H133"/>
    <mergeCell ref="I132:I133"/>
    <mergeCell ref="C115:G115"/>
    <mergeCell ref="D100:D101"/>
    <mergeCell ref="E100:E101"/>
    <mergeCell ref="D102:D105"/>
    <mergeCell ref="E102:E105"/>
    <mergeCell ref="D76:D78"/>
    <mergeCell ref="E76:E78"/>
    <mergeCell ref="E49:E50"/>
    <mergeCell ref="A34:A36"/>
    <mergeCell ref="B34:B36"/>
    <mergeCell ref="C34:C36"/>
    <mergeCell ref="A45:A48"/>
    <mergeCell ref="B45:B48"/>
    <mergeCell ref="A79:A99"/>
    <mergeCell ref="H13:J13"/>
    <mergeCell ref="A150:G150"/>
    <mergeCell ref="A1:O1"/>
    <mergeCell ref="A2:O2"/>
    <mergeCell ref="A4:A6"/>
    <mergeCell ref="B4:B6"/>
    <mergeCell ref="A141:G141"/>
    <mergeCell ref="A142:G142"/>
    <mergeCell ref="A143:G143"/>
    <mergeCell ref="A144:G144"/>
    <mergeCell ref="A145:G145"/>
    <mergeCell ref="A146:G146"/>
    <mergeCell ref="A135:G135"/>
    <mergeCell ref="A136:G136"/>
    <mergeCell ref="A137:G137"/>
    <mergeCell ref="A138:G138"/>
    <mergeCell ref="A139:G139"/>
    <mergeCell ref="A140:G140"/>
    <mergeCell ref="B127:G127"/>
    <mergeCell ref="K127:O127"/>
    <mergeCell ref="A131:G131"/>
    <mergeCell ref="A134:G134"/>
    <mergeCell ref="A129:K129"/>
    <mergeCell ref="A132:G133"/>
    <mergeCell ref="D4:D6"/>
    <mergeCell ref="K120:K121"/>
    <mergeCell ref="C125:G125"/>
    <mergeCell ref="K125:O125"/>
    <mergeCell ref="B126:G126"/>
    <mergeCell ref="K126:O126"/>
    <mergeCell ref="J132:J133"/>
    <mergeCell ref="A117:A124"/>
    <mergeCell ref="B117:B124"/>
    <mergeCell ref="C117:C124"/>
    <mergeCell ref="D117:D124"/>
    <mergeCell ref="E117:E124"/>
    <mergeCell ref="F117:F124"/>
    <mergeCell ref="K118:K119"/>
    <mergeCell ref="K115:O115"/>
    <mergeCell ref="C116:O116"/>
    <mergeCell ref="K108:K110"/>
    <mergeCell ref="A111:A113"/>
    <mergeCell ref="B111:B113"/>
    <mergeCell ref="C111:C113"/>
    <mergeCell ref="D111:D113"/>
    <mergeCell ref="F111:F113"/>
    <mergeCell ref="A108:A110"/>
    <mergeCell ref="B108:B110"/>
    <mergeCell ref="C108:C110"/>
    <mergeCell ref="D108:D110"/>
    <mergeCell ref="F108:F110"/>
    <mergeCell ref="K112:K113"/>
    <mergeCell ref="L112:L113"/>
    <mergeCell ref="B79:B99"/>
    <mergeCell ref="D79:D88"/>
    <mergeCell ref="F79:F88"/>
    <mergeCell ref="C56:O56"/>
    <mergeCell ref="E59:E61"/>
    <mergeCell ref="D63:D67"/>
    <mergeCell ref="D72:D75"/>
    <mergeCell ref="E73:E75"/>
    <mergeCell ref="K73:K75"/>
    <mergeCell ref="D93:D96"/>
    <mergeCell ref="K93:K95"/>
    <mergeCell ref="D97:D98"/>
    <mergeCell ref="K97:K98"/>
    <mergeCell ref="E80:E88"/>
    <mergeCell ref="K86:K87"/>
    <mergeCell ref="N59:N60"/>
    <mergeCell ref="K61:K62"/>
    <mergeCell ref="D61:D62"/>
    <mergeCell ref="D57:D58"/>
    <mergeCell ref="N66:N67"/>
    <mergeCell ref="N68:N69"/>
    <mergeCell ref="N73:N75"/>
    <mergeCell ref="A40:A42"/>
    <mergeCell ref="B40:B42"/>
    <mergeCell ref="C40:C42"/>
    <mergeCell ref="D40:D41"/>
    <mergeCell ref="E40:E41"/>
    <mergeCell ref="A37:A39"/>
    <mergeCell ref="B37:B39"/>
    <mergeCell ref="C37:C39"/>
    <mergeCell ref="D37:D38"/>
    <mergeCell ref="E37:E38"/>
    <mergeCell ref="A31:A33"/>
    <mergeCell ref="B31:B33"/>
    <mergeCell ref="C31:C33"/>
    <mergeCell ref="E31:E33"/>
    <mergeCell ref="F31:F33"/>
    <mergeCell ref="A26:A28"/>
    <mergeCell ref="B26:B28"/>
    <mergeCell ref="D26:D27"/>
    <mergeCell ref="E26:E28"/>
    <mergeCell ref="F26:F28"/>
    <mergeCell ref="K102:K105"/>
    <mergeCell ref="D89:D92"/>
    <mergeCell ref="F89:F92"/>
    <mergeCell ref="K89:K92"/>
    <mergeCell ref="D68:D69"/>
    <mergeCell ref="E97:E98"/>
    <mergeCell ref="F45:F48"/>
    <mergeCell ref="D47:D48"/>
    <mergeCell ref="E47:E48"/>
    <mergeCell ref="D52:D53"/>
    <mergeCell ref="O40:O41"/>
    <mergeCell ref="N52:N53"/>
    <mergeCell ref="O73:O75"/>
    <mergeCell ref="N86:N88"/>
    <mergeCell ref="K52:K53"/>
    <mergeCell ref="C55:G55"/>
    <mergeCell ref="K55:O55"/>
    <mergeCell ref="C43:G43"/>
    <mergeCell ref="C44:O44"/>
  </mergeCells>
  <printOptions horizontalCentered="1"/>
  <pageMargins left="0.23622047244094491" right="0.23622047244094491" top="0.59055118110236227" bottom="0.23622047244094491" header="0.31496062992125984" footer="0.31496062992125984"/>
  <pageSetup paperSize="9" scale="71" orientation="landscape" r:id="rId1"/>
  <rowBreaks count="3" manualBreakCount="3">
    <brk id="25" max="14" man="1"/>
    <brk id="39" max="14" man="1"/>
    <brk id="96" max="1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1"/>
  <sheetViews>
    <sheetView topLeftCell="A126" workbookViewId="0">
      <selection activeCell="J151" sqref="J151"/>
    </sheetView>
  </sheetViews>
  <sheetFormatPr defaultColWidth="9.140625" defaultRowHeight="15" x14ac:dyDescent="0.25"/>
  <cols>
    <col min="1" max="1" width="7.7109375" style="354" customWidth="1"/>
    <col min="2" max="2" width="30.42578125" style="354" customWidth="1"/>
    <col min="3" max="3" width="16.7109375" style="354" customWidth="1"/>
    <col min="4" max="4" width="17.85546875" style="354" customWidth="1"/>
    <col min="5" max="5" width="8.42578125" style="354" customWidth="1"/>
    <col min="6" max="9" width="9.140625" style="416" customWidth="1"/>
    <col min="10" max="10" width="30.140625" style="354" customWidth="1"/>
    <col min="11" max="11" width="5.7109375" style="354" customWidth="1"/>
    <col min="12" max="12" width="6.5703125" style="354" customWidth="1"/>
    <col min="13" max="13" width="5.85546875" style="354" customWidth="1"/>
    <col min="14" max="14" width="50.7109375" style="624" customWidth="1"/>
    <col min="15" max="16384" width="9.140625" style="354"/>
  </cols>
  <sheetData>
    <row r="1" spans="1:14" ht="48.75" x14ac:dyDescent="0.25">
      <c r="A1" s="351" t="s">
        <v>174</v>
      </c>
      <c r="B1" s="352" t="s">
        <v>175</v>
      </c>
      <c r="C1" s="352" t="s">
        <v>176</v>
      </c>
      <c r="D1" s="352" t="s">
        <v>177</v>
      </c>
      <c r="E1" s="352" t="s">
        <v>178</v>
      </c>
      <c r="F1" s="352" t="s">
        <v>179</v>
      </c>
      <c r="G1" s="352" t="s">
        <v>180</v>
      </c>
      <c r="H1" s="352" t="s">
        <v>181</v>
      </c>
      <c r="I1" s="352" t="s">
        <v>182</v>
      </c>
      <c r="J1" s="352" t="s">
        <v>183</v>
      </c>
      <c r="K1" s="353"/>
      <c r="L1" s="353"/>
      <c r="M1" s="353"/>
      <c r="N1" s="614"/>
    </row>
    <row r="2" spans="1:14" ht="24.75" x14ac:dyDescent="0.25">
      <c r="A2" s="355"/>
      <c r="B2" s="356"/>
      <c r="C2" s="356"/>
      <c r="D2" s="356"/>
      <c r="E2" s="356"/>
      <c r="F2" s="356"/>
      <c r="G2" s="356"/>
      <c r="H2" s="356"/>
      <c r="I2" s="356"/>
      <c r="J2" s="356" t="s">
        <v>184</v>
      </c>
      <c r="K2" s="356" t="s">
        <v>185</v>
      </c>
      <c r="L2" s="356" t="s">
        <v>186</v>
      </c>
      <c r="M2" s="357"/>
      <c r="N2" s="615" t="s">
        <v>187</v>
      </c>
    </row>
    <row r="3" spans="1:14" ht="25.5" thickBot="1" x14ac:dyDescent="0.3">
      <c r="A3" s="358"/>
      <c r="B3" s="359"/>
      <c r="C3" s="359"/>
      <c r="D3" s="359"/>
      <c r="E3" s="359"/>
      <c r="F3" s="359"/>
      <c r="G3" s="359"/>
      <c r="H3" s="359"/>
      <c r="I3" s="359"/>
      <c r="J3" s="359"/>
      <c r="K3" s="359"/>
      <c r="L3" s="359" t="s">
        <v>188</v>
      </c>
      <c r="M3" s="359" t="s">
        <v>189</v>
      </c>
      <c r="N3" s="616"/>
    </row>
    <row r="4" spans="1:14" ht="45.75" thickBot="1" x14ac:dyDescent="0.3">
      <c r="A4" s="360" t="s">
        <v>14</v>
      </c>
      <c r="B4" s="361" t="s">
        <v>190</v>
      </c>
      <c r="C4" s="362" t="s">
        <v>191</v>
      </c>
      <c r="D4" s="362" t="s">
        <v>192</v>
      </c>
      <c r="E4" s="362"/>
      <c r="F4" s="408">
        <f>SUM(F5:F5)</f>
        <v>10745.000000000002</v>
      </c>
      <c r="G4" s="408">
        <f>SUM(G5:G5)</f>
        <v>10061.700000000001</v>
      </c>
      <c r="H4" s="408">
        <f>SUM(H5:H5)</f>
        <v>7301.2</v>
      </c>
      <c r="I4" s="408">
        <f>SUM(I5:I5)</f>
        <v>2760.4999999999995</v>
      </c>
      <c r="J4" s="362"/>
      <c r="K4" s="363"/>
      <c r="L4" s="364"/>
      <c r="M4" s="364"/>
      <c r="N4" s="617"/>
    </row>
    <row r="5" spans="1:14" ht="33.75" customHeight="1" thickBot="1" x14ac:dyDescent="0.3">
      <c r="A5" s="365" t="s">
        <v>193</v>
      </c>
      <c r="B5" s="366" t="s">
        <v>194</v>
      </c>
      <c r="C5" s="367" t="s">
        <v>191</v>
      </c>
      <c r="D5" s="367" t="s">
        <v>195</v>
      </c>
      <c r="E5" s="367"/>
      <c r="F5" s="409">
        <f>F6+F36+F48+F112</f>
        <v>10745.000000000002</v>
      </c>
      <c r="G5" s="409">
        <f>G6+G36+G48+G112</f>
        <v>10061.700000000001</v>
      </c>
      <c r="H5" s="409">
        <f>H6+H36+H48+H112+0.1</f>
        <v>7301.2</v>
      </c>
      <c r="I5" s="409">
        <f>I6+I36+I48+I112-0.1</f>
        <v>2760.4999999999995</v>
      </c>
      <c r="J5" s="367"/>
      <c r="K5" s="368"/>
      <c r="L5" s="369"/>
      <c r="M5" s="369"/>
      <c r="N5" s="618"/>
    </row>
    <row r="6" spans="1:14" ht="23.25" thickBot="1" x14ac:dyDescent="0.3">
      <c r="A6" s="370" t="s">
        <v>196</v>
      </c>
      <c r="B6" s="371" t="s">
        <v>197</v>
      </c>
      <c r="C6" s="372" t="s">
        <v>191</v>
      </c>
      <c r="D6" s="372"/>
      <c r="E6" s="372"/>
      <c r="F6" s="410">
        <f>F7+F12+F21+F26+F30+F34</f>
        <v>6177.4000000000005</v>
      </c>
      <c r="G6" s="410">
        <f>G7+G12+G21+G26+G30+G34</f>
        <v>6181.4000000000005</v>
      </c>
      <c r="H6" s="410">
        <f>H7+H12+H21+H26+H30+H34-0.1</f>
        <v>4888.0999999999995</v>
      </c>
      <c r="I6" s="410">
        <f>I7+I12+I21+I26+I30+I34+0.1</f>
        <v>1293.3</v>
      </c>
      <c r="J6" s="372"/>
      <c r="K6" s="373"/>
      <c r="L6" s="374"/>
      <c r="M6" s="374"/>
      <c r="N6" s="619"/>
    </row>
    <row r="7" spans="1:14" ht="23.25" thickBot="1" x14ac:dyDescent="0.3">
      <c r="A7" s="375" t="s">
        <v>198</v>
      </c>
      <c r="B7" s="376" t="s">
        <v>131</v>
      </c>
      <c r="C7" s="377" t="s">
        <v>191</v>
      </c>
      <c r="D7" s="377" t="s">
        <v>199</v>
      </c>
      <c r="E7" s="377"/>
      <c r="F7" s="411">
        <f>F8+F11</f>
        <v>5269.6</v>
      </c>
      <c r="G7" s="411">
        <f>G8+G11</f>
        <v>5269.6</v>
      </c>
      <c r="H7" s="411">
        <f>H8+H11</f>
        <v>4742.5</v>
      </c>
      <c r="I7" s="411">
        <f>I8+I11</f>
        <v>527.1</v>
      </c>
      <c r="J7" s="377"/>
      <c r="K7" s="378"/>
      <c r="L7" s="379"/>
      <c r="M7" s="379"/>
      <c r="N7" s="620"/>
    </row>
    <row r="8" spans="1:14" ht="63.75" x14ac:dyDescent="0.25">
      <c r="A8" s="375" t="s">
        <v>200</v>
      </c>
      <c r="B8" s="376" t="s">
        <v>16</v>
      </c>
      <c r="C8" s="377" t="s">
        <v>124</v>
      </c>
      <c r="D8" s="377" t="s">
        <v>201</v>
      </c>
      <c r="E8" s="377"/>
      <c r="F8" s="411">
        <f>SUM(F9:F10)</f>
        <v>5157.1000000000004</v>
      </c>
      <c r="G8" s="411">
        <f>SUM(G9:G10)</f>
        <v>5157.1000000000004</v>
      </c>
      <c r="H8" s="411">
        <f>SUM(H9:H10)</f>
        <v>4677.3</v>
      </c>
      <c r="I8" s="411">
        <f>SUM(I9:I10)</f>
        <v>479.8</v>
      </c>
      <c r="J8" s="377" t="s">
        <v>202</v>
      </c>
      <c r="K8" s="378" t="s">
        <v>203</v>
      </c>
      <c r="L8" s="379" t="s">
        <v>204</v>
      </c>
      <c r="M8" s="379" t="s">
        <v>205</v>
      </c>
      <c r="N8" s="620" t="s">
        <v>206</v>
      </c>
    </row>
    <row r="9" spans="1:14" x14ac:dyDescent="0.25">
      <c r="A9" s="380"/>
      <c r="B9" s="381"/>
      <c r="C9" s="382"/>
      <c r="D9" s="382"/>
      <c r="E9" s="382" t="s">
        <v>17</v>
      </c>
      <c r="F9" s="412">
        <v>4737.5</v>
      </c>
      <c r="G9" s="412">
        <v>4737.5</v>
      </c>
      <c r="H9" s="412">
        <v>4257.7</v>
      </c>
      <c r="I9" s="412">
        <v>479.8</v>
      </c>
      <c r="J9" s="382"/>
      <c r="K9" s="384"/>
      <c r="L9" s="385"/>
      <c r="M9" s="385"/>
      <c r="N9" s="621"/>
    </row>
    <row r="10" spans="1:14" ht="15.75" thickBot="1" x14ac:dyDescent="0.3">
      <c r="A10" s="380"/>
      <c r="B10" s="381"/>
      <c r="C10" s="382"/>
      <c r="D10" s="382"/>
      <c r="E10" s="382" t="s">
        <v>18</v>
      </c>
      <c r="F10" s="412">
        <v>419.6</v>
      </c>
      <c r="G10" s="412">
        <v>419.6</v>
      </c>
      <c r="H10" s="412">
        <v>419.6</v>
      </c>
      <c r="I10" s="412">
        <v>0</v>
      </c>
      <c r="J10" s="382"/>
      <c r="K10" s="384"/>
      <c r="L10" s="385"/>
      <c r="M10" s="385"/>
      <c r="N10" s="621"/>
    </row>
    <row r="11" spans="1:14" ht="23.25" thickBot="1" x14ac:dyDescent="0.3">
      <c r="A11" s="375" t="s">
        <v>207</v>
      </c>
      <c r="B11" s="376" t="s">
        <v>19</v>
      </c>
      <c r="C11" s="377" t="s">
        <v>208</v>
      </c>
      <c r="D11" s="377" t="s">
        <v>209</v>
      </c>
      <c r="E11" s="377" t="s">
        <v>17</v>
      </c>
      <c r="F11" s="413">
        <v>112.5</v>
      </c>
      <c r="G11" s="413">
        <v>112.5</v>
      </c>
      <c r="H11" s="413">
        <v>65.2</v>
      </c>
      <c r="I11" s="413">
        <v>47.3</v>
      </c>
      <c r="J11" s="377" t="s">
        <v>202</v>
      </c>
      <c r="K11" s="378" t="s">
        <v>203</v>
      </c>
      <c r="L11" s="379" t="s">
        <v>210</v>
      </c>
      <c r="M11" s="379" t="s">
        <v>211</v>
      </c>
      <c r="N11" s="620" t="s">
        <v>212</v>
      </c>
    </row>
    <row r="12" spans="1:14" ht="23.25" thickBot="1" x14ac:dyDescent="0.3">
      <c r="A12" s="375" t="s">
        <v>213</v>
      </c>
      <c r="B12" s="376" t="s">
        <v>133</v>
      </c>
      <c r="C12" s="377" t="s">
        <v>191</v>
      </c>
      <c r="D12" s="377" t="s">
        <v>214</v>
      </c>
      <c r="E12" s="377"/>
      <c r="F12" s="411">
        <f>F13+F15+F18</f>
        <v>78.5</v>
      </c>
      <c r="G12" s="411">
        <f>G13+G15+G18</f>
        <v>78.5</v>
      </c>
      <c r="H12" s="411">
        <f>H13+H15+H18</f>
        <v>69.100000000000009</v>
      </c>
      <c r="I12" s="411">
        <f>I13+I15+I18</f>
        <v>9.4</v>
      </c>
      <c r="J12" s="377"/>
      <c r="K12" s="378"/>
      <c r="L12" s="379"/>
      <c r="M12" s="379"/>
      <c r="N12" s="620"/>
    </row>
    <row r="13" spans="1:14" ht="229.5" x14ac:dyDescent="0.25">
      <c r="A13" s="375" t="s">
        <v>215</v>
      </c>
      <c r="B13" s="376" t="s">
        <v>23</v>
      </c>
      <c r="C13" s="377" t="s">
        <v>216</v>
      </c>
      <c r="D13" s="377" t="s">
        <v>217</v>
      </c>
      <c r="E13" s="377" t="s">
        <v>22</v>
      </c>
      <c r="F13" s="411">
        <f>SUM(F14:F14)+60</f>
        <v>60</v>
      </c>
      <c r="G13" s="411">
        <f>SUM(G14:G14)+60</f>
        <v>60</v>
      </c>
      <c r="H13" s="411">
        <f>SUM(H14:H14)+53.2</f>
        <v>53.2</v>
      </c>
      <c r="I13" s="411">
        <f>SUM(I14:I14)+6.8</f>
        <v>6.8</v>
      </c>
      <c r="J13" s="377" t="s">
        <v>218</v>
      </c>
      <c r="K13" s="378" t="s">
        <v>203</v>
      </c>
      <c r="L13" s="379" t="s">
        <v>219</v>
      </c>
      <c r="M13" s="379" t="s">
        <v>220</v>
      </c>
      <c r="N13" s="620" t="s">
        <v>221</v>
      </c>
    </row>
    <row r="14" spans="1:14" ht="15.75" thickBot="1" x14ac:dyDescent="0.3">
      <c r="A14" s="380"/>
      <c r="B14" s="381"/>
      <c r="C14" s="382"/>
      <c r="D14" s="382"/>
      <c r="E14" s="382"/>
      <c r="F14" s="412">
        <v>0</v>
      </c>
      <c r="G14" s="412">
        <v>0</v>
      </c>
      <c r="H14" s="412">
        <v>0</v>
      </c>
      <c r="I14" s="412">
        <v>0</v>
      </c>
      <c r="J14" s="382" t="s">
        <v>222</v>
      </c>
      <c r="K14" s="384" t="s">
        <v>203</v>
      </c>
      <c r="L14" s="385" t="s">
        <v>223</v>
      </c>
      <c r="M14" s="385" t="s">
        <v>224</v>
      </c>
      <c r="N14" s="621" t="s">
        <v>225</v>
      </c>
    </row>
    <row r="15" spans="1:14" ht="267.75" x14ac:dyDescent="0.25">
      <c r="A15" s="375" t="s">
        <v>226</v>
      </c>
      <c r="B15" s="376" t="s">
        <v>25</v>
      </c>
      <c r="C15" s="377" t="s">
        <v>216</v>
      </c>
      <c r="D15" s="377" t="s">
        <v>217</v>
      </c>
      <c r="E15" s="377"/>
      <c r="F15" s="411">
        <f>SUM(F16:F17)</f>
        <v>18.5</v>
      </c>
      <c r="G15" s="411">
        <f>SUM(G16:G17)</f>
        <v>18.5</v>
      </c>
      <c r="H15" s="411">
        <f>SUM(H16:H17)</f>
        <v>15.9</v>
      </c>
      <c r="I15" s="411">
        <f>SUM(I16:I17)</f>
        <v>2.6</v>
      </c>
      <c r="J15" s="377" t="s">
        <v>227</v>
      </c>
      <c r="K15" s="378" t="s">
        <v>203</v>
      </c>
      <c r="L15" s="379" t="s">
        <v>228</v>
      </c>
      <c r="M15" s="379" t="s">
        <v>229</v>
      </c>
      <c r="N15" s="620" t="s">
        <v>230</v>
      </c>
    </row>
    <row r="16" spans="1:14" x14ac:dyDescent="0.25">
      <c r="A16" s="380"/>
      <c r="B16" s="381"/>
      <c r="C16" s="382"/>
      <c r="D16" s="382"/>
      <c r="E16" s="382" t="s">
        <v>26</v>
      </c>
      <c r="F16" s="412">
        <v>18.5</v>
      </c>
      <c r="G16" s="412">
        <v>18.5</v>
      </c>
      <c r="H16" s="412">
        <v>15.9</v>
      </c>
      <c r="I16" s="412">
        <v>2.6</v>
      </c>
      <c r="J16" s="382"/>
      <c r="K16" s="384"/>
      <c r="L16" s="385"/>
      <c r="M16" s="385"/>
      <c r="N16" s="621"/>
    </row>
    <row r="17" spans="1:14" ht="15.75" thickBot="1" x14ac:dyDescent="0.3">
      <c r="A17" s="380"/>
      <c r="B17" s="381"/>
      <c r="C17" s="382"/>
      <c r="D17" s="382"/>
      <c r="E17" s="382" t="s">
        <v>22</v>
      </c>
      <c r="F17" s="412">
        <v>0</v>
      </c>
      <c r="G17" s="412">
        <v>0</v>
      </c>
      <c r="H17" s="412">
        <v>0</v>
      </c>
      <c r="I17" s="412">
        <v>0</v>
      </c>
      <c r="J17" s="382"/>
      <c r="K17" s="384"/>
      <c r="L17" s="385"/>
      <c r="M17" s="385"/>
      <c r="N17" s="621"/>
    </row>
    <row r="18" spans="1:14" ht="33.75" x14ac:dyDescent="0.25">
      <c r="A18" s="375" t="s">
        <v>231</v>
      </c>
      <c r="B18" s="376" t="s">
        <v>232</v>
      </c>
      <c r="C18" s="377" t="s">
        <v>124</v>
      </c>
      <c r="D18" s="377"/>
      <c r="E18" s="377"/>
      <c r="F18" s="411">
        <f>SUM(F19:F20)</f>
        <v>0</v>
      </c>
      <c r="G18" s="411">
        <f>SUM(G19:G20)</f>
        <v>0</v>
      </c>
      <c r="H18" s="411">
        <f>SUM(H19:H20)</f>
        <v>0</v>
      </c>
      <c r="I18" s="411">
        <f>SUM(I19:I20)</f>
        <v>0</v>
      </c>
      <c r="J18" s="377"/>
      <c r="K18" s="378"/>
      <c r="L18" s="379"/>
      <c r="M18" s="379"/>
      <c r="N18" s="620"/>
    </row>
    <row r="19" spans="1:14" x14ac:dyDescent="0.25">
      <c r="A19" s="380"/>
      <c r="B19" s="381"/>
      <c r="C19" s="382"/>
      <c r="D19" s="382"/>
      <c r="E19" s="382" t="s">
        <v>26</v>
      </c>
      <c r="F19" s="412">
        <v>0</v>
      </c>
      <c r="G19" s="412">
        <v>0</v>
      </c>
      <c r="H19" s="412">
        <v>0</v>
      </c>
      <c r="I19" s="412">
        <v>0</v>
      </c>
      <c r="J19" s="382"/>
      <c r="K19" s="384"/>
      <c r="L19" s="385"/>
      <c r="M19" s="385"/>
      <c r="N19" s="621"/>
    </row>
    <row r="20" spans="1:14" ht="15.75" thickBot="1" x14ac:dyDescent="0.3">
      <c r="A20" s="380"/>
      <c r="B20" s="381"/>
      <c r="C20" s="382"/>
      <c r="D20" s="382"/>
      <c r="E20" s="382" t="s">
        <v>22</v>
      </c>
      <c r="F20" s="412">
        <v>0</v>
      </c>
      <c r="G20" s="412">
        <v>0</v>
      </c>
      <c r="H20" s="412">
        <v>0</v>
      </c>
      <c r="I20" s="412">
        <v>0</v>
      </c>
      <c r="J20" s="382"/>
      <c r="K20" s="384"/>
      <c r="L20" s="385"/>
      <c r="M20" s="385"/>
      <c r="N20" s="621"/>
    </row>
    <row r="21" spans="1:14" ht="23.25" thickBot="1" x14ac:dyDescent="0.3">
      <c r="A21" s="375" t="s">
        <v>233</v>
      </c>
      <c r="B21" s="376" t="s">
        <v>28</v>
      </c>
      <c r="C21" s="377" t="s">
        <v>124</v>
      </c>
      <c r="D21" s="377" t="s">
        <v>234</v>
      </c>
      <c r="E21" s="377"/>
      <c r="F21" s="411">
        <f>SUM(F22:F22)</f>
        <v>40.5</v>
      </c>
      <c r="G21" s="411">
        <f>SUM(G22:G22)</f>
        <v>40.5</v>
      </c>
      <c r="H21" s="411">
        <f>SUM(H22:H22)</f>
        <v>21.4</v>
      </c>
      <c r="I21" s="411">
        <f>SUM(I22:I22)</f>
        <v>19.100000000000001</v>
      </c>
      <c r="J21" s="377"/>
      <c r="K21" s="378"/>
      <c r="L21" s="379"/>
      <c r="M21" s="379"/>
      <c r="N21" s="620"/>
    </row>
    <row r="22" spans="1:14" ht="102" x14ac:dyDescent="0.25">
      <c r="A22" s="375" t="s">
        <v>235</v>
      </c>
      <c r="B22" s="376" t="s">
        <v>28</v>
      </c>
      <c r="C22" s="377" t="s">
        <v>124</v>
      </c>
      <c r="D22" s="377" t="s">
        <v>201</v>
      </c>
      <c r="E22" s="377"/>
      <c r="F22" s="411">
        <f>SUM(F23:F25)</f>
        <v>40.5</v>
      </c>
      <c r="G22" s="411">
        <f>SUM(G23:G25)</f>
        <v>40.5</v>
      </c>
      <c r="H22" s="411">
        <f>SUM(H23:H25)</f>
        <v>21.4</v>
      </c>
      <c r="I22" s="411">
        <f>SUM(I23:I25)</f>
        <v>19.100000000000001</v>
      </c>
      <c r="J22" s="377" t="s">
        <v>236</v>
      </c>
      <c r="K22" s="378" t="s">
        <v>237</v>
      </c>
      <c r="L22" s="379" t="s">
        <v>238</v>
      </c>
      <c r="M22" s="379" t="s">
        <v>239</v>
      </c>
      <c r="N22" s="620" t="s">
        <v>240</v>
      </c>
    </row>
    <row r="23" spans="1:14" ht="76.5" x14ac:dyDescent="0.25">
      <c r="A23" s="380"/>
      <c r="B23" s="381"/>
      <c r="C23" s="382"/>
      <c r="D23" s="382"/>
      <c r="E23" s="382"/>
      <c r="F23" s="412">
        <v>0</v>
      </c>
      <c r="G23" s="412">
        <v>0</v>
      </c>
      <c r="H23" s="412">
        <v>0</v>
      </c>
      <c r="I23" s="412">
        <v>0</v>
      </c>
      <c r="J23" s="382" t="s">
        <v>241</v>
      </c>
      <c r="K23" s="384" t="s">
        <v>237</v>
      </c>
      <c r="L23" s="385" t="s">
        <v>242</v>
      </c>
      <c r="M23" s="385" t="s">
        <v>243</v>
      </c>
      <c r="N23" s="621" t="s">
        <v>244</v>
      </c>
    </row>
    <row r="24" spans="1:14" x14ac:dyDescent="0.25">
      <c r="A24" s="380"/>
      <c r="B24" s="381"/>
      <c r="C24" s="382"/>
      <c r="D24" s="382"/>
      <c r="E24" s="382" t="s">
        <v>18</v>
      </c>
      <c r="F24" s="412">
        <v>40.5</v>
      </c>
      <c r="G24" s="412">
        <v>40.5</v>
      </c>
      <c r="H24" s="412">
        <v>21.4</v>
      </c>
      <c r="I24" s="412">
        <v>19.100000000000001</v>
      </c>
      <c r="J24" s="382"/>
      <c r="K24" s="384"/>
      <c r="L24" s="385"/>
      <c r="M24" s="385"/>
      <c r="N24" s="621"/>
    </row>
    <row r="25" spans="1:14" ht="15.75" thickBot="1" x14ac:dyDescent="0.3">
      <c r="A25" s="380"/>
      <c r="B25" s="381"/>
      <c r="C25" s="382"/>
      <c r="D25" s="382"/>
      <c r="E25" s="382" t="s">
        <v>17</v>
      </c>
      <c r="F25" s="412">
        <v>0</v>
      </c>
      <c r="G25" s="412">
        <v>0</v>
      </c>
      <c r="H25" s="412">
        <v>0</v>
      </c>
      <c r="I25" s="412">
        <v>0</v>
      </c>
      <c r="J25" s="382"/>
      <c r="K25" s="384"/>
      <c r="L25" s="385"/>
      <c r="M25" s="385"/>
      <c r="N25" s="621"/>
    </row>
    <row r="26" spans="1:14" ht="45.75" thickBot="1" x14ac:dyDescent="0.3">
      <c r="A26" s="375" t="s">
        <v>245</v>
      </c>
      <c r="B26" s="376" t="s">
        <v>98</v>
      </c>
      <c r="C26" s="377" t="s">
        <v>246</v>
      </c>
      <c r="D26" s="377" t="s">
        <v>247</v>
      </c>
      <c r="E26" s="377"/>
      <c r="F26" s="411">
        <f>F27+F29</f>
        <v>720.6</v>
      </c>
      <c r="G26" s="411">
        <f>G27+G29</f>
        <v>720.6</v>
      </c>
      <c r="H26" s="411">
        <f>H27+H29</f>
        <v>0.9</v>
      </c>
      <c r="I26" s="411">
        <f>I27+I29</f>
        <v>719.7</v>
      </c>
      <c r="J26" s="377"/>
      <c r="K26" s="378"/>
      <c r="L26" s="379"/>
      <c r="M26" s="379"/>
      <c r="N26" s="620"/>
    </row>
    <row r="27" spans="1:14" ht="89.25" x14ac:dyDescent="0.25">
      <c r="A27" s="375" t="s">
        <v>248</v>
      </c>
      <c r="B27" s="376" t="s">
        <v>249</v>
      </c>
      <c r="C27" s="377" t="s">
        <v>246</v>
      </c>
      <c r="D27" s="377" t="s">
        <v>247</v>
      </c>
      <c r="E27" s="377" t="s">
        <v>18</v>
      </c>
      <c r="F27" s="411">
        <f>SUM(F28:F28)+720.6</f>
        <v>720.6</v>
      </c>
      <c r="G27" s="411">
        <f>SUM(G28:G28)+720.6</f>
        <v>720.6</v>
      </c>
      <c r="H27" s="411">
        <f>SUM(H28:H28)+0.9</f>
        <v>0.9</v>
      </c>
      <c r="I27" s="411">
        <f>SUM(I28:I28)+719.7</f>
        <v>719.7</v>
      </c>
      <c r="J27" s="377" t="s">
        <v>250</v>
      </c>
      <c r="K27" s="378" t="s">
        <v>237</v>
      </c>
      <c r="L27" s="379" t="s">
        <v>251</v>
      </c>
      <c r="M27" s="379" t="s">
        <v>243</v>
      </c>
      <c r="N27" s="620" t="s">
        <v>252</v>
      </c>
    </row>
    <row r="28" spans="1:14" ht="51.75" thickBot="1" x14ac:dyDescent="0.3">
      <c r="A28" s="380"/>
      <c r="B28" s="381"/>
      <c r="C28" s="382"/>
      <c r="D28" s="382"/>
      <c r="E28" s="382"/>
      <c r="F28" s="412">
        <v>0</v>
      </c>
      <c r="G28" s="412">
        <v>0</v>
      </c>
      <c r="H28" s="412">
        <v>0</v>
      </c>
      <c r="I28" s="412">
        <v>0</v>
      </c>
      <c r="J28" s="382" t="s">
        <v>253</v>
      </c>
      <c r="K28" s="384" t="s">
        <v>237</v>
      </c>
      <c r="L28" s="385" t="s">
        <v>254</v>
      </c>
      <c r="M28" s="385" t="s">
        <v>243</v>
      </c>
      <c r="N28" s="621" t="s">
        <v>255</v>
      </c>
    </row>
    <row r="29" spans="1:14" ht="57" thickBot="1" x14ac:dyDescent="0.3">
      <c r="A29" s="375" t="s">
        <v>256</v>
      </c>
      <c r="B29" s="376" t="s">
        <v>257</v>
      </c>
      <c r="C29" s="377" t="s">
        <v>258</v>
      </c>
      <c r="D29" s="377"/>
      <c r="E29" s="377"/>
      <c r="F29" s="413">
        <v>0</v>
      </c>
      <c r="G29" s="413">
        <v>0</v>
      </c>
      <c r="H29" s="413">
        <v>0</v>
      </c>
      <c r="I29" s="413">
        <v>0</v>
      </c>
      <c r="J29" s="377"/>
      <c r="K29" s="378"/>
      <c r="L29" s="379"/>
      <c r="M29" s="379"/>
      <c r="N29" s="620"/>
    </row>
    <row r="30" spans="1:14" ht="57" thickBot="1" x14ac:dyDescent="0.3">
      <c r="A30" s="375" t="s">
        <v>259</v>
      </c>
      <c r="B30" s="376" t="s">
        <v>101</v>
      </c>
      <c r="C30" s="377"/>
      <c r="D30" s="377" t="s">
        <v>234</v>
      </c>
      <c r="E30" s="377"/>
      <c r="F30" s="411">
        <f>SUM(F31:F31)</f>
        <v>13.4</v>
      </c>
      <c r="G30" s="411">
        <f>SUM(G31:G31)</f>
        <v>17.399999999999999</v>
      </c>
      <c r="H30" s="411">
        <f>SUM(H31:H31)</f>
        <v>11.8</v>
      </c>
      <c r="I30" s="411">
        <f>SUM(I31:I31)</f>
        <v>5.6</v>
      </c>
      <c r="J30" s="377"/>
      <c r="K30" s="378"/>
      <c r="L30" s="379"/>
      <c r="M30" s="379"/>
      <c r="N30" s="620"/>
    </row>
    <row r="31" spans="1:14" ht="89.25" x14ac:dyDescent="0.25">
      <c r="A31" s="375" t="s">
        <v>260</v>
      </c>
      <c r="B31" s="376" t="s">
        <v>101</v>
      </c>
      <c r="C31" s="377"/>
      <c r="D31" s="377" t="s">
        <v>201</v>
      </c>
      <c r="E31" s="377"/>
      <c r="F31" s="411">
        <f>SUM(F32:F33)</f>
        <v>13.4</v>
      </c>
      <c r="G31" s="411">
        <f>SUM(G32:G33)</f>
        <v>17.399999999999999</v>
      </c>
      <c r="H31" s="411">
        <f>SUM(H32:H33)</f>
        <v>11.8</v>
      </c>
      <c r="I31" s="411">
        <f>SUM(I32:I33)</f>
        <v>5.6</v>
      </c>
      <c r="J31" s="377" t="s">
        <v>261</v>
      </c>
      <c r="K31" s="378" t="s">
        <v>203</v>
      </c>
      <c r="L31" s="379" t="s">
        <v>262</v>
      </c>
      <c r="M31" s="379" t="s">
        <v>263</v>
      </c>
      <c r="N31" s="620" t="s">
        <v>264</v>
      </c>
    </row>
    <row r="32" spans="1:14" x14ac:dyDescent="0.25">
      <c r="A32" s="380"/>
      <c r="B32" s="381"/>
      <c r="C32" s="382"/>
      <c r="D32" s="382"/>
      <c r="E32" s="382" t="s">
        <v>49</v>
      </c>
      <c r="F32" s="412">
        <v>5.4</v>
      </c>
      <c r="G32" s="412">
        <v>5.4</v>
      </c>
      <c r="H32" s="412">
        <v>5.4</v>
      </c>
      <c r="I32" s="412">
        <v>0</v>
      </c>
      <c r="J32" s="382"/>
      <c r="K32" s="384"/>
      <c r="L32" s="385"/>
      <c r="M32" s="385"/>
      <c r="N32" s="621"/>
    </row>
    <row r="33" spans="1:14" ht="15.75" thickBot="1" x14ac:dyDescent="0.3">
      <c r="A33" s="380"/>
      <c r="B33" s="381"/>
      <c r="C33" s="382"/>
      <c r="D33" s="382"/>
      <c r="E33" s="382" t="s">
        <v>26</v>
      </c>
      <c r="F33" s="412">
        <v>8</v>
      </c>
      <c r="G33" s="412">
        <v>12</v>
      </c>
      <c r="H33" s="412">
        <v>6.4</v>
      </c>
      <c r="I33" s="412">
        <v>5.6</v>
      </c>
      <c r="J33" s="382"/>
      <c r="K33" s="384"/>
      <c r="L33" s="385"/>
      <c r="M33" s="385"/>
      <c r="N33" s="621"/>
    </row>
    <row r="34" spans="1:14" ht="23.25" thickBot="1" x14ac:dyDescent="0.3">
      <c r="A34" s="375" t="s">
        <v>265</v>
      </c>
      <c r="B34" s="376" t="s">
        <v>139</v>
      </c>
      <c r="C34" s="377"/>
      <c r="D34" s="377" t="s">
        <v>234</v>
      </c>
      <c r="E34" s="377"/>
      <c r="F34" s="411">
        <f>SUM(F35:F35)</f>
        <v>54.8</v>
      </c>
      <c r="G34" s="411">
        <f>SUM(G35:G35)</f>
        <v>54.8</v>
      </c>
      <c r="H34" s="411">
        <f>SUM(H35:H35)</f>
        <v>42.5</v>
      </c>
      <c r="I34" s="411">
        <f>SUM(I35:I35)</f>
        <v>12.3</v>
      </c>
      <c r="J34" s="377"/>
      <c r="K34" s="378"/>
      <c r="L34" s="379"/>
      <c r="M34" s="379"/>
      <c r="N34" s="620"/>
    </row>
    <row r="35" spans="1:14" ht="39" thickBot="1" x14ac:dyDescent="0.3">
      <c r="A35" s="375" t="s">
        <v>266</v>
      </c>
      <c r="B35" s="376" t="s">
        <v>139</v>
      </c>
      <c r="C35" s="377"/>
      <c r="D35" s="377" t="s">
        <v>201</v>
      </c>
      <c r="E35" s="377" t="s">
        <v>18</v>
      </c>
      <c r="F35" s="413">
        <v>54.8</v>
      </c>
      <c r="G35" s="413">
        <v>54.8</v>
      </c>
      <c r="H35" s="413">
        <v>42.5</v>
      </c>
      <c r="I35" s="413">
        <v>12.3</v>
      </c>
      <c r="J35" s="377" t="s">
        <v>267</v>
      </c>
      <c r="K35" s="378" t="s">
        <v>237</v>
      </c>
      <c r="L35" s="379" t="s">
        <v>268</v>
      </c>
      <c r="M35" s="379" t="s">
        <v>269</v>
      </c>
      <c r="N35" s="620" t="s">
        <v>270</v>
      </c>
    </row>
    <row r="36" spans="1:14" ht="34.5" thickBot="1" x14ac:dyDescent="0.3">
      <c r="A36" s="370" t="s">
        <v>271</v>
      </c>
      <c r="B36" s="371" t="s">
        <v>272</v>
      </c>
      <c r="C36" s="372" t="s">
        <v>124</v>
      </c>
      <c r="D36" s="372"/>
      <c r="E36" s="372"/>
      <c r="F36" s="410">
        <f>SUM(F37:F37)</f>
        <v>89.5</v>
      </c>
      <c r="G36" s="410">
        <f>SUM(G37:G37)</f>
        <v>89.5</v>
      </c>
      <c r="H36" s="410">
        <f>SUM(H37:H37)</f>
        <v>77.5</v>
      </c>
      <c r="I36" s="410">
        <f>SUM(I37:I37)</f>
        <v>12</v>
      </c>
      <c r="J36" s="372"/>
      <c r="K36" s="373"/>
      <c r="L36" s="374"/>
      <c r="M36" s="374"/>
      <c r="N36" s="619"/>
    </row>
    <row r="37" spans="1:14" ht="23.25" thickBot="1" x14ac:dyDescent="0.3">
      <c r="A37" s="375" t="s">
        <v>273</v>
      </c>
      <c r="B37" s="376" t="s">
        <v>274</v>
      </c>
      <c r="C37" s="377" t="s">
        <v>124</v>
      </c>
      <c r="D37" s="377"/>
      <c r="E37" s="377"/>
      <c r="F37" s="411">
        <f>F38+F41+F44+F47</f>
        <v>89.5</v>
      </c>
      <c r="G37" s="411">
        <f>G38+G41+G44+G47</f>
        <v>89.5</v>
      </c>
      <c r="H37" s="411">
        <f>H38+H41+H44+H47</f>
        <v>77.5</v>
      </c>
      <c r="I37" s="411">
        <f>I38+I41+I44+I47</f>
        <v>12</v>
      </c>
      <c r="J37" s="377"/>
      <c r="K37" s="378"/>
      <c r="L37" s="379"/>
      <c r="M37" s="379"/>
      <c r="N37" s="620"/>
    </row>
    <row r="38" spans="1:14" ht="25.5" x14ac:dyDescent="0.25">
      <c r="A38" s="375" t="s">
        <v>275</v>
      </c>
      <c r="B38" s="376" t="s">
        <v>36</v>
      </c>
      <c r="C38" s="377" t="s">
        <v>124</v>
      </c>
      <c r="D38" s="377" t="s">
        <v>276</v>
      </c>
      <c r="E38" s="377"/>
      <c r="F38" s="411">
        <f>SUM(F39:F40)</f>
        <v>75.900000000000006</v>
      </c>
      <c r="G38" s="411">
        <f>SUM(G39:G40)</f>
        <v>75.900000000000006</v>
      </c>
      <c r="H38" s="411">
        <f>SUM(H39:H40)</f>
        <v>64.900000000000006</v>
      </c>
      <c r="I38" s="411">
        <f>SUM(I39:I40)</f>
        <v>11</v>
      </c>
      <c r="J38" s="377" t="s">
        <v>277</v>
      </c>
      <c r="K38" s="378" t="s">
        <v>237</v>
      </c>
      <c r="L38" s="379" t="s">
        <v>238</v>
      </c>
      <c r="M38" s="379" t="s">
        <v>278</v>
      </c>
      <c r="N38" s="620" t="s">
        <v>279</v>
      </c>
    </row>
    <row r="39" spans="1:14" x14ac:dyDescent="0.25">
      <c r="A39" s="380"/>
      <c r="B39" s="381"/>
      <c r="C39" s="382"/>
      <c r="D39" s="382"/>
      <c r="E39" s="382" t="s">
        <v>22</v>
      </c>
      <c r="F39" s="412">
        <v>75.900000000000006</v>
      </c>
      <c r="G39" s="412">
        <v>75.900000000000006</v>
      </c>
      <c r="H39" s="412">
        <v>64.900000000000006</v>
      </c>
      <c r="I39" s="412">
        <v>11</v>
      </c>
      <c r="J39" s="382"/>
      <c r="K39" s="384"/>
      <c r="L39" s="385"/>
      <c r="M39" s="385"/>
      <c r="N39" s="621"/>
    </row>
    <row r="40" spans="1:14" ht="15.75" thickBot="1" x14ac:dyDescent="0.3">
      <c r="A40" s="380"/>
      <c r="B40" s="381"/>
      <c r="C40" s="382"/>
      <c r="D40" s="382"/>
      <c r="E40" s="382" t="s">
        <v>26</v>
      </c>
      <c r="F40" s="412">
        <v>0</v>
      </c>
      <c r="G40" s="412">
        <v>0</v>
      </c>
      <c r="H40" s="412">
        <v>0</v>
      </c>
      <c r="I40" s="412">
        <v>0</v>
      </c>
      <c r="J40" s="382"/>
      <c r="K40" s="384"/>
      <c r="L40" s="385"/>
      <c r="M40" s="385"/>
      <c r="N40" s="621"/>
    </row>
    <row r="41" spans="1:14" ht="22.5" x14ac:dyDescent="0.25">
      <c r="A41" s="375" t="s">
        <v>280</v>
      </c>
      <c r="B41" s="376" t="s">
        <v>38</v>
      </c>
      <c r="C41" s="377" t="s">
        <v>124</v>
      </c>
      <c r="D41" s="377" t="s">
        <v>276</v>
      </c>
      <c r="E41" s="377"/>
      <c r="F41" s="411">
        <f>SUM(F42:F43)</f>
        <v>1.8</v>
      </c>
      <c r="G41" s="411">
        <f>SUM(G42:G43)</f>
        <v>1.8</v>
      </c>
      <c r="H41" s="411">
        <f>SUM(H42:H43)</f>
        <v>1.7</v>
      </c>
      <c r="I41" s="411">
        <f>SUM(I42:I43)</f>
        <v>0.1</v>
      </c>
      <c r="J41" s="377" t="s">
        <v>281</v>
      </c>
      <c r="K41" s="378" t="s">
        <v>237</v>
      </c>
      <c r="L41" s="379" t="s">
        <v>282</v>
      </c>
      <c r="M41" s="379" t="s">
        <v>282</v>
      </c>
      <c r="N41" s="620"/>
    </row>
    <row r="42" spans="1:14" x14ac:dyDescent="0.25">
      <c r="A42" s="380"/>
      <c r="B42" s="381"/>
      <c r="C42" s="382"/>
      <c r="D42" s="382"/>
      <c r="E42" s="382" t="s">
        <v>22</v>
      </c>
      <c r="F42" s="412">
        <v>1.8</v>
      </c>
      <c r="G42" s="412">
        <v>1.8</v>
      </c>
      <c r="H42" s="412">
        <v>1.7</v>
      </c>
      <c r="I42" s="412">
        <v>0.1</v>
      </c>
      <c r="J42" s="382"/>
      <c r="K42" s="384"/>
      <c r="L42" s="385"/>
      <c r="M42" s="385"/>
      <c r="N42" s="621"/>
    </row>
    <row r="43" spans="1:14" ht="15.75" thickBot="1" x14ac:dyDescent="0.3">
      <c r="A43" s="380"/>
      <c r="B43" s="381"/>
      <c r="C43" s="382"/>
      <c r="D43" s="382"/>
      <c r="E43" s="382" t="s">
        <v>26</v>
      </c>
      <c r="F43" s="412">
        <v>0</v>
      </c>
      <c r="G43" s="412">
        <v>0</v>
      </c>
      <c r="H43" s="412">
        <v>0</v>
      </c>
      <c r="I43" s="412">
        <v>0</v>
      </c>
      <c r="J43" s="382"/>
      <c r="K43" s="384"/>
      <c r="L43" s="385"/>
      <c r="M43" s="385"/>
      <c r="N43" s="621"/>
    </row>
    <row r="44" spans="1:14" ht="114.75" x14ac:dyDescent="0.25">
      <c r="A44" s="375" t="s">
        <v>283</v>
      </c>
      <c r="B44" s="376" t="s">
        <v>78</v>
      </c>
      <c r="C44" s="377" t="s">
        <v>124</v>
      </c>
      <c r="D44" s="377" t="s">
        <v>201</v>
      </c>
      <c r="E44" s="377"/>
      <c r="F44" s="411">
        <f>SUM(F45:F46)</f>
        <v>1.8</v>
      </c>
      <c r="G44" s="411">
        <f>SUM(G45:G46)</f>
        <v>1.8</v>
      </c>
      <c r="H44" s="411">
        <f>SUM(H45:H46)</f>
        <v>1.8</v>
      </c>
      <c r="I44" s="411">
        <f>SUM(I45:I46)</f>
        <v>0</v>
      </c>
      <c r="J44" s="377" t="s">
        <v>284</v>
      </c>
      <c r="K44" s="378" t="s">
        <v>237</v>
      </c>
      <c r="L44" s="379" t="s">
        <v>254</v>
      </c>
      <c r="M44" s="379" t="s">
        <v>285</v>
      </c>
      <c r="N44" s="620" t="s">
        <v>286</v>
      </c>
    </row>
    <row r="45" spans="1:14" x14ac:dyDescent="0.25">
      <c r="A45" s="380"/>
      <c r="B45" s="381"/>
      <c r="C45" s="382"/>
      <c r="D45" s="382"/>
      <c r="E45" s="382" t="s">
        <v>80</v>
      </c>
      <c r="F45" s="412">
        <v>1.8</v>
      </c>
      <c r="G45" s="412">
        <v>1.8</v>
      </c>
      <c r="H45" s="412">
        <v>1.8</v>
      </c>
      <c r="I45" s="412">
        <v>0</v>
      </c>
      <c r="J45" s="382"/>
      <c r="K45" s="384"/>
      <c r="L45" s="385"/>
      <c r="M45" s="385"/>
      <c r="N45" s="621"/>
    </row>
    <row r="46" spans="1:14" ht="15.75" thickBot="1" x14ac:dyDescent="0.3">
      <c r="A46" s="380"/>
      <c r="B46" s="381"/>
      <c r="C46" s="382"/>
      <c r="D46" s="382"/>
      <c r="E46" s="382" t="s">
        <v>32</v>
      </c>
      <c r="F46" s="412">
        <v>0</v>
      </c>
      <c r="G46" s="412">
        <v>0</v>
      </c>
      <c r="H46" s="412">
        <v>0</v>
      </c>
      <c r="I46" s="412">
        <v>0</v>
      </c>
      <c r="J46" s="382"/>
      <c r="K46" s="384"/>
      <c r="L46" s="385"/>
      <c r="M46" s="385"/>
      <c r="N46" s="621"/>
    </row>
    <row r="47" spans="1:14" ht="26.25" thickBot="1" x14ac:dyDescent="0.3">
      <c r="A47" s="375" t="s">
        <v>287</v>
      </c>
      <c r="B47" s="376" t="s">
        <v>86</v>
      </c>
      <c r="C47" s="377" t="s">
        <v>124</v>
      </c>
      <c r="D47" s="377" t="s">
        <v>276</v>
      </c>
      <c r="E47" s="377" t="s">
        <v>22</v>
      </c>
      <c r="F47" s="413">
        <v>10</v>
      </c>
      <c r="G47" s="413">
        <v>10</v>
      </c>
      <c r="H47" s="413">
        <v>9.1</v>
      </c>
      <c r="I47" s="413">
        <v>0.9</v>
      </c>
      <c r="J47" s="377" t="s">
        <v>288</v>
      </c>
      <c r="K47" s="378" t="s">
        <v>237</v>
      </c>
      <c r="L47" s="379" t="s">
        <v>289</v>
      </c>
      <c r="M47" s="379" t="s">
        <v>290</v>
      </c>
      <c r="N47" s="620" t="s">
        <v>291</v>
      </c>
    </row>
    <row r="48" spans="1:14" ht="23.25" thickBot="1" x14ac:dyDescent="0.3">
      <c r="A48" s="370" t="s">
        <v>292</v>
      </c>
      <c r="B48" s="371" t="s">
        <v>293</v>
      </c>
      <c r="C48" s="372" t="s">
        <v>191</v>
      </c>
      <c r="D48" s="372"/>
      <c r="E48" s="372"/>
      <c r="F48" s="410">
        <f>F49+F62+F94+F103</f>
        <v>2777</v>
      </c>
      <c r="G48" s="410">
        <f>G49+G62+G94+G103</f>
        <v>2521.1999999999998</v>
      </c>
      <c r="H48" s="410">
        <f>H49+H62+H94+H103</f>
        <v>1424.6000000000001</v>
      </c>
      <c r="I48" s="410">
        <f>I49+I62+I94+I103</f>
        <v>1096.5999999999999</v>
      </c>
      <c r="J48" s="372"/>
      <c r="K48" s="373"/>
      <c r="L48" s="374"/>
      <c r="M48" s="374"/>
      <c r="N48" s="619"/>
    </row>
    <row r="49" spans="1:14" ht="23.25" thickBot="1" x14ac:dyDescent="0.3">
      <c r="A49" s="375" t="s">
        <v>294</v>
      </c>
      <c r="B49" s="376" t="s">
        <v>295</v>
      </c>
      <c r="C49" s="377" t="s">
        <v>216</v>
      </c>
      <c r="D49" s="377"/>
      <c r="E49" s="377"/>
      <c r="F49" s="411">
        <f>F50+F53+F56+F61</f>
        <v>241.9</v>
      </c>
      <c r="G49" s="411">
        <f>G50+G53+G56+G61</f>
        <v>241.9</v>
      </c>
      <c r="H49" s="411">
        <f>H50+H53+H56+H61-0.1</f>
        <v>57.199999999999996</v>
      </c>
      <c r="I49" s="411">
        <f>I50+I53+I56+I61+0.1</f>
        <v>184.70000000000002</v>
      </c>
      <c r="J49" s="377"/>
      <c r="K49" s="378"/>
      <c r="L49" s="379"/>
      <c r="M49" s="379"/>
      <c r="N49" s="620"/>
    </row>
    <row r="50" spans="1:14" ht="38.25" x14ac:dyDescent="0.25">
      <c r="A50" s="375" t="s">
        <v>296</v>
      </c>
      <c r="B50" s="376" t="s">
        <v>40</v>
      </c>
      <c r="C50" s="377" t="s">
        <v>216</v>
      </c>
      <c r="D50" s="377" t="s">
        <v>297</v>
      </c>
      <c r="E50" s="377"/>
      <c r="F50" s="411">
        <f>SUM(F51:F52)</f>
        <v>10.3</v>
      </c>
      <c r="G50" s="411">
        <f>SUM(G51:G52)</f>
        <v>10.3</v>
      </c>
      <c r="H50" s="411">
        <f>SUM(H51:H52)</f>
        <v>8.9</v>
      </c>
      <c r="I50" s="411">
        <f>SUM(I51:I52)</f>
        <v>1.4</v>
      </c>
      <c r="J50" s="377" t="s">
        <v>298</v>
      </c>
      <c r="K50" s="378" t="s">
        <v>237</v>
      </c>
      <c r="L50" s="379" t="s">
        <v>299</v>
      </c>
      <c r="M50" s="379" t="s">
        <v>299</v>
      </c>
      <c r="N50" s="620" t="s">
        <v>300</v>
      </c>
    </row>
    <row r="51" spans="1:14" x14ac:dyDescent="0.25">
      <c r="A51" s="380"/>
      <c r="B51" s="381"/>
      <c r="C51" s="382"/>
      <c r="D51" s="382"/>
      <c r="E51" s="382" t="s">
        <v>26</v>
      </c>
      <c r="F51" s="412">
        <v>10.3</v>
      </c>
      <c r="G51" s="412">
        <v>10.3</v>
      </c>
      <c r="H51" s="412">
        <v>8.9</v>
      </c>
      <c r="I51" s="412">
        <v>1.4</v>
      </c>
      <c r="J51" s="382"/>
      <c r="K51" s="384"/>
      <c r="L51" s="385"/>
      <c r="M51" s="385"/>
      <c r="N51" s="621"/>
    </row>
    <row r="52" spans="1:14" ht="15.75" thickBot="1" x14ac:dyDescent="0.3">
      <c r="A52" s="380"/>
      <c r="B52" s="381"/>
      <c r="C52" s="382"/>
      <c r="D52" s="382"/>
      <c r="E52" s="382" t="s">
        <v>22</v>
      </c>
      <c r="F52" s="412">
        <v>0</v>
      </c>
      <c r="G52" s="412">
        <v>0</v>
      </c>
      <c r="H52" s="412">
        <v>0</v>
      </c>
      <c r="I52" s="412">
        <v>0</v>
      </c>
      <c r="J52" s="382"/>
      <c r="K52" s="384"/>
      <c r="L52" s="385"/>
      <c r="M52" s="385"/>
      <c r="N52" s="621"/>
    </row>
    <row r="53" spans="1:14" ht="22.5" x14ac:dyDescent="0.25">
      <c r="A53" s="375" t="s">
        <v>301</v>
      </c>
      <c r="B53" s="376" t="s">
        <v>42</v>
      </c>
      <c r="C53" s="377" t="s">
        <v>216</v>
      </c>
      <c r="D53" s="377" t="s">
        <v>302</v>
      </c>
      <c r="E53" s="377"/>
      <c r="F53" s="411">
        <f>SUM(F54:F55)</f>
        <v>12.6</v>
      </c>
      <c r="G53" s="411">
        <f>SUM(G54:G55)</f>
        <v>12.6</v>
      </c>
      <c r="H53" s="411">
        <f>SUM(H54:H55)</f>
        <v>12.6</v>
      </c>
      <c r="I53" s="411">
        <f>SUM(I54:I55)</f>
        <v>0</v>
      </c>
      <c r="J53" s="377" t="s">
        <v>303</v>
      </c>
      <c r="K53" s="378" t="s">
        <v>304</v>
      </c>
      <c r="L53" s="379" t="s">
        <v>305</v>
      </c>
      <c r="M53" s="379" t="s">
        <v>305</v>
      </c>
      <c r="N53" s="620" t="s">
        <v>306</v>
      </c>
    </row>
    <row r="54" spans="1:14" x14ac:dyDescent="0.25">
      <c r="A54" s="380"/>
      <c r="B54" s="381"/>
      <c r="C54" s="382"/>
      <c r="D54" s="382"/>
      <c r="E54" s="382" t="s">
        <v>22</v>
      </c>
      <c r="F54" s="412">
        <v>0</v>
      </c>
      <c r="G54" s="412">
        <v>0</v>
      </c>
      <c r="H54" s="412">
        <v>0</v>
      </c>
      <c r="I54" s="412">
        <v>0</v>
      </c>
      <c r="J54" s="382"/>
      <c r="K54" s="384"/>
      <c r="L54" s="385"/>
      <c r="M54" s="385"/>
      <c r="N54" s="621"/>
    </row>
    <row r="55" spans="1:14" ht="15.75" thickBot="1" x14ac:dyDescent="0.3">
      <c r="A55" s="380"/>
      <c r="B55" s="381"/>
      <c r="C55" s="382"/>
      <c r="D55" s="382"/>
      <c r="E55" s="382" t="s">
        <v>26</v>
      </c>
      <c r="F55" s="412">
        <v>12.6</v>
      </c>
      <c r="G55" s="412">
        <v>12.6</v>
      </c>
      <c r="H55" s="412">
        <v>12.6</v>
      </c>
      <c r="I55" s="412">
        <v>0</v>
      </c>
      <c r="J55" s="382"/>
      <c r="K55" s="384"/>
      <c r="L55" s="385"/>
      <c r="M55" s="385"/>
      <c r="N55" s="621"/>
    </row>
    <row r="56" spans="1:14" ht="63.75" x14ac:dyDescent="0.25">
      <c r="A56" s="375" t="s">
        <v>307</v>
      </c>
      <c r="B56" s="376" t="s">
        <v>308</v>
      </c>
      <c r="C56" s="377" t="s">
        <v>216</v>
      </c>
      <c r="D56" s="377" t="s">
        <v>309</v>
      </c>
      <c r="E56" s="377"/>
      <c r="F56" s="411">
        <f>SUM(F57:F60)</f>
        <v>209</v>
      </c>
      <c r="G56" s="411">
        <f>SUM(G57:G60)</f>
        <v>209</v>
      </c>
      <c r="H56" s="411">
        <f>SUM(H57:H60)</f>
        <v>25.8</v>
      </c>
      <c r="I56" s="411">
        <f>SUM(I57:I60)</f>
        <v>183.20000000000002</v>
      </c>
      <c r="J56" s="377" t="s">
        <v>310</v>
      </c>
      <c r="K56" s="378" t="s">
        <v>237</v>
      </c>
      <c r="L56" s="379" t="s">
        <v>282</v>
      </c>
      <c r="M56" s="379" t="s">
        <v>311</v>
      </c>
      <c r="N56" s="620" t="s">
        <v>312</v>
      </c>
    </row>
    <row r="57" spans="1:14" ht="51" x14ac:dyDescent="0.25">
      <c r="A57" s="380"/>
      <c r="B57" s="381"/>
      <c r="C57" s="382"/>
      <c r="D57" s="382"/>
      <c r="E57" s="382"/>
      <c r="F57" s="412">
        <v>0</v>
      </c>
      <c r="G57" s="412">
        <v>0</v>
      </c>
      <c r="H57" s="412">
        <v>0</v>
      </c>
      <c r="I57" s="412">
        <v>0</v>
      </c>
      <c r="J57" s="382" t="s">
        <v>313</v>
      </c>
      <c r="K57" s="384" t="s">
        <v>237</v>
      </c>
      <c r="L57" s="385" t="s">
        <v>314</v>
      </c>
      <c r="M57" s="385" t="s">
        <v>282</v>
      </c>
      <c r="N57" s="621" t="s">
        <v>315</v>
      </c>
    </row>
    <row r="58" spans="1:14" x14ac:dyDescent="0.25">
      <c r="A58" s="380"/>
      <c r="B58" s="381"/>
      <c r="C58" s="382"/>
      <c r="D58" s="382"/>
      <c r="E58" s="382" t="s">
        <v>32</v>
      </c>
      <c r="F58" s="412">
        <v>10</v>
      </c>
      <c r="G58" s="412">
        <v>10</v>
      </c>
      <c r="H58" s="412">
        <v>9.6999999999999993</v>
      </c>
      <c r="I58" s="412">
        <v>0.3</v>
      </c>
      <c r="J58" s="382"/>
      <c r="K58" s="384"/>
      <c r="L58" s="385"/>
      <c r="M58" s="385"/>
      <c r="N58" s="621"/>
    </row>
    <row r="59" spans="1:14" x14ac:dyDescent="0.25">
      <c r="A59" s="380"/>
      <c r="B59" s="381"/>
      <c r="C59" s="382"/>
      <c r="D59" s="382"/>
      <c r="E59" s="382" t="s">
        <v>26</v>
      </c>
      <c r="F59" s="412">
        <v>199</v>
      </c>
      <c r="G59" s="412">
        <v>199</v>
      </c>
      <c r="H59" s="412">
        <v>16.100000000000001</v>
      </c>
      <c r="I59" s="412">
        <v>182.9</v>
      </c>
      <c r="J59" s="382"/>
      <c r="K59" s="384"/>
      <c r="L59" s="385"/>
      <c r="M59" s="385"/>
      <c r="N59" s="621"/>
    </row>
    <row r="60" spans="1:14" ht="15.75" thickBot="1" x14ac:dyDescent="0.3">
      <c r="A60" s="380"/>
      <c r="B60" s="381"/>
      <c r="C60" s="382"/>
      <c r="D60" s="382"/>
      <c r="E60" s="382" t="s">
        <v>22</v>
      </c>
      <c r="F60" s="412">
        <v>0</v>
      </c>
      <c r="G60" s="412">
        <v>0</v>
      </c>
      <c r="H60" s="412">
        <v>0</v>
      </c>
      <c r="I60" s="412">
        <v>0</v>
      </c>
      <c r="J60" s="382"/>
      <c r="K60" s="384"/>
      <c r="L60" s="385"/>
      <c r="M60" s="385"/>
      <c r="N60" s="621"/>
    </row>
    <row r="61" spans="1:14" ht="39" thickBot="1" x14ac:dyDescent="0.3">
      <c r="A61" s="375" t="s">
        <v>316</v>
      </c>
      <c r="B61" s="376" t="s">
        <v>145</v>
      </c>
      <c r="C61" s="377"/>
      <c r="D61" s="377" t="s">
        <v>201</v>
      </c>
      <c r="E61" s="377" t="s">
        <v>22</v>
      </c>
      <c r="F61" s="413">
        <v>10</v>
      </c>
      <c r="G61" s="413">
        <v>10</v>
      </c>
      <c r="H61" s="413">
        <v>10</v>
      </c>
      <c r="I61" s="413">
        <v>0</v>
      </c>
      <c r="J61" s="377" t="s">
        <v>317</v>
      </c>
      <c r="K61" s="378" t="s">
        <v>237</v>
      </c>
      <c r="L61" s="379" t="s">
        <v>278</v>
      </c>
      <c r="M61" s="379" t="s">
        <v>278</v>
      </c>
      <c r="N61" s="620" t="s">
        <v>318</v>
      </c>
    </row>
    <row r="62" spans="1:14" ht="34.5" thickBot="1" x14ac:dyDescent="0.3">
      <c r="A62" s="375" t="s">
        <v>319</v>
      </c>
      <c r="B62" s="376" t="s">
        <v>320</v>
      </c>
      <c r="C62" s="377" t="s">
        <v>191</v>
      </c>
      <c r="D62" s="377" t="s">
        <v>321</v>
      </c>
      <c r="E62" s="377"/>
      <c r="F62" s="411">
        <f>F63+F68+F72+F77+F84+F89</f>
        <v>2146</v>
      </c>
      <c r="G62" s="411">
        <f>G63+G68+G72+G77+G84+G89</f>
        <v>1873.3999999999999</v>
      </c>
      <c r="H62" s="411">
        <f>H63+H68+H72+H77+H84+H89+0.1</f>
        <v>1001.2</v>
      </c>
      <c r="I62" s="411">
        <f>I63+I68+I72+I77+I84+I89-0.1</f>
        <v>872.19999999999993</v>
      </c>
      <c r="J62" s="377"/>
      <c r="K62" s="378"/>
      <c r="L62" s="379"/>
      <c r="M62" s="379"/>
      <c r="N62" s="620"/>
    </row>
    <row r="63" spans="1:14" ht="22.5" x14ac:dyDescent="0.25">
      <c r="A63" s="375" t="s">
        <v>322</v>
      </c>
      <c r="B63" s="376" t="s">
        <v>44</v>
      </c>
      <c r="C63" s="377" t="s">
        <v>216</v>
      </c>
      <c r="D63" s="377" t="s">
        <v>302</v>
      </c>
      <c r="E63" s="377"/>
      <c r="F63" s="411">
        <f>SUM(F64:F67)</f>
        <v>110.7</v>
      </c>
      <c r="G63" s="411">
        <f>SUM(G64:G67)</f>
        <v>110.7</v>
      </c>
      <c r="H63" s="411">
        <f>SUM(H64:H67)</f>
        <v>110.6</v>
      </c>
      <c r="I63" s="411">
        <f>SUM(I64:I67)</f>
        <v>0.1</v>
      </c>
      <c r="J63" s="377" t="s">
        <v>323</v>
      </c>
      <c r="K63" s="378" t="s">
        <v>237</v>
      </c>
      <c r="L63" s="379" t="s">
        <v>324</v>
      </c>
      <c r="M63" s="379" t="s">
        <v>325</v>
      </c>
      <c r="N63" s="620" t="s">
        <v>326</v>
      </c>
    </row>
    <row r="64" spans="1:14" ht="51" x14ac:dyDescent="0.25">
      <c r="A64" s="380"/>
      <c r="B64" s="381"/>
      <c r="C64" s="382"/>
      <c r="D64" s="382"/>
      <c r="E64" s="382"/>
      <c r="F64" s="412">
        <v>0</v>
      </c>
      <c r="G64" s="412">
        <v>0</v>
      </c>
      <c r="H64" s="412">
        <v>0</v>
      </c>
      <c r="I64" s="412">
        <v>0</v>
      </c>
      <c r="J64" s="382" t="s">
        <v>327</v>
      </c>
      <c r="K64" s="384" t="s">
        <v>237</v>
      </c>
      <c r="L64" s="385" t="s">
        <v>328</v>
      </c>
      <c r="M64" s="385" t="s">
        <v>329</v>
      </c>
      <c r="N64" s="621" t="s">
        <v>330</v>
      </c>
    </row>
    <row r="65" spans="1:14" ht="63.75" x14ac:dyDescent="0.25">
      <c r="A65" s="380"/>
      <c r="B65" s="381"/>
      <c r="C65" s="382"/>
      <c r="D65" s="382"/>
      <c r="E65" s="382"/>
      <c r="F65" s="412">
        <v>0</v>
      </c>
      <c r="G65" s="412">
        <v>0</v>
      </c>
      <c r="H65" s="412">
        <v>0</v>
      </c>
      <c r="I65" s="412">
        <v>0</v>
      </c>
      <c r="J65" s="382" t="s">
        <v>331</v>
      </c>
      <c r="K65" s="384" t="s">
        <v>237</v>
      </c>
      <c r="L65" s="385" t="s">
        <v>332</v>
      </c>
      <c r="M65" s="385" t="s">
        <v>333</v>
      </c>
      <c r="N65" s="621" t="s">
        <v>334</v>
      </c>
    </row>
    <row r="66" spans="1:14" x14ac:dyDescent="0.25">
      <c r="A66" s="380"/>
      <c r="B66" s="381"/>
      <c r="C66" s="382"/>
      <c r="D66" s="382"/>
      <c r="E66" s="382" t="s">
        <v>26</v>
      </c>
      <c r="F66" s="412">
        <v>110.7</v>
      </c>
      <c r="G66" s="412">
        <v>110.7</v>
      </c>
      <c r="H66" s="412">
        <v>110.6</v>
      </c>
      <c r="I66" s="412">
        <v>0.1</v>
      </c>
      <c r="J66" s="382"/>
      <c r="K66" s="384"/>
      <c r="L66" s="385"/>
      <c r="M66" s="385"/>
      <c r="N66" s="621"/>
    </row>
    <row r="67" spans="1:14" ht="15.75" thickBot="1" x14ac:dyDescent="0.3">
      <c r="A67" s="380"/>
      <c r="B67" s="381"/>
      <c r="C67" s="382"/>
      <c r="D67" s="382"/>
      <c r="E67" s="382" t="s">
        <v>22</v>
      </c>
      <c r="F67" s="412">
        <v>0</v>
      </c>
      <c r="G67" s="412">
        <v>0</v>
      </c>
      <c r="H67" s="412">
        <v>0</v>
      </c>
      <c r="I67" s="412">
        <v>0</v>
      </c>
      <c r="J67" s="382"/>
      <c r="K67" s="384"/>
      <c r="L67" s="385"/>
      <c r="M67" s="385"/>
      <c r="N67" s="621"/>
    </row>
    <row r="68" spans="1:14" ht="63.75" x14ac:dyDescent="0.25">
      <c r="A68" s="375" t="s">
        <v>335</v>
      </c>
      <c r="B68" s="376" t="s">
        <v>336</v>
      </c>
      <c r="C68" s="377" t="s">
        <v>337</v>
      </c>
      <c r="D68" s="377" t="s">
        <v>338</v>
      </c>
      <c r="E68" s="377"/>
      <c r="F68" s="411">
        <f>SUM(F69:F71)</f>
        <v>20</v>
      </c>
      <c r="G68" s="411">
        <f>SUM(G69:G71)</f>
        <v>13.5</v>
      </c>
      <c r="H68" s="411">
        <f>SUM(H69:H71)</f>
        <v>13.5</v>
      </c>
      <c r="I68" s="411">
        <f>SUM(I69:I71)</f>
        <v>0</v>
      </c>
      <c r="J68" s="377" t="s">
        <v>339</v>
      </c>
      <c r="K68" s="378" t="s">
        <v>340</v>
      </c>
      <c r="L68" s="379" t="s">
        <v>341</v>
      </c>
      <c r="M68" s="379" t="s">
        <v>341</v>
      </c>
      <c r="N68" s="620" t="s">
        <v>342</v>
      </c>
    </row>
    <row r="69" spans="1:14" x14ac:dyDescent="0.25">
      <c r="A69" s="380"/>
      <c r="B69" s="381"/>
      <c r="C69" s="382"/>
      <c r="D69" s="382"/>
      <c r="E69" s="382" t="s">
        <v>80</v>
      </c>
      <c r="F69" s="412">
        <v>20</v>
      </c>
      <c r="G69" s="412">
        <v>13.5</v>
      </c>
      <c r="H69" s="412">
        <v>13.5</v>
      </c>
      <c r="I69" s="412">
        <v>0</v>
      </c>
      <c r="J69" s="382"/>
      <c r="K69" s="384"/>
      <c r="L69" s="385"/>
      <c r="M69" s="385"/>
      <c r="N69" s="621"/>
    </row>
    <row r="70" spans="1:14" x14ac:dyDescent="0.25">
      <c r="A70" s="380"/>
      <c r="B70" s="381"/>
      <c r="C70" s="382"/>
      <c r="D70" s="382"/>
      <c r="E70" s="382" t="s">
        <v>32</v>
      </c>
      <c r="F70" s="412">
        <v>0</v>
      </c>
      <c r="G70" s="412">
        <v>0</v>
      </c>
      <c r="H70" s="412">
        <v>0</v>
      </c>
      <c r="I70" s="412">
        <v>0</v>
      </c>
      <c r="J70" s="382"/>
      <c r="K70" s="384"/>
      <c r="L70" s="385"/>
      <c r="M70" s="385"/>
      <c r="N70" s="621"/>
    </row>
    <row r="71" spans="1:14" ht="15.75" thickBot="1" x14ac:dyDescent="0.3">
      <c r="A71" s="380"/>
      <c r="B71" s="381"/>
      <c r="C71" s="382"/>
      <c r="D71" s="382"/>
      <c r="E71" s="382" t="s">
        <v>26</v>
      </c>
      <c r="F71" s="412">
        <v>0</v>
      </c>
      <c r="G71" s="412">
        <v>0</v>
      </c>
      <c r="H71" s="412">
        <v>0</v>
      </c>
      <c r="I71" s="412">
        <v>0</v>
      </c>
      <c r="J71" s="382"/>
      <c r="K71" s="384"/>
      <c r="L71" s="385"/>
      <c r="M71" s="385"/>
      <c r="N71" s="621"/>
    </row>
    <row r="72" spans="1:14" ht="191.25" x14ac:dyDescent="0.25">
      <c r="A72" s="375" t="s">
        <v>343</v>
      </c>
      <c r="B72" s="376" t="s">
        <v>344</v>
      </c>
      <c r="C72" s="377" t="s">
        <v>216</v>
      </c>
      <c r="D72" s="377" t="s">
        <v>345</v>
      </c>
      <c r="E72" s="377"/>
      <c r="F72" s="411">
        <f>SUM(F73:F76)</f>
        <v>67.599999999999994</v>
      </c>
      <c r="G72" s="411">
        <f>SUM(G73:G76)</f>
        <v>149.5</v>
      </c>
      <c r="H72" s="411">
        <f>SUM(H73:H76)</f>
        <v>38.1</v>
      </c>
      <c r="I72" s="411">
        <f>SUM(I73:I76)</f>
        <v>111.4</v>
      </c>
      <c r="J72" s="377" t="s">
        <v>346</v>
      </c>
      <c r="K72" s="378" t="s">
        <v>237</v>
      </c>
      <c r="L72" s="379" t="s">
        <v>282</v>
      </c>
      <c r="M72" s="379" t="s">
        <v>282</v>
      </c>
      <c r="N72" s="620" t="s">
        <v>347</v>
      </c>
    </row>
    <row r="73" spans="1:14" x14ac:dyDescent="0.25">
      <c r="A73" s="380"/>
      <c r="B73" s="381"/>
      <c r="C73" s="382"/>
      <c r="D73" s="382"/>
      <c r="E73" s="382"/>
      <c r="F73" s="412">
        <v>0</v>
      </c>
      <c r="G73" s="412">
        <v>0</v>
      </c>
      <c r="H73" s="412">
        <v>0</v>
      </c>
      <c r="I73" s="412">
        <v>0</v>
      </c>
      <c r="J73" s="382" t="s">
        <v>339</v>
      </c>
      <c r="K73" s="384" t="s">
        <v>340</v>
      </c>
      <c r="L73" s="385" t="s">
        <v>285</v>
      </c>
      <c r="M73" s="385" t="s">
        <v>243</v>
      </c>
      <c r="N73" s="621" t="s">
        <v>348</v>
      </c>
    </row>
    <row r="74" spans="1:14" x14ac:dyDescent="0.25">
      <c r="A74" s="380"/>
      <c r="B74" s="381"/>
      <c r="C74" s="382"/>
      <c r="D74" s="382"/>
      <c r="E74" s="382" t="s">
        <v>75</v>
      </c>
      <c r="F74" s="412">
        <v>0</v>
      </c>
      <c r="G74" s="412">
        <v>88.7</v>
      </c>
      <c r="H74" s="412">
        <v>22</v>
      </c>
      <c r="I74" s="412">
        <v>66.7</v>
      </c>
      <c r="J74" s="382"/>
      <c r="K74" s="384"/>
      <c r="L74" s="385"/>
      <c r="M74" s="385"/>
      <c r="N74" s="621"/>
    </row>
    <row r="75" spans="1:14" x14ac:dyDescent="0.25">
      <c r="A75" s="380"/>
      <c r="B75" s="381"/>
      <c r="C75" s="382"/>
      <c r="D75" s="382"/>
      <c r="E75" s="382" t="s">
        <v>26</v>
      </c>
      <c r="F75" s="412">
        <v>17.600000000000001</v>
      </c>
      <c r="G75" s="412">
        <v>17.600000000000001</v>
      </c>
      <c r="H75" s="412">
        <v>16.100000000000001</v>
      </c>
      <c r="I75" s="412">
        <v>1.5</v>
      </c>
      <c r="J75" s="382"/>
      <c r="K75" s="384"/>
      <c r="L75" s="385"/>
      <c r="M75" s="385"/>
      <c r="N75" s="621"/>
    </row>
    <row r="76" spans="1:14" ht="15.75" thickBot="1" x14ac:dyDescent="0.3">
      <c r="A76" s="380"/>
      <c r="B76" s="381"/>
      <c r="C76" s="382"/>
      <c r="D76" s="382"/>
      <c r="E76" s="382" t="s">
        <v>22</v>
      </c>
      <c r="F76" s="412">
        <v>50</v>
      </c>
      <c r="G76" s="412">
        <v>43.2</v>
      </c>
      <c r="H76" s="412">
        <v>0</v>
      </c>
      <c r="I76" s="412">
        <v>43.2</v>
      </c>
      <c r="J76" s="382"/>
      <c r="K76" s="384"/>
      <c r="L76" s="385"/>
      <c r="M76" s="385"/>
      <c r="N76" s="621"/>
    </row>
    <row r="77" spans="1:14" ht="102" x14ac:dyDescent="0.25">
      <c r="A77" s="375" t="s">
        <v>349</v>
      </c>
      <c r="B77" s="376" t="s">
        <v>350</v>
      </c>
      <c r="C77" s="377" t="s">
        <v>246</v>
      </c>
      <c r="D77" s="377" t="s">
        <v>351</v>
      </c>
      <c r="E77" s="377"/>
      <c r="F77" s="411">
        <f>SUM(F78:F83)</f>
        <v>488.2</v>
      </c>
      <c r="G77" s="411">
        <f>SUM(G78:G83)</f>
        <v>488.2</v>
      </c>
      <c r="H77" s="411">
        <f>SUM(H78:H83)</f>
        <v>173.3</v>
      </c>
      <c r="I77" s="411">
        <f>SUM(I78:I83)</f>
        <v>314.89999999999998</v>
      </c>
      <c r="J77" s="377" t="s">
        <v>346</v>
      </c>
      <c r="K77" s="378" t="s">
        <v>237</v>
      </c>
      <c r="L77" s="379" t="s">
        <v>282</v>
      </c>
      <c r="M77" s="379" t="s">
        <v>282</v>
      </c>
      <c r="N77" s="620" t="s">
        <v>352</v>
      </c>
    </row>
    <row r="78" spans="1:14" ht="51" x14ac:dyDescent="0.25">
      <c r="A78" s="380"/>
      <c r="B78" s="381"/>
      <c r="C78" s="382"/>
      <c r="D78" s="382"/>
      <c r="E78" s="382"/>
      <c r="F78" s="412">
        <v>0</v>
      </c>
      <c r="G78" s="412">
        <v>0</v>
      </c>
      <c r="H78" s="412">
        <v>0</v>
      </c>
      <c r="I78" s="412">
        <v>0</v>
      </c>
      <c r="J78" s="382" t="s">
        <v>353</v>
      </c>
      <c r="K78" s="384" t="s">
        <v>340</v>
      </c>
      <c r="L78" s="385" t="s">
        <v>341</v>
      </c>
      <c r="M78" s="385" t="s">
        <v>243</v>
      </c>
      <c r="N78" s="621" t="s">
        <v>354</v>
      </c>
    </row>
    <row r="79" spans="1:14" x14ac:dyDescent="0.25">
      <c r="A79" s="380"/>
      <c r="B79" s="381"/>
      <c r="C79" s="382"/>
      <c r="D79" s="382"/>
      <c r="E79" s="382" t="s">
        <v>80</v>
      </c>
      <c r="F79" s="412">
        <v>45.6</v>
      </c>
      <c r="G79" s="412">
        <v>45.6</v>
      </c>
      <c r="H79" s="412">
        <v>9.4</v>
      </c>
      <c r="I79" s="412">
        <v>36.200000000000003</v>
      </c>
      <c r="J79" s="382"/>
      <c r="K79" s="384"/>
      <c r="L79" s="385"/>
      <c r="M79" s="385"/>
      <c r="N79" s="621"/>
    </row>
    <row r="80" spans="1:14" x14ac:dyDescent="0.25">
      <c r="A80" s="380"/>
      <c r="B80" s="381"/>
      <c r="C80" s="382"/>
      <c r="D80" s="382"/>
      <c r="E80" s="382" t="s">
        <v>32</v>
      </c>
      <c r="F80" s="412">
        <v>25.1</v>
      </c>
      <c r="G80" s="412">
        <v>25.1</v>
      </c>
      <c r="H80" s="412">
        <v>21.8</v>
      </c>
      <c r="I80" s="412">
        <v>3.3</v>
      </c>
      <c r="J80" s="382"/>
      <c r="K80" s="384"/>
      <c r="L80" s="385"/>
      <c r="M80" s="385"/>
      <c r="N80" s="621"/>
    </row>
    <row r="81" spans="1:14" x14ac:dyDescent="0.25">
      <c r="A81" s="380"/>
      <c r="B81" s="381"/>
      <c r="C81" s="382"/>
      <c r="D81" s="382"/>
      <c r="E81" s="382" t="s">
        <v>22</v>
      </c>
      <c r="F81" s="412">
        <v>150</v>
      </c>
      <c r="G81" s="412">
        <v>150</v>
      </c>
      <c r="H81" s="412">
        <v>22.4</v>
      </c>
      <c r="I81" s="412">
        <v>127.6</v>
      </c>
      <c r="J81" s="382"/>
      <c r="K81" s="384"/>
      <c r="L81" s="385"/>
      <c r="M81" s="385"/>
      <c r="N81" s="621"/>
    </row>
    <row r="82" spans="1:14" x14ac:dyDescent="0.25">
      <c r="A82" s="380"/>
      <c r="B82" s="381"/>
      <c r="C82" s="382"/>
      <c r="D82" s="382"/>
      <c r="E82" s="382" t="s">
        <v>82</v>
      </c>
      <c r="F82" s="412">
        <v>239.5</v>
      </c>
      <c r="G82" s="412">
        <v>239.5</v>
      </c>
      <c r="H82" s="412">
        <v>91.7</v>
      </c>
      <c r="I82" s="412">
        <v>147.80000000000001</v>
      </c>
      <c r="J82" s="382"/>
      <c r="K82" s="384"/>
      <c r="L82" s="385"/>
      <c r="M82" s="385"/>
      <c r="N82" s="621"/>
    </row>
    <row r="83" spans="1:14" ht="15.75" thickBot="1" x14ac:dyDescent="0.3">
      <c r="A83" s="380"/>
      <c r="B83" s="381"/>
      <c r="C83" s="382"/>
      <c r="D83" s="382"/>
      <c r="E83" s="382" t="s">
        <v>99</v>
      </c>
      <c r="F83" s="412">
        <v>28</v>
      </c>
      <c r="G83" s="412">
        <v>28</v>
      </c>
      <c r="H83" s="412">
        <v>28</v>
      </c>
      <c r="I83" s="412">
        <v>0</v>
      </c>
      <c r="J83" s="382"/>
      <c r="K83" s="384"/>
      <c r="L83" s="385"/>
      <c r="M83" s="385"/>
      <c r="N83" s="621"/>
    </row>
    <row r="84" spans="1:14" ht="63.75" x14ac:dyDescent="0.25">
      <c r="A84" s="375" t="s">
        <v>355</v>
      </c>
      <c r="B84" s="376" t="s">
        <v>356</v>
      </c>
      <c r="C84" s="377" t="s">
        <v>246</v>
      </c>
      <c r="D84" s="377" t="s">
        <v>357</v>
      </c>
      <c r="E84" s="377"/>
      <c r="F84" s="411">
        <f>SUM(F85:F88)</f>
        <v>908.7</v>
      </c>
      <c r="G84" s="411">
        <f>SUM(G85:G88)</f>
        <v>908.7</v>
      </c>
      <c r="H84" s="411">
        <f>SUM(H85:H88)</f>
        <v>593</v>
      </c>
      <c r="I84" s="411">
        <f>SUM(I85:I88)</f>
        <v>315.7</v>
      </c>
      <c r="J84" s="377" t="s">
        <v>358</v>
      </c>
      <c r="K84" s="378" t="s">
        <v>340</v>
      </c>
      <c r="L84" s="379" t="s">
        <v>359</v>
      </c>
      <c r="M84" s="379" t="s">
        <v>360</v>
      </c>
      <c r="N84" s="620" t="s">
        <v>361</v>
      </c>
    </row>
    <row r="85" spans="1:14" x14ac:dyDescent="0.25">
      <c r="A85" s="380"/>
      <c r="B85" s="381"/>
      <c r="C85" s="382"/>
      <c r="D85" s="382"/>
      <c r="E85" s="382" t="s">
        <v>32</v>
      </c>
      <c r="F85" s="412">
        <v>217.9</v>
      </c>
      <c r="G85" s="412">
        <v>217.9</v>
      </c>
      <c r="H85" s="412">
        <v>133.80000000000001</v>
      </c>
      <c r="I85" s="412">
        <v>84.1</v>
      </c>
      <c r="J85" s="382"/>
      <c r="K85" s="384"/>
      <c r="L85" s="385"/>
      <c r="M85" s="385"/>
      <c r="N85" s="621"/>
    </row>
    <row r="86" spans="1:14" x14ac:dyDescent="0.25">
      <c r="A86" s="380"/>
      <c r="B86" s="381"/>
      <c r="C86" s="382"/>
      <c r="D86" s="382"/>
      <c r="E86" s="382" t="s">
        <v>80</v>
      </c>
      <c r="F86" s="412">
        <v>20.6</v>
      </c>
      <c r="G86" s="412">
        <v>20.6</v>
      </c>
      <c r="H86" s="412">
        <v>20.5</v>
      </c>
      <c r="I86" s="412">
        <v>0.1</v>
      </c>
      <c r="J86" s="382"/>
      <c r="K86" s="384"/>
      <c r="L86" s="385"/>
      <c r="M86" s="385"/>
      <c r="N86" s="621"/>
    </row>
    <row r="87" spans="1:14" x14ac:dyDescent="0.25">
      <c r="A87" s="380"/>
      <c r="B87" s="381"/>
      <c r="C87" s="382"/>
      <c r="D87" s="382"/>
      <c r="E87" s="382" t="s">
        <v>82</v>
      </c>
      <c r="F87" s="412">
        <v>670.2</v>
      </c>
      <c r="G87" s="412">
        <v>670.2</v>
      </c>
      <c r="H87" s="412">
        <v>438.7</v>
      </c>
      <c r="I87" s="412">
        <v>231.5</v>
      </c>
      <c r="J87" s="382"/>
      <c r="K87" s="384"/>
      <c r="L87" s="385"/>
      <c r="M87" s="385"/>
      <c r="N87" s="621"/>
    </row>
    <row r="88" spans="1:14" ht="15.75" thickBot="1" x14ac:dyDescent="0.3">
      <c r="A88" s="380"/>
      <c r="B88" s="381"/>
      <c r="C88" s="382"/>
      <c r="D88" s="382"/>
      <c r="E88" s="382" t="s">
        <v>22</v>
      </c>
      <c r="F88" s="412">
        <v>0</v>
      </c>
      <c r="G88" s="412">
        <v>0</v>
      </c>
      <c r="H88" s="412">
        <v>0</v>
      </c>
      <c r="I88" s="412">
        <v>0</v>
      </c>
      <c r="J88" s="382"/>
      <c r="K88" s="384"/>
      <c r="L88" s="385"/>
      <c r="M88" s="385"/>
      <c r="N88" s="621"/>
    </row>
    <row r="89" spans="1:14" ht="178.5" x14ac:dyDescent="0.25">
      <c r="A89" s="375" t="s">
        <v>362</v>
      </c>
      <c r="B89" s="376" t="s">
        <v>363</v>
      </c>
      <c r="C89" s="377" t="s">
        <v>246</v>
      </c>
      <c r="D89" s="377" t="s">
        <v>364</v>
      </c>
      <c r="E89" s="377"/>
      <c r="F89" s="411">
        <f>SUM(F90:F93)</f>
        <v>550.79999999999995</v>
      </c>
      <c r="G89" s="411">
        <f>SUM(G90:G93)</f>
        <v>202.8</v>
      </c>
      <c r="H89" s="411">
        <f>SUM(H90:H93)</f>
        <v>72.599999999999994</v>
      </c>
      <c r="I89" s="411">
        <f>SUM(I90:I93)</f>
        <v>130.19999999999999</v>
      </c>
      <c r="J89" s="377" t="s">
        <v>365</v>
      </c>
      <c r="K89" s="378" t="s">
        <v>340</v>
      </c>
      <c r="L89" s="379" t="s">
        <v>366</v>
      </c>
      <c r="M89" s="379" t="s">
        <v>243</v>
      </c>
      <c r="N89" s="620" t="s">
        <v>367</v>
      </c>
    </row>
    <row r="90" spans="1:14" x14ac:dyDescent="0.25">
      <c r="A90" s="380"/>
      <c r="B90" s="381"/>
      <c r="C90" s="382"/>
      <c r="D90" s="382"/>
      <c r="E90" s="382" t="s">
        <v>80</v>
      </c>
      <c r="F90" s="412">
        <v>95.7</v>
      </c>
      <c r="G90" s="412">
        <v>95.7</v>
      </c>
      <c r="H90" s="412">
        <v>56.6</v>
      </c>
      <c r="I90" s="412">
        <v>39.1</v>
      </c>
      <c r="J90" s="382"/>
      <c r="K90" s="384"/>
      <c r="L90" s="385"/>
      <c r="M90" s="385"/>
      <c r="N90" s="621"/>
    </row>
    <row r="91" spans="1:14" x14ac:dyDescent="0.25">
      <c r="A91" s="380"/>
      <c r="B91" s="381"/>
      <c r="C91" s="382"/>
      <c r="D91" s="382"/>
      <c r="E91" s="382" t="s">
        <v>82</v>
      </c>
      <c r="F91" s="412">
        <v>373.9</v>
      </c>
      <c r="G91" s="412">
        <v>25.9</v>
      </c>
      <c r="H91" s="412">
        <v>16</v>
      </c>
      <c r="I91" s="412">
        <v>9.9</v>
      </c>
      <c r="J91" s="382"/>
      <c r="K91" s="384"/>
      <c r="L91" s="385"/>
      <c r="M91" s="385"/>
      <c r="N91" s="621"/>
    </row>
    <row r="92" spans="1:14" x14ac:dyDescent="0.25">
      <c r="A92" s="380"/>
      <c r="B92" s="381"/>
      <c r="C92" s="382"/>
      <c r="D92" s="382"/>
      <c r="E92" s="382" t="s">
        <v>32</v>
      </c>
      <c r="F92" s="412">
        <v>81.2</v>
      </c>
      <c r="G92" s="412">
        <v>81.2</v>
      </c>
      <c r="H92" s="412">
        <v>0</v>
      </c>
      <c r="I92" s="412">
        <v>81.2</v>
      </c>
      <c r="J92" s="382"/>
      <c r="K92" s="384"/>
      <c r="L92" s="385"/>
      <c r="M92" s="385"/>
      <c r="N92" s="621"/>
    </row>
    <row r="93" spans="1:14" ht="15.75" thickBot="1" x14ac:dyDescent="0.3">
      <c r="A93" s="380"/>
      <c r="B93" s="381"/>
      <c r="C93" s="382"/>
      <c r="D93" s="382"/>
      <c r="E93" s="382" t="s">
        <v>22</v>
      </c>
      <c r="F93" s="412">
        <v>0</v>
      </c>
      <c r="G93" s="412">
        <v>0</v>
      </c>
      <c r="H93" s="412">
        <v>0</v>
      </c>
      <c r="I93" s="412">
        <v>0</v>
      </c>
      <c r="J93" s="382"/>
      <c r="K93" s="384"/>
      <c r="L93" s="385"/>
      <c r="M93" s="385"/>
      <c r="N93" s="621"/>
    </row>
    <row r="94" spans="1:14" ht="23.25" thickBot="1" x14ac:dyDescent="0.3">
      <c r="A94" s="375" t="s">
        <v>368</v>
      </c>
      <c r="B94" s="376" t="s">
        <v>369</v>
      </c>
      <c r="C94" s="377" t="s">
        <v>246</v>
      </c>
      <c r="D94" s="377" t="s">
        <v>370</v>
      </c>
      <c r="E94" s="377"/>
      <c r="F94" s="411">
        <f>F95+F100+F101+F102</f>
        <v>346.5</v>
      </c>
      <c r="G94" s="411">
        <f>G95+G100+G101+G102</f>
        <v>346.5</v>
      </c>
      <c r="H94" s="411">
        <f>H95+H100+H101+H102</f>
        <v>306.79999999999995</v>
      </c>
      <c r="I94" s="411">
        <f>I95+I100+I101+I102</f>
        <v>39.699999999999996</v>
      </c>
      <c r="J94" s="377"/>
      <c r="K94" s="378"/>
      <c r="L94" s="379"/>
      <c r="M94" s="379"/>
      <c r="N94" s="620"/>
    </row>
    <row r="95" spans="1:14" ht="51" x14ac:dyDescent="0.25">
      <c r="A95" s="375" t="s">
        <v>371</v>
      </c>
      <c r="B95" s="376" t="s">
        <v>76</v>
      </c>
      <c r="C95" s="377" t="s">
        <v>246</v>
      </c>
      <c r="D95" s="377" t="s">
        <v>372</v>
      </c>
      <c r="E95" s="377"/>
      <c r="F95" s="411">
        <f>SUM(F96:F99)</f>
        <v>346.5</v>
      </c>
      <c r="G95" s="411">
        <f>SUM(G96:G99)</f>
        <v>346.5</v>
      </c>
      <c r="H95" s="411">
        <f>SUM(H96:H99)-0.1</f>
        <v>306.79999999999995</v>
      </c>
      <c r="I95" s="411">
        <f>SUM(I96:I99)+0.1</f>
        <v>39.699999999999996</v>
      </c>
      <c r="J95" s="377" t="s">
        <v>373</v>
      </c>
      <c r="K95" s="378" t="s">
        <v>340</v>
      </c>
      <c r="L95" s="379" t="s">
        <v>341</v>
      </c>
      <c r="M95" s="379" t="s">
        <v>341</v>
      </c>
      <c r="N95" s="620" t="s">
        <v>374</v>
      </c>
    </row>
    <row r="96" spans="1:14" x14ac:dyDescent="0.25">
      <c r="A96" s="380"/>
      <c r="B96" s="381"/>
      <c r="C96" s="382"/>
      <c r="D96" s="382"/>
      <c r="E96" s="382" t="s">
        <v>82</v>
      </c>
      <c r="F96" s="412">
        <v>170.8</v>
      </c>
      <c r="G96" s="412">
        <v>170.8</v>
      </c>
      <c r="H96" s="412">
        <v>148.1</v>
      </c>
      <c r="I96" s="412">
        <v>22.7</v>
      </c>
      <c r="J96" s="382"/>
      <c r="K96" s="384"/>
      <c r="L96" s="385"/>
      <c r="M96" s="385"/>
      <c r="N96" s="621"/>
    </row>
    <row r="97" spans="1:14" x14ac:dyDescent="0.25">
      <c r="A97" s="380"/>
      <c r="B97" s="381"/>
      <c r="C97" s="382"/>
      <c r="D97" s="382"/>
      <c r="E97" s="382" t="s">
        <v>99</v>
      </c>
      <c r="F97" s="412">
        <v>37.799999999999997</v>
      </c>
      <c r="G97" s="412">
        <v>37.799999999999997</v>
      </c>
      <c r="H97" s="412">
        <v>37.799999999999997</v>
      </c>
      <c r="I97" s="412">
        <v>0</v>
      </c>
      <c r="J97" s="382"/>
      <c r="K97" s="384"/>
      <c r="L97" s="385"/>
      <c r="M97" s="385"/>
      <c r="N97" s="621"/>
    </row>
    <row r="98" spans="1:14" x14ac:dyDescent="0.25">
      <c r="A98" s="380"/>
      <c r="B98" s="381"/>
      <c r="C98" s="382"/>
      <c r="D98" s="382"/>
      <c r="E98" s="382" t="s">
        <v>80</v>
      </c>
      <c r="F98" s="412">
        <v>65.400000000000006</v>
      </c>
      <c r="G98" s="412">
        <v>65.400000000000006</v>
      </c>
      <c r="H98" s="412">
        <v>65.400000000000006</v>
      </c>
      <c r="I98" s="412">
        <v>0</v>
      </c>
      <c r="J98" s="382"/>
      <c r="K98" s="384"/>
      <c r="L98" s="385"/>
      <c r="M98" s="385"/>
      <c r="N98" s="621"/>
    </row>
    <row r="99" spans="1:14" ht="15.75" thickBot="1" x14ac:dyDescent="0.3">
      <c r="A99" s="380"/>
      <c r="B99" s="381"/>
      <c r="C99" s="382"/>
      <c r="D99" s="382"/>
      <c r="E99" s="382" t="s">
        <v>32</v>
      </c>
      <c r="F99" s="412">
        <v>72.5</v>
      </c>
      <c r="G99" s="412">
        <v>72.5</v>
      </c>
      <c r="H99" s="412">
        <v>55.6</v>
      </c>
      <c r="I99" s="412">
        <v>16.899999999999999</v>
      </c>
      <c r="J99" s="382"/>
      <c r="K99" s="384"/>
      <c r="L99" s="385"/>
      <c r="M99" s="385"/>
      <c r="N99" s="621"/>
    </row>
    <row r="100" spans="1:14" ht="34.5" thickBot="1" x14ac:dyDescent="0.3">
      <c r="A100" s="375" t="s">
        <v>375</v>
      </c>
      <c r="B100" s="376" t="s">
        <v>376</v>
      </c>
      <c r="C100" s="377" t="s">
        <v>246</v>
      </c>
      <c r="D100" s="377" t="s">
        <v>377</v>
      </c>
      <c r="E100" s="377" t="s">
        <v>26</v>
      </c>
      <c r="F100" s="413">
        <v>0</v>
      </c>
      <c r="G100" s="413">
        <v>0</v>
      </c>
      <c r="H100" s="413">
        <v>0</v>
      </c>
      <c r="I100" s="413">
        <v>0</v>
      </c>
      <c r="J100" s="377" t="s">
        <v>346</v>
      </c>
      <c r="K100" s="378" t="s">
        <v>237</v>
      </c>
      <c r="L100" s="379" t="s">
        <v>243</v>
      </c>
      <c r="M100" s="379" t="s">
        <v>243</v>
      </c>
      <c r="N100" s="620"/>
    </row>
    <row r="101" spans="1:14" ht="34.5" thickBot="1" x14ac:dyDescent="0.3">
      <c r="A101" s="375" t="s">
        <v>378</v>
      </c>
      <c r="B101" s="376" t="s">
        <v>379</v>
      </c>
      <c r="C101" s="377" t="s">
        <v>337</v>
      </c>
      <c r="D101" s="377" t="s">
        <v>338</v>
      </c>
      <c r="E101" s="377" t="s">
        <v>32</v>
      </c>
      <c r="F101" s="413">
        <v>0</v>
      </c>
      <c r="G101" s="413">
        <v>0</v>
      </c>
      <c r="H101" s="413">
        <v>0</v>
      </c>
      <c r="I101" s="413">
        <v>0</v>
      </c>
      <c r="J101" s="377" t="s">
        <v>346</v>
      </c>
      <c r="K101" s="378" t="s">
        <v>237</v>
      </c>
      <c r="L101" s="379" t="s">
        <v>243</v>
      </c>
      <c r="M101" s="379" t="s">
        <v>243</v>
      </c>
      <c r="N101" s="620"/>
    </row>
    <row r="102" spans="1:14" ht="57" thickBot="1" x14ac:dyDescent="0.3">
      <c r="A102" s="375" t="s">
        <v>380</v>
      </c>
      <c r="B102" s="376" t="s">
        <v>381</v>
      </c>
      <c r="C102" s="377" t="s">
        <v>337</v>
      </c>
      <c r="D102" s="377" t="s">
        <v>370</v>
      </c>
      <c r="E102" s="377"/>
      <c r="F102" s="413">
        <v>0</v>
      </c>
      <c r="G102" s="413">
        <v>0</v>
      </c>
      <c r="H102" s="413">
        <v>0</v>
      </c>
      <c r="I102" s="413">
        <v>0</v>
      </c>
      <c r="J102" s="377" t="s">
        <v>346</v>
      </c>
      <c r="K102" s="378" t="s">
        <v>237</v>
      </c>
      <c r="L102" s="379" t="s">
        <v>243</v>
      </c>
      <c r="M102" s="379" t="s">
        <v>243</v>
      </c>
      <c r="N102" s="620"/>
    </row>
    <row r="103" spans="1:14" ht="23.25" thickBot="1" x14ac:dyDescent="0.3">
      <c r="A103" s="375" t="s">
        <v>382</v>
      </c>
      <c r="B103" s="376" t="s">
        <v>383</v>
      </c>
      <c r="C103" s="377" t="s">
        <v>216</v>
      </c>
      <c r="D103" s="377" t="s">
        <v>214</v>
      </c>
      <c r="E103" s="377"/>
      <c r="F103" s="411">
        <f>F104+F105+F111</f>
        <v>42.6</v>
      </c>
      <c r="G103" s="411">
        <f>G104+G105+G111</f>
        <v>59.4</v>
      </c>
      <c r="H103" s="411">
        <f>H104+H105+H111</f>
        <v>59.4</v>
      </c>
      <c r="I103" s="411">
        <f>I104+I105+I111</f>
        <v>0</v>
      </c>
      <c r="J103" s="377"/>
      <c r="K103" s="378"/>
      <c r="L103" s="379"/>
      <c r="M103" s="379"/>
      <c r="N103" s="620"/>
    </row>
    <row r="104" spans="1:14" ht="23.25" thickBot="1" x14ac:dyDescent="0.3">
      <c r="A104" s="375" t="s">
        <v>384</v>
      </c>
      <c r="B104" s="376" t="s">
        <v>68</v>
      </c>
      <c r="C104" s="377" t="s">
        <v>216</v>
      </c>
      <c r="D104" s="377" t="s">
        <v>385</v>
      </c>
      <c r="E104" s="377" t="s">
        <v>22</v>
      </c>
      <c r="F104" s="413">
        <v>30</v>
      </c>
      <c r="G104" s="413">
        <v>30</v>
      </c>
      <c r="H104" s="413">
        <v>30</v>
      </c>
      <c r="I104" s="413">
        <v>0</v>
      </c>
      <c r="J104" s="377" t="s">
        <v>386</v>
      </c>
      <c r="K104" s="378" t="s">
        <v>387</v>
      </c>
      <c r="L104" s="379" t="s">
        <v>282</v>
      </c>
      <c r="M104" s="379" t="s">
        <v>388</v>
      </c>
      <c r="N104" s="620" t="s">
        <v>389</v>
      </c>
    </row>
    <row r="105" spans="1:14" ht="102" x14ac:dyDescent="0.25">
      <c r="A105" s="375" t="s">
        <v>390</v>
      </c>
      <c r="B105" s="376" t="s">
        <v>391</v>
      </c>
      <c r="C105" s="377" t="s">
        <v>216</v>
      </c>
      <c r="D105" s="377" t="s">
        <v>392</v>
      </c>
      <c r="E105" s="377"/>
      <c r="F105" s="411">
        <f>SUM(F106:F110)</f>
        <v>12.6</v>
      </c>
      <c r="G105" s="411">
        <f>SUM(G106:G110)</f>
        <v>29.4</v>
      </c>
      <c r="H105" s="411">
        <f>SUM(H106:H110)</f>
        <v>29.4</v>
      </c>
      <c r="I105" s="411">
        <f>SUM(I106:I110)</f>
        <v>0</v>
      </c>
      <c r="J105" s="377" t="s">
        <v>393</v>
      </c>
      <c r="K105" s="378" t="s">
        <v>387</v>
      </c>
      <c r="L105" s="379" t="s">
        <v>394</v>
      </c>
      <c r="M105" s="379" t="s">
        <v>243</v>
      </c>
      <c r="N105" s="620" t="s">
        <v>395</v>
      </c>
    </row>
    <row r="106" spans="1:14" ht="25.5" x14ac:dyDescent="0.25">
      <c r="A106" s="380"/>
      <c r="B106" s="381"/>
      <c r="C106" s="382"/>
      <c r="D106" s="382"/>
      <c r="E106" s="382"/>
      <c r="F106" s="412">
        <v>0</v>
      </c>
      <c r="G106" s="412">
        <v>0</v>
      </c>
      <c r="H106" s="412">
        <v>0</v>
      </c>
      <c r="I106" s="412">
        <v>0</v>
      </c>
      <c r="J106" s="382" t="s">
        <v>396</v>
      </c>
      <c r="K106" s="384" t="s">
        <v>397</v>
      </c>
      <c r="L106" s="385" t="s">
        <v>398</v>
      </c>
      <c r="M106" s="385" t="s">
        <v>399</v>
      </c>
      <c r="N106" s="621" t="s">
        <v>400</v>
      </c>
    </row>
    <row r="107" spans="1:14" x14ac:dyDescent="0.25">
      <c r="A107" s="380"/>
      <c r="B107" s="381"/>
      <c r="C107" s="382"/>
      <c r="D107" s="382"/>
      <c r="E107" s="382" t="s">
        <v>49</v>
      </c>
      <c r="F107" s="412">
        <v>0</v>
      </c>
      <c r="G107" s="412">
        <v>10</v>
      </c>
      <c r="H107" s="412">
        <v>10</v>
      </c>
      <c r="I107" s="412">
        <v>0</v>
      </c>
      <c r="J107" s="382"/>
      <c r="K107" s="384"/>
      <c r="L107" s="385"/>
      <c r="M107" s="385"/>
      <c r="N107" s="621"/>
    </row>
    <row r="108" spans="1:14" x14ac:dyDescent="0.25">
      <c r="A108" s="380"/>
      <c r="B108" s="381"/>
      <c r="C108" s="382"/>
      <c r="D108" s="382"/>
      <c r="E108" s="382" t="s">
        <v>26</v>
      </c>
      <c r="F108" s="412">
        <v>5.3</v>
      </c>
      <c r="G108" s="412">
        <v>5.3</v>
      </c>
      <c r="H108" s="412">
        <v>5.3</v>
      </c>
      <c r="I108" s="412">
        <v>0</v>
      </c>
      <c r="J108" s="382"/>
      <c r="K108" s="384"/>
      <c r="L108" s="385"/>
      <c r="M108" s="385"/>
      <c r="N108" s="621"/>
    </row>
    <row r="109" spans="1:14" x14ac:dyDescent="0.25">
      <c r="A109" s="380"/>
      <c r="B109" s="381"/>
      <c r="C109" s="382"/>
      <c r="D109" s="382"/>
      <c r="E109" s="382" t="s">
        <v>22</v>
      </c>
      <c r="F109" s="412">
        <v>7.3</v>
      </c>
      <c r="G109" s="412">
        <v>14.1</v>
      </c>
      <c r="H109" s="412">
        <v>14.1</v>
      </c>
      <c r="I109" s="412">
        <v>0</v>
      </c>
      <c r="J109" s="382"/>
      <c r="K109" s="384"/>
      <c r="L109" s="385"/>
      <c r="M109" s="385"/>
      <c r="N109" s="621"/>
    </row>
    <row r="110" spans="1:14" ht="15.75" thickBot="1" x14ac:dyDescent="0.3">
      <c r="A110" s="380"/>
      <c r="B110" s="381"/>
      <c r="C110" s="382"/>
      <c r="D110" s="382"/>
      <c r="E110" s="382" t="s">
        <v>80</v>
      </c>
      <c r="F110" s="412">
        <v>0</v>
      </c>
      <c r="G110" s="412">
        <v>0</v>
      </c>
      <c r="H110" s="412">
        <v>0</v>
      </c>
      <c r="I110" s="412">
        <v>0</v>
      </c>
      <c r="J110" s="382"/>
      <c r="K110" s="384"/>
      <c r="L110" s="385"/>
      <c r="M110" s="385"/>
      <c r="N110" s="621"/>
    </row>
    <row r="111" spans="1:14" ht="34.5" thickBot="1" x14ac:dyDescent="0.3">
      <c r="A111" s="375" t="s">
        <v>401</v>
      </c>
      <c r="B111" s="376" t="s">
        <v>402</v>
      </c>
      <c r="C111" s="377"/>
      <c r="D111" s="377"/>
      <c r="E111" s="377"/>
      <c r="F111" s="413">
        <v>0</v>
      </c>
      <c r="G111" s="413">
        <v>0</v>
      </c>
      <c r="H111" s="413">
        <v>0</v>
      </c>
      <c r="I111" s="413">
        <v>0</v>
      </c>
      <c r="J111" s="377"/>
      <c r="K111" s="378"/>
      <c r="L111" s="379"/>
      <c r="M111" s="379"/>
      <c r="N111" s="620"/>
    </row>
    <row r="112" spans="1:14" ht="23.25" thickBot="1" x14ac:dyDescent="0.3">
      <c r="A112" s="370" t="s">
        <v>403</v>
      </c>
      <c r="B112" s="371" t="s">
        <v>77</v>
      </c>
      <c r="C112" s="372" t="s">
        <v>246</v>
      </c>
      <c r="D112" s="372"/>
      <c r="E112" s="372"/>
      <c r="F112" s="410">
        <f>F113+F115+F123</f>
        <v>1701.1</v>
      </c>
      <c r="G112" s="410">
        <f>G113+G115+G123</f>
        <v>1269.5999999999999</v>
      </c>
      <c r="H112" s="410">
        <f>H113+H115+H123</f>
        <v>910.9</v>
      </c>
      <c r="I112" s="410">
        <f>I113+I115+I123</f>
        <v>358.70000000000005</v>
      </c>
      <c r="J112" s="372"/>
      <c r="K112" s="373"/>
      <c r="L112" s="374"/>
      <c r="M112" s="374"/>
      <c r="N112" s="619"/>
    </row>
    <row r="113" spans="1:14" ht="23.25" thickBot="1" x14ac:dyDescent="0.3">
      <c r="A113" s="375" t="s">
        <v>404</v>
      </c>
      <c r="B113" s="376" t="s">
        <v>405</v>
      </c>
      <c r="C113" s="377" t="s">
        <v>406</v>
      </c>
      <c r="D113" s="377" t="s">
        <v>407</v>
      </c>
      <c r="E113" s="377"/>
      <c r="F113" s="411">
        <f>SUM(F114:F114)</f>
        <v>0</v>
      </c>
      <c r="G113" s="411">
        <f>SUM(G114:G114)</f>
        <v>0</v>
      </c>
      <c r="H113" s="411">
        <f>SUM(H114:H114)</f>
        <v>0</v>
      </c>
      <c r="I113" s="411">
        <f>SUM(I114:I114)</f>
        <v>0</v>
      </c>
      <c r="J113" s="377"/>
      <c r="K113" s="378"/>
      <c r="L113" s="379"/>
      <c r="M113" s="379"/>
      <c r="N113" s="620"/>
    </row>
    <row r="114" spans="1:14" ht="23.25" thickBot="1" x14ac:dyDescent="0.3">
      <c r="A114" s="375" t="s">
        <v>408</v>
      </c>
      <c r="B114" s="376" t="s">
        <v>405</v>
      </c>
      <c r="C114" s="377" t="s">
        <v>406</v>
      </c>
      <c r="D114" s="377" t="s">
        <v>409</v>
      </c>
      <c r="E114" s="377" t="s">
        <v>32</v>
      </c>
      <c r="F114" s="413">
        <v>0</v>
      </c>
      <c r="G114" s="413">
        <v>0</v>
      </c>
      <c r="H114" s="413">
        <v>0</v>
      </c>
      <c r="I114" s="413">
        <v>0</v>
      </c>
      <c r="J114" s="377" t="s">
        <v>410</v>
      </c>
      <c r="K114" s="378" t="s">
        <v>340</v>
      </c>
      <c r="L114" s="379" t="s">
        <v>243</v>
      </c>
      <c r="M114" s="379" t="s">
        <v>243</v>
      </c>
      <c r="N114" s="620"/>
    </row>
    <row r="115" spans="1:14" ht="34.5" thickBot="1" x14ac:dyDescent="0.3">
      <c r="A115" s="375" t="s">
        <v>411</v>
      </c>
      <c r="B115" s="376" t="s">
        <v>412</v>
      </c>
      <c r="C115" s="377" t="s">
        <v>246</v>
      </c>
      <c r="D115" s="377" t="s">
        <v>247</v>
      </c>
      <c r="E115" s="377"/>
      <c r="F115" s="411">
        <f>SUM(F116:F116)</f>
        <v>1701.1</v>
      </c>
      <c r="G115" s="411">
        <f>SUM(G116:G116)</f>
        <v>1269.5999999999999</v>
      </c>
      <c r="H115" s="411">
        <f>SUM(H116:H116)</f>
        <v>910.9</v>
      </c>
      <c r="I115" s="411">
        <f>SUM(I116:I116)</f>
        <v>358.70000000000005</v>
      </c>
      <c r="J115" s="377"/>
      <c r="K115" s="378"/>
      <c r="L115" s="379"/>
      <c r="M115" s="379"/>
      <c r="N115" s="620"/>
    </row>
    <row r="116" spans="1:14" ht="84" customHeight="1" x14ac:dyDescent="0.25">
      <c r="A116" s="375" t="s">
        <v>413</v>
      </c>
      <c r="B116" s="376" t="s">
        <v>412</v>
      </c>
      <c r="C116" s="377" t="s">
        <v>246</v>
      </c>
      <c r="D116" s="377" t="s">
        <v>247</v>
      </c>
      <c r="E116" s="377"/>
      <c r="F116" s="411">
        <f>SUM(F117:F122)</f>
        <v>1701.1</v>
      </c>
      <c r="G116" s="411">
        <f>SUM(G117:G122)</f>
        <v>1269.5999999999999</v>
      </c>
      <c r="H116" s="411">
        <f>SUM(H117:H122)</f>
        <v>910.9</v>
      </c>
      <c r="I116" s="411">
        <f>SUM(I117:I122)</f>
        <v>358.70000000000005</v>
      </c>
      <c r="J116" s="377" t="s">
        <v>414</v>
      </c>
      <c r="K116" s="378" t="s">
        <v>237</v>
      </c>
      <c r="L116" s="379" t="s">
        <v>415</v>
      </c>
      <c r="M116" s="379" t="s">
        <v>238</v>
      </c>
      <c r="N116" s="620" t="s">
        <v>416</v>
      </c>
    </row>
    <row r="117" spans="1:14" ht="82.5" customHeight="1" x14ac:dyDescent="0.25">
      <c r="A117" s="380"/>
      <c r="B117" s="381"/>
      <c r="C117" s="382"/>
      <c r="D117" s="382"/>
      <c r="E117" s="382"/>
      <c r="F117" s="412">
        <v>0</v>
      </c>
      <c r="G117" s="412">
        <v>0</v>
      </c>
      <c r="H117" s="412">
        <v>0</v>
      </c>
      <c r="I117" s="412">
        <v>0</v>
      </c>
      <c r="J117" s="382" t="s">
        <v>417</v>
      </c>
      <c r="K117" s="384" t="s">
        <v>237</v>
      </c>
      <c r="L117" s="385" t="s">
        <v>243</v>
      </c>
      <c r="M117" s="385" t="s">
        <v>243</v>
      </c>
      <c r="N117" s="705" t="s">
        <v>418</v>
      </c>
    </row>
    <row r="118" spans="1:14" x14ac:dyDescent="0.25">
      <c r="A118" s="380"/>
      <c r="B118" s="381"/>
      <c r="C118" s="382"/>
      <c r="D118" s="382"/>
      <c r="E118" s="382" t="s">
        <v>80</v>
      </c>
      <c r="F118" s="412">
        <v>227.4</v>
      </c>
      <c r="G118" s="412">
        <v>227.4</v>
      </c>
      <c r="H118" s="412">
        <v>127.7</v>
      </c>
      <c r="I118" s="412">
        <v>99.7</v>
      </c>
      <c r="J118" s="382"/>
      <c r="K118" s="384"/>
      <c r="L118" s="385"/>
      <c r="M118" s="385"/>
      <c r="N118" s="621"/>
    </row>
    <row r="119" spans="1:14" x14ac:dyDescent="0.25">
      <c r="A119" s="380"/>
      <c r="B119" s="381"/>
      <c r="C119" s="382"/>
      <c r="D119" s="382"/>
      <c r="E119" s="382" t="s">
        <v>32</v>
      </c>
      <c r="F119" s="412">
        <v>2.7</v>
      </c>
      <c r="G119" s="412">
        <v>2.7</v>
      </c>
      <c r="H119" s="412">
        <v>0</v>
      </c>
      <c r="I119" s="412">
        <v>2.7</v>
      </c>
      <c r="J119" s="382"/>
      <c r="K119" s="384"/>
      <c r="L119" s="385"/>
      <c r="M119" s="385"/>
      <c r="N119" s="621"/>
    </row>
    <row r="120" spans="1:14" x14ac:dyDescent="0.25">
      <c r="A120" s="380"/>
      <c r="B120" s="381"/>
      <c r="C120" s="382"/>
      <c r="D120" s="382"/>
      <c r="E120" s="382" t="s">
        <v>99</v>
      </c>
      <c r="F120" s="412">
        <v>146.4</v>
      </c>
      <c r="G120" s="412">
        <v>146.4</v>
      </c>
      <c r="H120" s="412">
        <v>145.19999999999999</v>
      </c>
      <c r="I120" s="412">
        <v>1.2</v>
      </c>
      <c r="J120" s="382"/>
      <c r="K120" s="384"/>
      <c r="L120" s="385"/>
      <c r="M120" s="385"/>
      <c r="N120" s="621"/>
    </row>
    <row r="121" spans="1:14" x14ac:dyDescent="0.25">
      <c r="A121" s="380"/>
      <c r="B121" s="381"/>
      <c r="C121" s="382"/>
      <c r="D121" s="382"/>
      <c r="E121" s="382" t="s">
        <v>22</v>
      </c>
      <c r="F121" s="412">
        <v>25</v>
      </c>
      <c r="G121" s="412">
        <v>25</v>
      </c>
      <c r="H121" s="412">
        <v>8.9</v>
      </c>
      <c r="I121" s="412">
        <v>16.100000000000001</v>
      </c>
      <c r="J121" s="382"/>
      <c r="K121" s="384"/>
      <c r="L121" s="385"/>
      <c r="M121" s="385"/>
      <c r="N121" s="621"/>
    </row>
    <row r="122" spans="1:14" ht="15.75" thickBot="1" x14ac:dyDescent="0.3">
      <c r="A122" s="380"/>
      <c r="B122" s="381"/>
      <c r="C122" s="382"/>
      <c r="D122" s="382"/>
      <c r="E122" s="382" t="s">
        <v>82</v>
      </c>
      <c r="F122" s="412">
        <v>1299.5999999999999</v>
      </c>
      <c r="G122" s="412">
        <v>868.1</v>
      </c>
      <c r="H122" s="412">
        <v>629.1</v>
      </c>
      <c r="I122" s="412">
        <v>239</v>
      </c>
      <c r="J122" s="382"/>
      <c r="K122" s="384"/>
      <c r="L122" s="385"/>
      <c r="M122" s="385"/>
      <c r="N122" s="621"/>
    </row>
    <row r="123" spans="1:14" ht="23.25" thickBot="1" x14ac:dyDescent="0.3">
      <c r="A123" s="375" t="s">
        <v>419</v>
      </c>
      <c r="B123" s="376" t="s">
        <v>420</v>
      </c>
      <c r="C123" s="377" t="s">
        <v>246</v>
      </c>
      <c r="D123" s="377"/>
      <c r="E123" s="377"/>
      <c r="F123" s="411">
        <f>SUM(F124:F124)</f>
        <v>0</v>
      </c>
      <c r="G123" s="411">
        <f>SUM(G124:G124)</f>
        <v>0</v>
      </c>
      <c r="H123" s="411">
        <f>SUM(H124:H124)</f>
        <v>0</v>
      </c>
      <c r="I123" s="411">
        <f>SUM(I124:I124)</f>
        <v>0</v>
      </c>
      <c r="J123" s="377"/>
      <c r="K123" s="378"/>
      <c r="L123" s="379"/>
      <c r="M123" s="379"/>
      <c r="N123" s="620"/>
    </row>
    <row r="124" spans="1:14" ht="23.25" thickBot="1" x14ac:dyDescent="0.3">
      <c r="A124" s="386" t="s">
        <v>421</v>
      </c>
      <c r="B124" s="387" t="s">
        <v>420</v>
      </c>
      <c r="C124" s="388" t="s">
        <v>246</v>
      </c>
      <c r="D124" s="388"/>
      <c r="E124" s="388"/>
      <c r="F124" s="414">
        <v>0</v>
      </c>
      <c r="G124" s="414">
        <v>0</v>
      </c>
      <c r="H124" s="414">
        <v>0</v>
      </c>
      <c r="I124" s="414">
        <v>0</v>
      </c>
      <c r="J124" s="388"/>
      <c r="K124" s="389"/>
      <c r="L124" s="390"/>
      <c r="M124" s="390"/>
      <c r="N124" s="622"/>
    </row>
    <row r="125" spans="1:14" x14ac:dyDescent="0.25">
      <c r="A125" s="391"/>
      <c r="B125" s="391"/>
      <c r="C125" s="392"/>
      <c r="D125" s="392"/>
      <c r="E125" s="392"/>
      <c r="F125" s="415"/>
      <c r="G125" s="415"/>
      <c r="H125" s="415"/>
      <c r="I125" s="415"/>
      <c r="J125" s="392"/>
      <c r="K125" s="393"/>
      <c r="L125" s="394"/>
      <c r="M125" s="394"/>
      <c r="N125" s="623"/>
    </row>
    <row r="126" spans="1:14" x14ac:dyDescent="0.25">
      <c r="A126" s="391"/>
      <c r="B126" s="391"/>
      <c r="C126" s="392"/>
      <c r="D126" s="392"/>
      <c r="E126" s="392"/>
      <c r="F126" s="415"/>
      <c r="G126" s="415"/>
      <c r="H126" s="415"/>
      <c r="I126" s="415"/>
      <c r="J126" s="392"/>
      <c r="K126" s="393"/>
      <c r="L126" s="394"/>
      <c r="M126" s="394"/>
      <c r="N126" s="623"/>
    </row>
    <row r="127" spans="1:14" x14ac:dyDescent="0.25">
      <c r="A127" s="391"/>
      <c r="B127" s="391"/>
      <c r="C127" s="392"/>
      <c r="D127" s="392"/>
      <c r="E127" s="392"/>
      <c r="F127" s="415"/>
      <c r="G127" s="415"/>
      <c r="H127" s="415"/>
      <c r="I127" s="415"/>
      <c r="J127" s="392"/>
      <c r="K127" s="393"/>
      <c r="L127" s="394"/>
      <c r="M127" s="394"/>
      <c r="N127" s="623"/>
    </row>
    <row r="128" spans="1:14" x14ac:dyDescent="0.25">
      <c r="A128" s="391"/>
      <c r="B128" s="391"/>
      <c r="C128" s="392"/>
      <c r="D128" s="392"/>
      <c r="E128" s="392"/>
      <c r="F128" s="415"/>
      <c r="G128" s="415"/>
      <c r="H128" s="415"/>
      <c r="I128" s="415"/>
      <c r="J128" s="392"/>
      <c r="K128" s="393"/>
      <c r="L128" s="394"/>
      <c r="M128" s="394"/>
      <c r="N128" s="623"/>
    </row>
    <row r="129" spans="1:14" x14ac:dyDescent="0.25">
      <c r="A129" s="391"/>
      <c r="B129" s="391"/>
      <c r="C129" s="392"/>
      <c r="D129" s="392"/>
      <c r="E129" s="392"/>
      <c r="F129" s="415"/>
      <c r="G129" s="415"/>
      <c r="H129" s="415"/>
      <c r="I129" s="415"/>
      <c r="J129" s="392"/>
      <c r="K129" s="393"/>
      <c r="L129" s="394"/>
      <c r="M129" s="394"/>
      <c r="N129" s="623"/>
    </row>
    <row r="130" spans="1:14" ht="48.75" x14ac:dyDescent="0.25">
      <c r="A130" s="356" t="s">
        <v>174</v>
      </c>
      <c r="B130" s="356" t="s">
        <v>175</v>
      </c>
      <c r="C130" s="356" t="s">
        <v>179</v>
      </c>
      <c r="D130" s="356" t="s">
        <v>180</v>
      </c>
      <c r="E130" s="356" t="s">
        <v>181</v>
      </c>
      <c r="F130" s="356" t="s">
        <v>182</v>
      </c>
    </row>
    <row r="131" spans="1:14" ht="22.5" x14ac:dyDescent="0.25">
      <c r="A131" s="381" t="s">
        <v>99</v>
      </c>
      <c r="B131" s="381" t="s">
        <v>422</v>
      </c>
      <c r="C131" s="383">
        <v>212.2</v>
      </c>
      <c r="D131" s="383">
        <v>212.2</v>
      </c>
      <c r="E131" s="383">
        <v>211</v>
      </c>
      <c r="F131" s="412">
        <v>1.2</v>
      </c>
    </row>
    <row r="132" spans="1:14" ht="22.5" x14ac:dyDescent="0.25">
      <c r="A132" s="381" t="s">
        <v>80</v>
      </c>
      <c r="B132" s="381" t="s">
        <v>423</v>
      </c>
      <c r="C132" s="383">
        <v>476.5</v>
      </c>
      <c r="D132" s="383">
        <v>470</v>
      </c>
      <c r="E132" s="383">
        <v>295</v>
      </c>
      <c r="F132" s="412">
        <v>175</v>
      </c>
    </row>
    <row r="133" spans="1:14" ht="22.5" x14ac:dyDescent="0.25">
      <c r="A133" s="381" t="s">
        <v>49</v>
      </c>
      <c r="B133" s="381" t="s">
        <v>424</v>
      </c>
      <c r="C133" s="383">
        <v>5.4</v>
      </c>
      <c r="D133" s="383">
        <v>15.4</v>
      </c>
      <c r="E133" s="383">
        <v>15.4</v>
      </c>
      <c r="F133" s="412">
        <v>0</v>
      </c>
    </row>
    <row r="134" spans="1:14" x14ac:dyDescent="0.25">
      <c r="A134" s="381" t="s">
        <v>17</v>
      </c>
      <c r="B134" s="381" t="s">
        <v>425</v>
      </c>
      <c r="C134" s="420">
        <v>4850</v>
      </c>
      <c r="D134" s="420">
        <v>4850</v>
      </c>
      <c r="E134" s="420">
        <v>4322.8999999999996</v>
      </c>
      <c r="F134" s="421">
        <v>527.1</v>
      </c>
      <c r="G134" s="422"/>
    </row>
    <row r="135" spans="1:14" x14ac:dyDescent="0.25">
      <c r="A135" s="381" t="s">
        <v>18</v>
      </c>
      <c r="B135" s="381" t="s">
        <v>426</v>
      </c>
      <c r="C135" s="383">
        <v>1235.5</v>
      </c>
      <c r="D135" s="383">
        <v>1235.5</v>
      </c>
      <c r="E135" s="383">
        <v>484.3</v>
      </c>
      <c r="F135" s="412">
        <v>751.2</v>
      </c>
    </row>
    <row r="136" spans="1:14" x14ac:dyDescent="0.25">
      <c r="A136" s="381" t="s">
        <v>75</v>
      </c>
      <c r="B136" s="381" t="s">
        <v>427</v>
      </c>
      <c r="C136" s="383">
        <v>0</v>
      </c>
      <c r="D136" s="383">
        <v>88.7</v>
      </c>
      <c r="E136" s="383">
        <v>22</v>
      </c>
      <c r="F136" s="412">
        <v>66.7</v>
      </c>
    </row>
    <row r="137" spans="1:14" x14ac:dyDescent="0.25">
      <c r="A137" s="381" t="s">
        <v>32</v>
      </c>
      <c r="B137" s="381" t="s">
        <v>428</v>
      </c>
      <c r="C137" s="383">
        <v>409.4</v>
      </c>
      <c r="D137" s="383">
        <v>409.4</v>
      </c>
      <c r="E137" s="383">
        <v>220.8</v>
      </c>
      <c r="F137" s="412">
        <v>188.6</v>
      </c>
    </row>
    <row r="138" spans="1:14" ht="22.5" x14ac:dyDescent="0.25">
      <c r="A138" s="381" t="s">
        <v>22</v>
      </c>
      <c r="B138" s="381" t="s">
        <v>429</v>
      </c>
      <c r="C138" s="383">
        <v>420</v>
      </c>
      <c r="D138" s="383">
        <v>420</v>
      </c>
      <c r="E138" s="383">
        <v>214.3</v>
      </c>
      <c r="F138" s="412">
        <v>205.7</v>
      </c>
    </row>
    <row r="139" spans="1:14" ht="22.5" x14ac:dyDescent="0.25">
      <c r="A139" s="381" t="s">
        <v>26</v>
      </c>
      <c r="B139" s="381" t="s">
        <v>430</v>
      </c>
      <c r="C139" s="383">
        <v>382</v>
      </c>
      <c r="D139" s="383">
        <v>386</v>
      </c>
      <c r="E139" s="383">
        <v>191.8</v>
      </c>
      <c r="F139" s="412">
        <v>194.2</v>
      </c>
    </row>
    <row r="140" spans="1:14" ht="22.5" x14ac:dyDescent="0.25">
      <c r="A140" s="381" t="s">
        <v>82</v>
      </c>
      <c r="B140" s="381" t="s">
        <v>431</v>
      </c>
      <c r="C140" s="383">
        <v>2754</v>
      </c>
      <c r="D140" s="383">
        <v>1974.5</v>
      </c>
      <c r="E140" s="383">
        <v>1323.6</v>
      </c>
      <c r="F140" s="412">
        <v>650.9</v>
      </c>
    </row>
    <row r="141" spans="1:14" x14ac:dyDescent="0.25">
      <c r="A141" s="395"/>
      <c r="B141" s="396" t="s">
        <v>64</v>
      </c>
      <c r="C141" s="397">
        <f>SUM(C131:C140)</f>
        <v>10745</v>
      </c>
      <c r="D141" s="397">
        <f>SUM(D131:D140)</f>
        <v>10061.700000000001</v>
      </c>
      <c r="E141" s="397">
        <f>SUM(E131:E140)</f>
        <v>7301.1</v>
      </c>
      <c r="F141" s="417">
        <f>SUM(F131:F140)</f>
        <v>2760.6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61" workbookViewId="0">
      <selection activeCell="S71" sqref="S71"/>
    </sheetView>
  </sheetViews>
  <sheetFormatPr defaultColWidth="9.140625" defaultRowHeight="12.75" x14ac:dyDescent="0.2"/>
  <cols>
    <col min="1" max="1" width="2.85546875" style="121" customWidth="1"/>
    <col min="2" max="2" width="3.140625" style="121" customWidth="1"/>
    <col min="3" max="3" width="2.85546875" style="121" customWidth="1"/>
    <col min="4" max="4" width="3.140625" style="121" customWidth="1"/>
    <col min="5" max="5" width="33.85546875" style="121" customWidth="1"/>
    <col min="6" max="6" width="3.7109375" style="121" customWidth="1"/>
    <col min="7" max="7" width="3.85546875" style="121" customWidth="1"/>
    <col min="8" max="8" width="11.5703125" style="121" customWidth="1"/>
    <col min="9" max="9" width="8.5703125" style="121" customWidth="1"/>
    <col min="10" max="10" width="10.85546875" style="121" customWidth="1"/>
    <col min="11" max="11" width="11" style="121" customWidth="1"/>
    <col min="12" max="12" width="10.140625" style="121" customWidth="1"/>
    <col min="13" max="13" width="34" style="121" customWidth="1"/>
    <col min="14" max="14" width="5.7109375" style="121" customWidth="1"/>
    <col min="15" max="16384" width="9.140625" style="121"/>
  </cols>
  <sheetData>
    <row r="1" spans="1:14" s="465" customFormat="1" ht="16.5" customHeight="1" x14ac:dyDescent="0.25">
      <c r="M1" s="1169" t="s">
        <v>437</v>
      </c>
      <c r="N1" s="1170"/>
    </row>
    <row r="2" spans="1:14" s="14" customFormat="1" x14ac:dyDescent="0.25">
      <c r="A2" s="88"/>
      <c r="B2" s="88"/>
      <c r="C2" s="88"/>
      <c r="D2" s="88"/>
      <c r="E2" s="88"/>
      <c r="F2" s="131"/>
      <c r="G2" s="132"/>
      <c r="H2" s="132"/>
      <c r="I2" s="133"/>
      <c r="J2" s="88"/>
      <c r="K2" s="88"/>
      <c r="L2" s="88"/>
    </row>
    <row r="3" spans="1:14" s="14" customFormat="1" x14ac:dyDescent="0.25">
      <c r="A3" s="88"/>
      <c r="B3" s="88"/>
      <c r="C3" s="88"/>
      <c r="D3" s="88"/>
      <c r="E3" s="88"/>
      <c r="F3" s="131"/>
      <c r="G3" s="132"/>
      <c r="H3" s="132"/>
      <c r="I3" s="133"/>
      <c r="J3" s="88"/>
      <c r="K3" s="88"/>
      <c r="L3" s="88"/>
    </row>
    <row r="4" spans="1:14" s="88" customFormat="1" ht="15" customHeight="1" x14ac:dyDescent="0.25">
      <c r="A4" s="466"/>
      <c r="B4" s="466"/>
      <c r="C4" s="466"/>
      <c r="D4" s="1171" t="s">
        <v>438</v>
      </c>
      <c r="E4" s="1172"/>
      <c r="F4" s="1172"/>
      <c r="G4" s="1172"/>
      <c r="H4" s="1172"/>
      <c r="I4" s="1172"/>
      <c r="J4" s="1172"/>
      <c r="K4" s="1172"/>
      <c r="L4" s="1172"/>
      <c r="M4" s="1172"/>
    </row>
    <row r="5" spans="1:14" s="95" customFormat="1" ht="15.75" x14ac:dyDescent="0.25">
      <c r="A5" s="1173" t="s">
        <v>0</v>
      </c>
      <c r="B5" s="1173"/>
      <c r="C5" s="1173"/>
      <c r="D5" s="1173"/>
      <c r="E5" s="1173"/>
      <c r="F5" s="1173"/>
      <c r="G5" s="1173"/>
      <c r="H5" s="1173"/>
      <c r="I5" s="1173"/>
      <c r="J5" s="1173"/>
      <c r="K5" s="1173"/>
      <c r="L5" s="1173"/>
      <c r="M5" s="1173"/>
      <c r="N5" s="1173"/>
    </row>
    <row r="6" spans="1:14" s="95" customFormat="1" ht="15.75" x14ac:dyDescent="0.25">
      <c r="A6" s="1174" t="s">
        <v>439</v>
      </c>
      <c r="B6" s="1174"/>
      <c r="C6" s="1174"/>
      <c r="D6" s="1174"/>
      <c r="E6" s="1174"/>
      <c r="F6" s="1174"/>
      <c r="G6" s="1174"/>
      <c r="H6" s="1174"/>
      <c r="I6" s="1174"/>
      <c r="J6" s="1174"/>
      <c r="K6" s="1174"/>
      <c r="L6" s="1174"/>
      <c r="M6" s="1174"/>
      <c r="N6" s="1174"/>
    </row>
    <row r="7" spans="1:14" s="95" customFormat="1" ht="13.5" thickBot="1" x14ac:dyDescent="0.3">
      <c r="A7" s="1"/>
      <c r="B7" s="1"/>
      <c r="C7" s="1"/>
      <c r="D7" s="1"/>
      <c r="E7" s="1"/>
      <c r="F7" s="1"/>
      <c r="G7" s="467"/>
      <c r="H7" s="467"/>
      <c r="I7" s="468"/>
      <c r="J7" s="468"/>
      <c r="K7" s="468"/>
      <c r="L7" s="468"/>
      <c r="M7" s="1175" t="s">
        <v>65</v>
      </c>
      <c r="N7" s="1175"/>
    </row>
    <row r="8" spans="1:14" s="95" customFormat="1" ht="37.5" customHeight="1" x14ac:dyDescent="0.25">
      <c r="A8" s="1176" t="s">
        <v>1</v>
      </c>
      <c r="B8" s="1179" t="s">
        <v>2</v>
      </c>
      <c r="C8" s="1179" t="s">
        <v>3</v>
      </c>
      <c r="D8" s="1179" t="s">
        <v>440</v>
      </c>
      <c r="E8" s="1182" t="s">
        <v>4</v>
      </c>
      <c r="F8" s="1151" t="s">
        <v>5</v>
      </c>
      <c r="G8" s="1154" t="s">
        <v>6</v>
      </c>
      <c r="H8" s="1157" t="s">
        <v>441</v>
      </c>
      <c r="I8" s="1160" t="s">
        <v>7</v>
      </c>
      <c r="J8" s="1163" t="s">
        <v>442</v>
      </c>
      <c r="K8" s="1163" t="s">
        <v>443</v>
      </c>
      <c r="L8" s="1163" t="s">
        <v>444</v>
      </c>
      <c r="M8" s="1185" t="s">
        <v>445</v>
      </c>
      <c r="N8" s="1186"/>
    </row>
    <row r="9" spans="1:14" s="95" customFormat="1" ht="18.75" customHeight="1" x14ac:dyDescent="0.25">
      <c r="A9" s="1177"/>
      <c r="B9" s="1180"/>
      <c r="C9" s="1180"/>
      <c r="D9" s="1180"/>
      <c r="E9" s="1183"/>
      <c r="F9" s="1152"/>
      <c r="G9" s="1155"/>
      <c r="H9" s="1158"/>
      <c r="I9" s="1161"/>
      <c r="J9" s="1164"/>
      <c r="K9" s="1164"/>
      <c r="L9" s="1164"/>
      <c r="M9" s="1187" t="s">
        <v>4</v>
      </c>
      <c r="N9" s="1189" t="s">
        <v>446</v>
      </c>
    </row>
    <row r="10" spans="1:14" s="95" customFormat="1" ht="49.5" customHeight="1" thickBot="1" x14ac:dyDescent="0.3">
      <c r="A10" s="1178"/>
      <c r="B10" s="1181"/>
      <c r="C10" s="1181"/>
      <c r="D10" s="1181"/>
      <c r="E10" s="1184"/>
      <c r="F10" s="1153"/>
      <c r="G10" s="1156"/>
      <c r="H10" s="1159"/>
      <c r="I10" s="1162"/>
      <c r="J10" s="1165"/>
      <c r="K10" s="1165"/>
      <c r="L10" s="1165"/>
      <c r="M10" s="1188"/>
      <c r="N10" s="1190"/>
    </row>
    <row r="11" spans="1:14" s="2" customFormat="1" ht="13.5" customHeight="1" x14ac:dyDescent="0.2">
      <c r="A11" s="1006" t="s">
        <v>8</v>
      </c>
      <c r="B11" s="1007"/>
      <c r="C11" s="1007"/>
      <c r="D11" s="1007"/>
      <c r="E11" s="1007"/>
      <c r="F11" s="1007"/>
      <c r="G11" s="1007"/>
      <c r="H11" s="1007"/>
      <c r="I11" s="1007"/>
      <c r="J11" s="1007"/>
      <c r="K11" s="1007"/>
      <c r="L11" s="1007"/>
      <c r="M11" s="1007"/>
      <c r="N11" s="1008"/>
    </row>
    <row r="12" spans="1:14" s="2" customFormat="1" x14ac:dyDescent="0.2">
      <c r="A12" s="1009" t="s">
        <v>9</v>
      </c>
      <c r="B12" s="1010"/>
      <c r="C12" s="1010"/>
      <c r="D12" s="1010"/>
      <c r="E12" s="1010"/>
      <c r="F12" s="1010"/>
      <c r="G12" s="1010"/>
      <c r="H12" s="1010"/>
      <c r="I12" s="1010"/>
      <c r="J12" s="1010"/>
      <c r="K12" s="1010"/>
      <c r="L12" s="1010"/>
      <c r="M12" s="1010"/>
      <c r="N12" s="1011"/>
    </row>
    <row r="13" spans="1:14" s="95" customFormat="1" ht="15" customHeight="1" x14ac:dyDescent="0.25">
      <c r="A13" s="469" t="s">
        <v>10</v>
      </c>
      <c r="B13" s="1166" t="s">
        <v>11</v>
      </c>
      <c r="C13" s="1167"/>
      <c r="D13" s="1167"/>
      <c r="E13" s="1167"/>
      <c r="F13" s="1167"/>
      <c r="G13" s="1167"/>
      <c r="H13" s="1167"/>
      <c r="I13" s="1167"/>
      <c r="J13" s="1167"/>
      <c r="K13" s="1167"/>
      <c r="L13" s="1167"/>
      <c r="M13" s="1167"/>
      <c r="N13" s="1168"/>
    </row>
    <row r="14" spans="1:14" s="95" customFormat="1" ht="14.25" customHeight="1" x14ac:dyDescent="0.25">
      <c r="A14" s="3" t="s">
        <v>10</v>
      </c>
      <c r="B14" s="4" t="s">
        <v>10</v>
      </c>
      <c r="C14" s="1046" t="s">
        <v>12</v>
      </c>
      <c r="D14" s="1047"/>
      <c r="E14" s="1047"/>
      <c r="F14" s="1047"/>
      <c r="G14" s="1047"/>
      <c r="H14" s="1047"/>
      <c r="I14" s="1047"/>
      <c r="J14" s="1047"/>
      <c r="K14" s="1047"/>
      <c r="L14" s="1047"/>
      <c r="M14" s="1047"/>
      <c r="N14" s="1048"/>
    </row>
    <row r="15" spans="1:14" s="95" customFormat="1" ht="27" customHeight="1" x14ac:dyDescent="0.2">
      <c r="A15" s="5" t="s">
        <v>10</v>
      </c>
      <c r="B15" s="6" t="s">
        <v>10</v>
      </c>
      <c r="C15" s="7" t="s">
        <v>10</v>
      </c>
      <c r="D15" s="7"/>
      <c r="E15" s="470" t="s">
        <v>131</v>
      </c>
      <c r="F15" s="815" t="s">
        <v>13</v>
      </c>
      <c r="G15" s="800" t="s">
        <v>15</v>
      </c>
      <c r="H15" s="471"/>
      <c r="I15" s="472"/>
      <c r="J15" s="44"/>
      <c r="K15" s="44"/>
      <c r="L15" s="44"/>
      <c r="M15" s="211"/>
      <c r="N15" s="473"/>
    </row>
    <row r="16" spans="1:14" s="95" customFormat="1" ht="17.25" customHeight="1" x14ac:dyDescent="0.25">
      <c r="A16" s="5"/>
      <c r="B16" s="6"/>
      <c r="C16" s="7"/>
      <c r="D16" s="7"/>
      <c r="E16" s="804" t="s">
        <v>16</v>
      </c>
      <c r="F16" s="815"/>
      <c r="G16" s="800"/>
      <c r="H16" s="1081" t="s">
        <v>447</v>
      </c>
      <c r="I16" s="474" t="s">
        <v>17</v>
      </c>
      <c r="J16" s="176">
        <v>4737.5</v>
      </c>
      <c r="K16" s="176">
        <v>4737.5</v>
      </c>
      <c r="L16" s="176"/>
      <c r="M16" s="858" t="s">
        <v>72</v>
      </c>
      <c r="N16" s="180" t="s">
        <v>85</v>
      </c>
    </row>
    <row r="17" spans="1:14" s="95" customFormat="1" ht="23.25" customHeight="1" x14ac:dyDescent="0.25">
      <c r="A17" s="5"/>
      <c r="B17" s="6"/>
      <c r="C17" s="7"/>
      <c r="D17" s="7"/>
      <c r="E17" s="1149"/>
      <c r="F17" s="815"/>
      <c r="G17" s="800"/>
      <c r="H17" s="1150"/>
      <c r="I17" s="472" t="s">
        <v>18</v>
      </c>
      <c r="J17" s="475">
        <v>419.6</v>
      </c>
      <c r="K17" s="475">
        <v>419.6</v>
      </c>
      <c r="L17" s="475"/>
      <c r="M17" s="859"/>
      <c r="N17" s="476"/>
    </row>
    <row r="18" spans="1:14" s="95" customFormat="1" ht="20.25" customHeight="1" x14ac:dyDescent="0.25">
      <c r="A18" s="5"/>
      <c r="B18" s="6"/>
      <c r="C18" s="7"/>
      <c r="D18" s="7"/>
      <c r="E18" s="848" t="s">
        <v>19</v>
      </c>
      <c r="F18" s="815"/>
      <c r="G18" s="800"/>
      <c r="H18" s="1082" t="s">
        <v>448</v>
      </c>
      <c r="I18" s="87" t="s">
        <v>17</v>
      </c>
      <c r="J18" s="24">
        <v>112.5</v>
      </c>
      <c r="K18" s="24">
        <v>112.5</v>
      </c>
      <c r="L18" s="24"/>
      <c r="M18" s="858" t="s">
        <v>72</v>
      </c>
      <c r="N18" s="180" t="s">
        <v>132</v>
      </c>
    </row>
    <row r="19" spans="1:14" s="95" customFormat="1" ht="9.75" customHeight="1" x14ac:dyDescent="0.25">
      <c r="A19" s="5"/>
      <c r="B19" s="6"/>
      <c r="C19" s="7"/>
      <c r="D19" s="7"/>
      <c r="E19" s="848"/>
      <c r="F19" s="815"/>
      <c r="G19" s="800"/>
      <c r="H19" s="1082"/>
      <c r="I19" s="216"/>
      <c r="J19" s="217"/>
      <c r="K19" s="217"/>
      <c r="L19" s="217"/>
      <c r="M19" s="1049"/>
      <c r="N19" s="476"/>
    </row>
    <row r="20" spans="1:14" s="95" customFormat="1" ht="15" customHeight="1" thickBot="1" x14ac:dyDescent="0.3">
      <c r="A20" s="10"/>
      <c r="B20" s="11"/>
      <c r="C20" s="218"/>
      <c r="D20" s="218"/>
      <c r="E20" s="911"/>
      <c r="F20" s="816"/>
      <c r="G20" s="817"/>
      <c r="H20" s="1148"/>
      <c r="I20" s="107" t="s">
        <v>20</v>
      </c>
      <c r="J20" s="23">
        <f>SUM(J15:J18)</f>
        <v>5269.6</v>
      </c>
      <c r="K20" s="23">
        <f>SUM(K15:K18)</f>
        <v>5269.6</v>
      </c>
      <c r="L20" s="23">
        <f>SUM(L15:L18)</f>
        <v>0</v>
      </c>
      <c r="M20" s="1050"/>
      <c r="N20" s="81"/>
    </row>
    <row r="21" spans="1:14" s="95" customFormat="1" ht="37.5" customHeight="1" x14ac:dyDescent="0.25">
      <c r="A21" s="5" t="s">
        <v>10</v>
      </c>
      <c r="B21" s="6" t="s">
        <v>10</v>
      </c>
      <c r="C21" s="221" t="s">
        <v>21</v>
      </c>
      <c r="D21" s="7"/>
      <c r="E21" s="195" t="s">
        <v>133</v>
      </c>
      <c r="F21" s="222" t="s">
        <v>13</v>
      </c>
      <c r="G21" s="223" t="s">
        <v>15</v>
      </c>
      <c r="H21" s="477"/>
      <c r="I21" s="119"/>
      <c r="J21" s="224"/>
      <c r="K21" s="224"/>
      <c r="L21" s="224"/>
      <c r="M21" s="226"/>
      <c r="N21" s="229"/>
    </row>
    <row r="22" spans="1:14" s="95" customFormat="1" ht="26.25" customHeight="1" x14ac:dyDescent="0.25">
      <c r="A22" s="807"/>
      <c r="B22" s="809"/>
      <c r="C22" s="1145"/>
      <c r="D22" s="478"/>
      <c r="E22" s="818" t="s">
        <v>23</v>
      </c>
      <c r="F22" s="820"/>
      <c r="G22" s="821"/>
      <c r="H22" s="1142" t="s">
        <v>449</v>
      </c>
      <c r="I22" s="87" t="s">
        <v>22</v>
      </c>
      <c r="J22" s="41">
        <v>60</v>
      </c>
      <c r="K22" s="41">
        <v>60</v>
      </c>
      <c r="L22" s="41"/>
      <c r="M22" s="230" t="s">
        <v>134</v>
      </c>
      <c r="N22" s="232" t="s">
        <v>135</v>
      </c>
    </row>
    <row r="23" spans="1:14" s="95" customFormat="1" ht="16.5" customHeight="1" x14ac:dyDescent="0.25">
      <c r="A23" s="807"/>
      <c r="B23" s="809"/>
      <c r="C23" s="1145"/>
      <c r="D23" s="478"/>
      <c r="E23" s="819"/>
      <c r="F23" s="820"/>
      <c r="G23" s="821"/>
      <c r="H23" s="1143"/>
      <c r="I23" s="44"/>
      <c r="J23" s="27"/>
      <c r="K23" s="27"/>
      <c r="L23" s="27"/>
      <c r="M23" s="233" t="s">
        <v>24</v>
      </c>
      <c r="N23" s="235">
        <v>166</v>
      </c>
    </row>
    <row r="24" spans="1:14" s="95" customFormat="1" ht="14.25" customHeight="1" x14ac:dyDescent="0.25">
      <c r="A24" s="807"/>
      <c r="B24" s="809"/>
      <c r="C24" s="1145"/>
      <c r="D24" s="478"/>
      <c r="E24" s="198" t="s">
        <v>25</v>
      </c>
      <c r="F24" s="820"/>
      <c r="G24" s="821"/>
      <c r="H24" s="1143"/>
      <c r="I24" s="87" t="s">
        <v>26</v>
      </c>
      <c r="J24" s="41">
        <v>18.5</v>
      </c>
      <c r="K24" s="41">
        <v>18.5</v>
      </c>
      <c r="L24" s="41"/>
      <c r="M24" s="432" t="s">
        <v>136</v>
      </c>
      <c r="N24" s="180" t="s">
        <v>137</v>
      </c>
    </row>
    <row r="25" spans="1:14" s="95" customFormat="1" ht="9" customHeight="1" x14ac:dyDescent="0.25">
      <c r="A25" s="442"/>
      <c r="B25" s="444"/>
      <c r="C25" s="447"/>
      <c r="D25" s="478"/>
      <c r="E25" s="479"/>
      <c r="F25" s="449"/>
      <c r="G25" s="450"/>
      <c r="H25" s="480"/>
      <c r="I25" s="44"/>
      <c r="J25" s="27"/>
      <c r="K25" s="27"/>
      <c r="L25" s="27"/>
      <c r="M25" s="431"/>
      <c r="N25" s="476"/>
    </row>
    <row r="26" spans="1:14" s="95" customFormat="1" ht="18" customHeight="1" thickBot="1" x14ac:dyDescent="0.3">
      <c r="A26" s="461"/>
      <c r="B26" s="445"/>
      <c r="C26" s="448"/>
      <c r="D26" s="481"/>
      <c r="E26" s="237"/>
      <c r="F26" s="93"/>
      <c r="G26" s="238"/>
      <c r="H26" s="482"/>
      <c r="I26" s="108" t="s">
        <v>20</v>
      </c>
      <c r="J26" s="42">
        <f>SUM(J21:J25)</f>
        <v>78.5</v>
      </c>
      <c r="K26" s="42">
        <f>SUM(K21:K25)</f>
        <v>78.5</v>
      </c>
      <c r="L26" s="42">
        <f>SUM(L21:L25)</f>
        <v>0</v>
      </c>
      <c r="M26" s="437"/>
      <c r="N26" s="81"/>
    </row>
    <row r="27" spans="1:14" s="95" customFormat="1" ht="27" customHeight="1" x14ac:dyDescent="0.25">
      <c r="A27" s="806" t="s">
        <v>10</v>
      </c>
      <c r="B27" s="808" t="s">
        <v>10</v>
      </c>
      <c r="C27" s="1144" t="s">
        <v>27</v>
      </c>
      <c r="D27" s="483"/>
      <c r="E27" s="910" t="s">
        <v>28</v>
      </c>
      <c r="F27" s="814" t="s">
        <v>13</v>
      </c>
      <c r="G27" s="799" t="s">
        <v>15</v>
      </c>
      <c r="H27" s="1147" t="s">
        <v>447</v>
      </c>
      <c r="I27" s="65" t="s">
        <v>18</v>
      </c>
      <c r="J27" s="57">
        <f>19.1+21.4</f>
        <v>40.5</v>
      </c>
      <c r="K27" s="57">
        <f>19.1+21.4</f>
        <v>40.5</v>
      </c>
      <c r="L27" s="57"/>
      <c r="M27" s="430" t="s">
        <v>138</v>
      </c>
      <c r="N27" s="346">
        <v>4</v>
      </c>
    </row>
    <row r="28" spans="1:14" s="95" customFormat="1" ht="26.25" customHeight="1" x14ac:dyDescent="0.25">
      <c r="A28" s="807"/>
      <c r="B28" s="809"/>
      <c r="C28" s="1145"/>
      <c r="D28" s="478"/>
      <c r="E28" s="848"/>
      <c r="F28" s="815"/>
      <c r="G28" s="800"/>
      <c r="H28" s="1082"/>
      <c r="I28" s="66"/>
      <c r="J28" s="22"/>
      <c r="K28" s="22"/>
      <c r="L28" s="22"/>
      <c r="M28" s="484" t="s">
        <v>100</v>
      </c>
      <c r="N28" s="137">
        <v>112</v>
      </c>
    </row>
    <row r="29" spans="1:14" s="95" customFormat="1" ht="15.75" customHeight="1" thickBot="1" x14ac:dyDescent="0.3">
      <c r="A29" s="807"/>
      <c r="B29" s="810"/>
      <c r="C29" s="1146"/>
      <c r="D29" s="481"/>
      <c r="E29" s="911"/>
      <c r="F29" s="816"/>
      <c r="G29" s="817"/>
      <c r="H29" s="1148"/>
      <c r="I29" s="107" t="s">
        <v>20</v>
      </c>
      <c r="J29" s="42">
        <f>SUM(J27:J28)</f>
        <v>40.5</v>
      </c>
      <c r="K29" s="42">
        <f>SUM(K27:K28)</f>
        <v>40.5</v>
      </c>
      <c r="L29" s="42">
        <f>SUM(L27:L28)</f>
        <v>0</v>
      </c>
      <c r="M29" s="437"/>
      <c r="N29" s="485"/>
    </row>
    <row r="30" spans="1:14" s="95" customFormat="1" ht="32.25" customHeight="1" x14ac:dyDescent="0.25">
      <c r="A30" s="806" t="s">
        <v>10</v>
      </c>
      <c r="B30" s="808" t="s">
        <v>10</v>
      </c>
      <c r="C30" s="811" t="s">
        <v>29</v>
      </c>
      <c r="D30" s="483"/>
      <c r="E30" s="826" t="s">
        <v>101</v>
      </c>
      <c r="F30" s="240"/>
      <c r="G30" s="1043">
        <v>6</v>
      </c>
      <c r="H30" s="1141" t="s">
        <v>447</v>
      </c>
      <c r="I30" s="78" t="s">
        <v>26</v>
      </c>
      <c r="J30" s="28">
        <v>8</v>
      </c>
      <c r="K30" s="486">
        <v>12</v>
      </c>
      <c r="L30" s="486">
        <f>K30-J30</f>
        <v>4</v>
      </c>
      <c r="M30" s="432" t="s">
        <v>102</v>
      </c>
      <c r="N30" s="487" t="s">
        <v>450</v>
      </c>
    </row>
    <row r="31" spans="1:14" s="95" customFormat="1" ht="21.75" customHeight="1" x14ac:dyDescent="0.25">
      <c r="A31" s="807"/>
      <c r="B31" s="809"/>
      <c r="C31" s="812"/>
      <c r="D31" s="478"/>
      <c r="E31" s="1107"/>
      <c r="F31" s="1051"/>
      <c r="G31" s="1044"/>
      <c r="H31" s="1102"/>
      <c r="I31" s="78" t="s">
        <v>49</v>
      </c>
      <c r="J31" s="28">
        <v>5.4</v>
      </c>
      <c r="K31" s="28">
        <v>5.4</v>
      </c>
      <c r="L31" s="28"/>
      <c r="M31" s="488"/>
      <c r="N31" s="489">
        <v>48</v>
      </c>
    </row>
    <row r="32" spans="1:14" s="95" customFormat="1" ht="14.25" customHeight="1" thickBot="1" x14ac:dyDescent="0.3">
      <c r="A32" s="807"/>
      <c r="B32" s="809"/>
      <c r="C32" s="812"/>
      <c r="D32" s="478"/>
      <c r="E32" s="73"/>
      <c r="F32" s="1052"/>
      <c r="G32" s="1045"/>
      <c r="H32" s="1103"/>
      <c r="I32" s="110" t="s">
        <v>20</v>
      </c>
      <c r="J32" s="23">
        <f t="shared" ref="J32:L32" si="0">SUM(J30:J31)</f>
        <v>13.4</v>
      </c>
      <c r="K32" s="23">
        <f t="shared" si="0"/>
        <v>17.399999999999999</v>
      </c>
      <c r="L32" s="23">
        <f t="shared" si="0"/>
        <v>4</v>
      </c>
      <c r="M32" s="74"/>
      <c r="N32" s="81"/>
    </row>
    <row r="33" spans="1:14" s="95" customFormat="1" ht="15.75" customHeight="1" x14ac:dyDescent="0.25">
      <c r="A33" s="806" t="s">
        <v>10</v>
      </c>
      <c r="B33" s="808" t="s">
        <v>10</v>
      </c>
      <c r="C33" s="811" t="s">
        <v>14</v>
      </c>
      <c r="D33" s="483"/>
      <c r="E33" s="826" t="s">
        <v>139</v>
      </c>
      <c r="F33" s="824" t="s">
        <v>31</v>
      </c>
      <c r="G33" s="1043">
        <v>6</v>
      </c>
      <c r="H33" s="1141" t="s">
        <v>447</v>
      </c>
      <c r="I33" s="97" t="s">
        <v>18</v>
      </c>
      <c r="J33" s="57">
        <v>54.8</v>
      </c>
      <c r="K33" s="57">
        <v>54.8</v>
      </c>
      <c r="L33" s="57"/>
      <c r="M33" s="1059" t="s">
        <v>140</v>
      </c>
      <c r="N33" s="490">
        <v>2300</v>
      </c>
    </row>
    <row r="34" spans="1:14" s="95" customFormat="1" ht="18" customHeight="1" x14ac:dyDescent="0.25">
      <c r="A34" s="807"/>
      <c r="B34" s="809"/>
      <c r="C34" s="812"/>
      <c r="D34" s="478"/>
      <c r="E34" s="827"/>
      <c r="F34" s="828"/>
      <c r="G34" s="1044"/>
      <c r="H34" s="1102"/>
      <c r="I34" s="78"/>
      <c r="J34" s="22"/>
      <c r="K34" s="22"/>
      <c r="L34" s="22"/>
      <c r="M34" s="1049"/>
      <c r="N34" s="347"/>
    </row>
    <row r="35" spans="1:14" s="95" customFormat="1" ht="17.25" customHeight="1" thickBot="1" x14ac:dyDescent="0.3">
      <c r="A35" s="807"/>
      <c r="B35" s="810"/>
      <c r="C35" s="813"/>
      <c r="D35" s="478"/>
      <c r="E35" s="73"/>
      <c r="F35" s="114"/>
      <c r="G35" s="1045"/>
      <c r="H35" s="1103"/>
      <c r="I35" s="107" t="s">
        <v>20</v>
      </c>
      <c r="J35" s="42">
        <f t="shared" ref="J35:L35" si="1">SUM(J33:J34)</f>
        <v>54.8</v>
      </c>
      <c r="K35" s="42">
        <f t="shared" si="1"/>
        <v>54.8</v>
      </c>
      <c r="L35" s="42">
        <f t="shared" si="1"/>
        <v>0</v>
      </c>
      <c r="M35" s="74"/>
      <c r="N35" s="81"/>
    </row>
    <row r="36" spans="1:14" s="95" customFormat="1" ht="28.5" customHeight="1" x14ac:dyDescent="0.25">
      <c r="A36" s="806" t="s">
        <v>10</v>
      </c>
      <c r="B36" s="808" t="s">
        <v>10</v>
      </c>
      <c r="C36" s="811" t="s">
        <v>126</v>
      </c>
      <c r="D36" s="483"/>
      <c r="E36" s="826" t="s">
        <v>98</v>
      </c>
      <c r="F36" s="824" t="s">
        <v>31</v>
      </c>
      <c r="G36" s="1043">
        <v>5</v>
      </c>
      <c r="H36" s="1141" t="s">
        <v>451</v>
      </c>
      <c r="I36" s="78" t="s">
        <v>18</v>
      </c>
      <c r="J36" s="57">
        <v>720.6</v>
      </c>
      <c r="K36" s="57">
        <v>720.6</v>
      </c>
      <c r="L36" s="57"/>
      <c r="M36" s="246" t="s">
        <v>96</v>
      </c>
      <c r="N36" s="491">
        <v>268</v>
      </c>
    </row>
    <row r="37" spans="1:14" s="95" customFormat="1" ht="24.75" customHeight="1" x14ac:dyDescent="0.25">
      <c r="A37" s="807"/>
      <c r="B37" s="809"/>
      <c r="C37" s="812"/>
      <c r="D37" s="478"/>
      <c r="E37" s="827"/>
      <c r="F37" s="828"/>
      <c r="G37" s="1044"/>
      <c r="H37" s="1102"/>
      <c r="I37" s="78"/>
      <c r="J37" s="22"/>
      <c r="K37" s="22"/>
      <c r="L37" s="22"/>
      <c r="M37" s="453" t="s">
        <v>97</v>
      </c>
      <c r="N37" s="347">
        <v>12</v>
      </c>
    </row>
    <row r="38" spans="1:14" s="95" customFormat="1" ht="13.5" customHeight="1" thickBot="1" x14ac:dyDescent="0.3">
      <c r="A38" s="807"/>
      <c r="B38" s="809"/>
      <c r="C38" s="812"/>
      <c r="D38" s="478"/>
      <c r="E38" s="73"/>
      <c r="F38" s="114"/>
      <c r="G38" s="1045"/>
      <c r="H38" s="1103"/>
      <c r="I38" s="110" t="s">
        <v>20</v>
      </c>
      <c r="J38" s="23">
        <f t="shared" ref="J38:L38" si="2">SUM(J36:J37)</f>
        <v>720.6</v>
      </c>
      <c r="K38" s="23">
        <f t="shared" si="2"/>
        <v>720.6</v>
      </c>
      <c r="L38" s="23">
        <f t="shared" si="2"/>
        <v>0</v>
      </c>
      <c r="M38" s="74"/>
      <c r="N38" s="81"/>
    </row>
    <row r="39" spans="1:14" s="95" customFormat="1" ht="13.5" thickBot="1" x14ac:dyDescent="0.3">
      <c r="A39" s="12" t="s">
        <v>10</v>
      </c>
      <c r="B39" s="13" t="s">
        <v>10</v>
      </c>
      <c r="C39" s="779" t="s">
        <v>33</v>
      </c>
      <c r="D39" s="779"/>
      <c r="E39" s="779"/>
      <c r="F39" s="779"/>
      <c r="G39" s="779"/>
      <c r="H39" s="779"/>
      <c r="I39" s="779"/>
      <c r="J39" s="39">
        <f>J29+J26+J20+J32+J35+J38</f>
        <v>6177.4000000000005</v>
      </c>
      <c r="K39" s="39">
        <f>K29+K26+K20+K32+K35+K38</f>
        <v>6181.4000000000005</v>
      </c>
      <c r="L39" s="39">
        <f>L29+L26+L20+L32+L35+L38</f>
        <v>4</v>
      </c>
      <c r="M39" s="433"/>
      <c r="N39" s="434"/>
    </row>
    <row r="40" spans="1:14" s="95" customFormat="1" ht="18" customHeight="1" thickBot="1" x14ac:dyDescent="0.3">
      <c r="A40" s="12" t="s">
        <v>10</v>
      </c>
      <c r="B40" s="13" t="s">
        <v>21</v>
      </c>
      <c r="C40" s="784" t="s">
        <v>34</v>
      </c>
      <c r="D40" s="785"/>
      <c r="E40" s="785"/>
      <c r="F40" s="785"/>
      <c r="G40" s="785"/>
      <c r="H40" s="785"/>
      <c r="I40" s="785"/>
      <c r="J40" s="785"/>
      <c r="K40" s="785"/>
      <c r="L40" s="785"/>
      <c r="M40" s="785"/>
      <c r="N40" s="786"/>
    </row>
    <row r="41" spans="1:14" s="95" customFormat="1" ht="26.25" customHeight="1" x14ac:dyDescent="0.25">
      <c r="A41" s="990" t="s">
        <v>10</v>
      </c>
      <c r="B41" s="808" t="s">
        <v>21</v>
      </c>
      <c r="C41" s="1136" t="s">
        <v>10</v>
      </c>
      <c r="D41" s="492"/>
      <c r="E41" s="493" t="s">
        <v>70</v>
      </c>
      <c r="F41" s="494"/>
      <c r="G41" s="799" t="s">
        <v>15</v>
      </c>
      <c r="H41" s="1138" t="s">
        <v>447</v>
      </c>
      <c r="I41" s="247"/>
      <c r="J41" s="225"/>
      <c r="K41" s="225"/>
      <c r="L41" s="225"/>
      <c r="M41" s="495"/>
      <c r="N41" s="496"/>
    </row>
    <row r="42" spans="1:14" s="95" customFormat="1" ht="20.25" customHeight="1" x14ac:dyDescent="0.25">
      <c r="A42" s="991"/>
      <c r="B42" s="809"/>
      <c r="C42" s="1137"/>
      <c r="D42" s="94" t="s">
        <v>10</v>
      </c>
      <c r="E42" s="801" t="s">
        <v>36</v>
      </c>
      <c r="F42" s="989" t="s">
        <v>35</v>
      </c>
      <c r="G42" s="800"/>
      <c r="H42" s="1139"/>
      <c r="I42" s="78" t="s">
        <v>22</v>
      </c>
      <c r="J42" s="24">
        <v>75.900000000000006</v>
      </c>
      <c r="K42" s="24">
        <v>75.900000000000006</v>
      </c>
      <c r="L42" s="24"/>
      <c r="M42" s="497" t="s">
        <v>37</v>
      </c>
      <c r="N42" s="185">
        <v>4</v>
      </c>
    </row>
    <row r="43" spans="1:14" s="95" customFormat="1" ht="20.25" customHeight="1" x14ac:dyDescent="0.25">
      <c r="A43" s="991"/>
      <c r="B43" s="809"/>
      <c r="C43" s="1137"/>
      <c r="D43" s="498"/>
      <c r="E43" s="770"/>
      <c r="F43" s="803"/>
      <c r="G43" s="800"/>
      <c r="H43" s="1140"/>
      <c r="I43" s="113"/>
      <c r="J43" s="25"/>
      <c r="K43" s="25"/>
      <c r="L43" s="25"/>
      <c r="M43" s="248"/>
      <c r="N43" s="499"/>
    </row>
    <row r="44" spans="1:14" s="95" customFormat="1" ht="16.5" customHeight="1" x14ac:dyDescent="0.25">
      <c r="A44" s="442"/>
      <c r="B44" s="444"/>
      <c r="C44" s="500"/>
      <c r="D44" s="501" t="s">
        <v>21</v>
      </c>
      <c r="E44" s="34" t="s">
        <v>38</v>
      </c>
      <c r="F44" s="989" t="s">
        <v>69</v>
      </c>
      <c r="G44" s="439"/>
      <c r="H44" s="249"/>
      <c r="I44" s="250" t="s">
        <v>22</v>
      </c>
      <c r="J44" s="24">
        <v>1.8</v>
      </c>
      <c r="K44" s="24">
        <v>1.8</v>
      </c>
      <c r="L44" s="24"/>
      <c r="M44" s="858" t="s">
        <v>74</v>
      </c>
      <c r="N44" s="253">
        <v>1</v>
      </c>
    </row>
    <row r="45" spans="1:14" s="95" customFormat="1" ht="17.25" customHeight="1" x14ac:dyDescent="0.25">
      <c r="A45" s="442"/>
      <c r="B45" s="444"/>
      <c r="C45" s="500"/>
      <c r="D45" s="502"/>
      <c r="E45" s="45"/>
      <c r="F45" s="802"/>
      <c r="G45" s="439"/>
      <c r="H45" s="249"/>
      <c r="I45" s="78"/>
      <c r="J45" s="22"/>
      <c r="K45" s="22"/>
      <c r="L45" s="22"/>
      <c r="M45" s="1060"/>
      <c r="N45" s="255"/>
    </row>
    <row r="46" spans="1:14" s="95" customFormat="1" ht="5.25" customHeight="1" x14ac:dyDescent="0.25">
      <c r="A46" s="442"/>
      <c r="B46" s="444"/>
      <c r="C46" s="503"/>
      <c r="D46" s="498"/>
      <c r="E46" s="452"/>
      <c r="F46" s="803"/>
      <c r="G46" s="439"/>
      <c r="H46" s="504"/>
      <c r="I46" s="44"/>
      <c r="J46" s="25"/>
      <c r="K46" s="25"/>
      <c r="L46" s="25"/>
      <c r="M46" s="256"/>
      <c r="N46" s="181"/>
    </row>
    <row r="47" spans="1:14" s="95" customFormat="1" ht="29.25" customHeight="1" x14ac:dyDescent="0.25">
      <c r="A47" s="442"/>
      <c r="B47" s="444"/>
      <c r="C47" s="503"/>
      <c r="D47" s="505" t="s">
        <v>27</v>
      </c>
      <c r="E47" s="83" t="s">
        <v>86</v>
      </c>
      <c r="F47" s="112"/>
      <c r="G47" s="64"/>
      <c r="H47" s="506"/>
      <c r="I47" s="258" t="s">
        <v>22</v>
      </c>
      <c r="J47" s="43">
        <v>10</v>
      </c>
      <c r="K47" s="43">
        <v>10</v>
      </c>
      <c r="L47" s="43"/>
      <c r="M47" s="259" t="s">
        <v>87</v>
      </c>
      <c r="N47" s="261">
        <v>187</v>
      </c>
    </row>
    <row r="48" spans="1:14" s="95" customFormat="1" ht="21.75" customHeight="1" x14ac:dyDescent="0.25">
      <c r="A48" s="442"/>
      <c r="B48" s="444"/>
      <c r="C48" s="503"/>
      <c r="D48" s="501" t="s">
        <v>29</v>
      </c>
      <c r="E48" s="804" t="s">
        <v>78</v>
      </c>
      <c r="F48" s="262"/>
      <c r="G48" s="64"/>
      <c r="H48" s="506"/>
      <c r="I48" s="87" t="s">
        <v>80</v>
      </c>
      <c r="J48" s="24">
        <v>1.8</v>
      </c>
      <c r="K48" s="24">
        <v>1.8</v>
      </c>
      <c r="L48" s="24"/>
      <c r="M48" s="777" t="s">
        <v>452</v>
      </c>
      <c r="N48" s="185">
        <v>12</v>
      </c>
    </row>
    <row r="49" spans="1:14" s="95" customFormat="1" ht="32.25" customHeight="1" x14ac:dyDescent="0.25">
      <c r="A49" s="442"/>
      <c r="B49" s="444"/>
      <c r="C49" s="503"/>
      <c r="D49" s="507"/>
      <c r="E49" s="1004"/>
      <c r="F49" s="111"/>
      <c r="G49" s="179"/>
      <c r="H49" s="508"/>
      <c r="I49" s="44"/>
      <c r="J49" s="25"/>
      <c r="K49" s="25"/>
      <c r="L49" s="25"/>
      <c r="M49" s="778"/>
      <c r="N49" s="181"/>
    </row>
    <row r="50" spans="1:14" s="95" customFormat="1" ht="18" customHeight="1" thickBot="1" x14ac:dyDescent="0.25">
      <c r="A50" s="461"/>
      <c r="B50" s="445"/>
      <c r="C50" s="509"/>
      <c r="D50" s="510"/>
      <c r="E50" s="511"/>
      <c r="F50" s="512"/>
      <c r="G50" s="510"/>
      <c r="H50" s="513"/>
      <c r="I50" s="108" t="s">
        <v>20</v>
      </c>
      <c r="J50" s="60">
        <f>SUM(J42:J49)</f>
        <v>89.5</v>
      </c>
      <c r="K50" s="60">
        <f>SUM(K42:K49)</f>
        <v>89.5</v>
      </c>
      <c r="L50" s="60">
        <f>SUM(L42:L49)</f>
        <v>0</v>
      </c>
      <c r="M50" s="514"/>
      <c r="N50" s="515"/>
    </row>
    <row r="51" spans="1:14" s="95" customFormat="1" ht="13.5" thickBot="1" x14ac:dyDescent="0.3">
      <c r="A51" s="15" t="s">
        <v>10</v>
      </c>
      <c r="B51" s="13" t="s">
        <v>21</v>
      </c>
      <c r="C51" s="779" t="s">
        <v>33</v>
      </c>
      <c r="D51" s="779"/>
      <c r="E51" s="779"/>
      <c r="F51" s="779"/>
      <c r="G51" s="779"/>
      <c r="H51" s="779"/>
      <c r="I51" s="780"/>
      <c r="J51" s="39">
        <f>J50</f>
        <v>89.5</v>
      </c>
      <c r="K51" s="39">
        <f>K50</f>
        <v>89.5</v>
      </c>
      <c r="L51" s="39">
        <f>L50</f>
        <v>0</v>
      </c>
      <c r="M51" s="781"/>
      <c r="N51" s="783"/>
    </row>
    <row r="52" spans="1:14" s="95" customFormat="1" ht="16.5" customHeight="1" thickBot="1" x14ac:dyDescent="0.3">
      <c r="A52" s="12" t="s">
        <v>10</v>
      </c>
      <c r="B52" s="13" t="s">
        <v>27</v>
      </c>
      <c r="C52" s="784" t="s">
        <v>39</v>
      </c>
      <c r="D52" s="785"/>
      <c r="E52" s="785"/>
      <c r="F52" s="785"/>
      <c r="G52" s="785"/>
      <c r="H52" s="785"/>
      <c r="I52" s="785"/>
      <c r="J52" s="785"/>
      <c r="K52" s="785"/>
      <c r="L52" s="785"/>
      <c r="M52" s="785"/>
      <c r="N52" s="786"/>
    </row>
    <row r="53" spans="1:14" s="95" customFormat="1" ht="17.25" customHeight="1" x14ac:dyDescent="0.25">
      <c r="A53" s="441" t="s">
        <v>10</v>
      </c>
      <c r="B53" s="443" t="s">
        <v>27</v>
      </c>
      <c r="C53" s="516" t="s">
        <v>10</v>
      </c>
      <c r="D53" s="446"/>
      <c r="E53" s="69" t="s">
        <v>67</v>
      </c>
      <c r="F53" s="100"/>
      <c r="G53" s="438">
        <v>6</v>
      </c>
      <c r="H53" s="1127" t="s">
        <v>453</v>
      </c>
      <c r="I53" s="517"/>
      <c r="J53" s="224"/>
      <c r="K53" s="224"/>
      <c r="L53" s="224"/>
      <c r="M53" s="518"/>
      <c r="N53" s="519"/>
    </row>
    <row r="54" spans="1:14" s="95" customFormat="1" ht="15.75" customHeight="1" x14ac:dyDescent="0.25">
      <c r="A54" s="442"/>
      <c r="B54" s="444"/>
      <c r="C54" s="500"/>
      <c r="D54" s="520" t="s">
        <v>10</v>
      </c>
      <c r="E54" s="34" t="s">
        <v>40</v>
      </c>
      <c r="F54" s="837" t="s">
        <v>41</v>
      </c>
      <c r="G54" s="439"/>
      <c r="H54" s="1128"/>
      <c r="I54" s="87" t="s">
        <v>26</v>
      </c>
      <c r="J54" s="24">
        <v>10.3</v>
      </c>
      <c r="K54" s="24">
        <v>10.3</v>
      </c>
      <c r="L54" s="24"/>
      <c r="M54" s="190" t="s">
        <v>73</v>
      </c>
      <c r="N54" s="185">
        <v>17</v>
      </c>
    </row>
    <row r="55" spans="1:14" s="95" customFormat="1" ht="18" customHeight="1" x14ac:dyDescent="0.25">
      <c r="A55" s="442"/>
      <c r="B55" s="444"/>
      <c r="C55" s="500"/>
      <c r="D55" s="521"/>
      <c r="E55" s="265"/>
      <c r="F55" s="838"/>
      <c r="G55" s="439"/>
      <c r="H55" s="1129"/>
      <c r="I55" s="44"/>
      <c r="J55" s="25"/>
      <c r="K55" s="25"/>
      <c r="L55" s="25"/>
      <c r="M55" s="266"/>
      <c r="N55" s="181"/>
    </row>
    <row r="56" spans="1:14" s="95" customFormat="1" ht="25.5" customHeight="1" x14ac:dyDescent="0.25">
      <c r="A56" s="442"/>
      <c r="B56" s="444"/>
      <c r="C56" s="500"/>
      <c r="D56" s="522" t="s">
        <v>21</v>
      </c>
      <c r="E56" s="458" t="s">
        <v>42</v>
      </c>
      <c r="F56" s="839"/>
      <c r="G56" s="439"/>
      <c r="H56" s="523"/>
      <c r="I56" s="429" t="s">
        <v>26</v>
      </c>
      <c r="J56" s="24">
        <v>12.6</v>
      </c>
      <c r="K56" s="24">
        <v>12.6</v>
      </c>
      <c r="L56" s="24"/>
      <c r="M56" s="190" t="s">
        <v>141</v>
      </c>
      <c r="N56" s="268" t="s">
        <v>88</v>
      </c>
    </row>
    <row r="57" spans="1:14" s="95" customFormat="1" ht="16.5" customHeight="1" x14ac:dyDescent="0.25">
      <c r="A57" s="442"/>
      <c r="B57" s="444"/>
      <c r="C57" s="500"/>
      <c r="D57" s="524"/>
      <c r="E57" s="459"/>
      <c r="F57" s="269"/>
      <c r="G57" s="439"/>
      <c r="H57" s="523"/>
      <c r="I57" s="67"/>
      <c r="J57" s="25"/>
      <c r="K57" s="25"/>
      <c r="L57" s="25"/>
      <c r="M57" s="266"/>
      <c r="N57" s="178"/>
    </row>
    <row r="58" spans="1:14" s="95" customFormat="1" ht="19.5" customHeight="1" x14ac:dyDescent="0.25">
      <c r="A58" s="442"/>
      <c r="B58" s="444"/>
      <c r="C58" s="500"/>
      <c r="D58" s="464" t="s">
        <v>27</v>
      </c>
      <c r="E58" s="801" t="s">
        <v>142</v>
      </c>
      <c r="F58" s="115"/>
      <c r="G58" s="439"/>
      <c r="H58" s="523"/>
      <c r="I58" s="66" t="s">
        <v>26</v>
      </c>
      <c r="J58" s="22">
        <v>199</v>
      </c>
      <c r="K58" s="22">
        <v>199</v>
      </c>
      <c r="L58" s="22"/>
      <c r="M58" s="139" t="s">
        <v>143</v>
      </c>
      <c r="N58" s="64">
        <v>2</v>
      </c>
    </row>
    <row r="59" spans="1:14" s="95" customFormat="1" ht="26.25" customHeight="1" x14ac:dyDescent="0.25">
      <c r="A59" s="442"/>
      <c r="B59" s="444"/>
      <c r="C59" s="500"/>
      <c r="D59" s="464"/>
      <c r="E59" s="801"/>
      <c r="F59" s="115"/>
      <c r="G59" s="439"/>
      <c r="H59" s="523"/>
      <c r="I59" s="66" t="s">
        <v>32</v>
      </c>
      <c r="J59" s="26">
        <v>10</v>
      </c>
      <c r="K59" s="26">
        <v>10</v>
      </c>
      <c r="L59" s="26"/>
      <c r="M59" s="272" t="s">
        <v>144</v>
      </c>
      <c r="N59" s="525"/>
    </row>
    <row r="60" spans="1:14" s="95" customFormat="1" ht="13.5" customHeight="1" x14ac:dyDescent="0.25">
      <c r="A60" s="442"/>
      <c r="B60" s="444"/>
      <c r="C60" s="500"/>
      <c r="D60" s="524"/>
      <c r="E60" s="1130"/>
      <c r="F60" s="115"/>
      <c r="G60" s="439"/>
      <c r="H60" s="526"/>
      <c r="I60" s="67"/>
      <c r="J60" s="27"/>
      <c r="K60" s="27"/>
      <c r="L60" s="27"/>
      <c r="M60" s="274"/>
      <c r="N60" s="179"/>
    </row>
    <row r="61" spans="1:14" s="95" customFormat="1" ht="42.75" customHeight="1" x14ac:dyDescent="0.25">
      <c r="A61" s="442"/>
      <c r="B61" s="444"/>
      <c r="C61" s="500"/>
      <c r="D61" s="527" t="s">
        <v>29</v>
      </c>
      <c r="E61" s="528" t="s">
        <v>145</v>
      </c>
      <c r="F61" s="529"/>
      <c r="G61" s="440"/>
      <c r="H61" s="530" t="s">
        <v>447</v>
      </c>
      <c r="I61" s="67" t="s">
        <v>22</v>
      </c>
      <c r="J61" s="27">
        <v>10</v>
      </c>
      <c r="K61" s="27">
        <v>10</v>
      </c>
      <c r="L61" s="27"/>
      <c r="M61" s="531" t="s">
        <v>146</v>
      </c>
      <c r="N61" s="473">
        <v>1</v>
      </c>
    </row>
    <row r="62" spans="1:14" s="95" customFormat="1" ht="18" customHeight="1" thickBot="1" x14ac:dyDescent="0.25">
      <c r="A62" s="461"/>
      <c r="B62" s="445"/>
      <c r="C62" s="532"/>
      <c r="D62" s="510"/>
      <c r="E62" s="533"/>
      <c r="F62" s="533"/>
      <c r="G62" s="534"/>
      <c r="H62" s="535"/>
      <c r="I62" s="107" t="s">
        <v>20</v>
      </c>
      <c r="J62" s="42">
        <f>SUM(J53:J61)</f>
        <v>241.9</v>
      </c>
      <c r="K62" s="42">
        <f>SUM(K53:K61)</f>
        <v>241.9</v>
      </c>
      <c r="L62" s="42">
        <f>SUM(L53:L61)</f>
        <v>0</v>
      </c>
      <c r="M62" s="536"/>
      <c r="N62" s="537"/>
    </row>
    <row r="63" spans="1:14" s="95" customFormat="1" ht="28.5" customHeight="1" x14ac:dyDescent="0.2">
      <c r="A63" s="441" t="s">
        <v>10</v>
      </c>
      <c r="B63" s="443" t="s">
        <v>27</v>
      </c>
      <c r="C63" s="516" t="s">
        <v>21</v>
      </c>
      <c r="D63" s="538"/>
      <c r="E63" s="539" t="s">
        <v>43</v>
      </c>
      <c r="F63" s="276"/>
      <c r="G63" s="277"/>
      <c r="H63" s="540"/>
      <c r="I63" s="247"/>
      <c r="J63" s="225"/>
      <c r="K63" s="225"/>
      <c r="L63" s="225"/>
      <c r="M63" s="278"/>
      <c r="N63" s="229"/>
    </row>
    <row r="64" spans="1:14" s="95" customFormat="1" ht="54" customHeight="1" x14ac:dyDescent="0.25">
      <c r="A64" s="5"/>
      <c r="B64" s="6"/>
      <c r="C64" s="541"/>
      <c r="D64" s="451" t="s">
        <v>10</v>
      </c>
      <c r="E64" s="827" t="s">
        <v>79</v>
      </c>
      <c r="F64" s="71" t="s">
        <v>30</v>
      </c>
      <c r="G64" s="280">
        <v>4</v>
      </c>
      <c r="H64" s="542" t="s">
        <v>454</v>
      </c>
      <c r="I64" s="281" t="s">
        <v>26</v>
      </c>
      <c r="J64" s="282">
        <v>17.600000000000001</v>
      </c>
      <c r="K64" s="282">
        <v>17.600000000000001</v>
      </c>
      <c r="L64" s="282"/>
      <c r="M64" s="283" t="s">
        <v>71</v>
      </c>
      <c r="N64" s="285"/>
    </row>
    <row r="65" spans="1:14" s="95" customFormat="1" ht="12" customHeight="1" x14ac:dyDescent="0.25">
      <c r="A65" s="5"/>
      <c r="B65" s="6"/>
      <c r="C65" s="541"/>
      <c r="D65" s="451"/>
      <c r="E65" s="827"/>
      <c r="F65" s="1131" t="s">
        <v>45</v>
      </c>
      <c r="G65" s="439">
        <v>6</v>
      </c>
      <c r="H65" s="1102" t="s">
        <v>455</v>
      </c>
      <c r="I65" s="543" t="s">
        <v>32</v>
      </c>
      <c r="J65" s="544"/>
      <c r="K65" s="544"/>
      <c r="L65" s="544"/>
      <c r="M65" s="846" t="s">
        <v>84</v>
      </c>
      <c r="N65" s="545">
        <v>20</v>
      </c>
    </row>
    <row r="66" spans="1:14" s="95" customFormat="1" ht="15.75" customHeight="1" x14ac:dyDescent="0.25">
      <c r="A66" s="5"/>
      <c r="B66" s="6"/>
      <c r="C66" s="541"/>
      <c r="D66" s="451"/>
      <c r="E66" s="827"/>
      <c r="F66" s="1132"/>
      <c r="G66" s="439"/>
      <c r="H66" s="1134"/>
      <c r="I66" s="117" t="s">
        <v>75</v>
      </c>
      <c r="J66" s="175">
        <v>88.7</v>
      </c>
      <c r="K66" s="175">
        <v>88.7</v>
      </c>
      <c r="L66" s="175"/>
      <c r="M66" s="846"/>
      <c r="N66" s="64"/>
    </row>
    <row r="67" spans="1:14" s="95" customFormat="1" ht="16.5" customHeight="1" x14ac:dyDescent="0.25">
      <c r="A67" s="5"/>
      <c r="B67" s="6"/>
      <c r="C67" s="541"/>
      <c r="D67" s="498"/>
      <c r="E67" s="842"/>
      <c r="F67" s="1133"/>
      <c r="G67" s="440"/>
      <c r="H67" s="1135"/>
      <c r="I67" s="118" t="s">
        <v>22</v>
      </c>
      <c r="J67" s="287">
        <v>50</v>
      </c>
      <c r="K67" s="546">
        <f>50-6.8</f>
        <v>43.2</v>
      </c>
      <c r="L67" s="546">
        <f>K67-J67</f>
        <v>-6.7999999999999972</v>
      </c>
      <c r="M67" s="847"/>
      <c r="N67" s="179"/>
    </row>
    <row r="68" spans="1:14" s="95" customFormat="1" ht="15" customHeight="1" x14ac:dyDescent="0.25">
      <c r="A68" s="442"/>
      <c r="B68" s="444"/>
      <c r="C68" s="500"/>
      <c r="D68" s="547" t="s">
        <v>21</v>
      </c>
      <c r="E68" s="804" t="s">
        <v>44</v>
      </c>
      <c r="F68" s="986" t="s">
        <v>45</v>
      </c>
      <c r="G68" s="439">
        <v>6</v>
      </c>
      <c r="H68" s="1102" t="s">
        <v>453</v>
      </c>
      <c r="I68" s="116" t="s">
        <v>26</v>
      </c>
      <c r="J68" s="22">
        <v>110.7</v>
      </c>
      <c r="K68" s="22">
        <v>110.7</v>
      </c>
      <c r="L68" s="22"/>
      <c r="M68" s="1110" t="s">
        <v>456</v>
      </c>
      <c r="N68" s="180" t="s">
        <v>147</v>
      </c>
    </row>
    <row r="69" spans="1:14" s="95" customFormat="1" ht="13.5" customHeight="1" x14ac:dyDescent="0.25">
      <c r="A69" s="442"/>
      <c r="B69" s="444"/>
      <c r="C69" s="500"/>
      <c r="D69" s="447"/>
      <c r="E69" s="827"/>
      <c r="F69" s="987"/>
      <c r="G69" s="439"/>
      <c r="H69" s="1109"/>
      <c r="I69" s="548"/>
      <c r="J69" s="22"/>
      <c r="K69" s="22"/>
      <c r="L69" s="22"/>
      <c r="M69" s="1111"/>
      <c r="N69" s="64"/>
    </row>
    <row r="70" spans="1:14" s="95" customFormat="1" ht="16.5" customHeight="1" x14ac:dyDescent="0.25">
      <c r="A70" s="5"/>
      <c r="B70" s="6"/>
      <c r="C70" s="541"/>
      <c r="D70" s="447"/>
      <c r="E70" s="827"/>
      <c r="F70" s="987"/>
      <c r="G70" s="439"/>
      <c r="H70" s="549"/>
      <c r="I70" s="78"/>
      <c r="J70" s="22"/>
      <c r="K70" s="22"/>
      <c r="L70" s="22"/>
      <c r="M70" s="288" t="s">
        <v>103</v>
      </c>
      <c r="N70" s="289">
        <v>150</v>
      </c>
    </row>
    <row r="71" spans="1:14" s="95" customFormat="1" ht="26.25" customHeight="1" x14ac:dyDescent="0.25">
      <c r="A71" s="5"/>
      <c r="B71" s="6"/>
      <c r="C71" s="541"/>
      <c r="D71" s="447"/>
      <c r="E71" s="1107"/>
      <c r="F71" s="1108"/>
      <c r="G71" s="439"/>
      <c r="H71" s="549"/>
      <c r="I71" s="78"/>
      <c r="J71" s="22"/>
      <c r="K71" s="22"/>
      <c r="L71" s="22"/>
      <c r="M71" s="290" t="s">
        <v>148</v>
      </c>
      <c r="N71" s="550">
        <v>80</v>
      </c>
    </row>
    <row r="72" spans="1:14" s="95" customFormat="1" ht="16.5" customHeight="1" x14ac:dyDescent="0.25">
      <c r="A72" s="873"/>
      <c r="B72" s="829"/>
      <c r="C72" s="1087"/>
      <c r="D72" s="551" t="s">
        <v>27</v>
      </c>
      <c r="E72" s="878" t="s">
        <v>149</v>
      </c>
      <c r="F72" s="85" t="s">
        <v>30</v>
      </c>
      <c r="G72" s="1115">
        <v>5</v>
      </c>
      <c r="H72" s="1101" t="s">
        <v>457</v>
      </c>
      <c r="I72" s="291" t="s">
        <v>32</v>
      </c>
      <c r="J72" s="176">
        <f>68.4-43.3</f>
        <v>25.100000000000009</v>
      </c>
      <c r="K72" s="176">
        <f>68.4-43.3</f>
        <v>25.100000000000009</v>
      </c>
      <c r="L72" s="176"/>
      <c r="M72" s="793" t="s">
        <v>150</v>
      </c>
      <c r="N72" s="137">
        <v>100</v>
      </c>
    </row>
    <row r="73" spans="1:14" s="95" customFormat="1" ht="15.75" customHeight="1" x14ac:dyDescent="0.25">
      <c r="A73" s="992"/>
      <c r="B73" s="830"/>
      <c r="C73" s="1112"/>
      <c r="D73" s="552"/>
      <c r="E73" s="833"/>
      <c r="F73" s="853" t="s">
        <v>48</v>
      </c>
      <c r="G73" s="836"/>
      <c r="H73" s="1116"/>
      <c r="I73" s="62" t="s">
        <v>82</v>
      </c>
      <c r="J73" s="295">
        <f>267.5-28</f>
        <v>239.5</v>
      </c>
      <c r="K73" s="295">
        <f>267.5-28</f>
        <v>239.5</v>
      </c>
      <c r="L73" s="295"/>
      <c r="M73" s="1117"/>
      <c r="N73" s="137"/>
    </row>
    <row r="74" spans="1:14" s="95" customFormat="1" ht="13.5" customHeight="1" x14ac:dyDescent="0.25">
      <c r="A74" s="993"/>
      <c r="B74" s="831"/>
      <c r="C74" s="1113"/>
      <c r="D74" s="552"/>
      <c r="E74" s="833"/>
      <c r="F74" s="854"/>
      <c r="G74" s="836"/>
      <c r="H74" s="1116"/>
      <c r="I74" s="62" t="s">
        <v>80</v>
      </c>
      <c r="J74" s="295">
        <v>45.6</v>
      </c>
      <c r="K74" s="295">
        <v>45.6</v>
      </c>
      <c r="L74" s="295"/>
      <c r="M74" s="1118" t="s">
        <v>71</v>
      </c>
      <c r="N74" s="137">
        <v>1</v>
      </c>
    </row>
    <row r="75" spans="1:14" s="95" customFormat="1" ht="13.5" customHeight="1" x14ac:dyDescent="0.25">
      <c r="A75" s="993"/>
      <c r="B75" s="831"/>
      <c r="C75" s="1113"/>
      <c r="D75" s="552"/>
      <c r="E75" s="833"/>
      <c r="F75" s="854"/>
      <c r="G75" s="836"/>
      <c r="H75" s="1116"/>
      <c r="I75" s="62" t="s">
        <v>22</v>
      </c>
      <c r="J75" s="295">
        <v>150</v>
      </c>
      <c r="K75" s="295">
        <v>150</v>
      </c>
      <c r="L75" s="295"/>
      <c r="M75" s="1119"/>
      <c r="N75" s="137"/>
    </row>
    <row r="76" spans="1:14" s="95" customFormat="1" ht="15.75" customHeight="1" x14ac:dyDescent="0.25">
      <c r="A76" s="993"/>
      <c r="B76" s="831"/>
      <c r="C76" s="1113"/>
      <c r="D76" s="553"/>
      <c r="E76" s="834"/>
      <c r="F76" s="855"/>
      <c r="G76" s="836"/>
      <c r="H76" s="1116"/>
      <c r="I76" s="62" t="s">
        <v>99</v>
      </c>
      <c r="J76" s="348">
        <v>28</v>
      </c>
      <c r="K76" s="348">
        <v>28</v>
      </c>
      <c r="L76" s="348"/>
      <c r="M76" s="296"/>
      <c r="N76" s="181"/>
    </row>
    <row r="77" spans="1:14" s="14" customFormat="1" ht="15" customHeight="1" x14ac:dyDescent="0.25">
      <c r="A77" s="993"/>
      <c r="B77" s="831"/>
      <c r="C77" s="1114"/>
      <c r="D77" s="1120" t="s">
        <v>29</v>
      </c>
      <c r="E77" s="1123" t="s">
        <v>91</v>
      </c>
      <c r="F77" s="298" t="s">
        <v>30</v>
      </c>
      <c r="G77" s="791" t="s">
        <v>151</v>
      </c>
      <c r="H77" s="1126"/>
      <c r="I77" s="299" t="s">
        <v>32</v>
      </c>
      <c r="J77" s="24">
        <f>105.3+112.6</f>
        <v>217.89999999999998</v>
      </c>
      <c r="K77" s="24">
        <f>105.3+112.6</f>
        <v>217.89999999999998</v>
      </c>
      <c r="L77" s="24"/>
      <c r="M77" s="793" t="s">
        <v>152</v>
      </c>
      <c r="N77" s="185">
        <v>30</v>
      </c>
    </row>
    <row r="78" spans="1:14" s="14" customFormat="1" ht="14.25" customHeight="1" x14ac:dyDescent="0.25">
      <c r="A78" s="993"/>
      <c r="B78" s="831"/>
      <c r="C78" s="1114"/>
      <c r="D78" s="1121"/>
      <c r="E78" s="1124"/>
      <c r="F78" s="300"/>
      <c r="G78" s="792"/>
      <c r="H78" s="1126"/>
      <c r="I78" s="123" t="s">
        <v>80</v>
      </c>
      <c r="J78" s="22">
        <v>20.6</v>
      </c>
      <c r="K78" s="22">
        <v>20.6</v>
      </c>
      <c r="L78" s="22"/>
      <c r="M78" s="794"/>
      <c r="N78" s="137"/>
    </row>
    <row r="79" spans="1:14" s="14" customFormat="1" ht="16.5" customHeight="1" x14ac:dyDescent="0.25">
      <c r="A79" s="993"/>
      <c r="B79" s="831"/>
      <c r="C79" s="1114"/>
      <c r="D79" s="1121"/>
      <c r="E79" s="1124"/>
      <c r="F79" s="1036" t="s">
        <v>92</v>
      </c>
      <c r="G79" s="792"/>
      <c r="H79" s="1126"/>
      <c r="I79" s="123" t="s">
        <v>49</v>
      </c>
      <c r="J79" s="22">
        <v>54.4</v>
      </c>
      <c r="K79" s="22">
        <v>54.4</v>
      </c>
      <c r="L79" s="22"/>
      <c r="M79" s="795"/>
      <c r="N79" s="137"/>
    </row>
    <row r="80" spans="1:14" s="14" customFormat="1" ht="15.75" customHeight="1" x14ac:dyDescent="0.25">
      <c r="A80" s="993"/>
      <c r="B80" s="831"/>
      <c r="C80" s="1114"/>
      <c r="D80" s="1121"/>
      <c r="E80" s="1124"/>
      <c r="F80" s="839"/>
      <c r="G80" s="792"/>
      <c r="H80" s="1126"/>
      <c r="I80" s="123" t="s">
        <v>82</v>
      </c>
      <c r="J80" s="295">
        <v>615.79999999999995</v>
      </c>
      <c r="K80" s="295">
        <v>615.79999999999995</v>
      </c>
      <c r="L80" s="295"/>
      <c r="M80" s="795"/>
      <c r="N80" s="137"/>
    </row>
    <row r="81" spans="1:14" s="14" customFormat="1" ht="15.75" customHeight="1" x14ac:dyDescent="0.25">
      <c r="A81" s="993"/>
      <c r="B81" s="831"/>
      <c r="C81" s="1114"/>
      <c r="D81" s="1122"/>
      <c r="E81" s="1125"/>
      <c r="F81" s="839"/>
      <c r="G81" s="792"/>
      <c r="H81" s="1126"/>
      <c r="I81" s="124"/>
      <c r="J81" s="25"/>
      <c r="K81" s="25"/>
      <c r="L81" s="25"/>
      <c r="M81" s="301"/>
      <c r="N81" s="181"/>
    </row>
    <row r="82" spans="1:14" s="14" customFormat="1" ht="13.5" customHeight="1" x14ac:dyDescent="0.25">
      <c r="A82" s="993"/>
      <c r="B82" s="831"/>
      <c r="C82" s="1114"/>
      <c r="D82" s="451" t="s">
        <v>14</v>
      </c>
      <c r="E82" s="848" t="s">
        <v>153</v>
      </c>
      <c r="F82" s="302"/>
      <c r="G82" s="435"/>
      <c r="H82" s="554"/>
      <c r="I82" s="22" t="s">
        <v>80</v>
      </c>
      <c r="J82" s="22">
        <v>95.7</v>
      </c>
      <c r="K82" s="22">
        <v>95.7</v>
      </c>
      <c r="L82" s="22"/>
      <c r="M82" s="849" t="s">
        <v>154</v>
      </c>
      <c r="N82" s="693" t="s">
        <v>474</v>
      </c>
    </row>
    <row r="83" spans="1:14" s="14" customFormat="1" ht="13.5" customHeight="1" x14ac:dyDescent="0.25">
      <c r="A83" s="993"/>
      <c r="B83" s="831"/>
      <c r="C83" s="1114"/>
      <c r="D83" s="451"/>
      <c r="E83" s="848"/>
      <c r="F83" s="1036"/>
      <c r="G83" s="435"/>
      <c r="H83" s="554"/>
      <c r="I83" s="22" t="s">
        <v>32</v>
      </c>
      <c r="J83" s="22">
        <v>81.2</v>
      </c>
      <c r="K83" s="22">
        <v>81.2</v>
      </c>
      <c r="L83" s="22"/>
      <c r="M83" s="849"/>
      <c r="N83" s="90"/>
    </row>
    <row r="84" spans="1:14" s="14" customFormat="1" ht="16.5" customHeight="1" x14ac:dyDescent="0.25">
      <c r="A84" s="993"/>
      <c r="B84" s="831"/>
      <c r="C84" s="1114"/>
      <c r="D84" s="451"/>
      <c r="E84" s="848"/>
      <c r="F84" s="839"/>
      <c r="G84" s="435"/>
      <c r="H84" s="554"/>
      <c r="I84" s="295" t="s">
        <v>82</v>
      </c>
      <c r="J84" s="22">
        <v>343.6</v>
      </c>
      <c r="K84" s="555">
        <f>343.6-320</f>
        <v>23.600000000000023</v>
      </c>
      <c r="L84" s="555">
        <f>K84-J84</f>
        <v>-320</v>
      </c>
      <c r="M84" s="850"/>
      <c r="N84" s="90">
        <v>0</v>
      </c>
    </row>
    <row r="85" spans="1:14" s="14" customFormat="1" ht="15" customHeight="1" x14ac:dyDescent="0.25">
      <c r="A85" s="993"/>
      <c r="B85" s="831"/>
      <c r="C85" s="1114"/>
      <c r="D85" s="451"/>
      <c r="E85" s="848"/>
      <c r="F85" s="839"/>
      <c r="G85" s="435"/>
      <c r="H85" s="554"/>
      <c r="I85" s="22" t="s">
        <v>49</v>
      </c>
      <c r="J85" s="22">
        <v>30.3</v>
      </c>
      <c r="K85" s="555">
        <f>30.3-28</f>
        <v>2.3000000000000007</v>
      </c>
      <c r="L85" s="555">
        <f>K85-J85</f>
        <v>-28</v>
      </c>
      <c r="M85" s="454"/>
      <c r="N85" s="90"/>
    </row>
    <row r="86" spans="1:14" s="14" customFormat="1" ht="14.25" customHeight="1" x14ac:dyDescent="0.25">
      <c r="A86" s="993"/>
      <c r="B86" s="831"/>
      <c r="C86" s="1114"/>
      <c r="D86" s="451"/>
      <c r="E86" s="848"/>
      <c r="F86" s="839"/>
      <c r="G86" s="435"/>
      <c r="H86" s="554"/>
      <c r="I86" s="124"/>
      <c r="J86" s="556"/>
      <c r="K86" s="556"/>
      <c r="L86" s="556"/>
      <c r="M86" s="557"/>
      <c r="N86" s="184"/>
    </row>
    <row r="87" spans="1:14" s="95" customFormat="1" ht="17.25" customHeight="1" x14ac:dyDescent="0.25">
      <c r="A87" s="993"/>
      <c r="B87" s="831"/>
      <c r="C87" s="1114"/>
      <c r="D87" s="547" t="s">
        <v>126</v>
      </c>
      <c r="E87" s="804" t="s">
        <v>66</v>
      </c>
      <c r="F87" s="558" t="s">
        <v>30</v>
      </c>
      <c r="G87" s="304">
        <v>5</v>
      </c>
      <c r="H87" s="1101" t="s">
        <v>458</v>
      </c>
      <c r="I87" s="87" t="s">
        <v>80</v>
      </c>
      <c r="J87" s="24">
        <v>13.5</v>
      </c>
      <c r="K87" s="24">
        <f>20-6.5</f>
        <v>13.5</v>
      </c>
      <c r="L87" s="559"/>
      <c r="M87" s="851" t="s">
        <v>155</v>
      </c>
      <c r="N87" s="271">
        <v>100</v>
      </c>
    </row>
    <row r="88" spans="1:14" s="95" customFormat="1" ht="15.75" customHeight="1" x14ac:dyDescent="0.25">
      <c r="A88" s="993"/>
      <c r="B88" s="831"/>
      <c r="C88" s="1114"/>
      <c r="D88" s="451"/>
      <c r="E88" s="827"/>
      <c r="F88" s="1105" t="s">
        <v>93</v>
      </c>
      <c r="G88" s="439"/>
      <c r="H88" s="1102"/>
      <c r="I88" s="78"/>
      <c r="J88" s="22"/>
      <c r="K88" s="22"/>
      <c r="L88" s="22"/>
      <c r="M88" s="849"/>
      <c r="N88" s="64"/>
    </row>
    <row r="89" spans="1:14" s="95" customFormat="1" ht="21" customHeight="1" x14ac:dyDescent="0.25">
      <c r="A89" s="993"/>
      <c r="B89" s="831"/>
      <c r="C89" s="1114"/>
      <c r="D89" s="498"/>
      <c r="E89" s="842"/>
      <c r="F89" s="1106"/>
      <c r="G89" s="440"/>
      <c r="H89" s="1103"/>
      <c r="I89" s="44"/>
      <c r="J89" s="25"/>
      <c r="K89" s="25"/>
      <c r="L89" s="25"/>
      <c r="M89" s="1104"/>
      <c r="N89" s="179"/>
    </row>
    <row r="90" spans="1:14" s="95" customFormat="1" ht="18" customHeight="1" thickBot="1" x14ac:dyDescent="0.3">
      <c r="A90" s="993"/>
      <c r="B90" s="831"/>
      <c r="C90" s="1114"/>
      <c r="D90" s="560"/>
      <c r="E90" s="561"/>
      <c r="F90" s="562"/>
      <c r="G90" s="563"/>
      <c r="H90" s="564"/>
      <c r="I90" s="108" t="s">
        <v>20</v>
      </c>
      <c r="J90" s="60">
        <f>SUM(J64:J89)</f>
        <v>2228.2000000000003</v>
      </c>
      <c r="K90" s="60">
        <f>SUM(K64:K89)</f>
        <v>1873.3999999999999</v>
      </c>
      <c r="L90" s="60">
        <f>SUM(L64:L89)</f>
        <v>-354.8</v>
      </c>
      <c r="M90" s="565"/>
      <c r="N90" s="515"/>
    </row>
    <row r="91" spans="1:14" s="95" customFormat="1" ht="15.75" customHeight="1" x14ac:dyDescent="0.25">
      <c r="A91" s="16" t="s">
        <v>10</v>
      </c>
      <c r="B91" s="17" t="s">
        <v>27</v>
      </c>
      <c r="C91" s="566" t="s">
        <v>27</v>
      </c>
      <c r="D91" s="91"/>
      <c r="E91" s="860" t="s">
        <v>89</v>
      </c>
      <c r="F91" s="982" t="s">
        <v>156</v>
      </c>
      <c r="G91" s="438">
        <v>5</v>
      </c>
      <c r="H91" s="567"/>
      <c r="I91" s="305"/>
      <c r="J91" s="306"/>
      <c r="K91" s="306"/>
      <c r="L91" s="306"/>
      <c r="M91" s="104"/>
      <c r="N91" s="142"/>
    </row>
    <row r="92" spans="1:14" s="95" customFormat="1" ht="10.5" customHeight="1" x14ac:dyDescent="0.25">
      <c r="A92" s="456"/>
      <c r="B92" s="457"/>
      <c r="C92" s="568"/>
      <c r="D92" s="569"/>
      <c r="E92" s="864"/>
      <c r="F92" s="983"/>
      <c r="G92" s="439"/>
      <c r="H92" s="506"/>
      <c r="I92" s="307"/>
      <c r="J92" s="308"/>
      <c r="K92" s="308"/>
      <c r="L92" s="308"/>
      <c r="M92" s="103"/>
      <c r="N92" s="136"/>
    </row>
    <row r="93" spans="1:14" s="95" customFormat="1" ht="15.75" customHeight="1" x14ac:dyDescent="0.25">
      <c r="A93" s="442"/>
      <c r="B93" s="444"/>
      <c r="C93" s="568"/>
      <c r="D93" s="501" t="s">
        <v>10</v>
      </c>
      <c r="E93" s="769" t="s">
        <v>76</v>
      </c>
      <c r="F93" s="853" t="s">
        <v>46</v>
      </c>
      <c r="G93" s="304"/>
      <c r="H93" s="1081" t="s">
        <v>457</v>
      </c>
      <c r="I93" s="87" t="s">
        <v>32</v>
      </c>
      <c r="J93" s="24">
        <f>13.8+58.7</f>
        <v>72.5</v>
      </c>
      <c r="K93" s="24">
        <f>13.8+58.7</f>
        <v>72.5</v>
      </c>
      <c r="L93" s="24"/>
      <c r="M93" s="787" t="s">
        <v>94</v>
      </c>
      <c r="N93" s="185">
        <v>100</v>
      </c>
    </row>
    <row r="94" spans="1:14" s="95" customFormat="1" ht="15.75" customHeight="1" x14ac:dyDescent="0.25">
      <c r="A94" s="442"/>
      <c r="B94" s="444"/>
      <c r="C94" s="568"/>
      <c r="D94" s="94"/>
      <c r="E94" s="801"/>
      <c r="F94" s="854"/>
      <c r="G94" s="439"/>
      <c r="H94" s="1082"/>
      <c r="I94" s="78" t="s">
        <v>80</v>
      </c>
      <c r="J94" s="22">
        <v>65.400000000000006</v>
      </c>
      <c r="K94" s="22">
        <v>65.400000000000006</v>
      </c>
      <c r="L94" s="22"/>
      <c r="M94" s="788"/>
      <c r="N94" s="137"/>
    </row>
    <row r="95" spans="1:14" s="95" customFormat="1" ht="15.75" customHeight="1" x14ac:dyDescent="0.25">
      <c r="A95" s="442"/>
      <c r="B95" s="444"/>
      <c r="C95" s="568"/>
      <c r="D95" s="94"/>
      <c r="E95" s="801"/>
      <c r="F95" s="854"/>
      <c r="G95" s="439"/>
      <c r="H95" s="1082"/>
      <c r="I95" s="78" t="s">
        <v>82</v>
      </c>
      <c r="J95" s="22">
        <f>208.6-37.8</f>
        <v>170.8</v>
      </c>
      <c r="K95" s="22">
        <f>208.6-37.8</f>
        <v>170.8</v>
      </c>
      <c r="L95" s="22"/>
      <c r="M95" s="788"/>
      <c r="N95" s="137"/>
    </row>
    <row r="96" spans="1:14" s="95" customFormat="1" ht="16.5" customHeight="1" x14ac:dyDescent="0.25">
      <c r="A96" s="442"/>
      <c r="B96" s="444"/>
      <c r="C96" s="568"/>
      <c r="D96" s="521"/>
      <c r="E96" s="770"/>
      <c r="F96" s="1098"/>
      <c r="G96" s="440"/>
      <c r="H96" s="1099"/>
      <c r="I96" s="67" t="s">
        <v>99</v>
      </c>
      <c r="J96" s="25">
        <v>37.799999999999997</v>
      </c>
      <c r="K96" s="25">
        <v>37.799999999999997</v>
      </c>
      <c r="L96" s="25"/>
      <c r="M96" s="1100"/>
      <c r="N96" s="181"/>
    </row>
    <row r="97" spans="1:14" s="95" customFormat="1" ht="18" customHeight="1" thickBot="1" x14ac:dyDescent="0.25">
      <c r="A97" s="461"/>
      <c r="B97" s="445"/>
      <c r="C97" s="532"/>
      <c r="D97" s="570"/>
      <c r="E97" s="533"/>
      <c r="F97" s="533"/>
      <c r="G97" s="571"/>
      <c r="H97" s="572"/>
      <c r="I97" s="108" t="s">
        <v>20</v>
      </c>
      <c r="J97" s="60">
        <f>SUM(J93:J96)</f>
        <v>346.50000000000006</v>
      </c>
      <c r="K97" s="60">
        <f>SUM(K93:K96)</f>
        <v>346.50000000000006</v>
      </c>
      <c r="L97" s="60">
        <f>SUM(L93:L96)</f>
        <v>0</v>
      </c>
      <c r="M97" s="533"/>
      <c r="N97" s="573"/>
    </row>
    <row r="98" spans="1:14" s="95" customFormat="1" ht="17.25" customHeight="1" x14ac:dyDescent="0.25">
      <c r="A98" s="16" t="s">
        <v>10</v>
      </c>
      <c r="B98" s="17" t="s">
        <v>27</v>
      </c>
      <c r="C98" s="566" t="s">
        <v>29</v>
      </c>
      <c r="D98" s="574"/>
      <c r="E98" s="309" t="s">
        <v>47</v>
      </c>
      <c r="F98" s="310"/>
      <c r="G98" s="311">
        <v>6</v>
      </c>
      <c r="H98" s="575"/>
      <c r="I98" s="312"/>
      <c r="J98" s="313"/>
      <c r="K98" s="313"/>
      <c r="L98" s="313"/>
      <c r="M98" s="576"/>
      <c r="N98" s="316"/>
    </row>
    <row r="99" spans="1:14" s="95" customFormat="1" ht="15" customHeight="1" x14ac:dyDescent="0.25">
      <c r="A99" s="882"/>
      <c r="B99" s="883"/>
      <c r="C99" s="1094"/>
      <c r="D99" s="577" t="s">
        <v>10</v>
      </c>
      <c r="E99" s="886" t="s">
        <v>68</v>
      </c>
      <c r="F99" s="853" t="s">
        <v>48</v>
      </c>
      <c r="G99" s="888"/>
      <c r="H99" s="1081" t="s">
        <v>459</v>
      </c>
      <c r="I99" s="317" t="s">
        <v>22</v>
      </c>
      <c r="J99" s="24">
        <v>30</v>
      </c>
      <c r="K99" s="24">
        <v>30</v>
      </c>
      <c r="L99" s="24"/>
      <c r="M99" s="1084" t="s">
        <v>95</v>
      </c>
      <c r="N99" s="268">
        <v>1</v>
      </c>
    </row>
    <row r="100" spans="1:14" s="95" customFormat="1" ht="11.25" customHeight="1" x14ac:dyDescent="0.25">
      <c r="A100" s="882"/>
      <c r="B100" s="883"/>
      <c r="C100" s="1094"/>
      <c r="D100" s="569"/>
      <c r="E100" s="848"/>
      <c r="F100" s="854"/>
      <c r="G100" s="889"/>
      <c r="H100" s="1082"/>
      <c r="I100" s="66"/>
      <c r="J100" s="22"/>
      <c r="K100" s="22"/>
      <c r="L100" s="22"/>
      <c r="M100" s="1085"/>
      <c r="N100" s="86"/>
    </row>
    <row r="101" spans="1:14" s="95" customFormat="1" ht="11.25" customHeight="1" x14ac:dyDescent="0.25">
      <c r="A101" s="882"/>
      <c r="B101" s="883"/>
      <c r="C101" s="1094"/>
      <c r="D101" s="578"/>
      <c r="E101" s="887"/>
      <c r="F101" s="1095"/>
      <c r="G101" s="889"/>
      <c r="H101" s="1083"/>
      <c r="I101" s="44"/>
      <c r="J101" s="25"/>
      <c r="K101" s="25"/>
      <c r="L101" s="25"/>
      <c r="M101" s="1086"/>
      <c r="N101" s="321"/>
    </row>
    <row r="102" spans="1:14" s="95" customFormat="1" ht="27.75" customHeight="1" x14ac:dyDescent="0.25">
      <c r="A102" s="873"/>
      <c r="B102" s="829"/>
      <c r="C102" s="1087"/>
      <c r="D102" s="1089" t="s">
        <v>21</v>
      </c>
      <c r="E102" s="769" t="s">
        <v>460</v>
      </c>
      <c r="F102" s="854"/>
      <c r="G102" s="880"/>
      <c r="H102" s="1091" t="s">
        <v>453</v>
      </c>
      <c r="I102" s="579" t="s">
        <v>22</v>
      </c>
      <c r="J102" s="24">
        <v>7.3</v>
      </c>
      <c r="K102" s="559">
        <v>14.1</v>
      </c>
      <c r="L102" s="559">
        <f>K102-J102</f>
        <v>6.8</v>
      </c>
      <c r="M102" s="580" t="s">
        <v>83</v>
      </c>
      <c r="N102" s="185">
        <v>675</v>
      </c>
    </row>
    <row r="103" spans="1:14" s="95" customFormat="1" ht="15" customHeight="1" x14ac:dyDescent="0.25">
      <c r="A103" s="874"/>
      <c r="B103" s="875"/>
      <c r="C103" s="1088"/>
      <c r="D103" s="1089"/>
      <c r="E103" s="801"/>
      <c r="F103" s="854"/>
      <c r="G103" s="880"/>
      <c r="H103" s="1092"/>
      <c r="I103" s="62" t="s">
        <v>49</v>
      </c>
      <c r="J103" s="28">
        <v>10</v>
      </c>
      <c r="K103" s="28">
        <v>10</v>
      </c>
      <c r="L103" s="28"/>
      <c r="M103" s="1096" t="s">
        <v>168</v>
      </c>
      <c r="N103" s="1071">
        <v>5.3</v>
      </c>
    </row>
    <row r="104" spans="1:14" s="95" customFormat="1" ht="16.5" customHeight="1" x14ac:dyDescent="0.25">
      <c r="A104" s="874"/>
      <c r="B104" s="875"/>
      <c r="C104" s="1088"/>
      <c r="D104" s="1089"/>
      <c r="E104" s="1090"/>
      <c r="F104" s="984"/>
      <c r="G104" s="881"/>
      <c r="H104" s="1093"/>
      <c r="I104" s="581" t="s">
        <v>26</v>
      </c>
      <c r="J104" s="25">
        <v>5.3</v>
      </c>
      <c r="K104" s="25">
        <v>5.3</v>
      </c>
      <c r="L104" s="25"/>
      <c r="M104" s="1097"/>
      <c r="N104" s="1072"/>
    </row>
    <row r="105" spans="1:14" s="95" customFormat="1" ht="18" customHeight="1" thickBot="1" x14ac:dyDescent="0.25">
      <c r="A105" s="461"/>
      <c r="B105" s="445"/>
      <c r="C105" s="532"/>
      <c r="D105" s="570"/>
      <c r="E105" s="533"/>
      <c r="F105" s="533"/>
      <c r="G105" s="570"/>
      <c r="H105" s="571"/>
      <c r="I105" s="108" t="s">
        <v>20</v>
      </c>
      <c r="J105" s="60">
        <f>SUM(J99:J104)</f>
        <v>52.599999999999994</v>
      </c>
      <c r="K105" s="60">
        <f>SUM(K99:K104)</f>
        <v>59.4</v>
      </c>
      <c r="L105" s="60">
        <f>SUM(L99:L104)</f>
        <v>6.8</v>
      </c>
      <c r="M105" s="582"/>
      <c r="N105" s="573"/>
    </row>
    <row r="106" spans="1:14" s="95" customFormat="1" ht="13.5" thickBot="1" x14ac:dyDescent="0.3">
      <c r="A106" s="15" t="s">
        <v>10</v>
      </c>
      <c r="B106" s="13" t="s">
        <v>27</v>
      </c>
      <c r="C106" s="779" t="s">
        <v>33</v>
      </c>
      <c r="D106" s="779"/>
      <c r="E106" s="779"/>
      <c r="F106" s="779"/>
      <c r="G106" s="779"/>
      <c r="H106" s="779"/>
      <c r="I106" s="779"/>
      <c r="J106" s="39">
        <f>J105+J97+J90+J62</f>
        <v>2869.2000000000003</v>
      </c>
      <c r="K106" s="39">
        <f>K105+K97+K90+K62</f>
        <v>2521.1999999999998</v>
      </c>
      <c r="L106" s="39">
        <f>L105+L97+L90+L62</f>
        <v>-348</v>
      </c>
      <c r="M106" s="781"/>
      <c r="N106" s="783"/>
    </row>
    <row r="107" spans="1:14" s="95" customFormat="1" ht="16.5" customHeight="1" thickBot="1" x14ac:dyDescent="0.3">
      <c r="A107" s="12" t="s">
        <v>10</v>
      </c>
      <c r="B107" s="13" t="s">
        <v>29</v>
      </c>
      <c r="C107" s="866" t="s">
        <v>77</v>
      </c>
      <c r="D107" s="867"/>
      <c r="E107" s="867"/>
      <c r="F107" s="867"/>
      <c r="G107" s="867"/>
      <c r="H107" s="867"/>
      <c r="I107" s="867"/>
      <c r="J107" s="868"/>
      <c r="K107" s="868"/>
      <c r="L107" s="868"/>
      <c r="M107" s="867"/>
      <c r="N107" s="869"/>
    </row>
    <row r="108" spans="1:14" s="88" customFormat="1" ht="15.75" customHeight="1" x14ac:dyDescent="0.25">
      <c r="A108" s="583" t="s">
        <v>10</v>
      </c>
      <c r="B108" s="584" t="s">
        <v>29</v>
      </c>
      <c r="C108" s="585" t="s">
        <v>10</v>
      </c>
      <c r="D108" s="811"/>
      <c r="E108" s="1073" t="s">
        <v>461</v>
      </c>
      <c r="F108" s="45"/>
      <c r="G108" s="586">
        <v>1</v>
      </c>
      <c r="H108" s="1074" t="s">
        <v>462</v>
      </c>
      <c r="I108" s="87" t="s">
        <v>32</v>
      </c>
      <c r="J108" s="587"/>
      <c r="K108" s="587"/>
      <c r="L108" s="587"/>
      <c r="M108" s="1076" t="s">
        <v>463</v>
      </c>
      <c r="N108" s="96"/>
    </row>
    <row r="109" spans="1:14" s="88" customFormat="1" ht="36" customHeight="1" x14ac:dyDescent="0.25">
      <c r="A109" s="583"/>
      <c r="B109" s="584"/>
      <c r="C109" s="585"/>
      <c r="D109" s="812"/>
      <c r="E109" s="801"/>
      <c r="F109" s="45"/>
      <c r="G109" s="586"/>
      <c r="H109" s="1075"/>
      <c r="I109" s="44"/>
      <c r="J109" s="588"/>
      <c r="K109" s="588"/>
      <c r="L109" s="588"/>
      <c r="M109" s="1077"/>
      <c r="N109" s="64"/>
    </row>
    <row r="110" spans="1:14" s="95" customFormat="1" ht="18" customHeight="1" thickBot="1" x14ac:dyDescent="0.3">
      <c r="A110" s="583"/>
      <c r="B110" s="584"/>
      <c r="C110" s="585"/>
      <c r="D110" s="481"/>
      <c r="E110" s="436"/>
      <c r="F110" s="45"/>
      <c r="G110" s="586"/>
      <c r="H110" s="589"/>
      <c r="I110" s="108" t="s">
        <v>20</v>
      </c>
      <c r="J110" s="42">
        <f>SUM(J107:J109)</f>
        <v>0</v>
      </c>
      <c r="K110" s="42">
        <f>SUM(K107:K109)</f>
        <v>0</v>
      </c>
      <c r="L110" s="42">
        <f>SUM(L107:L109)</f>
        <v>0</v>
      </c>
      <c r="M110" s="56"/>
      <c r="N110" s="590"/>
    </row>
    <row r="111" spans="1:14" s="95" customFormat="1" ht="16.5" customHeight="1" x14ac:dyDescent="0.25">
      <c r="A111" s="806" t="s">
        <v>10</v>
      </c>
      <c r="B111" s="907" t="s">
        <v>29</v>
      </c>
      <c r="C111" s="811" t="s">
        <v>21</v>
      </c>
      <c r="D111" s="483"/>
      <c r="E111" s="910" t="s">
        <v>90</v>
      </c>
      <c r="F111" s="912" t="s">
        <v>30</v>
      </c>
      <c r="G111" s="915">
        <v>5</v>
      </c>
      <c r="H111" s="1078" t="s">
        <v>451</v>
      </c>
      <c r="I111" s="65" t="s">
        <v>32</v>
      </c>
      <c r="J111" s="57">
        <v>2.7</v>
      </c>
      <c r="K111" s="57">
        <v>2.7</v>
      </c>
      <c r="L111" s="57"/>
      <c r="M111" s="453" t="s">
        <v>157</v>
      </c>
      <c r="N111" s="591" t="s">
        <v>464</v>
      </c>
    </row>
    <row r="112" spans="1:14" s="95" customFormat="1" ht="15" customHeight="1" x14ac:dyDescent="0.25">
      <c r="A112" s="807"/>
      <c r="B112" s="908"/>
      <c r="C112" s="812"/>
      <c r="D112" s="478"/>
      <c r="E112" s="848"/>
      <c r="F112" s="913"/>
      <c r="G112" s="916"/>
      <c r="H112" s="1079"/>
      <c r="I112" s="66" t="s">
        <v>80</v>
      </c>
      <c r="J112" s="22">
        <v>227.4</v>
      </c>
      <c r="K112" s="22">
        <v>227.4</v>
      </c>
      <c r="L112" s="22"/>
      <c r="M112" s="453"/>
      <c r="N112" s="323" t="s">
        <v>433</v>
      </c>
    </row>
    <row r="113" spans="1:14" s="95" customFormat="1" ht="15.75" customHeight="1" x14ac:dyDescent="0.25">
      <c r="A113" s="807"/>
      <c r="B113" s="908"/>
      <c r="C113" s="812"/>
      <c r="D113" s="478"/>
      <c r="E113" s="848"/>
      <c r="F113" s="913"/>
      <c r="G113" s="916"/>
      <c r="H113" s="1079"/>
      <c r="I113" s="66" t="s">
        <v>82</v>
      </c>
      <c r="J113" s="22">
        <f>1446-146.4</f>
        <v>1299.5999999999999</v>
      </c>
      <c r="K113" s="555">
        <f>1446-146.4-690</f>
        <v>609.59999999999991</v>
      </c>
      <c r="L113" s="555">
        <f>K113-J113</f>
        <v>-690</v>
      </c>
      <c r="M113" s="453"/>
      <c r="N113" s="323"/>
    </row>
    <row r="114" spans="1:14" s="95" customFormat="1" ht="15.75" customHeight="1" x14ac:dyDescent="0.25">
      <c r="A114" s="807"/>
      <c r="B114" s="908"/>
      <c r="C114" s="812"/>
      <c r="D114" s="478"/>
      <c r="E114" s="848"/>
      <c r="F114" s="913"/>
      <c r="G114" s="916"/>
      <c r="H114" s="1079"/>
      <c r="I114" s="66" t="s">
        <v>99</v>
      </c>
      <c r="J114" s="22">
        <v>146.4</v>
      </c>
      <c r="K114" s="22">
        <v>146.4</v>
      </c>
      <c r="L114" s="22"/>
      <c r="M114" s="453"/>
      <c r="N114" s="323"/>
    </row>
    <row r="115" spans="1:14" s="95" customFormat="1" ht="17.25" customHeight="1" x14ac:dyDescent="0.25">
      <c r="A115" s="807"/>
      <c r="B115" s="908"/>
      <c r="C115" s="812"/>
      <c r="D115" s="478"/>
      <c r="E115" s="848"/>
      <c r="F115" s="913"/>
      <c r="G115" s="916"/>
      <c r="H115" s="1079"/>
      <c r="I115" s="67" t="s">
        <v>22</v>
      </c>
      <c r="J115" s="25">
        <v>25</v>
      </c>
      <c r="K115" s="25">
        <v>25</v>
      </c>
      <c r="L115" s="25"/>
      <c r="M115" s="460"/>
      <c r="N115" s="323"/>
    </row>
    <row r="116" spans="1:14" s="95" customFormat="1" ht="18" customHeight="1" thickBot="1" x14ac:dyDescent="0.3">
      <c r="A116" s="906"/>
      <c r="B116" s="909"/>
      <c r="C116" s="813"/>
      <c r="D116" s="481"/>
      <c r="E116" s="911"/>
      <c r="F116" s="914"/>
      <c r="G116" s="917"/>
      <c r="H116" s="1080"/>
      <c r="I116" s="108" t="s">
        <v>20</v>
      </c>
      <c r="J116" s="60">
        <f>SUM(J111:J115)</f>
        <v>1701.1</v>
      </c>
      <c r="K116" s="60">
        <f>SUM(K111:K115)</f>
        <v>1011.0999999999999</v>
      </c>
      <c r="L116" s="60">
        <f>SUM(L111:L115)</f>
        <v>-690</v>
      </c>
      <c r="M116" s="56"/>
      <c r="N116" s="324"/>
    </row>
    <row r="117" spans="1:14" s="95" customFormat="1" ht="13.5" thickBot="1" x14ac:dyDescent="0.3">
      <c r="A117" s="70" t="s">
        <v>10</v>
      </c>
      <c r="B117" s="462" t="s">
        <v>14</v>
      </c>
      <c r="C117" s="896" t="s">
        <v>33</v>
      </c>
      <c r="D117" s="897"/>
      <c r="E117" s="897"/>
      <c r="F117" s="897"/>
      <c r="G117" s="897"/>
      <c r="H117" s="897"/>
      <c r="I117" s="897"/>
      <c r="J117" s="29">
        <f>J116+J110</f>
        <v>1701.1</v>
      </c>
      <c r="K117" s="29">
        <f>K116+K110</f>
        <v>1011.0999999999999</v>
      </c>
      <c r="L117" s="29">
        <f>L116+L110</f>
        <v>-690</v>
      </c>
      <c r="M117" s="898"/>
      <c r="N117" s="899"/>
    </row>
    <row r="118" spans="1:14" s="95" customFormat="1" ht="12.75" customHeight="1" thickBot="1" x14ac:dyDescent="0.3">
      <c r="A118" s="15" t="s">
        <v>10</v>
      </c>
      <c r="B118" s="900" t="s">
        <v>50</v>
      </c>
      <c r="C118" s="901"/>
      <c r="D118" s="901"/>
      <c r="E118" s="901"/>
      <c r="F118" s="901"/>
      <c r="G118" s="901"/>
      <c r="H118" s="901"/>
      <c r="I118" s="901"/>
      <c r="J118" s="30">
        <f>J106+J51+J39+J117</f>
        <v>10837.2</v>
      </c>
      <c r="K118" s="30">
        <f>K106+K51+K39+K117</f>
        <v>9803.2000000000007</v>
      </c>
      <c r="L118" s="30">
        <f>L106+L51+L39+L117</f>
        <v>-1034</v>
      </c>
      <c r="M118" s="902"/>
      <c r="N118" s="903"/>
    </row>
    <row r="119" spans="1:14" s="95" customFormat="1" ht="13.5" thickBot="1" x14ac:dyDescent="0.3">
      <c r="A119" s="18" t="s">
        <v>14</v>
      </c>
      <c r="B119" s="945" t="s">
        <v>51</v>
      </c>
      <c r="C119" s="946"/>
      <c r="D119" s="946"/>
      <c r="E119" s="946"/>
      <c r="F119" s="946"/>
      <c r="G119" s="946"/>
      <c r="H119" s="946"/>
      <c r="I119" s="946"/>
      <c r="J119" s="31">
        <f>J118</f>
        <v>10837.2</v>
      </c>
      <c r="K119" s="31">
        <f>K118</f>
        <v>9803.2000000000007</v>
      </c>
      <c r="L119" s="31">
        <f>L118</f>
        <v>-1034</v>
      </c>
      <c r="M119" s="947"/>
      <c r="N119" s="948"/>
    </row>
    <row r="120" spans="1:14" s="330" customFormat="1" ht="21" customHeight="1" x14ac:dyDescent="0.25">
      <c r="A120" s="1066" t="s">
        <v>465</v>
      </c>
      <c r="B120" s="1067"/>
      <c r="C120" s="1067"/>
      <c r="D120" s="1067"/>
      <c r="E120" s="1067"/>
      <c r="F120" s="1067"/>
      <c r="G120" s="1067"/>
      <c r="H120" s="1067"/>
      <c r="I120" s="1067"/>
      <c r="J120" s="1067"/>
      <c r="K120" s="1067"/>
      <c r="L120" s="592"/>
      <c r="M120" s="455"/>
      <c r="N120" s="455"/>
    </row>
    <row r="121" spans="1:14" s="330" customFormat="1" ht="17.25" customHeight="1" x14ac:dyDescent="0.25">
      <c r="A121" s="455"/>
      <c r="B121" s="593"/>
      <c r="C121" s="593"/>
      <c r="D121" s="593"/>
      <c r="E121" s="593"/>
      <c r="F121" s="593"/>
      <c r="G121" s="593"/>
      <c r="H121" s="593"/>
      <c r="I121" s="593"/>
      <c r="J121" s="593"/>
      <c r="K121" s="593"/>
      <c r="L121" s="593"/>
      <c r="M121" s="594"/>
      <c r="N121" s="455"/>
    </row>
    <row r="122" spans="1:14" s="9" customFormat="1" ht="16.5" customHeight="1" thickBot="1" x14ac:dyDescent="0.3">
      <c r="A122" s="949" t="s">
        <v>52</v>
      </c>
      <c r="B122" s="949"/>
      <c r="C122" s="949"/>
      <c r="D122" s="949"/>
      <c r="E122" s="949"/>
      <c r="F122" s="949"/>
      <c r="G122" s="949"/>
      <c r="H122" s="949"/>
      <c r="I122" s="949"/>
      <c r="J122" s="205"/>
      <c r="K122" s="205"/>
      <c r="L122" s="205"/>
      <c r="M122" s="8"/>
      <c r="N122" s="8"/>
    </row>
    <row r="123" spans="1:14" s="95" customFormat="1" ht="90.75" customHeight="1" thickBot="1" x14ac:dyDescent="0.3">
      <c r="A123" s="1068" t="s">
        <v>53</v>
      </c>
      <c r="B123" s="1069"/>
      <c r="C123" s="1069"/>
      <c r="D123" s="1069"/>
      <c r="E123" s="1069"/>
      <c r="F123" s="1069"/>
      <c r="G123" s="1069"/>
      <c r="H123" s="1069"/>
      <c r="I123" s="1070"/>
      <c r="J123" s="595" t="s">
        <v>442</v>
      </c>
      <c r="K123" s="595" t="s">
        <v>443</v>
      </c>
      <c r="L123" s="595" t="s">
        <v>444</v>
      </c>
      <c r="M123" s="1"/>
      <c r="N123" s="1"/>
    </row>
    <row r="124" spans="1:14" s="95" customFormat="1" x14ac:dyDescent="0.25">
      <c r="A124" s="950" t="s">
        <v>54</v>
      </c>
      <c r="B124" s="951"/>
      <c r="C124" s="951"/>
      <c r="D124" s="951"/>
      <c r="E124" s="951"/>
      <c r="F124" s="951"/>
      <c r="G124" s="951"/>
      <c r="H124" s="951"/>
      <c r="I124" s="952"/>
      <c r="J124" s="333">
        <f t="shared" ref="J124:L124" si="3">J125+J134+J135+J137+J133+J136</f>
        <v>10748.5</v>
      </c>
      <c r="K124" s="333">
        <f t="shared" si="3"/>
        <v>9714.5</v>
      </c>
      <c r="L124" s="333">
        <f t="shared" si="3"/>
        <v>-1034</v>
      </c>
      <c r="M124" s="20"/>
      <c r="N124" s="1"/>
    </row>
    <row r="125" spans="1:14" s="95" customFormat="1" ht="12.75" customHeight="1" x14ac:dyDescent="0.2">
      <c r="A125" s="939" t="s">
        <v>55</v>
      </c>
      <c r="B125" s="940"/>
      <c r="C125" s="940"/>
      <c r="D125" s="940"/>
      <c r="E125" s="940"/>
      <c r="F125" s="940"/>
      <c r="G125" s="940"/>
      <c r="H125" s="940"/>
      <c r="I125" s="941"/>
      <c r="J125" s="35">
        <f>SUM(J126:J132)</f>
        <v>8448.7999999999993</v>
      </c>
      <c r="K125" s="35">
        <f>SUM(K126:K132)</f>
        <v>7410.8</v>
      </c>
      <c r="L125" s="35">
        <f>SUM(L126:L132)</f>
        <v>-1038</v>
      </c>
      <c r="M125" s="596"/>
      <c r="N125" s="1"/>
    </row>
    <row r="126" spans="1:14" s="95" customFormat="1" x14ac:dyDescent="0.25">
      <c r="A126" s="942" t="s">
        <v>56</v>
      </c>
      <c r="B126" s="943"/>
      <c r="C126" s="943"/>
      <c r="D126" s="943"/>
      <c r="E126" s="943"/>
      <c r="F126" s="943"/>
      <c r="G126" s="943"/>
      <c r="H126" s="943"/>
      <c r="I126" s="944"/>
      <c r="J126" s="36">
        <f>SUMIF(I15:I119,"SB",J15:J119)</f>
        <v>409.4</v>
      </c>
      <c r="K126" s="36">
        <f>SUMIF(I15:I119,"SB",K15:K119)</f>
        <v>409.4</v>
      </c>
      <c r="L126" s="36">
        <f>SUMIF(I15:I119,"SB",L15:L119)</f>
        <v>0</v>
      </c>
      <c r="M126" s="20"/>
      <c r="N126" s="1"/>
    </row>
    <row r="127" spans="1:14" s="95" customFormat="1" ht="14.25" customHeight="1" x14ac:dyDescent="0.25">
      <c r="A127" s="930" t="s">
        <v>159</v>
      </c>
      <c r="B127" s="931"/>
      <c r="C127" s="931"/>
      <c r="D127" s="931"/>
      <c r="E127" s="931"/>
      <c r="F127" s="931"/>
      <c r="G127" s="931"/>
      <c r="H127" s="931"/>
      <c r="I127" s="932"/>
      <c r="J127" s="37">
        <f>SUMIF(I15:I119,"SB(AA)",J15:J119)</f>
        <v>420.00000000000006</v>
      </c>
      <c r="K127" s="37">
        <f>SUMIF(I15:I119,"SB(AA)",K15:K119)</f>
        <v>420.00000000000006</v>
      </c>
      <c r="L127" s="37">
        <f>SUMIF(I15:I119,"SB(AA)",L15:L119)</f>
        <v>2.6645352591003757E-15</v>
      </c>
      <c r="M127" s="20"/>
      <c r="N127" s="1"/>
    </row>
    <row r="128" spans="1:14" s="95" customFormat="1" x14ac:dyDescent="0.25">
      <c r="A128" s="930" t="s">
        <v>57</v>
      </c>
      <c r="B128" s="931"/>
      <c r="C128" s="931"/>
      <c r="D128" s="931"/>
      <c r="E128" s="931"/>
      <c r="F128" s="931"/>
      <c r="G128" s="931"/>
      <c r="H128" s="931"/>
      <c r="I128" s="932"/>
      <c r="J128" s="36">
        <f>SUMIF(I15:I119,"SB(VR)",J15:J119)</f>
        <v>4850</v>
      </c>
      <c r="K128" s="36">
        <f>SUMIF(I15:I119,"SB(VR)",K15:K119)</f>
        <v>4850</v>
      </c>
      <c r="L128" s="36">
        <f>SUMIF(I15:I119,"SB(VR)",L15:L119)</f>
        <v>0</v>
      </c>
      <c r="M128" s="20"/>
      <c r="N128" s="1"/>
    </row>
    <row r="129" spans="1:14" s="95" customFormat="1" x14ac:dyDescent="0.25">
      <c r="A129" s="930" t="s">
        <v>466</v>
      </c>
      <c r="B129" s="931"/>
      <c r="C129" s="931"/>
      <c r="D129" s="931"/>
      <c r="E129" s="931"/>
      <c r="F129" s="931"/>
      <c r="G129" s="931"/>
      <c r="H129" s="931"/>
      <c r="I129" s="932"/>
      <c r="J129" s="36">
        <f>SUMIF(I15:I119,"SB(P)",J15:J119)</f>
        <v>0</v>
      </c>
      <c r="K129" s="36">
        <f>SUMIF(I15:I119,"SB(P)",K15:K119)</f>
        <v>0</v>
      </c>
      <c r="L129" s="36">
        <f>SUMIF(I15:I119,"SB(P)",L15:L119)</f>
        <v>0</v>
      </c>
      <c r="M129" s="20"/>
      <c r="N129" s="1"/>
    </row>
    <row r="130" spans="1:14" s="95" customFormat="1" x14ac:dyDescent="0.25">
      <c r="A130" s="930" t="s">
        <v>58</v>
      </c>
      <c r="B130" s="931"/>
      <c r="C130" s="931"/>
      <c r="D130" s="931"/>
      <c r="E130" s="931"/>
      <c r="F130" s="931"/>
      <c r="G130" s="931"/>
      <c r="H130" s="931"/>
      <c r="I130" s="932"/>
      <c r="J130" s="37">
        <f>SUMIF(I15:I119,"SB(VB)",J15:J119)</f>
        <v>100.1</v>
      </c>
      <c r="K130" s="37">
        <f>SUMIF(I15:I119,"SB(VB)",K15:K119)</f>
        <v>72.099999999999994</v>
      </c>
      <c r="L130" s="37">
        <f>SUMIF(I15:I119,"SB(VB)",L15:L119)</f>
        <v>-28</v>
      </c>
      <c r="M130" s="20"/>
      <c r="N130" s="1"/>
    </row>
    <row r="131" spans="1:14" s="95" customFormat="1" ht="27" customHeight="1" x14ac:dyDescent="0.25">
      <c r="A131" s="930" t="s">
        <v>160</v>
      </c>
      <c r="B131" s="931"/>
      <c r="C131" s="931"/>
      <c r="D131" s="931"/>
      <c r="E131" s="931"/>
      <c r="F131" s="931"/>
      <c r="G131" s="931"/>
      <c r="H131" s="931"/>
      <c r="I131" s="932"/>
      <c r="J131" s="37">
        <f>SUMIF(I16:I119,"SB(ESA)",J16:J119)</f>
        <v>0</v>
      </c>
      <c r="K131" s="37">
        <f>SUMIF(I16:I119,"SB(ESA)",K16:K119)</f>
        <v>0</v>
      </c>
      <c r="L131" s="37">
        <f>SUMIF(I16:I119,"SB(ESA)",L16:L119)</f>
        <v>0</v>
      </c>
      <c r="M131" s="20"/>
      <c r="N131" s="1"/>
    </row>
    <row r="132" spans="1:14" s="95" customFormat="1" ht="14.25" customHeight="1" x14ac:dyDescent="0.25">
      <c r="A132" s="930" t="s">
        <v>161</v>
      </c>
      <c r="B132" s="931"/>
      <c r="C132" s="931"/>
      <c r="D132" s="931"/>
      <c r="E132" s="931"/>
      <c r="F132" s="931"/>
      <c r="G132" s="931"/>
      <c r="H132" s="931"/>
      <c r="I132" s="932"/>
      <c r="J132" s="37">
        <f>SUMIF(I17:I119,"SB(ES)",J17:J119)</f>
        <v>2669.3</v>
      </c>
      <c r="K132" s="37">
        <f>SUMIF(I17:I119,"SB(ES)",K17:K119)</f>
        <v>1659.3</v>
      </c>
      <c r="L132" s="37">
        <f>SUMIF(I17:I119,"SB(ES)",L17:L119)</f>
        <v>-1010</v>
      </c>
      <c r="M132" s="329"/>
      <c r="N132" s="1"/>
    </row>
    <row r="133" spans="1:14" s="14" customFormat="1" ht="14.25" customHeight="1" x14ac:dyDescent="0.25">
      <c r="A133" s="1063" t="s">
        <v>467</v>
      </c>
      <c r="B133" s="1064"/>
      <c r="C133" s="1064"/>
      <c r="D133" s="1064"/>
      <c r="E133" s="1064"/>
      <c r="F133" s="1064"/>
      <c r="G133" s="1064"/>
      <c r="H133" s="1064"/>
      <c r="I133" s="1065"/>
      <c r="J133" s="38">
        <f>SUMIF(I18:I120,"SB(ŽPL)",J18:J120)</f>
        <v>0</v>
      </c>
      <c r="K133" s="38">
        <f>SUMIF(I18:I120,"SB(ŽPL)",K18:K120)</f>
        <v>0</v>
      </c>
      <c r="L133" s="38">
        <f>SUMIF(I18:I120,"SB(ŽPL)",L18:L120)</f>
        <v>0</v>
      </c>
      <c r="M133" s="77"/>
      <c r="N133" s="77"/>
    </row>
    <row r="134" spans="1:14" s="95" customFormat="1" ht="13.5" customHeight="1" x14ac:dyDescent="0.25">
      <c r="A134" s="933" t="s">
        <v>59</v>
      </c>
      <c r="B134" s="934"/>
      <c r="C134" s="934"/>
      <c r="D134" s="934"/>
      <c r="E134" s="934"/>
      <c r="F134" s="934"/>
      <c r="G134" s="934"/>
      <c r="H134" s="934"/>
      <c r="I134" s="935"/>
      <c r="J134" s="38">
        <f>SUMIF(I16:I119,"SB(AAL)",J16:J119)</f>
        <v>382</v>
      </c>
      <c r="K134" s="38">
        <f>SUMIF(I16:I119,"SB(AAL)",K16:K119)</f>
        <v>386</v>
      </c>
      <c r="L134" s="38">
        <f>SUMIF(I16:I119,"SB(AAL)",L16:L119)</f>
        <v>4</v>
      </c>
      <c r="M134" s="20"/>
      <c r="N134" s="1"/>
    </row>
    <row r="135" spans="1:14" s="95" customFormat="1" ht="25.5" customHeight="1" x14ac:dyDescent="0.25">
      <c r="A135" s="933" t="s">
        <v>162</v>
      </c>
      <c r="B135" s="934"/>
      <c r="C135" s="934"/>
      <c r="D135" s="934"/>
      <c r="E135" s="934"/>
      <c r="F135" s="934"/>
      <c r="G135" s="934"/>
      <c r="H135" s="934"/>
      <c r="I135" s="935"/>
      <c r="J135" s="38">
        <f>SUMIF(I16:I119,"SB(ESL)",J16:J119)</f>
        <v>212.2</v>
      </c>
      <c r="K135" s="38">
        <f>SUMIF(I16:I119,"SB(ESL)",K16:K119)</f>
        <v>212.2</v>
      </c>
      <c r="L135" s="38">
        <f>SUMIF(I16:I119,"SB(ESL)",L16:L119)</f>
        <v>0</v>
      </c>
      <c r="M135" s="20"/>
      <c r="N135" s="1"/>
    </row>
    <row r="136" spans="1:14" s="95" customFormat="1" x14ac:dyDescent="0.25">
      <c r="A136" s="933" t="s">
        <v>163</v>
      </c>
      <c r="B136" s="934"/>
      <c r="C136" s="934"/>
      <c r="D136" s="934"/>
      <c r="E136" s="934"/>
      <c r="F136" s="934"/>
      <c r="G136" s="934"/>
      <c r="H136" s="934"/>
      <c r="I136" s="935"/>
      <c r="J136" s="38">
        <f>SUMIF(I15:I120,"SB(VRL)",J15:J120)</f>
        <v>1235.5</v>
      </c>
      <c r="K136" s="38">
        <f>SUMIF(I15:I120,"SB(VRL)",K15:K120)</f>
        <v>1235.5</v>
      </c>
      <c r="L136" s="38">
        <f>SUMIF(I15:I120,"SB(VRL)",L15:L120)</f>
        <v>0</v>
      </c>
      <c r="M136" s="20"/>
      <c r="N136" s="1"/>
    </row>
    <row r="137" spans="1:14" s="95" customFormat="1" x14ac:dyDescent="0.25">
      <c r="A137" s="933" t="s">
        <v>81</v>
      </c>
      <c r="B137" s="934"/>
      <c r="C137" s="934"/>
      <c r="D137" s="934"/>
      <c r="E137" s="934"/>
      <c r="F137" s="934"/>
      <c r="G137" s="934"/>
      <c r="H137" s="934"/>
      <c r="I137" s="935"/>
      <c r="J137" s="38">
        <f>SUMIF(I17:I120,"SB(L)",J17:J120)</f>
        <v>470</v>
      </c>
      <c r="K137" s="38">
        <f>SUMIF(I17:I120,"SB(L)",K17:K120)</f>
        <v>470</v>
      </c>
      <c r="L137" s="38">
        <f>SUMIF(I17:I120,"SB(L)",L17:L120)</f>
        <v>0</v>
      </c>
      <c r="M137" s="20"/>
      <c r="N137" s="1"/>
    </row>
    <row r="138" spans="1:14" s="95" customFormat="1" x14ac:dyDescent="0.25">
      <c r="A138" s="936" t="s">
        <v>60</v>
      </c>
      <c r="B138" s="937"/>
      <c r="C138" s="937"/>
      <c r="D138" s="937"/>
      <c r="E138" s="937"/>
      <c r="F138" s="937"/>
      <c r="G138" s="937"/>
      <c r="H138" s="937"/>
      <c r="I138" s="938"/>
      <c r="J138" s="32">
        <f>SUM(J139:J141)</f>
        <v>88.7</v>
      </c>
      <c r="K138" s="32">
        <f>SUM(K139:K141)</f>
        <v>88.7</v>
      </c>
      <c r="L138" s="32">
        <f>SUM(L139:L141)</f>
        <v>0</v>
      </c>
      <c r="M138" s="20"/>
      <c r="N138" s="1"/>
    </row>
    <row r="139" spans="1:14" s="95" customFormat="1" x14ac:dyDescent="0.25">
      <c r="A139" s="973" t="s">
        <v>61</v>
      </c>
      <c r="B139" s="974"/>
      <c r="C139" s="974"/>
      <c r="D139" s="974"/>
      <c r="E139" s="974"/>
      <c r="F139" s="974"/>
      <c r="G139" s="974"/>
      <c r="H139" s="1061"/>
      <c r="I139" s="975"/>
      <c r="J139" s="36">
        <f>SUMIF(I15:I119,"ES",J15:J119)</f>
        <v>0</v>
      </c>
      <c r="K139" s="36">
        <f>SUMIF(I15:I119,"ES",K15:K119)</f>
        <v>0</v>
      </c>
      <c r="L139" s="36">
        <f>SUMIF(I15:I119,"ES",L15:L119)</f>
        <v>0</v>
      </c>
      <c r="M139" s="20"/>
      <c r="N139" s="1"/>
    </row>
    <row r="140" spans="1:14" s="95" customFormat="1" x14ac:dyDescent="0.25">
      <c r="A140" s="976" t="s">
        <v>62</v>
      </c>
      <c r="B140" s="977"/>
      <c r="C140" s="977"/>
      <c r="D140" s="977"/>
      <c r="E140" s="977"/>
      <c r="F140" s="977"/>
      <c r="G140" s="977"/>
      <c r="H140" s="1062"/>
      <c r="I140" s="978"/>
      <c r="J140" s="36">
        <f>SUMIF(I16:I119,"LRVB",J16:J119)</f>
        <v>0</v>
      </c>
      <c r="K140" s="36">
        <f>SUMIF(I16:I119,"LRVB",K16:K119)</f>
        <v>0</v>
      </c>
      <c r="L140" s="36">
        <f>SUMIF(I16:I119,"LRVB",L16:L119)</f>
        <v>0</v>
      </c>
      <c r="M140" s="20"/>
      <c r="N140" s="1"/>
    </row>
    <row r="141" spans="1:14" s="95" customFormat="1" x14ac:dyDescent="0.25">
      <c r="A141" s="976" t="s">
        <v>63</v>
      </c>
      <c r="B141" s="977"/>
      <c r="C141" s="977"/>
      <c r="D141" s="977"/>
      <c r="E141" s="977"/>
      <c r="F141" s="977"/>
      <c r="G141" s="977"/>
      <c r="H141" s="1062"/>
      <c r="I141" s="978"/>
      <c r="J141" s="36">
        <f>SUMIF(I15:I119,"Kt",J15:J119)</f>
        <v>88.7</v>
      </c>
      <c r="K141" s="36">
        <f>SUMIF(I15:I119,"Kt",K15:K119)</f>
        <v>88.7</v>
      </c>
      <c r="L141" s="36">
        <f>SUMIF(I15:I119,"Kt",L15:L119)</f>
        <v>0</v>
      </c>
      <c r="M141" s="20"/>
      <c r="N141" s="1"/>
    </row>
    <row r="142" spans="1:14" s="95" customFormat="1" ht="13.5" thickBot="1" x14ac:dyDescent="0.3">
      <c r="A142" s="919" t="s">
        <v>64</v>
      </c>
      <c r="B142" s="920"/>
      <c r="C142" s="920"/>
      <c r="D142" s="920"/>
      <c r="E142" s="920"/>
      <c r="F142" s="920"/>
      <c r="G142" s="920"/>
      <c r="H142" s="920"/>
      <c r="I142" s="921"/>
      <c r="J142" s="33">
        <f>SUM(J124,J138)</f>
        <v>10837.2</v>
      </c>
      <c r="K142" s="33">
        <f>SUM(K124,K138)</f>
        <v>9803.2000000000007</v>
      </c>
      <c r="L142" s="33">
        <f>SUM(L124,L138)</f>
        <v>-1034</v>
      </c>
      <c r="M142" s="9"/>
    </row>
    <row r="143" spans="1:14" s="95" customFormat="1" x14ac:dyDescent="0.25">
      <c r="A143" s="1"/>
      <c r="B143" s="1"/>
      <c r="C143" s="1"/>
      <c r="D143" s="1"/>
      <c r="E143" s="1"/>
      <c r="F143" s="1"/>
      <c r="G143" s="467"/>
      <c r="H143" s="467"/>
      <c r="I143" s="174"/>
      <c r="J143" s="174"/>
      <c r="K143" s="174"/>
      <c r="L143" s="174"/>
      <c r="M143" s="20"/>
      <c r="N143" s="1"/>
    </row>
    <row r="144" spans="1:14" x14ac:dyDescent="0.2">
      <c r="H144" s="121" t="s">
        <v>468</v>
      </c>
    </row>
    <row r="145" spans="10:12" x14ac:dyDescent="0.2">
      <c r="J145" s="120"/>
      <c r="K145" s="120"/>
      <c r="L145" s="120"/>
    </row>
    <row r="146" spans="10:12" x14ac:dyDescent="0.2">
      <c r="J146" s="120"/>
      <c r="K146" s="120"/>
      <c r="L146" s="120"/>
    </row>
    <row r="147" spans="10:12" x14ac:dyDescent="0.2">
      <c r="J147" s="120"/>
      <c r="K147" s="120"/>
      <c r="L147" s="120"/>
    </row>
    <row r="148" spans="10:12" x14ac:dyDescent="0.2">
      <c r="J148" s="120"/>
      <c r="K148" s="120"/>
      <c r="L148" s="120"/>
    </row>
  </sheetData>
  <mergeCells count="183">
    <mergeCell ref="M1:N1"/>
    <mergeCell ref="D4:M4"/>
    <mergeCell ref="A5:N5"/>
    <mergeCell ref="A6:N6"/>
    <mergeCell ref="M7:N7"/>
    <mergeCell ref="A8:A10"/>
    <mergeCell ref="B8:B10"/>
    <mergeCell ref="C8:C10"/>
    <mergeCell ref="D8:D10"/>
    <mergeCell ref="E8:E10"/>
    <mergeCell ref="L8:L10"/>
    <mergeCell ref="M8:N8"/>
    <mergeCell ref="M9:M10"/>
    <mergeCell ref="N9:N10"/>
    <mergeCell ref="A11:N11"/>
    <mergeCell ref="A12:N12"/>
    <mergeCell ref="F8:F10"/>
    <mergeCell ref="G8:G10"/>
    <mergeCell ref="H8:H10"/>
    <mergeCell ref="I8:I10"/>
    <mergeCell ref="J8:J10"/>
    <mergeCell ref="K8:K10"/>
    <mergeCell ref="B13:N13"/>
    <mergeCell ref="C14:N14"/>
    <mergeCell ref="F15:F20"/>
    <mergeCell ref="G15:G20"/>
    <mergeCell ref="E16:E17"/>
    <mergeCell ref="H16:H17"/>
    <mergeCell ref="M16:M17"/>
    <mergeCell ref="E18:E20"/>
    <mergeCell ref="H18:H20"/>
    <mergeCell ref="M18:M20"/>
    <mergeCell ref="A30:A32"/>
    <mergeCell ref="B30:B32"/>
    <mergeCell ref="C30:C32"/>
    <mergeCell ref="E30:E31"/>
    <mergeCell ref="G30:G32"/>
    <mergeCell ref="H30:H32"/>
    <mergeCell ref="F31:F32"/>
    <mergeCell ref="H22:H24"/>
    <mergeCell ref="A27:A29"/>
    <mergeCell ref="B27:B29"/>
    <mergeCell ref="C27:C29"/>
    <mergeCell ref="E27:E29"/>
    <mergeCell ref="F27:F29"/>
    <mergeCell ref="G27:G29"/>
    <mergeCell ref="H27:H29"/>
    <mergeCell ref="A22:A24"/>
    <mergeCell ref="B22:B24"/>
    <mergeCell ref="C22:C24"/>
    <mergeCell ref="E22:E23"/>
    <mergeCell ref="F22:F24"/>
    <mergeCell ref="G22:G24"/>
    <mergeCell ref="H33:H35"/>
    <mergeCell ref="M33:M34"/>
    <mergeCell ref="A36:A38"/>
    <mergeCell ref="B36:B38"/>
    <mergeCell ref="C36:C38"/>
    <mergeCell ref="E36:E37"/>
    <mergeCell ref="F36:F37"/>
    <mergeCell ref="G36:G38"/>
    <mergeCell ref="H36:H38"/>
    <mergeCell ref="A33:A35"/>
    <mergeCell ref="B33:B35"/>
    <mergeCell ref="C33:C35"/>
    <mergeCell ref="E33:E34"/>
    <mergeCell ref="F33:F34"/>
    <mergeCell ref="G33:G35"/>
    <mergeCell ref="C39:I39"/>
    <mergeCell ref="C40:N40"/>
    <mergeCell ref="A41:A43"/>
    <mergeCell ref="B41:B43"/>
    <mergeCell ref="C41:C43"/>
    <mergeCell ref="G41:G43"/>
    <mergeCell ref="H41:H43"/>
    <mergeCell ref="E42:E43"/>
    <mergeCell ref="F42:F43"/>
    <mergeCell ref="C52:N52"/>
    <mergeCell ref="H53:H55"/>
    <mergeCell ref="F54:F56"/>
    <mergeCell ref="E58:E60"/>
    <mergeCell ref="E64:E67"/>
    <mergeCell ref="F65:F67"/>
    <mergeCell ref="H65:H67"/>
    <mergeCell ref="M65:M67"/>
    <mergeCell ref="F44:F46"/>
    <mergeCell ref="M44:M45"/>
    <mergeCell ref="E48:E49"/>
    <mergeCell ref="M48:M49"/>
    <mergeCell ref="C51:I51"/>
    <mergeCell ref="M51:N51"/>
    <mergeCell ref="E68:E71"/>
    <mergeCell ref="F68:F71"/>
    <mergeCell ref="H68:H69"/>
    <mergeCell ref="M68:M69"/>
    <mergeCell ref="A72:A90"/>
    <mergeCell ref="B72:B90"/>
    <mergeCell ref="C72:C90"/>
    <mergeCell ref="E72:E76"/>
    <mergeCell ref="G72:G76"/>
    <mergeCell ref="H72:H76"/>
    <mergeCell ref="M72:M73"/>
    <mergeCell ref="F73:F76"/>
    <mergeCell ref="M74:M75"/>
    <mergeCell ref="D77:D81"/>
    <mergeCell ref="E77:E81"/>
    <mergeCell ref="G77:G81"/>
    <mergeCell ref="H77:H81"/>
    <mergeCell ref="M77:M80"/>
    <mergeCell ref="F79:F81"/>
    <mergeCell ref="E91:E92"/>
    <mergeCell ref="F91:F92"/>
    <mergeCell ref="E93:E96"/>
    <mergeCell ref="F93:F96"/>
    <mergeCell ref="H93:H96"/>
    <mergeCell ref="M93:M96"/>
    <mergeCell ref="E82:E86"/>
    <mergeCell ref="M82:M84"/>
    <mergeCell ref="F83:F86"/>
    <mergeCell ref="E87:E89"/>
    <mergeCell ref="H87:H89"/>
    <mergeCell ref="M87:M89"/>
    <mergeCell ref="F88:F89"/>
    <mergeCell ref="H99:H101"/>
    <mergeCell ref="M99:M101"/>
    <mergeCell ref="A102:A104"/>
    <mergeCell ref="B102:B104"/>
    <mergeCell ref="C102:C104"/>
    <mergeCell ref="D102:D104"/>
    <mergeCell ref="E102:E104"/>
    <mergeCell ref="F102:F104"/>
    <mergeCell ref="G102:G104"/>
    <mergeCell ref="H102:H104"/>
    <mergeCell ref="A99:A101"/>
    <mergeCell ref="B99:B101"/>
    <mergeCell ref="C99:C101"/>
    <mergeCell ref="E99:E101"/>
    <mergeCell ref="F99:F101"/>
    <mergeCell ref="G99:G101"/>
    <mergeCell ref="M103:M104"/>
    <mergeCell ref="N103:N104"/>
    <mergeCell ref="C106:I106"/>
    <mergeCell ref="M106:N106"/>
    <mergeCell ref="C107:N107"/>
    <mergeCell ref="D108:D109"/>
    <mergeCell ref="E108:E109"/>
    <mergeCell ref="H108:H109"/>
    <mergeCell ref="M108:M109"/>
    <mergeCell ref="H111:H116"/>
    <mergeCell ref="C117:I117"/>
    <mergeCell ref="M117:N117"/>
    <mergeCell ref="B118:I118"/>
    <mergeCell ref="M118:N118"/>
    <mergeCell ref="B119:I119"/>
    <mergeCell ref="M119:N119"/>
    <mergeCell ref="A111:A116"/>
    <mergeCell ref="B111:B116"/>
    <mergeCell ref="C111:C116"/>
    <mergeCell ref="E111:E116"/>
    <mergeCell ref="F111:F116"/>
    <mergeCell ref="G111:G116"/>
    <mergeCell ref="A127:I127"/>
    <mergeCell ref="A128:I128"/>
    <mergeCell ref="A129:I129"/>
    <mergeCell ref="A130:I130"/>
    <mergeCell ref="A131:I131"/>
    <mergeCell ref="A132:I132"/>
    <mergeCell ref="A120:K120"/>
    <mergeCell ref="A122:I122"/>
    <mergeCell ref="A123:I123"/>
    <mergeCell ref="A124:I124"/>
    <mergeCell ref="A125:I125"/>
    <mergeCell ref="A126:I126"/>
    <mergeCell ref="A139:I139"/>
    <mergeCell ref="A140:I140"/>
    <mergeCell ref="A141:I141"/>
    <mergeCell ref="A142:I142"/>
    <mergeCell ref="A133:I133"/>
    <mergeCell ref="A134:I134"/>
    <mergeCell ref="A135:I135"/>
    <mergeCell ref="A136:I136"/>
    <mergeCell ref="A137:I137"/>
    <mergeCell ref="A138:I13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2</vt:i4>
      </vt:variant>
    </vt:vector>
  </HeadingPairs>
  <TitlesOfParts>
    <vt:vector size="6" baseType="lpstr">
      <vt:lpstr>Ataskaita</vt:lpstr>
      <vt:lpstr>Priemonių suvestinė</vt:lpstr>
      <vt:lpstr>SPIS</vt:lpstr>
      <vt:lpstr>MVP lyginamasis</vt:lpstr>
      <vt:lpstr>'Priemonių suvestinė'!Print_Area</vt:lpstr>
      <vt:lpstr>'Priemonių suvestinė'!Print_Titles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Audra Cepiene</cp:lastModifiedBy>
  <cp:lastPrinted>2020-02-28T13:45:44Z</cp:lastPrinted>
  <dcterms:created xsi:type="dcterms:W3CDTF">2015-10-26T14:41:47Z</dcterms:created>
  <dcterms:modified xsi:type="dcterms:W3CDTF">2020-03-02T06:36:09Z</dcterms:modified>
</cp:coreProperties>
</file>